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3.05/"/>
    </mc:Choice>
  </mc:AlternateContent>
  <xr:revisionPtr revIDLastSave="0" documentId="8_{294EEC41-3F38-4F1E-9995-CBDA3AE327BC}" xr6:coauthVersionLast="47" xr6:coauthVersionMax="47" xr10:uidLastSave="{00000000-0000-0000-0000-000000000000}"/>
  <workbookProtection workbookAlgorithmName="SHA-512" workbookHashValue="h8DNkSHDSqpIiKLdzYkKLeL9OFYyR+bsiGkmhuzQ3VkRPEkv33ZwE9yIrIZLzqFTG1x9t7OWRhbyAPMhBOkqmA==" workbookSaltValue="6CoYXr59WCj/FKsPHtpjeQ==" workbookSpinCount="100000" lockStructure="1"/>
  <bookViews>
    <workbookView xWindow="29400" yWindow="0" windowWidth="38400" windowHeight="21600" tabRatio="703" xr2:uid="{4BE93CBF-7E4E-4187-BB02-E7C4FA4B0F62}"/>
  </bookViews>
  <sheets>
    <sheet name="Accueil" sheetId="45" r:id="rId1"/>
    <sheet name="0-Présentation typeaction" sheetId="51" r:id="rId2"/>
    <sheet name="1-Investissements" sheetId="55" r:id="rId3"/>
    <sheet name="2 - Frais de personnel" sheetId="74" r:id="rId4"/>
    <sheet name="3-Frais généraux" sheetId="67" r:id="rId5"/>
    <sheet name="4-Amortissement" sheetId="79" r:id="rId6"/>
    <sheet name="Liste des MP" sheetId="80" r:id="rId7"/>
    <sheet name="Syn pf Bénéficiaire" sheetId="31" r:id="rId8"/>
    <sheet name="Syn pf Instructeur" sheetId="48" state="hidden" r:id="rId9"/>
    <sheet name="Annexe fi DJ" sheetId="77" state="hidden" r:id="rId10"/>
    <sheet name="Liste" sheetId="78" state="hidden" r:id="rId11"/>
  </sheets>
  <definedNames>
    <definedName name="à_choisir_dans_le_menu_déroulant" localSheetId="3">#REF!</definedName>
    <definedName name="à_choisir_dans_le_menu_déroulant" localSheetId="8">#REF!</definedName>
    <definedName name="à_choisir_dans_le_menu_déroulant">#REF!</definedName>
    <definedName name="P.Z.Gestion_de_la_feuille" localSheetId="8">#REF!</definedName>
    <definedName name="P.Z.Gestion_de_la_feuille">#REF!</definedName>
    <definedName name="P_Z_0_B_COLONNE_COMMENTAIRE_SI_INDICATION_STANDARD" localSheetId="8">#REF!</definedName>
    <definedName name="P_Z_0_B_COLONNE_COMMENTAIRE_SI_INDICATION_STANDARD">#REF!</definedName>
    <definedName name="P_Z_0_B_COLONNE_COMMENTAIRE_SI_LIBELLE_STANDARD" localSheetId="8">#REF!</definedName>
    <definedName name="P_Z_0_B_COLONNE_COMMENTAIRE_SI_LIBELLE_STANDARD">#REF!</definedName>
    <definedName name="P_Z_0_B_COLONNE_MOTIFS_INELIGIBILITE_INDICATION_STANDARD" localSheetId="8">#REF!</definedName>
    <definedName name="P_Z_0_B_COLONNE_MOTIFS_INELIGIBILITE_INDICATION_STANDARD">#REF!</definedName>
    <definedName name="P_Z_0_B_COLONNE_MOTIFS_INELIGIBILITE_LIBELLE_STANDARD" localSheetId="8">#REF!</definedName>
    <definedName name="P_Z_0_B_COLONNE_MOTIFS_INELIGIBILITE_LIBELLE_STANDARD">#REF!</definedName>
    <definedName name="P_Z_0_B_COLONNE_MT_ELIGIBLE_LIBELLE_STANDARD" localSheetId="8">#REF!</definedName>
    <definedName name="P_Z_0_B_COLONNE_MT_ELIGIBLE_LIBELLE_STANDARD">#REF!</definedName>
    <definedName name="P_Z_0_B_COLONNE_MT_INELIGIBLE_LIBELLE_STANDARD" localSheetId="8">#REF!</definedName>
    <definedName name="P_Z_0_B_COLONNE_MT_INELIGIBLE_LIBELLE_STANDARD">#REF!</definedName>
    <definedName name="P_Z_0_B_COLONNE_MT_MAX_LIBELLE_STANDARD" localSheetId="8">#REF!</definedName>
    <definedName name="P_Z_0_B_COLONNE_MT_MAX_LIBELLE_STANDARD">#REF!</definedName>
    <definedName name="P_Z_0_B_COLONNE_MT_PRES_HT_INDICATION_STANDARD" localSheetId="8">#REF!</definedName>
    <definedName name="P_Z_0_B_COLONNE_MT_PRES_HT_INDICATION_STANDARD">#REF!</definedName>
    <definedName name="P_Z_0_B_COLONNE_MT_PRES_HT_LIBELLE_STANDARD" localSheetId="8">#REF!</definedName>
    <definedName name="P_Z_0_B_COLONNE_MT_PRES_HT_LIBELLE_STANDARD">#REF!</definedName>
    <definedName name="P_Z_0_B_COLONNE_MT_PRES_INDICATION_STANDARD" localSheetId="8">#REF!</definedName>
    <definedName name="P_Z_0_B_COLONNE_MT_PRES_INDICATION_STANDARD">#REF!</definedName>
    <definedName name="P_Z_0_B_COLONNE_MT_PRES_LIBELLE_STANDARD" localSheetId="8">#REF!</definedName>
    <definedName name="P_Z_0_B_COLONNE_MT_PRES_LIBELLE_STANDARD">#REF!</definedName>
    <definedName name="P_Z_0_B_COLONNE_MT_PRES_TVA_INDICATION_STANDARD" localSheetId="8">#REF!</definedName>
    <definedName name="P_Z_0_B_COLONNE_MT_PRES_TVA_INDICATION_STANDARD">#REF!</definedName>
    <definedName name="P_Z_0_B_COLONNE_MT_PRES_TVA_LIBELLE_STANDARD" localSheetId="8">#REF!</definedName>
    <definedName name="P_Z_0_B_COLONNE_MT_PRES_TVA_LIBELLE_STANDARD">#REF!</definedName>
    <definedName name="P_Z_0_B_COLONNE_MT_RAISONNABLE_LIBELLE_STANDARD" localSheetId="8">#REF!</definedName>
    <definedName name="P_Z_0_B_COLONNE_MT_RAISONNABLE_LIBELLE_STANDARD">#REF!</definedName>
    <definedName name="P_Z_0_B_COLONNE_POSTE_INDICATION_STANDARD" localSheetId="8">#REF!</definedName>
    <definedName name="P_Z_0_B_COLONNE_POSTE_INDICATION_STANDARD">#REF!</definedName>
    <definedName name="P_Z_0_B_COLONNE_POSTE_LIBELLE_STANDARD" localSheetId="8">#REF!</definedName>
    <definedName name="P_Z_0_B_COLONNE_POSTE_LIBELLE_STANDARD">#REF!</definedName>
    <definedName name="P_Z_0_B_COLONNE_SOUS_OPERATION_INDICATION_STANDARD" localSheetId="8">#REF!</definedName>
    <definedName name="P_Z_0_B_COLONNE_SOUS_OPERATION_INDICATION_STANDARD">#REF!</definedName>
    <definedName name="P_Z_0_B_COLONNE_SOUS_OPERATION_LIBELLE_STANDARD" localSheetId="8">#REF!</definedName>
    <definedName name="P_Z_0_B_COLONNE_SOUS_OPERATION_LIBELLE_STANDARD">#REF!</definedName>
    <definedName name="P_Z_0_B_COLONNES_MARCHE_2_DEVIS" localSheetId="8">#REF!</definedName>
    <definedName name="P_Z_0_B_COLONNES_MARCHE_2_DEVIS">#REF!</definedName>
    <definedName name="P_Z_0_B_COLONNES_MARCHE_3_DEVIS" localSheetId="8">#REF!</definedName>
    <definedName name="P_Z_0_B_COLONNES_MARCHE_3_DEVIS">#REF!</definedName>
    <definedName name="P_Z_0_B_UTILISATION_COUT_RAISONNABLE" localSheetId="8">#REF!</definedName>
    <definedName name="P_Z_0_B_UTILISATION_COUT_RAISONNABLE">#REF!</definedName>
    <definedName name="P_Z_0_B_UTILISATION_LIBELLES_DESCRIPTIONS" localSheetId="8">#REF!</definedName>
    <definedName name="P_Z_0_B_UTILISATION_LIBELLES_DESCRIPTIONS">#REF!</definedName>
    <definedName name="P_Z_0_B_UTILISATION_MT_MAX" localSheetId="8">#REF!</definedName>
    <definedName name="P_Z_0_B_UTILISATION_MT_MAX">#REF!</definedName>
    <definedName name="P_Z_0_B_UTILISATION_SOUS_OPERATIONS" localSheetId="8">#REF!</definedName>
    <definedName name="P_Z_0_B_UTILISATION_SOUS_OPERATIONS">#REF!</definedName>
    <definedName name="P_Z_0_B_UTILISATION_TVA" localSheetId="8">#REF!</definedName>
    <definedName name="P_Z_0_B_UTILISATION_TVA">#REF!</definedName>
    <definedName name="P_Z_0_N_COLONNE_COMMENTAIRE_SI_INDICATION_DEFAUT" localSheetId="8">#REF!</definedName>
    <definedName name="P_Z_0_N_COLONNE_COMMENTAIRE_SI_INDICATION_DEFAUT">#REF!</definedName>
    <definedName name="P_Z_0_N_COLONNE_COMMENTAIRE_SI_INDICATION_STANDARD" localSheetId="8">#REF!</definedName>
    <definedName name="P_Z_0_N_COLONNE_COMMENTAIRE_SI_INDICATION_STANDARD">#REF!</definedName>
    <definedName name="P_Z_0_N_COLONNE_COMMENTAIRE_SI_LIBELLE_DEFAUT" localSheetId="8">#REF!</definedName>
    <definedName name="P_Z_0_N_COLONNE_COMMENTAIRE_SI_LIBELLE_DEFAUT">#REF!</definedName>
    <definedName name="P_Z_0_N_COLONNE_COMMENTAIRE_SI_LIBELLE_STANDARD" localSheetId="8">#REF!</definedName>
    <definedName name="P_Z_0_N_COLONNE_COMMENTAIRE_SI_LIBELLE_STANDARD">#REF!</definedName>
    <definedName name="P_Z_0_N_COLONNE_MOTIFS_INELIGIBILITE_INDICATION_DEFAUT" localSheetId="8">#REF!</definedName>
    <definedName name="P_Z_0_N_COLONNE_MOTIFS_INELIGIBILITE_INDICATION_DEFAUT">#REF!</definedName>
    <definedName name="P_Z_0_N_COLONNE_MOTIFS_INELIGIBILITE_INDICATION_STANDARD" localSheetId="8">#REF!</definedName>
    <definedName name="P_Z_0_N_COLONNE_MOTIFS_INELIGIBILITE_INDICATION_STANDARD">#REF!</definedName>
    <definedName name="P_Z_0_N_COLONNE_MOTIFS_INELIGIBILITE_LIBELLE_DEFAUT" localSheetId="8">#REF!</definedName>
    <definedName name="P_Z_0_N_COLONNE_MOTIFS_INELIGIBILITE_LIBELLE_DEFAUT">#REF!</definedName>
    <definedName name="P_Z_0_N_COLONNE_MOTIFS_INELIGIBILITE_LIBELLE_STANDARD" localSheetId="8">#REF!</definedName>
    <definedName name="P_Z_0_N_COLONNE_MOTIFS_INELIGIBILITE_LIBELLE_STANDARD">#REF!</definedName>
    <definedName name="P_Z_0_N_COLONNE_MT_ELIGIBLE_LIBELLE_DEFAUT" localSheetId="8">#REF!</definedName>
    <definedName name="P_Z_0_N_COLONNE_MT_ELIGIBLE_LIBELLE_DEFAUT">#REF!</definedName>
    <definedName name="P_Z_0_N_COLONNE_MT_ELIGIBLE_LIBELLE_STANDARD" localSheetId="8">#REF!</definedName>
    <definedName name="P_Z_0_N_COLONNE_MT_ELIGIBLE_LIBELLE_STANDARD">#REF!</definedName>
    <definedName name="P_Z_0_N_COLONNE_MT_INELIGIBLE_LIBELLE_DEFAUT" localSheetId="8">#REF!</definedName>
    <definedName name="P_Z_0_N_COLONNE_MT_INELIGIBLE_LIBELLE_DEFAUT">#REF!</definedName>
    <definedName name="P_Z_0_N_COLONNE_MT_INELIGIBLE_LIBELLE_STANDARD" localSheetId="8">#REF!</definedName>
    <definedName name="P_Z_0_N_COLONNE_MT_INELIGIBLE_LIBELLE_STANDARD">#REF!</definedName>
    <definedName name="P_Z_0_N_COLONNE_MT_MAX_LIBELLE_DEFAUT" localSheetId="8">#REF!</definedName>
    <definedName name="P_Z_0_N_COLONNE_MT_MAX_LIBELLE_DEFAUT">#REF!</definedName>
    <definedName name="P_Z_0_N_COLONNE_MT_MAX_LIBELLE_STANDARD" localSheetId="8">#REF!</definedName>
    <definedName name="P_Z_0_N_COLONNE_MT_MAX_LIBELLE_STANDARD">#REF!</definedName>
    <definedName name="P_Z_0_N_COLONNE_MT_PRES_HT_INDICATION_DEFAUT" localSheetId="8">#REF!</definedName>
    <definedName name="P_Z_0_N_COLONNE_MT_PRES_HT_INDICATION_DEFAUT">#REF!</definedName>
    <definedName name="P_Z_0_N_COLONNE_MT_PRES_HT_INDICATION_STANDARD" localSheetId="8">#REF!</definedName>
    <definedName name="P_Z_0_N_COLONNE_MT_PRES_HT_INDICATION_STANDARD">#REF!</definedName>
    <definedName name="P_Z_0_N_COLONNE_MT_PRES_HT_LIBELLE_DEFAUT" localSheetId="8">#REF!</definedName>
    <definedName name="P_Z_0_N_COLONNE_MT_PRES_HT_LIBELLE_DEFAUT">#REF!</definedName>
    <definedName name="P_Z_0_N_COLONNE_MT_PRES_HT_LIBELLE_STANDARD" localSheetId="8">#REF!</definedName>
    <definedName name="P_Z_0_N_COLONNE_MT_PRES_HT_LIBELLE_STANDARD">#REF!</definedName>
    <definedName name="P_Z_0_N_COLONNE_MT_PRES_INDICATION_DEFAUT" localSheetId="8">#REF!</definedName>
    <definedName name="P_Z_0_N_COLONNE_MT_PRES_INDICATION_DEFAUT">#REF!</definedName>
    <definedName name="P_Z_0_N_COLONNE_MT_PRES_INDICATION_STANDARD" localSheetId="8">#REF!</definedName>
    <definedName name="P_Z_0_N_COLONNE_MT_PRES_INDICATION_STANDARD">#REF!</definedName>
    <definedName name="P_Z_0_N_COLONNE_MT_PRES_LIBELLE_DEFAUT" localSheetId="8">#REF!</definedName>
    <definedName name="P_Z_0_N_COLONNE_MT_PRES_LIBELLE_DEFAUT">#REF!</definedName>
    <definedName name="P_Z_0_N_COLONNE_MT_PRES_LIBELLE_STANDARD" localSheetId="8">#REF!</definedName>
    <definedName name="P_Z_0_N_COLONNE_MT_PRES_LIBELLE_STANDARD">#REF!</definedName>
    <definedName name="P_Z_0_N_COLONNE_MT_PRES_TVA_INDICATION_DEFAUT" localSheetId="8">#REF!</definedName>
    <definedName name="P_Z_0_N_COLONNE_MT_PRES_TVA_INDICATION_DEFAUT">#REF!</definedName>
    <definedName name="P_Z_0_N_COLONNE_MT_PRES_TVA_INDICATION_STANDARD" localSheetId="8">#REF!</definedName>
    <definedName name="P_Z_0_N_COLONNE_MT_PRES_TVA_INDICATION_STANDARD">#REF!</definedName>
    <definedName name="P_Z_0_N_COLONNE_MT_PRES_TVA_LIBELLE_DEFAUT" localSheetId="8">#REF!</definedName>
    <definedName name="P_Z_0_N_COLONNE_MT_PRES_TVA_LIBELLE_DEFAUT">#REF!</definedName>
    <definedName name="P_Z_0_N_COLONNE_MT_PRES_TVA_LIBELLE_STANDARD" localSheetId="8">#REF!</definedName>
    <definedName name="P_Z_0_N_COLONNE_MT_PRES_TVA_LIBELLE_STANDARD">#REF!</definedName>
    <definedName name="P_Z_0_N_COLONNE_MT_RAISONNABLE_DEFAUT" localSheetId="8">#REF!</definedName>
    <definedName name="P_Z_0_N_COLONNE_MT_RAISONNABLE_DEFAUT">#REF!</definedName>
    <definedName name="P_Z_0_N_COLONNE_MT_RAISONNABLE_STANDARD" localSheetId="8">#REF!</definedName>
    <definedName name="P_Z_0_N_COLONNE_MT_RAISONNABLE_STANDARD">#REF!</definedName>
    <definedName name="P_Z_0_N_COLONNE_POSTE_INDICATION_DEFAUT" localSheetId="8">#REF!</definedName>
    <definedName name="P_Z_0_N_COLONNE_POSTE_INDICATION_DEFAUT">#REF!</definedName>
    <definedName name="P_Z_0_N_COLONNE_POSTE_INDICATION_STANDARD" localSheetId="8">#REF!</definedName>
    <definedName name="P_Z_0_N_COLONNE_POSTE_INDICATION_STANDARD">#REF!</definedName>
    <definedName name="P_Z_0_N_COLONNE_POSTE_LIBELLE_DEFAUT" localSheetId="8">#REF!</definedName>
    <definedName name="P_Z_0_N_COLONNE_POSTE_LIBELLE_DEFAUT">#REF!</definedName>
    <definedName name="P_Z_0_N_COLONNE_POSTE_LIBELLE_STANDARD" localSheetId="8">#REF!</definedName>
    <definedName name="P_Z_0_N_COLONNE_POSTE_LIBELLE_STANDARD">#REF!</definedName>
    <definedName name="P_Z_0_N_COLONNE_SOUS_OPERATION_INDICATION_DEFAUT" localSheetId="8">#REF!</definedName>
    <definedName name="P_Z_0_N_COLONNE_SOUS_OPERATION_INDICATION_DEFAUT">#REF!</definedName>
    <definedName name="P_Z_0_N_COLONNE_SOUS_OPERATION_INDICATION_STANDARD" localSheetId="8">#REF!</definedName>
    <definedName name="P_Z_0_N_COLONNE_SOUS_OPERATION_INDICATION_STANDARD">#REF!</definedName>
    <definedName name="P_Z_0_N_COLONNE_SOUS_OPERATION_LIBELLE_DEFAUT" localSheetId="8">#REF!</definedName>
    <definedName name="P_Z_0_N_COLONNE_SOUS_OPERATION_LIBELLE_DEFAUT">#REF!</definedName>
    <definedName name="P_Z_0_N_COLONNE_SOUS_OPERATION_LIBELLE_STANDARD" localSheetId="8">#REF!</definedName>
    <definedName name="P_Z_0_N_COLONNE_SOUS_OPERATION_LIBELLE_STANDARD">#REF!</definedName>
    <definedName name="P_Z_0_N_COLONNES_MARCHE_2_DEVIS_SEUIL" localSheetId="8">#REF!</definedName>
    <definedName name="P_Z_0_N_COLONNES_MARCHE_2_DEVIS_SEUIL">#REF!</definedName>
    <definedName name="P_Z_0_N_COLONNES_MARCHE_3_DEVIS_SEUIL" localSheetId="8">#REF!</definedName>
    <definedName name="P_Z_0_N_COLONNES_MARCHE_3_DEVIS_SEUIL">#REF!</definedName>
    <definedName name="P_Z_0_R_LIBELLES_DESCRIPTIONS" localSheetId="8">#REF!</definedName>
    <definedName name="P_Z_0_R_LIBELLES_DESCRIPTIONS">#REF!</definedName>
    <definedName name="P_Z_0_R_LIBELLES_DESCRIPTIONS_1" localSheetId="8">#REF!</definedName>
    <definedName name="P_Z_0_R_LIBELLES_DESCRIPTIONS_1">#REF!</definedName>
    <definedName name="P_Z_0_R_LIBELLES_DESCRIPTIONS_10" localSheetId="8">#REF!</definedName>
    <definedName name="P_Z_0_R_LIBELLES_DESCRIPTIONS_10">#REF!</definedName>
    <definedName name="P_Z_0_R_LIBELLES_DESCRIPTIONS_11" localSheetId="8">#REF!</definedName>
    <definedName name="P_Z_0_R_LIBELLES_DESCRIPTIONS_11">#REF!</definedName>
    <definedName name="P_Z_0_R_LIBELLES_DESCRIPTIONS_12" localSheetId="8">#REF!</definedName>
    <definedName name="P_Z_0_R_LIBELLES_DESCRIPTIONS_12">#REF!</definedName>
    <definedName name="P_Z_0_R_LIBELLES_DESCRIPTIONS_13" localSheetId="8">#REF!</definedName>
    <definedName name="P_Z_0_R_LIBELLES_DESCRIPTIONS_13">#REF!</definedName>
    <definedName name="P_Z_0_R_LIBELLES_DESCRIPTIONS_14" localSheetId="8">#REF!</definedName>
    <definedName name="P_Z_0_R_LIBELLES_DESCRIPTIONS_14">#REF!</definedName>
    <definedName name="P_Z_0_R_LIBELLES_DESCRIPTIONS_15" localSheetId="8">#REF!</definedName>
    <definedName name="P_Z_0_R_LIBELLES_DESCRIPTIONS_15">#REF!</definedName>
    <definedName name="P_Z_0_R_LIBELLES_DESCRIPTIONS_16" localSheetId="8">#REF!</definedName>
    <definedName name="P_Z_0_R_LIBELLES_DESCRIPTIONS_16">#REF!</definedName>
    <definedName name="P_Z_0_R_LIBELLES_DESCRIPTIONS_17" localSheetId="8">#REF!</definedName>
    <definedName name="P_Z_0_R_LIBELLES_DESCRIPTIONS_17">#REF!</definedName>
    <definedName name="P_Z_0_R_LIBELLES_DESCRIPTIONS_18" localSheetId="8">#REF!</definedName>
    <definedName name="P_Z_0_R_LIBELLES_DESCRIPTIONS_18">#REF!</definedName>
    <definedName name="P_Z_0_R_LIBELLES_DESCRIPTIONS_19" localSheetId="8">#REF!</definedName>
    <definedName name="P_Z_0_R_LIBELLES_DESCRIPTIONS_19">#REF!</definedName>
    <definedName name="P_Z_0_R_LIBELLES_DESCRIPTIONS_2" localSheetId="8">#REF!</definedName>
    <definedName name="P_Z_0_R_LIBELLES_DESCRIPTIONS_2">#REF!</definedName>
    <definedName name="P_Z_0_R_LIBELLES_DESCRIPTIONS_20" localSheetId="8">#REF!</definedName>
    <definedName name="P_Z_0_R_LIBELLES_DESCRIPTIONS_20">#REF!</definedName>
    <definedName name="P_Z_0_R_LIBELLES_DESCRIPTIONS_3" localSheetId="8">#REF!</definedName>
    <definedName name="P_Z_0_R_LIBELLES_DESCRIPTIONS_3">#REF!</definedName>
    <definedName name="P_Z_0_R_LIBELLES_DESCRIPTIONS_4" localSheetId="8">#REF!</definedName>
    <definedName name="P_Z_0_R_LIBELLES_DESCRIPTIONS_4">#REF!</definedName>
    <definedName name="P_Z_0_R_LIBELLES_DESCRIPTIONS_5" localSheetId="8">#REF!</definedName>
    <definedName name="P_Z_0_R_LIBELLES_DESCRIPTIONS_5">#REF!</definedName>
    <definedName name="P_Z_0_R_LIBELLES_DESCRIPTIONS_6" localSheetId="8">#REF!</definedName>
    <definedName name="P_Z_0_R_LIBELLES_DESCRIPTIONS_6">#REF!</definedName>
    <definedName name="P_Z_0_R_LIBELLES_DESCRIPTIONS_7" localSheetId="8">#REF!</definedName>
    <definedName name="P_Z_0_R_LIBELLES_DESCRIPTIONS_7">#REF!</definedName>
    <definedName name="P_Z_0_R_LIBELLES_DESCRIPTIONS_8" localSheetId="8">#REF!</definedName>
    <definedName name="P_Z_0_R_LIBELLES_DESCRIPTIONS_8">#REF!</definedName>
    <definedName name="P_Z_0_R_LIBELLES_DESCRIPTIONS_9" localSheetId="8">#REF!</definedName>
    <definedName name="P_Z_0_R_LIBELLES_DESCRIPTIONS_9">#REF!</definedName>
    <definedName name="P_Z_0_R_LIBELLES_MARCHES_RAISONNABLES" localSheetId="8">#REF!</definedName>
    <definedName name="P_Z_0_R_LIBELLES_MARCHES_RAISONNABLES">#REF!</definedName>
    <definedName name="P_Z_0_R_LIBELLES_MARCHES_RAISONNABLES_1" localSheetId="8">#REF!</definedName>
    <definedName name="P_Z_0_R_LIBELLES_MARCHES_RAISONNABLES_1">#REF!</definedName>
    <definedName name="P_Z_0_R_LIBELLES_MARCHES_RAISONNABLES_2" localSheetId="8">#REF!</definedName>
    <definedName name="P_Z_0_R_LIBELLES_MARCHES_RAISONNABLES_2">#REF!</definedName>
    <definedName name="P_Z_0_R_LIBELLES_MARCHES_RAISONNABLES_3" localSheetId="8">#REF!</definedName>
    <definedName name="P_Z_0_R_LIBELLES_MARCHES_RAISONNABLES_3">#REF!</definedName>
    <definedName name="P_Z_0_R_LIBELLES_MARCHES_RAISONNABLES_4" localSheetId="8">#REF!</definedName>
    <definedName name="P_Z_0_R_LIBELLES_MARCHES_RAISONNABLES_4">#REF!</definedName>
    <definedName name="P_Z_0_R_LIBELLES_MARCHES_RAISONNABLES_5" localSheetId="8">#REF!</definedName>
    <definedName name="P_Z_0_R_LIBELLES_MARCHES_RAISONNABLES_5">#REF!</definedName>
    <definedName name="P_Z_0_R_LIBELLES_MARCHES_RAISONNABLES_OK" localSheetId="8">#REF!</definedName>
    <definedName name="P_Z_0_R_LIBELLES_MARCHES_RAISONNABLES_OK">#REF!</definedName>
    <definedName name="P_Z_0_R_LIBELLES_MOTIFS_INELIGIBILITE" localSheetId="8">#REF!</definedName>
    <definedName name="P_Z_0_R_LIBELLES_MOTIFS_INELIGIBILITE">#REF!</definedName>
    <definedName name="P_Z_0_R_LIBELLES_POSTES" localSheetId="8">#REF!</definedName>
    <definedName name="P_Z_0_R_LIBELLES_POSTES">#REF!</definedName>
    <definedName name="P_Z_0_R_LIBELLES_POSTES_1" localSheetId="8">#REF!</definedName>
    <definedName name="P_Z_0_R_LIBELLES_POSTES_1">#REF!</definedName>
    <definedName name="P_Z_0_R_LIBELLES_POSTES_10" localSheetId="8">#REF!</definedName>
    <definedName name="P_Z_0_R_LIBELLES_POSTES_10">#REF!</definedName>
    <definedName name="P_Z_0_R_LIBELLES_POSTES_11" localSheetId="8">#REF!</definedName>
    <definedName name="P_Z_0_R_LIBELLES_POSTES_11">#REF!</definedName>
    <definedName name="P_Z_0_R_LIBELLES_POSTES_12" localSheetId="8">#REF!</definedName>
    <definedName name="P_Z_0_R_LIBELLES_POSTES_12">#REF!</definedName>
    <definedName name="P_Z_0_R_LIBELLES_POSTES_13" localSheetId="8">#REF!</definedName>
    <definedName name="P_Z_0_R_LIBELLES_POSTES_13">#REF!</definedName>
    <definedName name="P_Z_0_R_LIBELLES_POSTES_14" localSheetId="8">#REF!</definedName>
    <definedName name="P_Z_0_R_LIBELLES_POSTES_14">#REF!</definedName>
    <definedName name="P_Z_0_R_LIBELLES_POSTES_15" localSheetId="8">#REF!</definedName>
    <definedName name="P_Z_0_R_LIBELLES_POSTES_15">#REF!</definedName>
    <definedName name="P_Z_0_R_LIBELLES_POSTES_16" localSheetId="8">#REF!</definedName>
    <definedName name="P_Z_0_R_LIBELLES_POSTES_16">#REF!</definedName>
    <definedName name="P_Z_0_R_LIBELLES_POSTES_17" localSheetId="8">#REF!</definedName>
    <definedName name="P_Z_0_R_LIBELLES_POSTES_17">#REF!</definedName>
    <definedName name="P_Z_0_R_LIBELLES_POSTES_18" localSheetId="8">#REF!</definedName>
    <definedName name="P_Z_0_R_LIBELLES_POSTES_18">#REF!</definedName>
    <definedName name="P_Z_0_R_LIBELLES_POSTES_19" localSheetId="8">#REF!</definedName>
    <definedName name="P_Z_0_R_LIBELLES_POSTES_19">#REF!</definedName>
    <definedName name="P_Z_0_R_LIBELLES_POSTES_2" localSheetId="8">#REF!</definedName>
    <definedName name="P_Z_0_R_LIBELLES_POSTES_2">#REF!</definedName>
    <definedName name="P_Z_0_R_LIBELLES_POSTES_20" localSheetId="8">#REF!</definedName>
    <definedName name="P_Z_0_R_LIBELLES_POSTES_20">#REF!</definedName>
    <definedName name="P_Z_0_R_LIBELLES_POSTES_3" localSheetId="8">#REF!</definedName>
    <definedName name="P_Z_0_R_LIBELLES_POSTES_3">#REF!</definedName>
    <definedName name="P_Z_0_R_LIBELLES_POSTES_4" localSheetId="8">#REF!</definedName>
    <definedName name="P_Z_0_R_LIBELLES_POSTES_4">#REF!</definedName>
    <definedName name="P_Z_0_R_LIBELLES_POSTES_5" localSheetId="8">#REF!</definedName>
    <definedName name="P_Z_0_R_LIBELLES_POSTES_5">#REF!</definedName>
    <definedName name="P_Z_0_R_LIBELLES_POSTES_6" localSheetId="8">#REF!</definedName>
    <definedName name="P_Z_0_R_LIBELLES_POSTES_6">#REF!</definedName>
    <definedName name="P_Z_0_R_LIBELLES_POSTES_7" localSheetId="8">#REF!</definedName>
    <definedName name="P_Z_0_R_LIBELLES_POSTES_7">#REF!</definedName>
    <definedName name="P_Z_0_R_LIBELLES_POSTES_8" localSheetId="8">#REF!</definedName>
    <definedName name="P_Z_0_R_LIBELLES_POSTES_8">#REF!</definedName>
    <definedName name="P_Z_0_R_LIBELLES_POSTES_9" localSheetId="8">#REF!</definedName>
    <definedName name="P_Z_0_R_LIBELLES_POSTES_9">#REF!</definedName>
    <definedName name="P_Z_0_R_LIBELLES_SOUS_OPERATIONS" localSheetId="8">#REF!</definedName>
    <definedName name="P_Z_0_R_LIBELLES_SOUS_OPERATIONS">#REF!</definedName>
    <definedName name="P_Z_0_R_LIBELLES_SOUS_OPERATIONS_" localSheetId="8">#REF!</definedName>
    <definedName name="P_Z_0_R_LIBELLES_SOUS_OPERATIONS_">#REF!</definedName>
    <definedName name="P_Z_0_R_LIBELLES_SOUS_OPERATIONS_1" localSheetId="8">#REF!</definedName>
    <definedName name="P_Z_0_R_LIBELLES_SOUS_OPERATIONS_1">#REF!</definedName>
    <definedName name="P_Z_0_R_LIBELLES_SOUS_OPERATIONS_10" localSheetId="8">#REF!</definedName>
    <definedName name="P_Z_0_R_LIBELLES_SOUS_OPERATIONS_10">#REF!</definedName>
    <definedName name="P_Z_0_R_LIBELLES_SOUS_OPERATIONS_11" localSheetId="8">#REF!</definedName>
    <definedName name="P_Z_0_R_LIBELLES_SOUS_OPERATIONS_11">#REF!</definedName>
    <definedName name="P_Z_0_R_LIBELLES_SOUS_OPERATIONS_12" localSheetId="8">#REF!</definedName>
    <definedName name="P_Z_0_R_LIBELLES_SOUS_OPERATIONS_12">#REF!</definedName>
    <definedName name="P_Z_0_R_LIBELLES_SOUS_OPERATIONS_13" localSheetId="8">#REF!</definedName>
    <definedName name="P_Z_0_R_LIBELLES_SOUS_OPERATIONS_13">#REF!</definedName>
    <definedName name="P_Z_0_R_LIBELLES_SOUS_OPERATIONS_14" localSheetId="8">#REF!</definedName>
    <definedName name="P_Z_0_R_LIBELLES_SOUS_OPERATIONS_14">#REF!</definedName>
    <definedName name="P_Z_0_R_LIBELLES_SOUS_OPERATIONS_15" localSheetId="8">#REF!</definedName>
    <definedName name="P_Z_0_R_LIBELLES_SOUS_OPERATIONS_15">#REF!</definedName>
    <definedName name="P_Z_0_R_LIBELLES_SOUS_OPERATIONS_16" localSheetId="8">#REF!</definedName>
    <definedName name="P_Z_0_R_LIBELLES_SOUS_OPERATIONS_16">#REF!</definedName>
    <definedName name="P_Z_0_R_LIBELLES_SOUS_OPERATIONS_17" localSheetId="8">#REF!</definedName>
    <definedName name="P_Z_0_R_LIBELLES_SOUS_OPERATIONS_17">#REF!</definedName>
    <definedName name="P_Z_0_R_LIBELLES_SOUS_OPERATIONS_18" localSheetId="8">#REF!</definedName>
    <definedName name="P_Z_0_R_LIBELLES_SOUS_OPERATIONS_18">#REF!</definedName>
    <definedName name="P_Z_0_R_LIBELLES_SOUS_OPERATIONS_19" localSheetId="8">#REF!</definedName>
    <definedName name="P_Z_0_R_LIBELLES_SOUS_OPERATIONS_19">#REF!</definedName>
    <definedName name="P_Z_0_R_LIBELLES_SOUS_OPERATIONS_2" localSheetId="8">#REF!</definedName>
    <definedName name="P_Z_0_R_LIBELLES_SOUS_OPERATIONS_2">#REF!</definedName>
    <definedName name="P_Z_0_R_LIBELLES_SOUS_OPERATIONS_20" localSheetId="8">#REF!</definedName>
    <definedName name="P_Z_0_R_LIBELLES_SOUS_OPERATIONS_20">#REF!</definedName>
    <definedName name="P_Z_0_R_LIBELLES_SOUS_OPERATIONS_3" localSheetId="8">#REF!</definedName>
    <definedName name="P_Z_0_R_LIBELLES_SOUS_OPERATIONS_3">#REF!</definedName>
    <definedName name="P_Z_0_R_LIBELLES_SOUS_OPERATIONS_4" localSheetId="8">#REF!</definedName>
    <definedName name="P_Z_0_R_LIBELLES_SOUS_OPERATIONS_4">#REF!</definedName>
    <definedName name="P_Z_0_R_LIBELLES_SOUS_OPERATIONS_5" localSheetId="8">#REF!</definedName>
    <definedName name="P_Z_0_R_LIBELLES_SOUS_OPERATIONS_5">#REF!</definedName>
    <definedName name="P_Z_0_R_LIBELLES_SOUS_OPERATIONS_6" localSheetId="8">#REF!</definedName>
    <definedName name="P_Z_0_R_LIBELLES_SOUS_OPERATIONS_6">#REF!</definedName>
    <definedName name="P_Z_0_R_LIBELLES_SOUS_OPERATIONS_7" localSheetId="8">#REF!</definedName>
    <definedName name="P_Z_0_R_LIBELLES_SOUS_OPERATIONS_7">#REF!</definedName>
    <definedName name="P_Z_0_R_LIBELLES_SOUS_OPERATIONS_8" localSheetId="8">#REF!</definedName>
    <definedName name="P_Z_0_R_LIBELLES_SOUS_OPERATIONS_8">#REF!</definedName>
    <definedName name="P_Z_0_R_LIBELLES_SOUS_OPERATIONS_9" localSheetId="8">#REF!</definedName>
    <definedName name="P_Z_0_R_LIBELLES_SOUS_OPERATIONS_9">#REF!</definedName>
    <definedName name="P_Z_0_R_LIBELLES_UNITES" localSheetId="8">#REF!</definedName>
    <definedName name="P_Z_0_R_LIBELLES_UNITES">#REF!</definedName>
    <definedName name="P_Z_0_R_LIBELLES_UNITES_1" localSheetId="8">#REF!</definedName>
    <definedName name="P_Z_0_R_LIBELLES_UNITES_1">#REF!</definedName>
    <definedName name="P_Z_0_R_LIBELLES_UNITES_10" localSheetId="8">#REF!</definedName>
    <definedName name="P_Z_0_R_LIBELLES_UNITES_10">#REF!</definedName>
    <definedName name="P_Z_0_R_LIBELLES_UNITES_11" localSheetId="8">#REF!</definedName>
    <definedName name="P_Z_0_R_LIBELLES_UNITES_11">#REF!</definedName>
    <definedName name="P_Z_0_R_LIBELLES_UNITES_12" localSheetId="8">#REF!</definedName>
    <definedName name="P_Z_0_R_LIBELLES_UNITES_12">#REF!</definedName>
    <definedName name="P_Z_0_R_LIBELLES_UNITES_13" localSheetId="8">#REF!</definedName>
    <definedName name="P_Z_0_R_LIBELLES_UNITES_13">#REF!</definedName>
    <definedName name="P_Z_0_R_LIBELLES_UNITES_14" localSheetId="8">#REF!</definedName>
    <definedName name="P_Z_0_R_LIBELLES_UNITES_14">#REF!</definedName>
    <definedName name="P_Z_0_R_LIBELLES_UNITES_15" localSheetId="8">#REF!</definedName>
    <definedName name="P_Z_0_R_LIBELLES_UNITES_15">#REF!</definedName>
    <definedName name="P_Z_0_R_LIBELLES_UNITES_16" localSheetId="8">#REF!</definedName>
    <definedName name="P_Z_0_R_LIBELLES_UNITES_16">#REF!</definedName>
    <definedName name="P_Z_0_R_LIBELLES_UNITES_17" localSheetId="8">#REF!</definedName>
    <definedName name="P_Z_0_R_LIBELLES_UNITES_17">#REF!</definedName>
    <definedName name="P_Z_0_R_LIBELLES_UNITES_18" localSheetId="8">#REF!</definedName>
    <definedName name="P_Z_0_R_LIBELLES_UNITES_18">#REF!</definedName>
    <definedName name="P_Z_0_R_LIBELLES_UNITES_19" localSheetId="8">#REF!</definedName>
    <definedName name="P_Z_0_R_LIBELLES_UNITES_19">#REF!</definedName>
    <definedName name="P_Z_0_R_LIBELLES_UNITES_2" localSheetId="8">#REF!</definedName>
    <definedName name="P_Z_0_R_LIBELLES_UNITES_2">#REF!</definedName>
    <definedName name="P_Z_0_R_LIBELLES_UNITES_20" localSheetId="8">#REF!</definedName>
    <definedName name="P_Z_0_R_LIBELLES_UNITES_20">#REF!</definedName>
    <definedName name="P_Z_0_R_LIBELLES_UNITES_3" localSheetId="8">#REF!</definedName>
    <definedName name="P_Z_0_R_LIBELLES_UNITES_3">#REF!</definedName>
    <definedName name="P_Z_0_R_LIBELLES_UNITES_4" localSheetId="8">#REF!</definedName>
    <definedName name="P_Z_0_R_LIBELLES_UNITES_4">#REF!</definedName>
    <definedName name="P_Z_0_R_LIBELLES_UNITES_5" localSheetId="8">#REF!</definedName>
    <definedName name="P_Z_0_R_LIBELLES_UNITES_5">#REF!</definedName>
    <definedName name="P_Z_0_R_LIBELLES_UNITES_6" localSheetId="8">#REF!</definedName>
    <definedName name="P_Z_0_R_LIBELLES_UNITES_6">#REF!</definedName>
    <definedName name="P_Z_0_R_LIBELLES_UNITES_7" localSheetId="8">#REF!</definedName>
    <definedName name="P_Z_0_R_LIBELLES_UNITES_7">#REF!</definedName>
    <definedName name="P_Z_0_R_LIBELLES_UNITES_8" localSheetId="8">#REF!</definedName>
    <definedName name="P_Z_0_R_LIBELLES_UNITES_8">#REF!</definedName>
    <definedName name="P_Z_0_R_LIBELLES_UNITES_9" localSheetId="8">#REF!</definedName>
    <definedName name="P_Z_0_R_LIBELLES_UNITES_9">#REF!</definedName>
    <definedName name="P_Z_1_B_COLONNE_COMMENTAIRE" localSheetId="8">#REF!</definedName>
    <definedName name="P_Z_1_B_COLONNE_COMMENTAIRE">#REF!</definedName>
    <definedName name="P_Z_1_B_COLONNE_COMMENTAIRE_ACTIVE" localSheetId="8">#REF!</definedName>
    <definedName name="P_Z_1_B_COLONNE_COMMENTAIRE_ACTIVE">#REF!</definedName>
    <definedName name="P_Z_1_B_COLONNE_COMMENTAIRE_INDICATION" localSheetId="8">#REF!</definedName>
    <definedName name="P_Z_1_B_COLONNE_COMMENTAIRE_INDICATION">#REF!</definedName>
    <definedName name="P_Z_1_B_COLONNE_COMMENTAIRE_OBLIGATOIRE" localSheetId="8">#REF!</definedName>
    <definedName name="P_Z_1_B_COLONNE_COMMENTAIRE_OBLIGATOIRE">#REF!</definedName>
    <definedName name="P_Z_1_B_COLONNE_COMMENTAIRE_SI_LIBELLE_STANDARD" localSheetId="8">#REF!</definedName>
    <definedName name="P_Z_1_B_COLONNE_COMMENTAIRE_SI_LIBELLE_STANDARD">#REF!</definedName>
    <definedName name="P_Z_1_B_COLONNE_CT_RAISONNABLE_FOURNISSEUR_2" localSheetId="8">#REF!</definedName>
    <definedName name="P_Z_1_B_COLONNE_CT_RAISONNABLE_FOURNISSEUR_2">#REF!</definedName>
    <definedName name="P_Z_1_B_COLONNE_CT_RAISONNABLE_FOURNISSEUR_2_INDICATION" localSheetId="8">#REF!</definedName>
    <definedName name="P_Z_1_B_COLONNE_CT_RAISONNABLE_FOURNISSEUR_2_INDICATION">#REF!</definedName>
    <definedName name="P_Z_1_B_COLONNE_CT_RAISONNABLE_FOURNISSEUR_3" localSheetId="8">#REF!</definedName>
    <definedName name="P_Z_1_B_COLONNE_CT_RAISONNABLE_FOURNISSEUR_3">#REF!</definedName>
    <definedName name="P_Z_1_B_COLONNE_CT_RAISONNABLE_FOURNISSEUR_3_INDICATION" localSheetId="8">#REF!</definedName>
    <definedName name="P_Z_1_B_COLONNE_CT_RAISONNABLE_FOURNISSEUR_3_INDICATION">#REF!</definedName>
    <definedName name="P_Z_1_B_COLONNE_CT_RAISONNABLE_JUSTIFICATIF_2" localSheetId="8">#REF!</definedName>
    <definedName name="P_Z_1_B_COLONNE_CT_RAISONNABLE_JUSTIFICATIF_2">#REF!</definedName>
    <definedName name="P_Z_1_B_COLONNE_CT_RAISONNABLE_JUSTIFICATIF_2_INDICATION" localSheetId="8">#REF!</definedName>
    <definedName name="P_Z_1_B_COLONNE_CT_RAISONNABLE_JUSTIFICATIF_2_INDICATION">#REF!</definedName>
    <definedName name="P_Z_1_B_COLONNE_CT_RAISONNABLE_JUSTIFICATIF_3" localSheetId="8">#REF!</definedName>
    <definedName name="P_Z_1_B_COLONNE_CT_RAISONNABLE_JUSTIFICATIF_3">#REF!</definedName>
    <definedName name="P_Z_1_B_COLONNE_CT_RAISONNABLE_JUSTIFICATIF_3_INDICATION" localSheetId="8">#REF!</definedName>
    <definedName name="P_Z_1_B_COLONNE_CT_RAISONNABLE_JUSTIFICATIF_3_INDICATION">#REF!</definedName>
    <definedName name="P_Z_1_B_COLONNE_CT_RAISONNABLE_MARCHE" localSheetId="8">#REF!</definedName>
    <definedName name="P_Z_1_B_COLONNE_CT_RAISONNABLE_MARCHE">#REF!</definedName>
    <definedName name="P_Z_1_B_COLONNE_CT_RAISONNABLE_MARCHE_INDICATION" localSheetId="8">#REF!</definedName>
    <definedName name="P_Z_1_B_COLONNE_CT_RAISONNABLE_MARCHE_INDICATION">#REF!</definedName>
    <definedName name="P_Z_1_B_COLONNE_CT_RAISONNABLE_MT_HT_2" localSheetId="8">#REF!</definedName>
    <definedName name="P_Z_1_B_COLONNE_CT_RAISONNABLE_MT_HT_2">#REF!</definedName>
    <definedName name="P_Z_1_B_COLONNE_CT_RAISONNABLE_MT_HT_2_INDICATION" localSheetId="8">#REF!</definedName>
    <definedName name="P_Z_1_B_COLONNE_CT_RAISONNABLE_MT_HT_2_INDICATION">#REF!</definedName>
    <definedName name="P_Z_1_B_COLONNE_CT_RAISONNABLE_MT_HT_3" localSheetId="8">#REF!</definedName>
    <definedName name="P_Z_1_B_COLONNE_CT_RAISONNABLE_MT_HT_3">#REF!</definedName>
    <definedName name="P_Z_1_B_COLONNE_CT_RAISONNABLE_MT_HT_3_INDICATION" localSheetId="8">#REF!</definedName>
    <definedName name="P_Z_1_B_COLONNE_CT_RAISONNABLE_MT_HT_3_INDICATION">#REF!</definedName>
    <definedName name="P_Z_1_B_COLONNE_CT_RAISONNABLE_MT_TVA_2" localSheetId="8">#REF!</definedName>
    <definedName name="P_Z_1_B_COLONNE_CT_RAISONNABLE_MT_TVA_2">#REF!</definedName>
    <definedName name="P_Z_1_B_COLONNE_CT_RAISONNABLE_MT_TVA_2_INDICATION" localSheetId="8">#REF!</definedName>
    <definedName name="P_Z_1_B_COLONNE_CT_RAISONNABLE_MT_TVA_2_INDICATION">#REF!</definedName>
    <definedName name="P_Z_1_B_COLONNE_CT_RAISONNABLE_MT_TVA_3" localSheetId="8">#REF!</definedName>
    <definedName name="P_Z_1_B_COLONNE_CT_RAISONNABLE_MT_TVA_3">#REF!</definedName>
    <definedName name="P_Z_1_B_COLONNE_CT_RAISONNABLE_MT_TVA_3_INDICATION" localSheetId="8">#REF!</definedName>
    <definedName name="P_Z_1_B_COLONNE_CT_RAISONNABLE_MT_TVA_3_INDICATION">#REF!</definedName>
    <definedName name="P_Z_1_B_COLONNE_DESCRIPTION" localSheetId="8">#REF!</definedName>
    <definedName name="P_Z_1_B_COLONNE_DESCRIPTION">#REF!</definedName>
    <definedName name="P_Z_1_B_COLONNE_DESCRIPTION_INDICATION" localSheetId="8">#REF!</definedName>
    <definedName name="P_Z_1_B_COLONNE_DESCRIPTION_INDICATION">#REF!</definedName>
    <definedName name="P_Z_1_B_COLONNE_FOURNISSEUR" localSheetId="8">#REF!</definedName>
    <definedName name="P_Z_1_B_COLONNE_FOURNISSEUR">#REF!</definedName>
    <definedName name="P_Z_1_B_COLONNE_FOURNISSEUR_INDICATION" localSheetId="8">#REF!</definedName>
    <definedName name="P_Z_1_B_COLONNE_FOURNISSEUR_INDICATION">#REF!</definedName>
    <definedName name="P_Z_1_B_COLONNE_JUSTIFICATIF" localSheetId="8">#REF!</definedName>
    <definedName name="P_Z_1_B_COLONNE_JUSTIFICATIF">#REF!</definedName>
    <definedName name="P_Z_1_B_COLONNE_JUSTIFICATIF_INDICATION" localSheetId="8">#REF!</definedName>
    <definedName name="P_Z_1_B_COLONNE_JUSTIFICATIF_INDICATION">#REF!</definedName>
    <definedName name="P_Z_1_B_COLONNE_MOTIFS_INELIGIBILITE_LIBELLE_STANDARD" localSheetId="8">#REF!</definedName>
    <definedName name="P_Z_1_B_COLONNE_MOTIFS_INELIGIBILITE_LIBELLE_STANDARD">#REF!</definedName>
    <definedName name="P_Z_1_B_COLONNE_MT_ELIGIBLE_LIBELLE_STANDARD" localSheetId="8">#REF!</definedName>
    <definedName name="P_Z_1_B_COLONNE_MT_ELIGIBLE_LIBELLE_STANDARD">#REF!</definedName>
    <definedName name="P_Z_1_B_COLONNE_MT_INELIGIBLE_LIBELLE_STANDARD" localSheetId="8">#REF!</definedName>
    <definedName name="P_Z_1_B_COLONNE_MT_INELIGIBLE_LIBELLE_STANDARD">#REF!</definedName>
    <definedName name="P_Z_1_B_COLONNE_MT_MAX_ACTIVE" localSheetId="8">#REF!</definedName>
    <definedName name="P_Z_1_B_COLONNE_MT_MAX_ACTIVE">#REF!</definedName>
    <definedName name="P_Z_1_B_COLONNE_MT_MAX_LIBELLE_STANDARD" localSheetId="8">#REF!</definedName>
    <definedName name="P_Z_1_B_COLONNE_MT_MAX_LIBELLE_STANDARD">#REF!</definedName>
    <definedName name="P_Z_1_B_COLONNE_MT_PRESENTE_HT" localSheetId="8">#REF!</definedName>
    <definedName name="P_Z_1_B_COLONNE_MT_PRESENTE_HT">#REF!</definedName>
    <definedName name="P_Z_1_B_COLONNE_MT_PRESENTE_HT_INDICATION" localSheetId="8">#REF!</definedName>
    <definedName name="P_Z_1_B_COLONNE_MT_PRESENTE_HT_INDICATION">#REF!</definedName>
    <definedName name="P_Z_1_B_COLONNE_MT_PRESENTE_TVA" localSheetId="8">#REF!</definedName>
    <definedName name="P_Z_1_B_COLONNE_MT_PRESENTE_TVA">#REF!</definedName>
    <definedName name="P_Z_1_B_COLONNE_MT_PRESENTE_TVA_INDICATION" localSheetId="8">#REF!</definedName>
    <definedName name="P_Z_1_B_COLONNE_MT_PRESENTE_TVA_INDICATION">#REF!</definedName>
    <definedName name="P_Z_1_B_COLONNE_MT_RAISONNABLE_LIBELLE_STANDARD" localSheetId="8">#REF!</definedName>
    <definedName name="P_Z_1_B_COLONNE_MT_RAISONNABLE_LIBELLE_STANDARD">#REF!</definedName>
    <definedName name="P_Z_1_B_COLONNE_POSTE" localSheetId="8">#REF!</definedName>
    <definedName name="P_Z_1_B_COLONNE_POSTE">#REF!</definedName>
    <definedName name="P_Z_1_B_COLONNE_POSTE_INDICATION" localSheetId="8">#REF!</definedName>
    <definedName name="P_Z_1_B_COLONNE_POSTE_INDICATION">#REF!</definedName>
    <definedName name="P_Z_1_B_COLONNE_QUANTITE" localSheetId="8">#REF!</definedName>
    <definedName name="P_Z_1_B_COLONNE_QUANTITE">#REF!</definedName>
    <definedName name="P_Z_1_B_COLONNE_QUANTITE_ACTIVE" localSheetId="8">#REF!</definedName>
    <definedName name="P_Z_1_B_COLONNE_QUANTITE_ACTIVE">#REF!</definedName>
    <definedName name="P_Z_1_B_COLONNE_QUANTITE_INDICATION" localSheetId="8">#REF!</definedName>
    <definedName name="P_Z_1_B_COLONNE_QUANTITE_INDICATION">#REF!</definedName>
    <definedName name="P_Z_1_B_COLONNE_QUANTITE_OBLIGATOIRE" localSheetId="8">#REF!</definedName>
    <definedName name="P_Z_1_B_COLONNE_QUANTITE_OBLIGATOIRE">#REF!</definedName>
    <definedName name="P_Z_1_B_COLONNE_SOUS_OPERATION" localSheetId="8">#REF!</definedName>
    <definedName name="P_Z_1_B_COLONNE_SOUS_OPERATION">#REF!</definedName>
    <definedName name="P_Z_1_B_COLONNE_SOUS_OPERATION_INDICATION" localSheetId="8">#REF!</definedName>
    <definedName name="P_Z_1_B_COLONNE_SOUS_OPERATION_INDICATION">#REF!</definedName>
    <definedName name="P_Z_1_B_COLONNE_UNITE" localSheetId="8">#REF!</definedName>
    <definedName name="P_Z_1_B_COLONNE_UNITE">#REF!</definedName>
    <definedName name="P_Z_1_B_COLONNE_UNITE_ACTIVE" localSheetId="8">#REF!</definedName>
    <definedName name="P_Z_1_B_COLONNE_UNITE_ACTIVE">#REF!</definedName>
    <definedName name="P_Z_1_B_COLONNE_UNITE_INDICATION" localSheetId="8">#REF!</definedName>
    <definedName name="P_Z_1_B_COLONNE_UNITE_INDICATION">#REF!</definedName>
    <definedName name="P_Z_1_B_COLONNE_UNITE_OBLIGATOIRE" localSheetId="8">#REF!</definedName>
    <definedName name="P_Z_1_B_COLONNE_UNITE_OBLIGATOIRE">#REF!</definedName>
    <definedName name="P_Z_1_B_EXEMPLE_UTILISATION" localSheetId="8">#REF!</definedName>
    <definedName name="P_Z_1_B_EXEMPLE_UTILISATION">#REF!</definedName>
    <definedName name="P_Z_1_B_INTITULE_DEPENSES_DEVIS_STANDARD" localSheetId="8">#REF!</definedName>
    <definedName name="P_Z_1_B_INTITULE_DEPENSES_DEVIS_STANDARD">#REF!</definedName>
    <definedName name="P_Z_1_B_UFD" localSheetId="8">#REF!</definedName>
    <definedName name="P_Z_1_B_UFD">#REF!</definedName>
    <definedName name="P_Z_1_B_ULD" localSheetId="8">#REF!</definedName>
    <definedName name="P_Z_1_B_ULD">#REF!</definedName>
    <definedName name="P_Z_1_B_UTILISATION_FILTRE_DESCRIPTIONS" localSheetId="8">#REF!</definedName>
    <definedName name="P_Z_1_B_UTILISATION_FILTRE_DESCRIPTIONS">#REF!</definedName>
    <definedName name="P_Z_1_B_UTILISATION_FILTRE_POSTES" localSheetId="8">#REF!</definedName>
    <definedName name="P_Z_1_B_UTILISATION_FILTRE_POSTES">#REF!</definedName>
    <definedName name="P_Z_1_B_UTILISATION_FILTRE_SOUS_OPERATIONS" localSheetId="8">#REF!</definedName>
    <definedName name="P_Z_1_B_UTILISATION_FILTRE_SOUS_OPERATIONS">#REF!</definedName>
    <definedName name="P_Z_1_B_UTILISATION_FILTRE_UNITES" localSheetId="8">#REF!</definedName>
    <definedName name="P_Z_1_B_UTILISATION_FILTRE_UNITES">#REF!</definedName>
    <definedName name="P_Z_1_B_UTILISATION_LIBELLES_DESCRIPTIONS" localSheetId="8">#REF!</definedName>
    <definedName name="P_Z_1_B_UTILISATION_LIBELLES_DESCRIPTIONS">#REF!</definedName>
    <definedName name="P_Z_1_N_COLONNE_COMMENTAIRE_INDICATION" localSheetId="8">#REF!</definedName>
    <definedName name="P_Z_1_N_COLONNE_COMMENTAIRE_INDICATION">#REF!</definedName>
    <definedName name="P_Z_1_N_COLONNE_COMMENTAIRE_INDICATION_STANDARD" localSheetId="8">#REF!</definedName>
    <definedName name="P_Z_1_N_COLONNE_COMMENTAIRE_INDICATION_STANDARD">#REF!</definedName>
    <definedName name="P_Z_1_N_COLONNE_COMMENTAIRE_SI_LIBELLE_DEFAUT" localSheetId="8">#REF!</definedName>
    <definedName name="P_Z_1_N_COLONNE_COMMENTAIRE_SI_LIBELLE_DEFAUT">#REF!</definedName>
    <definedName name="P_Z_1_N_COLONNE_COMMENTAIRE_SI_LIBELLE_STANDARD" localSheetId="8">#REF!</definedName>
    <definedName name="P_Z_1_N_COLONNE_COMMENTAIRE_SI_LIBELLE_STANDARD">#REF!</definedName>
    <definedName name="P_Z_1_N_COLONNE_COMMENTAIRE_SPECIFIQUE" localSheetId="8">#REF!</definedName>
    <definedName name="P_Z_1_N_COLONNE_COMMENTAIRE_SPECIFIQUE">#REF!</definedName>
    <definedName name="P_Z_1_N_COLONNE_COMMENTAIRE_STANDARD" localSheetId="8">#REF!</definedName>
    <definedName name="P_Z_1_N_COLONNE_COMMENTAIRE_STANDARD">#REF!</definedName>
    <definedName name="P_Z_1_N_COLONNE_CT_RAISONNABLE_FOURNISSEUR_2_INDICATION" localSheetId="8">#REF!</definedName>
    <definedName name="P_Z_1_N_COLONNE_CT_RAISONNABLE_FOURNISSEUR_2_INDICATION">#REF!</definedName>
    <definedName name="P_Z_1_N_COLONNE_CT_RAISONNABLE_FOURNISSEUR_2_INDICATION_STANDARD" localSheetId="8">#REF!</definedName>
    <definedName name="P_Z_1_N_COLONNE_CT_RAISONNABLE_FOURNISSEUR_2_INDICATION_STANDARD">#REF!</definedName>
    <definedName name="P_Z_1_N_COLONNE_CT_RAISONNABLE_FOURNISSEUR_2_SPECIFIQUE" localSheetId="8">#REF!</definedName>
    <definedName name="P_Z_1_N_COLONNE_CT_RAISONNABLE_FOURNISSEUR_2_SPECIFIQUE">#REF!</definedName>
    <definedName name="P_Z_1_N_COLONNE_CT_RAISONNABLE_FOURNISSEUR_2_STANDARD" localSheetId="8">#REF!</definedName>
    <definedName name="P_Z_1_N_COLONNE_CT_RAISONNABLE_FOURNISSEUR_2_STANDARD">#REF!</definedName>
    <definedName name="P_Z_1_N_COLONNE_CT_RAISONNABLE_FOURNISSEUR_3_INDICATION" localSheetId="8">#REF!</definedName>
    <definedName name="P_Z_1_N_COLONNE_CT_RAISONNABLE_FOURNISSEUR_3_INDICATION">#REF!</definedName>
    <definedName name="P_Z_1_N_COLONNE_CT_RAISONNABLE_FOURNISSEUR_3_INDICATION_STANDARD" localSheetId="8">#REF!</definedName>
    <definedName name="P_Z_1_N_COLONNE_CT_RAISONNABLE_FOURNISSEUR_3_INDICATION_STANDARD">#REF!</definedName>
    <definedName name="P_Z_1_N_COLONNE_CT_RAISONNABLE_FOURNISSEUR_3_SPECIFIQUE" localSheetId="8">#REF!</definedName>
    <definedName name="P_Z_1_N_COLONNE_CT_RAISONNABLE_FOURNISSEUR_3_SPECIFIQUE">#REF!</definedName>
    <definedName name="P_Z_1_N_COLONNE_CT_RAISONNABLE_FOURNISSEUR_3_STANDARD" localSheetId="8">#REF!</definedName>
    <definedName name="P_Z_1_N_COLONNE_CT_RAISONNABLE_FOURNISSEUR_3_STANDARD">#REF!</definedName>
    <definedName name="P_Z_1_N_COLONNE_CT_RAISONNABLE_JUSTIFICATIF_2_INDICATION" localSheetId="8">#REF!</definedName>
    <definedName name="P_Z_1_N_COLONNE_CT_RAISONNABLE_JUSTIFICATIF_2_INDICATION">#REF!</definedName>
    <definedName name="P_Z_1_N_COLONNE_CT_RAISONNABLE_JUSTIFICATIF_2_INDICATION_STANDARD" localSheetId="8">#REF!</definedName>
    <definedName name="P_Z_1_N_COLONNE_CT_RAISONNABLE_JUSTIFICATIF_2_INDICATION_STANDARD">#REF!</definedName>
    <definedName name="P_Z_1_N_COLONNE_CT_RAISONNABLE_JUSTIFICATIF_2_SPECIFIQUE" localSheetId="8">#REF!</definedName>
    <definedName name="P_Z_1_N_COLONNE_CT_RAISONNABLE_JUSTIFICATIF_2_SPECIFIQUE">#REF!</definedName>
    <definedName name="P_Z_1_N_COLONNE_CT_RAISONNABLE_JUSTIFICATIF_2_STANDARD" localSheetId="8">#REF!</definedName>
    <definedName name="P_Z_1_N_COLONNE_CT_RAISONNABLE_JUSTIFICATIF_2_STANDARD">#REF!</definedName>
    <definedName name="P_Z_1_N_COLONNE_CT_RAISONNABLE_JUSTIFICATIF_3_INDICATION" localSheetId="8">#REF!</definedName>
    <definedName name="P_Z_1_N_COLONNE_CT_RAISONNABLE_JUSTIFICATIF_3_INDICATION">#REF!</definedName>
    <definedName name="P_Z_1_N_COLONNE_CT_RAISONNABLE_JUSTIFICATIF_3_INDICATION_STANDARD" localSheetId="8">#REF!</definedName>
    <definedName name="P_Z_1_N_COLONNE_CT_RAISONNABLE_JUSTIFICATIF_3_INDICATION_STANDARD">#REF!</definedName>
    <definedName name="P_Z_1_N_COLONNE_CT_RAISONNABLE_JUSTIFICATIF_3_SPECIFIQUE" localSheetId="8">#REF!</definedName>
    <definedName name="P_Z_1_N_COLONNE_CT_RAISONNABLE_JUSTIFICATIF_3_SPECIFIQUE">#REF!</definedName>
    <definedName name="P_Z_1_N_COLONNE_CT_RAISONNABLE_JUSTIFICATIF_3_STANDARD" localSheetId="8">#REF!</definedName>
    <definedName name="P_Z_1_N_COLONNE_CT_RAISONNABLE_JUSTIFICATIF_3_STANDARD">#REF!</definedName>
    <definedName name="P_Z_1_N_COLONNE_CT_RAISONNABLE_MARCHE_INDICATION" localSheetId="8">#REF!</definedName>
    <definedName name="P_Z_1_N_COLONNE_CT_RAISONNABLE_MARCHE_INDICATION">#REF!</definedName>
    <definedName name="P_Z_1_N_COLONNE_CT_RAISONNABLE_MARCHE_INDICATION_STANDARD" localSheetId="8">#REF!</definedName>
    <definedName name="P_Z_1_N_COLONNE_CT_RAISONNABLE_MARCHE_INDICATION_STANDARD">#REF!</definedName>
    <definedName name="P_Z_1_N_COLONNE_CT_RAISONNABLE_MARCHE_SPECIFIQUE" localSheetId="8">#REF!</definedName>
    <definedName name="P_Z_1_N_COLONNE_CT_RAISONNABLE_MARCHE_SPECIFIQUE">#REF!</definedName>
    <definedName name="P_Z_1_N_COLONNE_CT_RAISONNABLE_MARCHE_STANDARD" localSheetId="8">#REF!</definedName>
    <definedName name="P_Z_1_N_COLONNE_CT_RAISONNABLE_MARCHE_STANDARD">#REF!</definedName>
    <definedName name="P_Z_1_N_COLONNE_CT_RAISONNABLE_MT_HT_2_INDICATION" localSheetId="8">#REF!</definedName>
    <definedName name="P_Z_1_N_COLONNE_CT_RAISONNABLE_MT_HT_2_INDICATION">#REF!</definedName>
    <definedName name="P_Z_1_N_COLONNE_CT_RAISONNABLE_MT_HT_2_INDICATION_STANDARD" localSheetId="8">#REF!</definedName>
    <definedName name="P_Z_1_N_COLONNE_CT_RAISONNABLE_MT_HT_2_INDICATION_STANDARD">#REF!</definedName>
    <definedName name="P_Z_1_N_COLONNE_CT_RAISONNABLE_MT_HT_2_SPECIFIQUE" localSheetId="8">#REF!</definedName>
    <definedName name="P_Z_1_N_COLONNE_CT_RAISONNABLE_MT_HT_2_SPECIFIQUE">#REF!</definedName>
    <definedName name="P_Z_1_N_COLONNE_CT_RAISONNABLE_MT_HT_2_STANDARD" localSheetId="8">#REF!</definedName>
    <definedName name="P_Z_1_N_COLONNE_CT_RAISONNABLE_MT_HT_2_STANDARD">#REF!</definedName>
    <definedName name="P_Z_1_N_COLONNE_CT_RAISONNABLE_MT_HT_3_INDICATION" localSheetId="8">#REF!</definedName>
    <definedName name="P_Z_1_N_COLONNE_CT_RAISONNABLE_MT_HT_3_INDICATION">#REF!</definedName>
    <definedName name="P_Z_1_N_COLONNE_CT_RAISONNABLE_MT_HT_3_INDICATION_STANDARD" localSheetId="8">#REF!</definedName>
    <definedName name="P_Z_1_N_COLONNE_CT_RAISONNABLE_MT_HT_3_INDICATION_STANDARD">#REF!</definedName>
    <definedName name="P_Z_1_N_COLONNE_CT_RAISONNABLE_MT_HT_3_SPECIFIQUE" localSheetId="8">#REF!</definedName>
    <definedName name="P_Z_1_N_COLONNE_CT_RAISONNABLE_MT_HT_3_SPECIFIQUE">#REF!</definedName>
    <definedName name="P_Z_1_N_COLONNE_CT_RAISONNABLE_MT_HT_3_STANDARD" localSheetId="8">#REF!</definedName>
    <definedName name="P_Z_1_N_COLONNE_CT_RAISONNABLE_MT_HT_3_STANDARD">#REF!</definedName>
    <definedName name="P_Z_1_N_COLONNE_CT_RAISONNABLE_MT_TVA_2_INDICATION" localSheetId="8">#REF!</definedName>
    <definedName name="P_Z_1_N_COLONNE_CT_RAISONNABLE_MT_TVA_2_INDICATION">#REF!</definedName>
    <definedName name="P_Z_1_N_COLONNE_CT_RAISONNABLE_MT_TVA_2_INDICATION_STANDARD" localSheetId="8">#REF!</definedName>
    <definedName name="P_Z_1_N_COLONNE_CT_RAISONNABLE_MT_TVA_2_INDICATION_STANDARD">#REF!</definedName>
    <definedName name="P_Z_1_N_COLONNE_CT_RAISONNABLE_MT_TVA_2_SPECIFIQUE" localSheetId="8">#REF!</definedName>
    <definedName name="P_Z_1_N_COLONNE_CT_RAISONNABLE_MT_TVA_2_SPECIFIQUE">#REF!</definedName>
    <definedName name="P_Z_1_N_COLONNE_CT_RAISONNABLE_MT_TVA_2_STANDARD" localSheetId="8">#REF!</definedName>
    <definedName name="P_Z_1_N_COLONNE_CT_RAISONNABLE_MT_TVA_2_STANDARD">#REF!</definedName>
    <definedName name="P_Z_1_N_COLONNE_CT_RAISONNABLE_MT_TVA_3_INDICATION" localSheetId="8">#REF!</definedName>
    <definedName name="P_Z_1_N_COLONNE_CT_RAISONNABLE_MT_TVA_3_INDICATION">#REF!</definedName>
    <definedName name="P_Z_1_N_COLONNE_CT_RAISONNABLE_MT_TVA_3_INDICATION_STANDARD" localSheetId="8">#REF!</definedName>
    <definedName name="P_Z_1_N_COLONNE_CT_RAISONNABLE_MT_TVA_3_INDICATION_STANDARD">#REF!</definedName>
    <definedName name="P_Z_1_N_COLONNE_CT_RAISONNABLE_MT_TVA_3_SPECIFIQUE" localSheetId="8">#REF!</definedName>
    <definedName name="P_Z_1_N_COLONNE_CT_RAISONNABLE_MT_TVA_3_SPECIFIQUE">#REF!</definedName>
    <definedName name="P_Z_1_N_COLONNE_CT_RAISONNABLE_MT_TVA_3_STANDARD" localSheetId="8">#REF!</definedName>
    <definedName name="P_Z_1_N_COLONNE_CT_RAISONNABLE_MT_TVA_3_STANDARD">#REF!</definedName>
    <definedName name="P_Z_1_N_COLONNE_DESCRIPTION_INDICATION" localSheetId="8">#REF!</definedName>
    <definedName name="P_Z_1_N_COLONNE_DESCRIPTION_INDICATION">#REF!</definedName>
    <definedName name="P_Z_1_N_COLONNE_DESCRIPTION_INDICATION_STANDARD" localSheetId="8">#REF!</definedName>
    <definedName name="P_Z_1_N_COLONNE_DESCRIPTION_INDICATION_STANDARD">#REF!</definedName>
    <definedName name="P_Z_1_N_COLONNE_DESCRIPTION_SPECIFIQUE" localSheetId="8">#REF!</definedName>
    <definedName name="P_Z_1_N_COLONNE_DESCRIPTION_SPECIFIQUE">#REF!</definedName>
    <definedName name="P_Z_1_N_COLONNE_DESCRIPTION_STANDARD" localSheetId="8">#REF!</definedName>
    <definedName name="P_Z_1_N_COLONNE_DESCRIPTION_STANDARD">#REF!</definedName>
    <definedName name="P_Z_1_N_COLONNE_FOURNISSEUR_INDICATION" localSheetId="8">#REF!</definedName>
    <definedName name="P_Z_1_N_COLONNE_FOURNISSEUR_INDICATION">#REF!</definedName>
    <definedName name="P_Z_1_N_COLONNE_FOURNISSEUR_INDICATION_STANDARD" localSheetId="8">#REF!</definedName>
    <definedName name="P_Z_1_N_COLONNE_FOURNISSEUR_INDICATION_STANDARD">#REF!</definedName>
    <definedName name="P_Z_1_N_COLONNE_FOURNISSEUR_SPECIFIQUE" localSheetId="8">#REF!</definedName>
    <definedName name="P_Z_1_N_COLONNE_FOURNISSEUR_SPECIFIQUE">#REF!</definedName>
    <definedName name="P_Z_1_N_COLONNE_FOURNISSEUR_STANDARD" localSheetId="8">#REF!</definedName>
    <definedName name="P_Z_1_N_COLONNE_FOURNISSEUR_STANDARD">#REF!</definedName>
    <definedName name="P_Z_1_N_COLONNE_JUSTIFICATIF_INDICATION" localSheetId="8">#REF!</definedName>
    <definedName name="P_Z_1_N_COLONNE_JUSTIFICATIF_INDICATION">#REF!</definedName>
    <definedName name="P_Z_1_N_COLONNE_JUSTIFICATIF_INDICATION_STANDARD" localSheetId="8">#REF!</definedName>
    <definedName name="P_Z_1_N_COLONNE_JUSTIFICATIF_INDICATION_STANDARD">#REF!</definedName>
    <definedName name="P_Z_1_N_COLONNE_JUSTIFICATIF_SPECIFIQUE" localSheetId="8">#REF!</definedName>
    <definedName name="P_Z_1_N_COLONNE_JUSTIFICATIF_SPECIFIQUE">#REF!</definedName>
    <definedName name="P_Z_1_N_COLONNE_JUSTIFICATIF_STANDARD" localSheetId="8">#REF!</definedName>
    <definedName name="P_Z_1_N_COLONNE_JUSTIFICATIF_STANDARD">#REF!</definedName>
    <definedName name="P_Z_1_N_COLONNE_MOTIFS_INELIGIBILITE_LIBELLE_DEFAUT" localSheetId="8">#REF!</definedName>
    <definedName name="P_Z_1_N_COLONNE_MOTIFS_INELIGIBILITE_LIBELLE_DEFAUT">#REF!</definedName>
    <definedName name="P_Z_1_N_COLONNE_MOTIFS_INELIGIBILITE_LIBELLE_STANDARD" localSheetId="8">#REF!</definedName>
    <definedName name="P_Z_1_N_COLONNE_MOTIFS_INELIGIBILITE_LIBELLE_STANDARD">#REF!</definedName>
    <definedName name="P_Z_1_N_COLONNE_MT_ELIGIBLE_LIBELLE_DEFAUT" localSheetId="8">#REF!</definedName>
    <definedName name="P_Z_1_N_COLONNE_MT_ELIGIBLE_LIBELLE_DEFAUT">#REF!</definedName>
    <definedName name="P_Z_1_N_COLONNE_MT_ELIGIBLE_LIBELLE_STANDARD" localSheetId="8">#REF!</definedName>
    <definedName name="P_Z_1_N_COLONNE_MT_ELIGIBLE_LIBELLE_STANDARD">#REF!</definedName>
    <definedName name="P_Z_1_N_COLONNE_MT_INELIGIBLE_LIBELLE_DEFAUT" localSheetId="8">#REF!</definedName>
    <definedName name="P_Z_1_N_COLONNE_MT_INELIGIBLE_LIBELLE_DEFAUT">#REF!</definedName>
    <definedName name="P_Z_1_N_COLONNE_MT_INELIGIBLE_LIBELLE_STANDARD" localSheetId="8">#REF!</definedName>
    <definedName name="P_Z_1_N_COLONNE_MT_INELIGIBLE_LIBELLE_STANDARD">#REF!</definedName>
    <definedName name="P_Z_1_N_COLONNE_MT_MAX_LIBELLE_DEFAUT" localSheetId="8">#REF!</definedName>
    <definedName name="P_Z_1_N_COLONNE_MT_MAX_LIBELLE_DEFAUT">#REF!</definedName>
    <definedName name="P_Z_1_N_COLONNE_MT_MAX_LIBELLE_STANDARD" localSheetId="8">#REF!</definedName>
    <definedName name="P_Z_1_N_COLONNE_MT_MAX_LIBELLE_STANDARD">#REF!</definedName>
    <definedName name="P_Z_1_N_COLONNE_MT_PRESENTE_HT_INDICATION" localSheetId="8">#REF!</definedName>
    <definedName name="P_Z_1_N_COLONNE_MT_PRESENTE_HT_INDICATION">#REF!</definedName>
    <definedName name="P_Z_1_N_COLONNE_MT_PRESENTE_HT_INDICATION_STANDARD" localSheetId="8">#REF!</definedName>
    <definedName name="P_Z_1_N_COLONNE_MT_PRESENTE_HT_INDICATION_STANDARD">#REF!</definedName>
    <definedName name="P_Z_1_N_COLONNE_MT_PRESENTE_HT_SPECIFIQUE" localSheetId="8">#REF!</definedName>
    <definedName name="P_Z_1_N_COLONNE_MT_PRESENTE_HT_SPECIFIQUE">#REF!</definedName>
    <definedName name="P_Z_1_N_COLONNE_MT_PRESENTE_HT_STANDARD" localSheetId="8">#REF!</definedName>
    <definedName name="P_Z_1_N_COLONNE_MT_PRESENTE_HT_STANDARD">#REF!</definedName>
    <definedName name="P_Z_1_N_COLONNE_MT_PRESENTE_TVA_INDICATION" localSheetId="8">#REF!</definedName>
    <definedName name="P_Z_1_N_COLONNE_MT_PRESENTE_TVA_INDICATION">#REF!</definedName>
    <definedName name="P_Z_1_N_COLONNE_MT_PRESENTE_TVA_INDICATION_STANDARD" localSheetId="8">#REF!</definedName>
    <definedName name="P_Z_1_N_COLONNE_MT_PRESENTE_TVA_INDICATION_STANDARD">#REF!</definedName>
    <definedName name="P_Z_1_N_COLONNE_MT_PRESENTE_TVA_SPECIFIQUE" localSheetId="8">#REF!</definedName>
    <definedName name="P_Z_1_N_COLONNE_MT_PRESENTE_TVA_SPECIFIQUE">#REF!</definedName>
    <definedName name="P_Z_1_N_COLONNE_MT_PRESENTE_TVA_STANDARD" localSheetId="8">#REF!</definedName>
    <definedName name="P_Z_1_N_COLONNE_MT_PRESENTE_TVA_STANDARD">#REF!</definedName>
    <definedName name="P_Z_1_N_COLONNE_MT_RAISONNABLE_DEFAUT" localSheetId="8">#REF!</definedName>
    <definedName name="P_Z_1_N_COLONNE_MT_RAISONNABLE_DEFAUT">#REF!</definedName>
    <definedName name="P_Z_1_N_COLONNE_MT_RAISONNABLE_STANDARD" localSheetId="8">#REF!</definedName>
    <definedName name="P_Z_1_N_COLONNE_MT_RAISONNABLE_STANDARD">#REF!</definedName>
    <definedName name="P_Z_1_N_COLONNE_POSTE_INDICATION" localSheetId="8">#REF!</definedName>
    <definedName name="P_Z_1_N_COLONNE_POSTE_INDICATION">#REF!</definedName>
    <definedName name="P_Z_1_N_COLONNE_POSTE_INDICATION_STANDARD" localSheetId="8">#REF!</definedName>
    <definedName name="P_Z_1_N_COLONNE_POSTE_INDICATION_STANDARD">#REF!</definedName>
    <definedName name="P_Z_1_N_COLONNE_POSTE_SPECIFIQUE" localSheetId="8">#REF!</definedName>
    <definedName name="P_Z_1_N_COLONNE_POSTE_SPECIFIQUE">#REF!</definedName>
    <definedName name="P_Z_1_N_COLONNE_POSTE_STANDARD" localSheetId="8">#REF!</definedName>
    <definedName name="P_Z_1_N_COLONNE_POSTE_STANDARD">#REF!</definedName>
    <definedName name="P_Z_1_N_COLONNE_QUANTITE_INDICATION" localSheetId="8">#REF!</definedName>
    <definedName name="P_Z_1_N_COLONNE_QUANTITE_INDICATION">#REF!</definedName>
    <definedName name="P_Z_1_N_COLONNE_QUANTITE_INDICATION_STANDARD" localSheetId="8">#REF!</definedName>
    <definedName name="P_Z_1_N_COLONNE_QUANTITE_INDICATION_STANDARD">#REF!</definedName>
    <definedName name="P_Z_1_N_COLONNE_QUANTITE_SPECIFIQUE" localSheetId="8">#REF!</definedName>
    <definedName name="P_Z_1_N_COLONNE_QUANTITE_SPECIFIQUE">#REF!</definedName>
    <definedName name="P_Z_1_N_COLONNE_QUANTITE_STANDARD" localSheetId="8">#REF!</definedName>
    <definedName name="P_Z_1_N_COLONNE_QUANTITE_STANDARD">#REF!</definedName>
    <definedName name="P_Z_1_N_COLONNE_SOUS_OPERATION_INDICATION" localSheetId="8">#REF!</definedName>
    <definedName name="P_Z_1_N_COLONNE_SOUS_OPERATION_INDICATION">#REF!</definedName>
    <definedName name="P_Z_1_N_COLONNE_SOUS_OPERATION_INDICATION_STANDARD" localSheetId="8">#REF!</definedName>
    <definedName name="P_Z_1_N_COLONNE_SOUS_OPERATION_INDICATION_STANDARD">#REF!</definedName>
    <definedName name="P_Z_1_N_COLONNE_SOUS_OPERATION_SPECIFIQUE" localSheetId="8">#REF!</definedName>
    <definedName name="P_Z_1_N_COLONNE_SOUS_OPERATION_SPECIFIQUE">#REF!</definedName>
    <definedName name="P_Z_1_N_COLONNE_SOUS_OPERATION_STANDARD" localSheetId="8">#REF!</definedName>
    <definedName name="P_Z_1_N_COLONNE_SOUS_OPERATION_STANDARD">#REF!</definedName>
    <definedName name="P_Z_1_N_COLONNE_UNITE_INDICATION" localSheetId="8">#REF!</definedName>
    <definedName name="P_Z_1_N_COLONNE_UNITE_INDICATION">#REF!</definedName>
    <definedName name="P_Z_1_N_COLONNE_UNITE_INDICATION_STANDARD" localSheetId="8">#REF!</definedName>
    <definedName name="P_Z_1_N_COLONNE_UNITE_INDICATION_STANDARD">#REF!</definedName>
    <definedName name="P_Z_1_N_COLONNE_UNITE_SPECIFIQUE" localSheetId="8">#REF!</definedName>
    <definedName name="P_Z_1_N_COLONNE_UNITE_SPECIFIQUE">#REF!</definedName>
    <definedName name="P_Z_1_N_COLONNE_UNITE_STANDARD" localSheetId="8">#REF!</definedName>
    <definedName name="P_Z_1_N_COLONNE_UNITE_STANDARD">#REF!</definedName>
    <definedName name="P_Z_1_N_CONSIGNE_DEPENSES_DEVIS" localSheetId="8">#REF!</definedName>
    <definedName name="P_Z_1_N_CONSIGNE_DEPENSES_DEVIS">#REF!</definedName>
    <definedName name="P_Z_1_N_EXEMPLE_COMMENTAIRE" localSheetId="8">#REF!</definedName>
    <definedName name="P_Z_1_N_EXEMPLE_COMMENTAIRE">#REF!</definedName>
    <definedName name="P_Z_1_N_EXEMPLE_CT_RAISONNABLE_FOURNISSEUR_2" localSheetId="8">#REF!</definedName>
    <definedName name="P_Z_1_N_EXEMPLE_CT_RAISONNABLE_FOURNISSEUR_2">#REF!</definedName>
    <definedName name="P_Z_1_N_EXEMPLE_CT_RAISONNABLE_FOURNISSEUR_3" localSheetId="8">#REF!</definedName>
    <definedName name="P_Z_1_N_EXEMPLE_CT_RAISONNABLE_FOURNISSEUR_3">#REF!</definedName>
    <definedName name="P_Z_1_N_EXEMPLE_CT_RAISONNABLE_JUSTIFICATIF_2" localSheetId="8">#REF!</definedName>
    <definedName name="P_Z_1_N_EXEMPLE_CT_RAISONNABLE_JUSTIFICATIF_2">#REF!</definedName>
    <definedName name="P_Z_1_N_EXEMPLE_CT_RAISONNABLE_JUSTIFICATIF_3" localSheetId="8">#REF!</definedName>
    <definedName name="P_Z_1_N_EXEMPLE_CT_RAISONNABLE_JUSTIFICATIF_3">#REF!</definedName>
    <definedName name="P_Z_1_N_EXEMPLE_CT_RAISONNABLE_MARCHE" localSheetId="8">#REF!</definedName>
    <definedName name="P_Z_1_N_EXEMPLE_CT_RAISONNABLE_MARCHE">#REF!</definedName>
    <definedName name="P_Z_1_N_EXEMPLE_CT_RAISONNABLE_MT_HT_2" localSheetId="8">#REF!</definedName>
    <definedName name="P_Z_1_N_EXEMPLE_CT_RAISONNABLE_MT_HT_2">#REF!</definedName>
    <definedName name="P_Z_1_N_EXEMPLE_CT_RAISONNABLE_MT_HT_3" localSheetId="8">#REF!</definedName>
    <definedName name="P_Z_1_N_EXEMPLE_CT_RAISONNABLE_MT_HT_3">#REF!</definedName>
    <definedName name="P_Z_1_N_EXEMPLE_CT_RAISONNABLE_MT_TVA_2" localSheetId="8">#REF!</definedName>
    <definedName name="P_Z_1_N_EXEMPLE_CT_RAISONNABLE_MT_TVA_2">#REF!</definedName>
    <definedName name="P_Z_1_N_EXEMPLE_CT_RAISONNABLE_MT_TVA_3" localSheetId="8">#REF!</definedName>
    <definedName name="P_Z_1_N_EXEMPLE_CT_RAISONNABLE_MT_TVA_3">#REF!</definedName>
    <definedName name="P_Z_1_N_EXEMPLE_DESCRIPTION" localSheetId="8">#REF!</definedName>
    <definedName name="P_Z_1_N_EXEMPLE_DESCRIPTION">#REF!</definedName>
    <definedName name="P_Z_1_N_EXEMPLE_FOURNISSEUR" localSheetId="8">#REF!</definedName>
    <definedName name="P_Z_1_N_EXEMPLE_FOURNISSEUR">#REF!</definedName>
    <definedName name="P_Z_1_N_EXEMPLE_JUSTIFICATIF" localSheetId="8">#REF!</definedName>
    <definedName name="P_Z_1_N_EXEMPLE_JUSTIFICATIF">#REF!</definedName>
    <definedName name="P_Z_1_N_EXEMPLE_MT_PRESENTE_HT" localSheetId="8">#REF!</definedName>
    <definedName name="P_Z_1_N_EXEMPLE_MT_PRESENTE_HT">#REF!</definedName>
    <definedName name="P_Z_1_N_EXEMPLE_MT_PRESENTE_TVA" localSheetId="8">#REF!</definedName>
    <definedName name="P_Z_1_N_EXEMPLE_MT_PRESENTE_TVA">#REF!</definedName>
    <definedName name="P_Z_1_N_EXEMPLE_POSTE" localSheetId="8">#REF!</definedName>
    <definedName name="P_Z_1_N_EXEMPLE_POSTE">#REF!</definedName>
    <definedName name="P_Z_1_N_EXEMPLE_QUANTITE" localSheetId="8">#REF!</definedName>
    <definedName name="P_Z_1_N_EXEMPLE_QUANTITE">#REF!</definedName>
    <definedName name="P_Z_1_N_EXEMPLE_SOUS_OPERATION" localSheetId="8">#REF!</definedName>
    <definedName name="P_Z_1_N_EXEMPLE_SOUS_OPERATION">#REF!</definedName>
    <definedName name="P_Z_1_N_EXEMPLE_UNITE" localSheetId="8">#REF!</definedName>
    <definedName name="P_Z_1_N_EXEMPLE_UNITE">#REF!</definedName>
    <definedName name="P_Z_1_N_INTITULE_DEPENSES_DEVIS_DEFAUT" localSheetId="8">#REF!</definedName>
    <definedName name="P_Z_1_N_INTITULE_DEPENSES_DEVIS_DEFAUT">#REF!</definedName>
    <definedName name="P_Z_1_N_INTITULE_DEPENSES_DEVIS_STANDARD" localSheetId="8">#REF!</definedName>
    <definedName name="P_Z_1_N_INTITULE_DEPENSES_DEVIS_STANDARD">#REF!</definedName>
    <definedName name="P_Z_1_R_LIBELLES_DESCRIPTIONS" localSheetId="8">#REF!</definedName>
    <definedName name="P_Z_1_R_LIBELLES_DESCRIPTIONS">#REF!</definedName>
    <definedName name="P_Z_1_R_LIBELLES_DESCRIPTIONS_1" localSheetId="8">#REF!</definedName>
    <definedName name="P_Z_1_R_LIBELLES_DESCRIPTIONS_1">#REF!</definedName>
    <definedName name="P_Z_1_R_LIBELLES_DESCRIPTIONS_10" localSheetId="8">#REF!</definedName>
    <definedName name="P_Z_1_R_LIBELLES_DESCRIPTIONS_10">#REF!</definedName>
    <definedName name="P_Z_1_R_LIBELLES_DESCRIPTIONS_11" localSheetId="8">#REF!</definedName>
    <definedName name="P_Z_1_R_LIBELLES_DESCRIPTIONS_11">#REF!</definedName>
    <definedName name="P_Z_1_R_LIBELLES_DESCRIPTIONS_12" localSheetId="8">#REF!</definedName>
    <definedName name="P_Z_1_R_LIBELLES_DESCRIPTIONS_12">#REF!</definedName>
    <definedName name="P_Z_1_R_LIBELLES_DESCRIPTIONS_13" localSheetId="8">#REF!</definedName>
    <definedName name="P_Z_1_R_LIBELLES_DESCRIPTIONS_13">#REF!</definedName>
    <definedName name="P_Z_1_R_LIBELLES_DESCRIPTIONS_14" localSheetId="8">#REF!</definedName>
    <definedName name="P_Z_1_R_LIBELLES_DESCRIPTIONS_14">#REF!</definedName>
    <definedName name="P_Z_1_R_LIBELLES_DESCRIPTIONS_15" localSheetId="8">#REF!</definedName>
    <definedName name="P_Z_1_R_LIBELLES_DESCRIPTIONS_15">#REF!</definedName>
    <definedName name="P_Z_1_R_LIBELLES_DESCRIPTIONS_16" localSheetId="8">#REF!</definedName>
    <definedName name="P_Z_1_R_LIBELLES_DESCRIPTIONS_16">#REF!</definedName>
    <definedName name="P_Z_1_R_LIBELLES_DESCRIPTIONS_17" localSheetId="8">#REF!</definedName>
    <definedName name="P_Z_1_R_LIBELLES_DESCRIPTIONS_17">#REF!</definedName>
    <definedName name="P_Z_1_R_LIBELLES_DESCRIPTIONS_18" localSheetId="8">#REF!</definedName>
    <definedName name="P_Z_1_R_LIBELLES_DESCRIPTIONS_18">#REF!</definedName>
    <definedName name="P_Z_1_R_LIBELLES_DESCRIPTIONS_19" localSheetId="8">#REF!</definedName>
    <definedName name="P_Z_1_R_LIBELLES_DESCRIPTIONS_19">#REF!</definedName>
    <definedName name="P_Z_1_R_LIBELLES_DESCRIPTIONS_2" localSheetId="8">#REF!</definedName>
    <definedName name="P_Z_1_R_LIBELLES_DESCRIPTIONS_2">#REF!</definedName>
    <definedName name="P_Z_1_R_LIBELLES_DESCRIPTIONS_20" localSheetId="8">#REF!</definedName>
    <definedName name="P_Z_1_R_LIBELLES_DESCRIPTIONS_20">#REF!</definedName>
    <definedName name="P_Z_1_R_LIBELLES_DESCRIPTIONS_3" localSheetId="8">#REF!</definedName>
    <definedName name="P_Z_1_R_LIBELLES_DESCRIPTIONS_3">#REF!</definedName>
    <definedName name="P_Z_1_R_LIBELLES_DESCRIPTIONS_4" localSheetId="8">#REF!</definedName>
    <definedName name="P_Z_1_R_LIBELLES_DESCRIPTIONS_4">#REF!</definedName>
    <definedName name="P_Z_1_R_LIBELLES_DESCRIPTIONS_5" localSheetId="8">#REF!</definedName>
    <definedName name="P_Z_1_R_LIBELLES_DESCRIPTIONS_5">#REF!</definedName>
    <definedName name="P_Z_1_R_LIBELLES_DESCRIPTIONS_6" localSheetId="8">#REF!</definedName>
    <definedName name="P_Z_1_R_LIBELLES_DESCRIPTIONS_6">#REF!</definedName>
    <definedName name="P_Z_1_R_LIBELLES_DESCRIPTIONS_7" localSheetId="8">#REF!</definedName>
    <definedName name="P_Z_1_R_LIBELLES_DESCRIPTIONS_7">#REF!</definedName>
    <definedName name="P_Z_1_R_LIBELLES_DESCRIPTIONS_8" localSheetId="8">#REF!</definedName>
    <definedName name="P_Z_1_R_LIBELLES_DESCRIPTIONS_8">#REF!</definedName>
    <definedName name="P_Z_1_R_LIBELLES_DESCRIPTIONS_9" localSheetId="8">#REF!</definedName>
    <definedName name="P_Z_1_R_LIBELLES_DESCRIPTIONS_9">#REF!</definedName>
    <definedName name="P_Z_1_R_LIBELLES_POSTES" localSheetId="8">#REF!</definedName>
    <definedName name="P_Z_1_R_LIBELLES_POSTES">#REF!</definedName>
    <definedName name="P_Z_1_R_LIBELLES_POSTES_1" localSheetId="8">#REF!</definedName>
    <definedName name="P_Z_1_R_LIBELLES_POSTES_1">#REF!</definedName>
    <definedName name="P_Z_1_R_LIBELLES_POSTES_10" localSheetId="8">#REF!</definedName>
    <definedName name="P_Z_1_R_LIBELLES_POSTES_10">#REF!</definedName>
    <definedName name="P_Z_1_R_LIBELLES_POSTES_11" localSheetId="8">#REF!</definedName>
    <definedName name="P_Z_1_R_LIBELLES_POSTES_11">#REF!</definedName>
    <definedName name="P_Z_1_R_LIBELLES_POSTES_12" localSheetId="8">#REF!</definedName>
    <definedName name="P_Z_1_R_LIBELLES_POSTES_12">#REF!</definedName>
    <definedName name="P_Z_1_R_LIBELLES_POSTES_13" localSheetId="8">#REF!</definedName>
    <definedName name="P_Z_1_R_LIBELLES_POSTES_13">#REF!</definedName>
    <definedName name="P_Z_1_R_LIBELLES_POSTES_14" localSheetId="8">#REF!</definedName>
    <definedName name="P_Z_1_R_LIBELLES_POSTES_14">#REF!</definedName>
    <definedName name="P_Z_1_R_LIBELLES_POSTES_15" localSheetId="8">#REF!</definedName>
    <definedName name="P_Z_1_R_LIBELLES_POSTES_15">#REF!</definedName>
    <definedName name="P_Z_1_R_LIBELLES_POSTES_16" localSheetId="8">#REF!</definedName>
    <definedName name="P_Z_1_R_LIBELLES_POSTES_16">#REF!</definedName>
    <definedName name="P_Z_1_R_LIBELLES_POSTES_17" localSheetId="8">#REF!</definedName>
    <definedName name="P_Z_1_R_LIBELLES_POSTES_17">#REF!</definedName>
    <definedName name="P_Z_1_R_LIBELLES_POSTES_18" localSheetId="8">#REF!</definedName>
    <definedName name="P_Z_1_R_LIBELLES_POSTES_18">#REF!</definedName>
    <definedName name="P_Z_1_R_LIBELLES_POSTES_19" localSheetId="8">#REF!</definedName>
    <definedName name="P_Z_1_R_LIBELLES_POSTES_19">#REF!</definedName>
    <definedName name="P_Z_1_R_LIBELLES_POSTES_2" localSheetId="8">#REF!</definedName>
    <definedName name="P_Z_1_R_LIBELLES_POSTES_2">#REF!</definedName>
    <definedName name="P_Z_1_R_LIBELLES_POSTES_20" localSheetId="8">#REF!</definedName>
    <definedName name="P_Z_1_R_LIBELLES_POSTES_20">#REF!</definedName>
    <definedName name="P_Z_1_R_LIBELLES_POSTES_3" localSheetId="8">#REF!</definedName>
    <definedName name="P_Z_1_R_LIBELLES_POSTES_3">#REF!</definedName>
    <definedName name="P_Z_1_R_LIBELLES_POSTES_4" localSheetId="8">#REF!</definedName>
    <definedName name="P_Z_1_R_LIBELLES_POSTES_4">#REF!</definedName>
    <definedName name="P_Z_1_R_LIBELLES_POSTES_5" localSheetId="8">#REF!</definedName>
    <definedName name="P_Z_1_R_LIBELLES_POSTES_5">#REF!</definedName>
    <definedName name="P_Z_1_R_LIBELLES_POSTES_6" localSheetId="8">#REF!</definedName>
    <definedName name="P_Z_1_R_LIBELLES_POSTES_6">#REF!</definedName>
    <definedName name="P_Z_1_R_LIBELLES_POSTES_7" localSheetId="8">#REF!</definedName>
    <definedName name="P_Z_1_R_LIBELLES_POSTES_7">#REF!</definedName>
    <definedName name="P_Z_1_R_LIBELLES_POSTES_8" localSheetId="8">#REF!</definedName>
    <definedName name="P_Z_1_R_LIBELLES_POSTES_8">#REF!</definedName>
    <definedName name="P_Z_1_R_LIBELLES_POSTES_9" localSheetId="8">#REF!</definedName>
    <definedName name="P_Z_1_R_LIBELLES_POSTES_9">#REF!</definedName>
    <definedName name="P_Z_1_R_LIBELLES_SOUS_OPERATIONS" localSheetId="8">#REF!</definedName>
    <definedName name="P_Z_1_R_LIBELLES_SOUS_OPERATIONS">#REF!</definedName>
    <definedName name="P_Z_1_R_LIBELLES_SOUS_OPERATIONS_1" localSheetId="8">#REF!</definedName>
    <definedName name="P_Z_1_R_LIBELLES_SOUS_OPERATIONS_1">#REF!</definedName>
    <definedName name="P_Z_1_R_LIBELLES_SOUS_OPERATIONS_10" localSheetId="8">#REF!</definedName>
    <definedName name="P_Z_1_R_LIBELLES_SOUS_OPERATIONS_10">#REF!</definedName>
    <definedName name="P_Z_1_R_LIBELLES_SOUS_OPERATIONS_11" localSheetId="8">#REF!</definedName>
    <definedName name="P_Z_1_R_LIBELLES_SOUS_OPERATIONS_11">#REF!</definedName>
    <definedName name="P_Z_1_R_LIBELLES_SOUS_OPERATIONS_12" localSheetId="8">#REF!</definedName>
    <definedName name="P_Z_1_R_LIBELLES_SOUS_OPERATIONS_12">#REF!</definedName>
    <definedName name="P_Z_1_R_LIBELLES_SOUS_OPERATIONS_13" localSheetId="8">#REF!</definedName>
    <definedName name="P_Z_1_R_LIBELLES_SOUS_OPERATIONS_13">#REF!</definedName>
    <definedName name="P_Z_1_R_LIBELLES_SOUS_OPERATIONS_14" localSheetId="8">#REF!</definedName>
    <definedName name="P_Z_1_R_LIBELLES_SOUS_OPERATIONS_14">#REF!</definedName>
    <definedName name="P_Z_1_R_LIBELLES_SOUS_OPERATIONS_15" localSheetId="8">#REF!</definedName>
    <definedName name="P_Z_1_R_LIBELLES_SOUS_OPERATIONS_15">#REF!</definedName>
    <definedName name="P_Z_1_R_LIBELLES_SOUS_OPERATIONS_16" localSheetId="8">#REF!</definedName>
    <definedName name="P_Z_1_R_LIBELLES_SOUS_OPERATIONS_16">#REF!</definedName>
    <definedName name="P_Z_1_R_LIBELLES_SOUS_OPERATIONS_17" localSheetId="8">#REF!</definedName>
    <definedName name="P_Z_1_R_LIBELLES_SOUS_OPERATIONS_17">#REF!</definedName>
    <definedName name="P_Z_1_R_LIBELLES_SOUS_OPERATIONS_18" localSheetId="8">#REF!</definedName>
    <definedName name="P_Z_1_R_LIBELLES_SOUS_OPERATIONS_18">#REF!</definedName>
    <definedName name="P_Z_1_R_LIBELLES_SOUS_OPERATIONS_19" localSheetId="8">#REF!</definedName>
    <definedName name="P_Z_1_R_LIBELLES_SOUS_OPERATIONS_19">#REF!</definedName>
    <definedName name="P_Z_1_R_LIBELLES_SOUS_OPERATIONS_2" localSheetId="8">#REF!</definedName>
    <definedName name="P_Z_1_R_LIBELLES_SOUS_OPERATIONS_2">#REF!</definedName>
    <definedName name="P_Z_1_R_LIBELLES_SOUS_OPERATIONS_20" localSheetId="8">#REF!</definedName>
    <definedName name="P_Z_1_R_LIBELLES_SOUS_OPERATIONS_20">#REF!</definedName>
    <definedName name="P_Z_1_R_LIBELLES_SOUS_OPERATIONS_3" localSheetId="8">#REF!</definedName>
    <definedName name="P_Z_1_R_LIBELLES_SOUS_OPERATIONS_3">#REF!</definedName>
    <definedName name="P_Z_1_R_LIBELLES_SOUS_OPERATIONS_4" localSheetId="8">#REF!</definedName>
    <definedName name="P_Z_1_R_LIBELLES_SOUS_OPERATIONS_4">#REF!</definedName>
    <definedName name="P_Z_1_R_LIBELLES_SOUS_OPERATIONS_5" localSheetId="8">#REF!</definedName>
    <definedName name="P_Z_1_R_LIBELLES_SOUS_OPERATIONS_5">#REF!</definedName>
    <definedName name="P_Z_1_R_LIBELLES_SOUS_OPERATIONS_6" localSheetId="8">#REF!</definedName>
    <definedName name="P_Z_1_R_LIBELLES_SOUS_OPERATIONS_6">#REF!</definedName>
    <definedName name="P_Z_1_R_LIBELLES_SOUS_OPERATIONS_7" localSheetId="8">#REF!</definedName>
    <definedName name="P_Z_1_R_LIBELLES_SOUS_OPERATIONS_7">#REF!</definedName>
    <definedName name="P_Z_1_R_LIBELLES_SOUS_OPERATIONS_8" localSheetId="8">#REF!</definedName>
    <definedName name="P_Z_1_R_LIBELLES_SOUS_OPERATIONS_8">#REF!</definedName>
    <definedName name="P_Z_1_R_LIBELLES_SOUS_OPERATIONS_9" localSheetId="8">#REF!</definedName>
    <definedName name="P_Z_1_R_LIBELLES_SOUS_OPERATIONS_9">#REF!</definedName>
    <definedName name="P_Z_1_R_LIBELLES_UNITES" localSheetId="8">#REF!</definedName>
    <definedName name="P_Z_1_R_LIBELLES_UNITES">#REF!</definedName>
    <definedName name="P_Z_1_R_LIBELLES_UNITES_1" localSheetId="8">#REF!</definedName>
    <definedName name="P_Z_1_R_LIBELLES_UNITES_1">#REF!</definedName>
    <definedName name="P_Z_1_R_LIBELLES_UNITES_10" localSheetId="8">#REF!</definedName>
    <definedName name="P_Z_1_R_LIBELLES_UNITES_10">#REF!</definedName>
    <definedName name="P_Z_1_R_LIBELLES_UNITES_11" localSheetId="8">#REF!</definedName>
    <definedName name="P_Z_1_R_LIBELLES_UNITES_11">#REF!</definedName>
    <definedName name="P_Z_1_R_LIBELLES_UNITES_12" localSheetId="8">#REF!</definedName>
    <definedName name="P_Z_1_R_LIBELLES_UNITES_12">#REF!</definedName>
    <definedName name="P_Z_1_R_LIBELLES_UNITES_13" localSheetId="8">#REF!</definedName>
    <definedName name="P_Z_1_R_LIBELLES_UNITES_13">#REF!</definedName>
    <definedName name="P_Z_1_R_LIBELLES_UNITES_14" localSheetId="8">#REF!</definedName>
    <definedName name="P_Z_1_R_LIBELLES_UNITES_14">#REF!</definedName>
    <definedName name="P_Z_1_R_LIBELLES_UNITES_15" localSheetId="8">#REF!</definedName>
    <definedName name="P_Z_1_R_LIBELLES_UNITES_15">#REF!</definedName>
    <definedName name="P_Z_1_R_LIBELLES_UNITES_16" localSheetId="8">#REF!</definedName>
    <definedName name="P_Z_1_R_LIBELLES_UNITES_16">#REF!</definedName>
    <definedName name="P_Z_1_R_LIBELLES_UNITES_17" localSheetId="8">#REF!</definedName>
    <definedName name="P_Z_1_R_LIBELLES_UNITES_17">#REF!</definedName>
    <definedName name="P_Z_1_R_LIBELLES_UNITES_18" localSheetId="8">#REF!</definedName>
    <definedName name="P_Z_1_R_LIBELLES_UNITES_18">#REF!</definedName>
    <definedName name="P_Z_1_R_LIBELLES_UNITES_19" localSheetId="8">#REF!</definedName>
    <definedName name="P_Z_1_R_LIBELLES_UNITES_19">#REF!</definedName>
    <definedName name="P_Z_1_R_LIBELLES_UNITES_2" localSheetId="8">#REF!</definedName>
    <definedName name="P_Z_1_R_LIBELLES_UNITES_2">#REF!</definedName>
    <definedName name="P_Z_1_R_LIBELLES_UNITES_20" localSheetId="8">#REF!</definedName>
    <definedName name="P_Z_1_R_LIBELLES_UNITES_20">#REF!</definedName>
    <definedName name="P_Z_1_R_LIBELLES_UNITES_3" localSheetId="8">#REF!</definedName>
    <definedName name="P_Z_1_R_LIBELLES_UNITES_3">#REF!</definedName>
    <definedName name="P_Z_1_R_LIBELLES_UNITES_4" localSheetId="8">#REF!</definedName>
    <definedName name="P_Z_1_R_LIBELLES_UNITES_4">#REF!</definedName>
    <definedName name="P_Z_1_R_LIBELLES_UNITES_5" localSheetId="8">#REF!</definedName>
    <definedName name="P_Z_1_R_LIBELLES_UNITES_5">#REF!</definedName>
    <definedName name="P_Z_1_R_LIBELLES_UNITES_6" localSheetId="8">#REF!</definedName>
    <definedName name="P_Z_1_R_LIBELLES_UNITES_6">#REF!</definedName>
    <definedName name="P_Z_1_R_LIBELLES_UNITES_7" localSheetId="8">#REF!</definedName>
    <definedName name="P_Z_1_R_LIBELLES_UNITES_7">#REF!</definedName>
    <definedName name="P_Z_1_R_LIBELLES_UNITES_8" localSheetId="8">#REF!</definedName>
    <definedName name="P_Z_1_R_LIBELLES_UNITES_8">#REF!</definedName>
    <definedName name="P_Z_1_R_LIBELLES_UNITES_9" localSheetId="8">#REF!</definedName>
    <definedName name="P_Z_1_R_LIBELLES_UNITES_9">#REF!</definedName>
    <definedName name="P_Z_4_B_COLONNE_COMMENTAIRE" localSheetId="8">#REF!</definedName>
    <definedName name="P_Z_4_B_COLONNE_COMMENTAIRE">#REF!</definedName>
    <definedName name="P_Z_4_B_COLONNE_COMMENTAIRE_ACTIVE" localSheetId="8">#REF!</definedName>
    <definedName name="P_Z_4_B_COLONNE_COMMENTAIRE_ACTIVE">#REF!</definedName>
    <definedName name="P_Z_4_B_COLONNE_COMMENTAIRE_INDICATION" localSheetId="8">#REF!</definedName>
    <definedName name="P_Z_4_B_COLONNE_COMMENTAIRE_INDICATION">#REF!</definedName>
    <definedName name="P_Z_4_B_COLONNE_COMMENTAIRE_OBLIGATOIRE" localSheetId="8">#REF!</definedName>
    <definedName name="P_Z_4_B_COLONNE_COMMENTAIRE_OBLIGATOIRE">#REF!</definedName>
    <definedName name="P_Z_4_B_COLONNE_COMMENTAIRE_SI_LIBELLE_STANDARD" localSheetId="8">#REF!</definedName>
    <definedName name="P_Z_4_B_COLONNE_COMMENTAIRE_SI_LIBELLE_STANDARD">#REF!</definedName>
    <definedName name="P_Z_4_B_COLONNE_COUT" localSheetId="8">#REF!</definedName>
    <definedName name="P_Z_4_B_COLONNE_COUT">#REF!</definedName>
    <definedName name="P_Z_4_B_COLONNE_COUT_ELIGIBLE_LIBELLE_STANDARD" localSheetId="8">#REF!</definedName>
    <definedName name="P_Z_4_B_COLONNE_COUT_ELIGIBLE_LIBELLE_STANDARD">#REF!</definedName>
    <definedName name="P_Z_4_B_COLONNE_COUT_INDICATION" localSheetId="8">#REF!</definedName>
    <definedName name="P_Z_4_B_COLONNE_COUT_INDICATION">#REF!</definedName>
    <definedName name="P_Z_4_B_COLONNE_COUT_RAISONNABLE_LIBELLE_STANDARD" localSheetId="8">#REF!</definedName>
    <definedName name="P_Z_4_B_COLONNE_COUT_RAISONNABLE_LIBELLE_STANDARD">#REF!</definedName>
    <definedName name="P_Z_4_B_COLONNE_DESCRIPTION" localSheetId="8">#REF!</definedName>
    <definedName name="P_Z_4_B_COLONNE_DESCRIPTION">#REF!</definedName>
    <definedName name="P_Z_4_B_COLONNE_DESCRIPTION_INDICATION" localSheetId="8">#REF!</definedName>
    <definedName name="P_Z_4_B_COLONNE_DESCRIPTION_INDICATION">#REF!</definedName>
    <definedName name="P_Z_4_B_COLONNE_INTERVENANT" localSheetId="8">#REF!</definedName>
    <definedName name="P_Z_4_B_COLONNE_INTERVENANT">#REF!</definedName>
    <definedName name="P_Z_4_B_COLONNE_INTERVENANT_INDICATION" localSheetId="8">#REF!</definedName>
    <definedName name="P_Z_4_B_COLONNE_INTERVENANT_INDICATION">#REF!</definedName>
    <definedName name="P_Z_4_B_COLONNE_JUSTIFICATIF" localSheetId="8">#REF!</definedName>
    <definedName name="P_Z_4_B_COLONNE_JUSTIFICATIF">#REF!</definedName>
    <definedName name="P_Z_4_B_COLONNE_JUSTIFICATIF_INDICATION" localSheetId="8">#REF!</definedName>
    <definedName name="P_Z_4_B_COLONNE_JUSTIFICATIF_INDICATION">#REF!</definedName>
    <definedName name="P_Z_4_B_COLONNE_MOTIFS_INELIGIBILITE_LIBELLE_STANDARD" localSheetId="8">#REF!</definedName>
    <definedName name="P_Z_4_B_COLONNE_MOTIFS_INELIGIBILITE_LIBELLE_STANDARD">#REF!</definedName>
    <definedName name="P_Z_4_B_COLONNE_MT_ELIGIBLE_LIBELLE_STANDARD" localSheetId="8">#REF!</definedName>
    <definedName name="P_Z_4_B_COLONNE_MT_ELIGIBLE_LIBELLE_STANDARD">#REF!</definedName>
    <definedName name="P_Z_4_B_COLONNE_MT_MAX_ACTIVE" localSheetId="8">#REF!</definedName>
    <definedName name="P_Z_4_B_COLONNE_MT_MAX_ACTIVE">#REF!</definedName>
    <definedName name="P_Z_4_B_COLONNE_MT_MAX_LIBELLE_STANDARD" localSheetId="8">#REF!</definedName>
    <definedName name="P_Z_4_B_COLONNE_MT_MAX_LIBELLE_STANDARD">#REF!</definedName>
    <definedName name="P_Z_4_B_COLONNE_MT_PRESENTE" localSheetId="8">#REF!</definedName>
    <definedName name="P_Z_4_B_COLONNE_MT_PRESENTE">#REF!</definedName>
    <definedName name="P_Z_4_B_COLONNE_MT_PRESENTE_INDICATION" localSheetId="8">#REF!</definedName>
    <definedName name="P_Z_4_B_COLONNE_MT_PRESENTE_INDICATION">#REF!</definedName>
    <definedName name="P_Z_4_B_COLONNE_MT_RAISONNABLE_LIBELLE_STANDARD" localSheetId="8">#REF!</definedName>
    <definedName name="P_Z_4_B_COLONNE_MT_RAISONNABLE_LIBELLE_STANDARD">#REF!</definedName>
    <definedName name="P_Z_4_B_COLONNE_POSTE" localSheetId="8">#REF!</definedName>
    <definedName name="P_Z_4_B_COLONNE_POSTE">#REF!</definedName>
    <definedName name="P_Z_4_B_COLONNE_POSTE_INDICATION" localSheetId="8">#REF!</definedName>
    <definedName name="P_Z_4_B_COLONNE_POSTE_INDICATION">#REF!</definedName>
    <definedName name="P_Z_4_B_COLONNE_QUALIFICATION" localSheetId="8">#REF!</definedName>
    <definedName name="P_Z_4_B_COLONNE_QUALIFICATION">#REF!</definedName>
    <definedName name="P_Z_4_B_COLONNE_QUALIFICATION_ACTIVE" localSheetId="8">#REF!</definedName>
    <definedName name="P_Z_4_B_COLONNE_QUALIFICATION_ACTIVE">#REF!</definedName>
    <definedName name="P_Z_4_B_COLONNE_QUALIFICATION_INDICATION" localSheetId="8">#REF!</definedName>
    <definedName name="P_Z_4_B_COLONNE_QUALIFICATION_INDICATION">#REF!</definedName>
    <definedName name="P_Z_4_B_COLONNE_QUALIFICATION_OBLIGATOIRE" localSheetId="8">#REF!</definedName>
    <definedName name="P_Z_4_B_COLONNE_QUALIFICATION_OBLIGATOIRE">#REF!</definedName>
    <definedName name="P_Z_4_B_COLONNE_SOUS_OPERATION" localSheetId="8">#REF!</definedName>
    <definedName name="P_Z_4_B_COLONNE_SOUS_OPERATION">#REF!</definedName>
    <definedName name="P_Z_4_B_COLONNE_SOUS_OPERATION_INDICATION" localSheetId="8">#REF!</definedName>
    <definedName name="P_Z_4_B_COLONNE_SOUS_OPERATION_INDICATION">#REF!</definedName>
    <definedName name="P_Z_4_B_COLONNE_TEMPS_OPERATION" localSheetId="8">#REF!</definedName>
    <definedName name="P_Z_4_B_COLONNE_TEMPS_OPERATION">#REF!</definedName>
    <definedName name="P_Z_4_B_COLONNE_TEMPS_OPERATION_ELIGIBLE_LIBELLE_STANDARD" localSheetId="8">#REF!</definedName>
    <definedName name="P_Z_4_B_COLONNE_TEMPS_OPERATION_ELIGIBLE_LIBELLE_STANDARD">#REF!</definedName>
    <definedName name="P_Z_4_B_COLONNE_TEMPS_OPERATION_INDICATION" localSheetId="8">#REF!</definedName>
    <definedName name="P_Z_4_B_COLONNE_TEMPS_OPERATION_INDICATION">#REF!</definedName>
    <definedName name="P_Z_4_B_COLONNE_TEMPS_OPERATION_RAISONNABLE_LIBELLE_STANDARD" localSheetId="8">#REF!</definedName>
    <definedName name="P_Z_4_B_COLONNE_TEMPS_OPERATION_RAISONNABLE_LIBELLE_STANDARD">#REF!</definedName>
    <definedName name="P_Z_4_B_COLONNE_TEMPS_PERIODE" localSheetId="8">#REF!</definedName>
    <definedName name="P_Z_4_B_COLONNE_TEMPS_PERIODE">#REF!</definedName>
    <definedName name="P_Z_4_B_COLONNE_TEMPS_PERIODE_ELIGIBLE_LIBELLE_STANDARD" localSheetId="8">#REF!</definedName>
    <definedName name="P_Z_4_B_COLONNE_TEMPS_PERIODE_ELIGIBLE_LIBELLE_STANDARD">#REF!</definedName>
    <definedName name="P_Z_4_B_COLONNE_TEMPS_PERIODE_INDICATION" localSheetId="8">#REF!</definedName>
    <definedName name="P_Z_4_B_COLONNE_TEMPS_PERIODE_INDICATION">#REF!</definedName>
    <definedName name="P_Z_4_B_COLONNE_TEMPS_PERIODE_RAISONNABLE_LIBELLE_STANDARD" localSheetId="8">#REF!</definedName>
    <definedName name="P_Z_4_B_COLONNE_TEMPS_PERIODE_RAISONNABLE_LIBELLE_STANDARD">#REF!</definedName>
    <definedName name="P_Z_4_B_COLONNE_UNITE" localSheetId="8">#REF!</definedName>
    <definedName name="P_Z_4_B_COLONNE_UNITE">#REF!</definedName>
    <definedName name="P_Z_4_B_COLONNE_UNITE_ELIGIBLE_LIBELLE_STANDARD" localSheetId="8">#REF!</definedName>
    <definedName name="P_Z_4_B_COLONNE_UNITE_ELIGIBLE_LIBELLE_STANDARD">#REF!</definedName>
    <definedName name="P_Z_4_B_COLONNE_UNITE_INDICATION" localSheetId="8">#REF!</definedName>
    <definedName name="P_Z_4_B_COLONNE_UNITE_INDICATION">#REF!</definedName>
    <definedName name="P_Z_4_B_EXEMPLE_UTILISATION" localSheetId="8">#REF!</definedName>
    <definedName name="P_Z_4_B_EXEMPLE_UTILISATION">#REF!</definedName>
    <definedName name="P_Z_4_B_INTITULE_DEPENSES_REMUNERATION_STANDARD" localSheetId="8">#REF!</definedName>
    <definedName name="P_Z_4_B_INTITULE_DEPENSES_REMUNERATION_STANDARD">#REF!</definedName>
    <definedName name="P_Z_4_B_UFD" localSheetId="8">#REF!</definedName>
    <definedName name="P_Z_4_B_UFD">#REF!</definedName>
    <definedName name="P_Z_4_B_ULD" localSheetId="8">#REF!</definedName>
    <definedName name="P_Z_4_B_ULD">#REF!</definedName>
    <definedName name="P_Z_4_B_UTILISATION_FILTRE_POSTES" localSheetId="8">#REF!</definedName>
    <definedName name="P_Z_4_B_UTILISATION_FILTRE_POSTES">#REF!</definedName>
    <definedName name="P_Z_4_B_UTILISATION_FILTRE_SOUS_OPERATIONS" localSheetId="8">#REF!</definedName>
    <definedName name="P_Z_4_B_UTILISATION_FILTRE_SOUS_OPERATIONS">#REF!</definedName>
    <definedName name="P_Z_4_B_UTILISATION_FILTRE_UNITES" localSheetId="8">#REF!</definedName>
    <definedName name="P_Z_4_B_UTILISATION_FILTRE_UNITES">#REF!</definedName>
    <definedName name="P_Z_4_N_COLONNE_COMMENTAIRE_INDICATION_SPECIFIQUE" localSheetId="8">#REF!</definedName>
    <definedName name="P_Z_4_N_COLONNE_COMMENTAIRE_INDICATION_SPECIFIQUE">#REF!</definedName>
    <definedName name="P_Z_4_N_COLONNE_COMMENTAIRE_INDICATION_STANDARD" localSheetId="8">#REF!</definedName>
    <definedName name="P_Z_4_N_COLONNE_COMMENTAIRE_INDICATION_STANDARD">#REF!</definedName>
    <definedName name="P_Z_4_N_COLONNE_COMMENTAIRE_SI_LIBELLE_DEFAUT" localSheetId="8">#REF!</definedName>
    <definedName name="P_Z_4_N_COLONNE_COMMENTAIRE_SI_LIBELLE_DEFAUT">#REF!</definedName>
    <definedName name="P_Z_4_N_COLONNE_COMMENTAIRE_SI_LIBELLE_SPECIFIQUE" localSheetId="8">#REF!</definedName>
    <definedName name="P_Z_4_N_COLONNE_COMMENTAIRE_SI_LIBELLE_SPECIFIQUE">#REF!</definedName>
    <definedName name="P_Z_4_N_COLONNE_COMMENTAIRE_SPECIFIQUE" localSheetId="8">#REF!</definedName>
    <definedName name="P_Z_4_N_COLONNE_COMMENTAIRE_SPECIFIQUE">#REF!</definedName>
    <definedName name="P_Z_4_N_COLONNE_COMMENTAIRE_STANDARD" localSheetId="8">#REF!</definedName>
    <definedName name="P_Z_4_N_COLONNE_COMMENTAIRE_STANDARD">#REF!</definedName>
    <definedName name="P_Z_4_N_COLONNE_COUT_ELIGIBLE_LIBELLE_DEFAUT" localSheetId="8">#REF!</definedName>
    <definedName name="P_Z_4_N_COLONNE_COUT_ELIGIBLE_LIBELLE_DEFAUT">#REF!</definedName>
    <definedName name="P_Z_4_N_COLONNE_COUT_ELIGIBLE_LIBELLE_SPECIFIQUE" localSheetId="8">#REF!</definedName>
    <definedName name="P_Z_4_N_COLONNE_COUT_ELIGIBLE_LIBELLE_SPECIFIQUE">#REF!</definedName>
    <definedName name="P_Z_4_N_COLONNE_COUT_INDICATION_SPECIFIQUE" localSheetId="8">#REF!</definedName>
    <definedName name="P_Z_4_N_COLONNE_COUT_INDICATION_SPECIFIQUE">#REF!</definedName>
    <definedName name="P_Z_4_N_COLONNE_COUT_INDICATION_STANDARD" localSheetId="8">#REF!</definedName>
    <definedName name="P_Z_4_N_COLONNE_COUT_INDICATION_STANDARD">#REF!</definedName>
    <definedName name="P_Z_4_N_COLONNE_COUT_RAISONNABLE_LIBELLE_DEFAUT" localSheetId="8">#REF!</definedName>
    <definedName name="P_Z_4_N_COLONNE_COUT_RAISONNABLE_LIBELLE_DEFAUT">#REF!</definedName>
    <definedName name="P_Z_4_N_COLONNE_COUT_RAISONNABLE_LIBELLE_SPECIFIQUE" localSheetId="8">#REF!</definedName>
    <definedName name="P_Z_4_N_COLONNE_COUT_RAISONNABLE_LIBELLE_SPECIFIQUE">#REF!</definedName>
    <definedName name="P_Z_4_N_COLONNE_COUT_SPECIFIQUE" localSheetId="8">#REF!</definedName>
    <definedName name="P_Z_4_N_COLONNE_COUT_SPECIFIQUE">#REF!</definedName>
    <definedName name="P_Z_4_N_COLONNE_COUT_STANDARD" localSheetId="8">#REF!</definedName>
    <definedName name="P_Z_4_N_COLONNE_COUT_STANDARD">#REF!</definedName>
    <definedName name="P_Z_4_N_COLONNE_DESCRIPTION_INDICATION_SPECIFIQUE" localSheetId="8">#REF!</definedName>
    <definedName name="P_Z_4_N_COLONNE_DESCRIPTION_INDICATION_SPECIFIQUE">#REF!</definedName>
    <definedName name="P_Z_4_N_COLONNE_DESCRIPTION_INDICATION_STANDARD" localSheetId="8">#REF!</definedName>
    <definedName name="P_Z_4_N_COLONNE_DESCRIPTION_INDICATION_STANDARD">#REF!</definedName>
    <definedName name="P_Z_4_N_COLONNE_DESCRIPTION_SPECIFIQUE" localSheetId="8">#REF!</definedName>
    <definedName name="P_Z_4_N_COLONNE_DESCRIPTION_SPECIFIQUE">#REF!</definedName>
    <definedName name="P_Z_4_N_COLONNE_DESCRIPTION_STANDARD" localSheetId="8">#REF!</definedName>
    <definedName name="P_Z_4_N_COLONNE_DESCRIPTION_STANDARD">#REF!</definedName>
    <definedName name="P_Z_4_N_COLONNE_INTERVENANT_INDICATION_SPECIFIQUE" localSheetId="8">#REF!</definedName>
    <definedName name="P_Z_4_N_COLONNE_INTERVENANT_INDICATION_SPECIFIQUE">#REF!</definedName>
    <definedName name="P_Z_4_N_COLONNE_INTERVENANT_INDICATION_STANDARD" localSheetId="8">#REF!</definedName>
    <definedName name="P_Z_4_N_COLONNE_INTERVENANT_INDICATION_STANDARD">#REF!</definedName>
    <definedName name="P_Z_4_N_COLONNE_INTERVENANT_SPECIFIQUE" localSheetId="8">#REF!</definedName>
    <definedName name="P_Z_4_N_COLONNE_INTERVENANT_SPECIFIQUE">#REF!</definedName>
    <definedName name="P_Z_4_N_COLONNE_INTERVENANT_STANDARD" localSheetId="8">#REF!</definedName>
    <definedName name="P_Z_4_N_COLONNE_INTERVENANT_STANDARD">#REF!</definedName>
    <definedName name="P_Z_4_N_COLONNE_JUSTIFICATIF_INDICATION_SPECIFIQUE" localSheetId="8">#REF!</definedName>
    <definedName name="P_Z_4_N_COLONNE_JUSTIFICATIF_INDICATION_SPECIFIQUE">#REF!</definedName>
    <definedName name="P_Z_4_N_COLONNE_JUSTIFICATIF_INDICATION_STANDARD" localSheetId="8">#REF!</definedName>
    <definedName name="P_Z_4_N_COLONNE_JUSTIFICATIF_INDICATION_STANDARD">#REF!</definedName>
    <definedName name="P_Z_4_N_COLONNE_JUSTIFICATIF_SPECIFIQUE" localSheetId="8">#REF!</definedName>
    <definedName name="P_Z_4_N_COLONNE_JUSTIFICATIF_SPECIFIQUE">#REF!</definedName>
    <definedName name="P_Z_4_N_COLONNE_JUSTIFICATIF_STANDARD" localSheetId="8">#REF!</definedName>
    <definedName name="P_Z_4_N_COLONNE_JUSTIFICATIF_STANDARD">#REF!</definedName>
    <definedName name="P_Z_4_N_COLONNE_MOTIFS_INELIGIBILITE_LIBELLE_DEFAUT" localSheetId="8">#REF!</definedName>
    <definedName name="P_Z_4_N_COLONNE_MOTIFS_INELIGIBILITE_LIBELLE_DEFAUT">#REF!</definedName>
    <definedName name="P_Z_4_N_COLONNE_MOTIFS_INELIGIBILITE_LIBELLE_SPECIFIQUE" localSheetId="8">#REF!</definedName>
    <definedName name="P_Z_4_N_COLONNE_MOTIFS_INELIGIBILITE_LIBELLE_SPECIFIQUE">#REF!</definedName>
    <definedName name="P_Z_4_N_COLONNE_MT_ELIGIBLE_LIBELLE_DEFAUT" localSheetId="8">#REF!</definedName>
    <definedName name="P_Z_4_N_COLONNE_MT_ELIGIBLE_LIBELLE_DEFAUT">#REF!</definedName>
    <definedName name="P_Z_4_N_COLONNE_MT_ELIGIBLE_LIBELLE_SPECIFIQUE" localSheetId="8">#REF!</definedName>
    <definedName name="P_Z_4_N_COLONNE_MT_ELIGIBLE_LIBELLE_SPECIFIQUE">#REF!</definedName>
    <definedName name="P_Z_4_N_COLONNE_MT_MAX_LIBELLE_DEFAUT" localSheetId="8">#REF!</definedName>
    <definedName name="P_Z_4_N_COLONNE_MT_MAX_LIBELLE_DEFAUT">#REF!</definedName>
    <definedName name="P_Z_4_N_COLONNE_MT_MAX_LIBELLE_SPECIFIQUE" localSheetId="8">#REF!</definedName>
    <definedName name="P_Z_4_N_COLONNE_MT_MAX_LIBELLE_SPECIFIQUE">#REF!</definedName>
    <definedName name="P_Z_4_N_COLONNE_MT_PRESENTE_INDICATION_SPECIFIQUE" localSheetId="8">#REF!</definedName>
    <definedName name="P_Z_4_N_COLONNE_MT_PRESENTE_INDICATION_SPECIFIQUE">#REF!</definedName>
    <definedName name="P_Z_4_N_COLONNE_MT_PRESENTE_INDICATION_STANDARD" localSheetId="8">#REF!</definedName>
    <definedName name="P_Z_4_N_COLONNE_MT_PRESENTE_INDICATION_STANDARD">#REF!</definedName>
    <definedName name="P_Z_4_N_COLONNE_MT_PRESENTE_SPECIFIQUE" localSheetId="8">#REF!</definedName>
    <definedName name="P_Z_4_N_COLONNE_MT_PRESENTE_SPECIFIQUE">#REF!</definedName>
    <definedName name="P_Z_4_N_COLONNE_MT_PRESENTE_STANDARD" localSheetId="8">#REF!</definedName>
    <definedName name="P_Z_4_N_COLONNE_MT_PRESENTE_STANDARD">#REF!</definedName>
    <definedName name="P_Z_4_N_COLONNE_MT_RAISONNABLE_LIBELLE_DEFAUT" localSheetId="8">#REF!</definedName>
    <definedName name="P_Z_4_N_COLONNE_MT_RAISONNABLE_LIBELLE_DEFAUT">#REF!</definedName>
    <definedName name="P_Z_4_N_COLONNE_MT_RAISONNABLE_LIBELLE_SPECIFIQUE" localSheetId="8">#REF!</definedName>
    <definedName name="P_Z_4_N_COLONNE_MT_RAISONNABLE_LIBELLE_SPECIFIQUE">#REF!</definedName>
    <definedName name="P_Z_4_N_COLONNE_POSTE_INDICATION_SPECIFIQUE" localSheetId="8">#REF!</definedName>
    <definedName name="P_Z_4_N_COLONNE_POSTE_INDICATION_SPECIFIQUE">#REF!</definedName>
    <definedName name="P_Z_4_N_COLONNE_POSTE_INDICATION_STANDARD" localSheetId="8">#REF!</definedName>
    <definedName name="P_Z_4_N_COLONNE_POSTE_INDICATION_STANDARD">#REF!</definedName>
    <definedName name="P_Z_4_N_COLONNE_POSTE_SPECIFIQUE" localSheetId="8">#REF!</definedName>
    <definedName name="P_Z_4_N_COLONNE_POSTE_SPECIFIQUE">#REF!</definedName>
    <definedName name="P_Z_4_N_COLONNE_POSTE_STANDARD" localSheetId="8">#REF!</definedName>
    <definedName name="P_Z_4_N_COLONNE_POSTE_STANDARD">#REF!</definedName>
    <definedName name="P_Z_4_N_COLONNE_QUALIFICATION_INDICATION_SPECIFIQUE" localSheetId="8">#REF!</definedName>
    <definedName name="P_Z_4_N_COLONNE_QUALIFICATION_INDICATION_SPECIFIQUE">#REF!</definedName>
    <definedName name="P_Z_4_N_COLONNE_QUALIFICATION_INDICATION_STANDARD" localSheetId="8">#REF!</definedName>
    <definedName name="P_Z_4_N_COLONNE_QUALIFICATION_INDICATION_STANDARD">#REF!</definedName>
    <definedName name="P_Z_4_N_COLONNE_QUALIFICATION_SPECIFIQUE" localSheetId="8">#REF!</definedName>
    <definedName name="P_Z_4_N_COLONNE_QUALIFICATION_SPECIFIQUE">#REF!</definedName>
    <definedName name="P_Z_4_N_COLONNE_QUALIFICATION_STANDARD" localSheetId="8">#REF!</definedName>
    <definedName name="P_Z_4_N_COLONNE_QUALIFICATION_STANDARD">#REF!</definedName>
    <definedName name="P_Z_4_N_COLONNE_SOUS_OPERATION_INDICATION_SPECIFIQUE" localSheetId="8">#REF!</definedName>
    <definedName name="P_Z_4_N_COLONNE_SOUS_OPERATION_INDICATION_SPECIFIQUE">#REF!</definedName>
    <definedName name="P_Z_4_N_COLONNE_SOUS_OPERATION_INDICATION_STANDARD" localSheetId="8">#REF!</definedName>
    <definedName name="P_Z_4_N_COLONNE_SOUS_OPERATION_INDICATION_STANDARD">#REF!</definedName>
    <definedName name="P_Z_4_N_COLONNE_SOUS_OPERATION_SPECIFIQUE" localSheetId="8">#REF!</definedName>
    <definedName name="P_Z_4_N_COLONNE_SOUS_OPERATION_SPECIFIQUE">#REF!</definedName>
    <definedName name="P_Z_4_N_COLONNE_SOUS_OPERATION_STANDARD" localSheetId="8">#REF!</definedName>
    <definedName name="P_Z_4_N_COLONNE_SOUS_OPERATION_STANDARD">#REF!</definedName>
    <definedName name="P_Z_4_N_COLONNE_TEMPS_OPERATION_ELIGIBLE_LIBELLE_DEFAUT" localSheetId="8">#REF!</definedName>
    <definedName name="P_Z_4_N_COLONNE_TEMPS_OPERATION_ELIGIBLE_LIBELLE_DEFAUT">#REF!</definedName>
    <definedName name="P_Z_4_N_COLONNE_TEMPS_OPERATION_ELIGIBLE_LIBELLE_SPECIFIQUE" localSheetId="8">#REF!</definedName>
    <definedName name="P_Z_4_N_COLONNE_TEMPS_OPERATION_ELIGIBLE_LIBELLE_SPECIFIQUE">#REF!</definedName>
    <definedName name="P_Z_4_N_COLONNE_TEMPS_OPERATION_INDICATION_SPECIFIQUE" localSheetId="8">#REF!</definedName>
    <definedName name="P_Z_4_N_COLONNE_TEMPS_OPERATION_INDICATION_SPECIFIQUE">#REF!</definedName>
    <definedName name="P_Z_4_N_COLONNE_TEMPS_OPERATION_INDICATION_STANDARD" localSheetId="8">#REF!</definedName>
    <definedName name="P_Z_4_N_COLONNE_TEMPS_OPERATION_INDICATION_STANDARD">#REF!</definedName>
    <definedName name="P_Z_4_N_COLONNE_TEMPS_OPERATION_RAISONNABLE_LIBELLE_DEFAUT" localSheetId="8">#REF!</definedName>
    <definedName name="P_Z_4_N_COLONNE_TEMPS_OPERATION_RAISONNABLE_LIBELLE_DEFAUT">#REF!</definedName>
    <definedName name="P_Z_4_N_COLONNE_TEMPS_OPERATION_RAISONNABLE_LIBELLE_SPECIFIQUE" localSheetId="8">#REF!</definedName>
    <definedName name="P_Z_4_N_COLONNE_TEMPS_OPERATION_RAISONNABLE_LIBELLE_SPECIFIQUE">#REF!</definedName>
    <definedName name="P_Z_4_N_COLONNE_TEMPS_OPERATION_SPECIFIQUE" localSheetId="8">#REF!</definedName>
    <definedName name="P_Z_4_N_COLONNE_TEMPS_OPERATION_SPECIFIQUE">#REF!</definedName>
    <definedName name="P_Z_4_N_COLONNE_TEMPS_OPERATION_STANDARD" localSheetId="8">#REF!</definedName>
    <definedName name="P_Z_4_N_COLONNE_TEMPS_OPERATION_STANDARD">#REF!</definedName>
    <definedName name="P_Z_4_N_COLONNE_TEMPS_PERIODE_ELIGIBLE_LIBELLE_DEFAUT" localSheetId="8">#REF!</definedName>
    <definedName name="P_Z_4_N_COLONNE_TEMPS_PERIODE_ELIGIBLE_LIBELLE_DEFAUT">#REF!</definedName>
    <definedName name="P_Z_4_N_COLONNE_TEMPS_PERIODE_ELIGIBLE_LIBELLE_SPECIFIQUE" localSheetId="8">#REF!</definedName>
    <definedName name="P_Z_4_N_COLONNE_TEMPS_PERIODE_ELIGIBLE_LIBELLE_SPECIFIQUE">#REF!</definedName>
    <definedName name="P_Z_4_N_COLONNE_TEMPS_PERIODE_INDICATION_SPECIFIQUE" localSheetId="8">#REF!</definedName>
    <definedName name="P_Z_4_N_COLONNE_TEMPS_PERIODE_INDICATION_SPECIFIQUE">#REF!</definedName>
    <definedName name="P_Z_4_N_COLONNE_TEMPS_PERIODE_INDICATION_STANDARD" localSheetId="8">#REF!</definedName>
    <definedName name="P_Z_4_N_COLONNE_TEMPS_PERIODE_INDICATION_STANDARD">#REF!</definedName>
    <definedName name="P_Z_4_N_COLONNE_TEMPS_PERIODE_RAISONNABLE_LIBELLE_DEFAUT" localSheetId="8">#REF!</definedName>
    <definedName name="P_Z_4_N_COLONNE_TEMPS_PERIODE_RAISONNABLE_LIBELLE_DEFAUT">#REF!</definedName>
    <definedName name="P_Z_4_N_COLONNE_TEMPS_PERIODE_RAISONNABLE_LIBELLE_SPECIFIQUE" localSheetId="8">#REF!</definedName>
    <definedName name="P_Z_4_N_COLONNE_TEMPS_PERIODE_RAISONNABLE_LIBELLE_SPECIFIQUE">#REF!</definedName>
    <definedName name="P_Z_4_N_COLONNE_TEMPS_PERIODE_SPECIFIQUE" localSheetId="8">#REF!</definedName>
    <definedName name="P_Z_4_N_COLONNE_TEMPS_PERIODE_SPECIFIQUE">#REF!</definedName>
    <definedName name="P_Z_4_N_COLONNE_TEMPS_PERIODE_STANDARD" localSheetId="8">#REF!</definedName>
    <definedName name="P_Z_4_N_COLONNE_TEMPS_PERIODE_STANDARD">#REF!</definedName>
    <definedName name="P_Z_4_N_COLONNE_UNITE_ELIGIBLE_LIBELLE_DEFAUT" localSheetId="8">#REF!</definedName>
    <definedName name="P_Z_4_N_COLONNE_UNITE_ELIGIBLE_LIBELLE_DEFAUT">#REF!</definedName>
    <definedName name="P_Z_4_N_COLONNE_UNITE_ELIGIBLE_LIBELLE_SPECIFIQUE" localSheetId="8">#REF!</definedName>
    <definedName name="P_Z_4_N_COLONNE_UNITE_ELIGIBLE_LIBELLE_SPECIFIQUE">#REF!</definedName>
    <definedName name="P_Z_4_N_COLONNE_UNITE_INDICATION_SPECIFIQUE" localSheetId="8">#REF!</definedName>
    <definedName name="P_Z_4_N_COLONNE_UNITE_INDICATION_SPECIFIQUE">#REF!</definedName>
    <definedName name="P_Z_4_N_COLONNE_UNITE_INDICATION_STANDARD" localSheetId="8">#REF!</definedName>
    <definedName name="P_Z_4_N_COLONNE_UNITE_INDICATION_STANDARD">#REF!</definedName>
    <definedName name="P_Z_4_N_COLONNE_UNITE_SPECIFIQUE" localSheetId="8">#REF!</definedName>
    <definedName name="P_Z_4_N_COLONNE_UNITE_SPECIFIQUE">#REF!</definedName>
    <definedName name="P_Z_4_N_COLONNE_UNITE_STANDARD" localSheetId="8">#REF!</definedName>
    <definedName name="P_Z_4_N_COLONNE_UNITE_STANDARD">#REF!</definedName>
    <definedName name="P_Z_4_N_CONSIGNE_DEPENSES_REMUNERATION" localSheetId="8">#REF!</definedName>
    <definedName name="P_Z_4_N_CONSIGNE_DEPENSES_REMUNERATION">#REF!</definedName>
    <definedName name="P_Z_4_N_EXEMPLE_COMMENTAIRE" localSheetId="8">#REF!</definedName>
    <definedName name="P_Z_4_N_EXEMPLE_COMMENTAIRE">#REF!</definedName>
    <definedName name="P_Z_4_N_EXEMPLE_COUT" localSheetId="8">#REF!</definedName>
    <definedName name="P_Z_4_N_EXEMPLE_COUT">#REF!</definedName>
    <definedName name="P_Z_4_N_EXEMPLE_DESCRIPTION" localSheetId="8">#REF!</definedName>
    <definedName name="P_Z_4_N_EXEMPLE_DESCRIPTION">#REF!</definedName>
    <definedName name="P_Z_4_N_EXEMPLE_INTERVENANT" localSheetId="8">#REF!</definedName>
    <definedName name="P_Z_4_N_EXEMPLE_INTERVENANT">#REF!</definedName>
    <definedName name="P_Z_4_N_EXEMPLE_JUSTIFICATIF" localSheetId="8">#REF!</definedName>
    <definedName name="P_Z_4_N_EXEMPLE_JUSTIFICATIF">#REF!</definedName>
    <definedName name="P_Z_4_N_EXEMPLE_MT_PRESENTE" localSheetId="8">#REF!</definedName>
    <definedName name="P_Z_4_N_EXEMPLE_MT_PRESENTE">#REF!</definedName>
    <definedName name="P_Z_4_N_EXEMPLE_POSTE" localSheetId="8">#REF!</definedName>
    <definedName name="P_Z_4_N_EXEMPLE_POSTE">#REF!</definedName>
    <definedName name="P_Z_4_N_EXEMPLE_QUALIFICATION" localSheetId="8">#REF!</definedName>
    <definedName name="P_Z_4_N_EXEMPLE_QUALIFICATION">#REF!</definedName>
    <definedName name="P_Z_4_N_EXEMPLE_SOUS_OPERATION" localSheetId="8">#REF!</definedName>
    <definedName name="P_Z_4_N_EXEMPLE_SOUS_OPERATION">#REF!</definedName>
    <definedName name="P_Z_4_N_EXEMPLE_TEMPS_OPERATION" localSheetId="8">#REF!</definedName>
    <definedName name="P_Z_4_N_EXEMPLE_TEMPS_OPERATION">#REF!</definedName>
    <definedName name="P_Z_4_N_EXEMPLE_TEMPS_PERIODE" localSheetId="8">#REF!</definedName>
    <definedName name="P_Z_4_N_EXEMPLE_TEMPS_PERIODE">#REF!</definedName>
    <definedName name="P_Z_4_N_EXEMPLE_UNITE" localSheetId="8">#REF!</definedName>
    <definedName name="P_Z_4_N_EXEMPLE_UNITE">#REF!</definedName>
    <definedName name="P_Z_4_N_INTITULE_DEPENSES_REMUNERATION_DEFAUT" localSheetId="8">#REF!</definedName>
    <definedName name="P_Z_4_N_INTITULE_DEPENSES_REMUNERATION_DEFAUT">#REF!</definedName>
    <definedName name="P_Z_4_N_INTITULE_DEPENSES_REMUNERATION_STANDARD" localSheetId="8">#REF!</definedName>
    <definedName name="P_Z_4_N_INTITULE_DEPENSES_REMUNERATION_STANDARD">#REF!</definedName>
    <definedName name="P_Z_4_R_LIBELLES_DESCRIPTIONS" localSheetId="8">#REF!</definedName>
    <definedName name="P_Z_4_R_LIBELLES_DESCRIPTIONS">#REF!</definedName>
    <definedName name="P_Z_4_R_LIBELLES_DESCRIPTIONS_1" localSheetId="8">#REF!</definedName>
    <definedName name="P_Z_4_R_LIBELLES_DESCRIPTIONS_1">#REF!</definedName>
    <definedName name="P_Z_4_R_LIBELLES_DESCRIPTIONS_10" localSheetId="8">#REF!</definedName>
    <definedName name="P_Z_4_R_LIBELLES_DESCRIPTIONS_10">#REF!</definedName>
    <definedName name="P_Z_4_R_LIBELLES_DESCRIPTIONS_11" localSheetId="8">#REF!</definedName>
    <definedName name="P_Z_4_R_LIBELLES_DESCRIPTIONS_11">#REF!</definedName>
    <definedName name="P_Z_4_R_LIBELLES_DESCRIPTIONS_12" localSheetId="8">#REF!</definedName>
    <definedName name="P_Z_4_R_LIBELLES_DESCRIPTIONS_12">#REF!</definedName>
    <definedName name="P_Z_4_R_LIBELLES_DESCRIPTIONS_13" localSheetId="8">#REF!</definedName>
    <definedName name="P_Z_4_R_LIBELLES_DESCRIPTIONS_13">#REF!</definedName>
    <definedName name="P_Z_4_R_LIBELLES_DESCRIPTIONS_14" localSheetId="8">#REF!</definedName>
    <definedName name="P_Z_4_R_LIBELLES_DESCRIPTIONS_14">#REF!</definedName>
    <definedName name="P_Z_4_R_LIBELLES_DESCRIPTIONS_15" localSheetId="8">#REF!</definedName>
    <definedName name="P_Z_4_R_LIBELLES_DESCRIPTIONS_15">#REF!</definedName>
    <definedName name="P_Z_4_R_LIBELLES_DESCRIPTIONS_16" localSheetId="8">#REF!</definedName>
    <definedName name="P_Z_4_R_LIBELLES_DESCRIPTIONS_16">#REF!</definedName>
    <definedName name="P_Z_4_R_LIBELLES_DESCRIPTIONS_17" localSheetId="8">#REF!</definedName>
    <definedName name="P_Z_4_R_LIBELLES_DESCRIPTIONS_17">#REF!</definedName>
    <definedName name="P_Z_4_R_LIBELLES_DESCRIPTIONS_18" localSheetId="8">#REF!</definedName>
    <definedName name="P_Z_4_R_LIBELLES_DESCRIPTIONS_18">#REF!</definedName>
    <definedName name="P_Z_4_R_LIBELLES_DESCRIPTIONS_19" localSheetId="8">#REF!</definedName>
    <definedName name="P_Z_4_R_LIBELLES_DESCRIPTIONS_19">#REF!</definedName>
    <definedName name="P_Z_4_R_LIBELLES_DESCRIPTIONS_2" localSheetId="8">#REF!</definedName>
    <definedName name="P_Z_4_R_LIBELLES_DESCRIPTIONS_2">#REF!</definedName>
    <definedName name="P_Z_4_R_LIBELLES_DESCRIPTIONS_20" localSheetId="8">#REF!</definedName>
    <definedName name="P_Z_4_R_LIBELLES_DESCRIPTIONS_20">#REF!</definedName>
    <definedName name="P_Z_4_R_LIBELLES_DESCRIPTIONS_3" localSheetId="8">#REF!</definedName>
    <definedName name="P_Z_4_R_LIBELLES_DESCRIPTIONS_3">#REF!</definedName>
    <definedName name="P_Z_4_R_LIBELLES_DESCRIPTIONS_4" localSheetId="8">#REF!</definedName>
    <definedName name="P_Z_4_R_LIBELLES_DESCRIPTIONS_4">#REF!</definedName>
    <definedName name="P_Z_4_R_LIBELLES_DESCRIPTIONS_5" localSheetId="8">#REF!</definedName>
    <definedName name="P_Z_4_R_LIBELLES_DESCRIPTIONS_5">#REF!</definedName>
    <definedName name="P_Z_4_R_LIBELLES_DESCRIPTIONS_6" localSheetId="8">#REF!</definedName>
    <definedName name="P_Z_4_R_LIBELLES_DESCRIPTIONS_6">#REF!</definedName>
    <definedName name="P_Z_4_R_LIBELLES_DESCRIPTIONS_7" localSheetId="8">#REF!</definedName>
    <definedName name="P_Z_4_R_LIBELLES_DESCRIPTIONS_7">#REF!</definedName>
    <definedName name="P_Z_4_R_LIBELLES_DESCRIPTIONS_8" localSheetId="8">#REF!</definedName>
    <definedName name="P_Z_4_R_LIBELLES_DESCRIPTIONS_8">#REF!</definedName>
    <definedName name="P_Z_4_R_LIBELLES_DESCRIPTIONS_9" localSheetId="8">#REF!</definedName>
    <definedName name="P_Z_4_R_LIBELLES_DESCRIPTIONS_9">#REF!</definedName>
    <definedName name="P_Z_4_R_LIBELLES_POSTES" localSheetId="8">#REF!</definedName>
    <definedName name="P_Z_4_R_LIBELLES_POSTES">#REF!</definedName>
    <definedName name="P_Z_4_R_LIBELLES_POSTES_1" localSheetId="8">#REF!</definedName>
    <definedName name="P_Z_4_R_LIBELLES_POSTES_1">#REF!</definedName>
    <definedName name="P_Z_4_R_LIBELLES_POSTES_10" localSheetId="8">#REF!</definedName>
    <definedName name="P_Z_4_R_LIBELLES_POSTES_10">#REF!</definedName>
    <definedName name="P_Z_4_R_LIBELLES_POSTES_11" localSheetId="8">#REF!</definedName>
    <definedName name="P_Z_4_R_LIBELLES_POSTES_11">#REF!</definedName>
    <definedName name="P_Z_4_R_LIBELLES_POSTES_12" localSheetId="8">#REF!</definedName>
    <definedName name="P_Z_4_R_LIBELLES_POSTES_12">#REF!</definedName>
    <definedName name="P_Z_4_R_LIBELLES_POSTES_13" localSheetId="8">#REF!</definedName>
    <definedName name="P_Z_4_R_LIBELLES_POSTES_13">#REF!</definedName>
    <definedName name="P_Z_4_R_LIBELLES_POSTES_14" localSheetId="8">#REF!</definedName>
    <definedName name="P_Z_4_R_LIBELLES_POSTES_14">#REF!</definedName>
    <definedName name="P_Z_4_R_LIBELLES_POSTES_15" localSheetId="8">#REF!</definedName>
    <definedName name="P_Z_4_R_LIBELLES_POSTES_15">#REF!</definedName>
    <definedName name="P_Z_4_R_LIBELLES_POSTES_16" localSheetId="8">#REF!</definedName>
    <definedName name="P_Z_4_R_LIBELLES_POSTES_16">#REF!</definedName>
    <definedName name="P_Z_4_R_LIBELLES_POSTES_17" localSheetId="8">#REF!</definedName>
    <definedName name="P_Z_4_R_LIBELLES_POSTES_17">#REF!</definedName>
    <definedName name="P_Z_4_R_LIBELLES_POSTES_18" localSheetId="8">#REF!</definedName>
    <definedName name="P_Z_4_R_LIBELLES_POSTES_18">#REF!</definedName>
    <definedName name="P_Z_4_R_LIBELLES_POSTES_19" localSheetId="8">#REF!</definedName>
    <definedName name="P_Z_4_R_LIBELLES_POSTES_19">#REF!</definedName>
    <definedName name="P_Z_4_R_LIBELLES_POSTES_2" localSheetId="8">#REF!</definedName>
    <definedName name="P_Z_4_R_LIBELLES_POSTES_2">#REF!</definedName>
    <definedName name="P_Z_4_R_LIBELLES_POSTES_20" localSheetId="8">#REF!</definedName>
    <definedName name="P_Z_4_R_LIBELLES_POSTES_20">#REF!</definedName>
    <definedName name="P_Z_4_R_LIBELLES_POSTES_3" localSheetId="8">#REF!</definedName>
    <definedName name="P_Z_4_R_LIBELLES_POSTES_3">#REF!</definedName>
    <definedName name="P_Z_4_R_LIBELLES_POSTES_4" localSheetId="8">#REF!</definedName>
    <definedName name="P_Z_4_R_LIBELLES_POSTES_4">#REF!</definedName>
    <definedName name="P_Z_4_R_LIBELLES_POSTES_5" localSheetId="8">#REF!</definedName>
    <definedName name="P_Z_4_R_LIBELLES_POSTES_5">#REF!</definedName>
    <definedName name="P_Z_4_R_LIBELLES_POSTES_6" localSheetId="8">#REF!</definedName>
    <definedName name="P_Z_4_R_LIBELLES_POSTES_6">#REF!</definedName>
    <definedName name="P_Z_4_R_LIBELLES_POSTES_7" localSheetId="8">#REF!</definedName>
    <definedName name="P_Z_4_R_LIBELLES_POSTES_7">#REF!</definedName>
    <definedName name="P_Z_4_R_LIBELLES_POSTES_8" localSheetId="8">#REF!</definedName>
    <definedName name="P_Z_4_R_LIBELLES_POSTES_8">#REF!</definedName>
    <definedName name="P_Z_4_R_LIBELLES_POSTES_9" localSheetId="8">#REF!</definedName>
    <definedName name="P_Z_4_R_LIBELLES_POSTES_9">#REF!</definedName>
    <definedName name="P_Z_4_R_LIBELLES_SOUS_OPERATIONS" localSheetId="8">#REF!</definedName>
    <definedName name="P_Z_4_R_LIBELLES_SOUS_OPERATIONS">#REF!</definedName>
    <definedName name="P_Z_4_R_LIBELLES_SOUS_OPERATIONS_1" localSheetId="8">#REF!</definedName>
    <definedName name="P_Z_4_R_LIBELLES_SOUS_OPERATIONS_1">#REF!</definedName>
    <definedName name="P_Z_4_R_LIBELLES_SOUS_OPERATIONS_10" localSheetId="8">#REF!</definedName>
    <definedName name="P_Z_4_R_LIBELLES_SOUS_OPERATIONS_10">#REF!</definedName>
    <definedName name="P_Z_4_R_LIBELLES_SOUS_OPERATIONS_11" localSheetId="8">#REF!</definedName>
    <definedName name="P_Z_4_R_LIBELLES_SOUS_OPERATIONS_11">#REF!</definedName>
    <definedName name="P_Z_4_R_LIBELLES_SOUS_OPERATIONS_12" localSheetId="8">#REF!</definedName>
    <definedName name="P_Z_4_R_LIBELLES_SOUS_OPERATIONS_12">#REF!</definedName>
    <definedName name="P_Z_4_R_LIBELLES_SOUS_OPERATIONS_13" localSheetId="8">#REF!</definedName>
    <definedName name="P_Z_4_R_LIBELLES_SOUS_OPERATIONS_13">#REF!</definedName>
    <definedName name="P_Z_4_R_LIBELLES_SOUS_OPERATIONS_14" localSheetId="8">#REF!</definedName>
    <definedName name="P_Z_4_R_LIBELLES_SOUS_OPERATIONS_14">#REF!</definedName>
    <definedName name="P_Z_4_R_LIBELLES_SOUS_OPERATIONS_15" localSheetId="8">#REF!</definedName>
    <definedName name="P_Z_4_R_LIBELLES_SOUS_OPERATIONS_15">#REF!</definedName>
    <definedName name="P_Z_4_R_LIBELLES_SOUS_OPERATIONS_16" localSheetId="8">#REF!</definedName>
    <definedName name="P_Z_4_R_LIBELLES_SOUS_OPERATIONS_16">#REF!</definedName>
    <definedName name="P_Z_4_R_LIBELLES_SOUS_OPERATIONS_17" localSheetId="8">#REF!</definedName>
    <definedName name="P_Z_4_R_LIBELLES_SOUS_OPERATIONS_17">#REF!</definedName>
    <definedName name="P_Z_4_R_LIBELLES_SOUS_OPERATIONS_18" localSheetId="8">#REF!</definedName>
    <definedName name="P_Z_4_R_LIBELLES_SOUS_OPERATIONS_18">#REF!</definedName>
    <definedName name="P_Z_4_R_LIBELLES_SOUS_OPERATIONS_19" localSheetId="8">#REF!</definedName>
    <definedName name="P_Z_4_R_LIBELLES_SOUS_OPERATIONS_19">#REF!</definedName>
    <definedName name="P_Z_4_R_LIBELLES_SOUS_OPERATIONS_2" localSheetId="8">#REF!</definedName>
    <definedName name="P_Z_4_R_LIBELLES_SOUS_OPERATIONS_2">#REF!</definedName>
    <definedName name="P_Z_4_R_LIBELLES_SOUS_OPERATIONS_20" localSheetId="8">#REF!</definedName>
    <definedName name="P_Z_4_R_LIBELLES_SOUS_OPERATIONS_20">#REF!</definedName>
    <definedName name="P_Z_4_R_LIBELLES_SOUS_OPERATIONS_3" localSheetId="8">#REF!</definedName>
    <definedName name="P_Z_4_R_LIBELLES_SOUS_OPERATIONS_3">#REF!</definedName>
    <definedName name="P_Z_4_R_LIBELLES_SOUS_OPERATIONS_4" localSheetId="8">#REF!</definedName>
    <definedName name="P_Z_4_R_LIBELLES_SOUS_OPERATIONS_4">#REF!</definedName>
    <definedName name="P_Z_4_R_LIBELLES_SOUS_OPERATIONS_5" localSheetId="8">#REF!</definedName>
    <definedName name="P_Z_4_R_LIBELLES_SOUS_OPERATIONS_5">#REF!</definedName>
    <definedName name="P_Z_4_R_LIBELLES_SOUS_OPERATIONS_6" localSheetId="8">#REF!</definedName>
    <definedName name="P_Z_4_R_LIBELLES_SOUS_OPERATIONS_6">#REF!</definedName>
    <definedName name="P_Z_4_R_LIBELLES_SOUS_OPERATIONS_7" localSheetId="8">#REF!</definedName>
    <definedName name="P_Z_4_R_LIBELLES_SOUS_OPERATIONS_7">#REF!</definedName>
    <definedName name="P_Z_4_R_LIBELLES_SOUS_OPERATIONS_8" localSheetId="8">#REF!</definedName>
    <definedName name="P_Z_4_R_LIBELLES_SOUS_OPERATIONS_8">#REF!</definedName>
    <definedName name="P_Z_4_R_LIBELLES_SOUS_OPERATIONS_9" localSheetId="8">#REF!</definedName>
    <definedName name="P_Z_4_R_LIBELLES_SOUS_OPERATIONS_9">#REF!</definedName>
    <definedName name="P_Z_4_R_LIBELLES_UNITES" localSheetId="8">#REF!</definedName>
    <definedName name="P_Z_4_R_LIBELLES_UNITES">#REF!</definedName>
    <definedName name="P_Z_4_R_LIBELLES_UNITES_1" localSheetId="8">#REF!</definedName>
    <definedName name="P_Z_4_R_LIBELLES_UNITES_1">#REF!</definedName>
    <definedName name="P_Z_4_R_LIBELLES_UNITES_10" localSheetId="8">#REF!</definedName>
    <definedName name="P_Z_4_R_LIBELLES_UNITES_10">#REF!</definedName>
    <definedName name="P_Z_4_R_LIBELLES_UNITES_11" localSheetId="8">#REF!</definedName>
    <definedName name="P_Z_4_R_LIBELLES_UNITES_11">#REF!</definedName>
    <definedName name="P_Z_4_R_LIBELLES_UNITES_12" localSheetId="8">#REF!</definedName>
    <definedName name="P_Z_4_R_LIBELLES_UNITES_12">#REF!</definedName>
    <definedName name="P_Z_4_R_LIBELLES_UNITES_13" localSheetId="8">#REF!</definedName>
    <definedName name="P_Z_4_R_LIBELLES_UNITES_13">#REF!</definedName>
    <definedName name="P_Z_4_R_LIBELLES_UNITES_14" localSheetId="8">#REF!</definedName>
    <definedName name="P_Z_4_R_LIBELLES_UNITES_14">#REF!</definedName>
    <definedName name="P_Z_4_R_LIBELLES_UNITES_15" localSheetId="8">#REF!</definedName>
    <definedName name="P_Z_4_R_LIBELLES_UNITES_15">#REF!</definedName>
    <definedName name="P_Z_4_R_LIBELLES_UNITES_16" localSheetId="8">#REF!</definedName>
    <definedName name="P_Z_4_R_LIBELLES_UNITES_16">#REF!</definedName>
    <definedName name="P_Z_4_R_LIBELLES_UNITES_17" localSheetId="8">#REF!</definedName>
    <definedName name="P_Z_4_R_LIBELLES_UNITES_17">#REF!</definedName>
    <definedName name="P_Z_4_R_LIBELLES_UNITES_18" localSheetId="8">#REF!</definedName>
    <definedName name="P_Z_4_R_LIBELLES_UNITES_18">#REF!</definedName>
    <definedName name="P_Z_4_R_LIBELLES_UNITES_19" localSheetId="8">#REF!</definedName>
    <definedName name="P_Z_4_R_LIBELLES_UNITES_19">#REF!</definedName>
    <definedName name="P_Z_4_R_LIBELLES_UNITES_2" localSheetId="8">#REF!</definedName>
    <definedName name="P_Z_4_R_LIBELLES_UNITES_2">#REF!</definedName>
    <definedName name="P_Z_4_R_LIBELLES_UNITES_20" localSheetId="8">#REF!</definedName>
    <definedName name="P_Z_4_R_LIBELLES_UNITES_20">#REF!</definedName>
    <definedName name="P_Z_4_R_LIBELLES_UNITES_3" localSheetId="8">#REF!</definedName>
    <definedName name="P_Z_4_R_LIBELLES_UNITES_3">#REF!</definedName>
    <definedName name="P_Z_4_R_LIBELLES_UNITES_4" localSheetId="8">#REF!</definedName>
    <definedName name="P_Z_4_R_LIBELLES_UNITES_4">#REF!</definedName>
    <definedName name="P_Z_4_R_LIBELLES_UNITES_5" localSheetId="8">#REF!</definedName>
    <definedName name="P_Z_4_R_LIBELLES_UNITES_5">#REF!</definedName>
    <definedName name="P_Z_4_R_LIBELLES_UNITES_6" localSheetId="8">#REF!</definedName>
    <definedName name="P_Z_4_R_LIBELLES_UNITES_6">#REF!</definedName>
    <definedName name="P_Z_4_R_LIBELLES_UNITES_7" localSheetId="8">#REF!</definedName>
    <definedName name="P_Z_4_R_LIBELLES_UNITES_7">#REF!</definedName>
    <definedName name="P_Z_4_R_LIBELLES_UNITES_8" localSheetId="8">#REF!</definedName>
    <definedName name="P_Z_4_R_LIBELLES_UNITES_8">#REF!</definedName>
    <definedName name="P_Z_4_R_LIBELLES_UNITES_9" localSheetId="8">#REF!</definedName>
    <definedName name="P_Z_4_R_LIBELLES_UNITES_9">#REF!</definedName>
    <definedName name="P_Z_8_B_COLONNE_BAREME" localSheetId="8">#REF!</definedName>
    <definedName name="P_Z_8_B_COLONNE_BAREME">#REF!</definedName>
    <definedName name="P_Z_8_B_COLONNE_BAREME_INDICATION" localSheetId="8">#REF!</definedName>
    <definedName name="P_Z_8_B_COLONNE_BAREME_INDICATION">#REF!</definedName>
    <definedName name="P_Z_8_B_COLONNE_COMMENTAIRE" localSheetId="8">#REF!</definedName>
    <definedName name="P_Z_8_B_COLONNE_COMMENTAIRE">#REF!</definedName>
    <definedName name="P_Z_8_B_COLONNE_COMMENTAIRE_ACTIVE" localSheetId="8">#REF!</definedName>
    <definedName name="P_Z_8_B_COLONNE_COMMENTAIRE_ACTIVE">#REF!</definedName>
    <definedName name="P_Z_8_B_COLONNE_COMMENTAIRE_INDICATION" localSheetId="8">#REF!</definedName>
    <definedName name="P_Z_8_B_COLONNE_COMMENTAIRE_INDICATION">#REF!</definedName>
    <definedName name="P_Z_8_B_COLONNE_COMMENTAIRE_OBLIGATOIRE" localSheetId="8">#REF!</definedName>
    <definedName name="P_Z_8_B_COLONNE_COMMENTAIRE_OBLIGATOIRE">#REF!</definedName>
    <definedName name="P_Z_8_B_COLONNE_COMMENTAIRE_SI_LIBELLE_STANDARD" localSheetId="8">#REF!</definedName>
    <definedName name="P_Z_8_B_COLONNE_COMMENTAIRE_SI_LIBELLE_STANDARD">#REF!</definedName>
    <definedName name="P_Z_8_B_COLONNE_DESCRIPTION" localSheetId="8">#REF!</definedName>
    <definedName name="P_Z_8_B_COLONNE_DESCRIPTION">#REF!</definedName>
    <definedName name="P_Z_8_B_COLONNE_DESCRIPTION_INDICATION" localSheetId="8">#REF!</definedName>
    <definedName name="P_Z_8_B_COLONNE_DESCRIPTION_INDICATION">#REF!</definedName>
    <definedName name="P_Z_8_B_COLONNE_JUSTIFICATIF" localSheetId="8">#REF!</definedName>
    <definedName name="P_Z_8_B_COLONNE_JUSTIFICATIF">#REF!</definedName>
    <definedName name="P_Z_8_B_COLONNE_JUSTIFICATIF_ACTIVE" localSheetId="8">#REF!</definedName>
    <definedName name="P_Z_8_B_COLONNE_JUSTIFICATIF_ACTIVE">#REF!</definedName>
    <definedName name="P_Z_8_B_COLONNE_JUSTIFICATIF_INDICATION" localSheetId="8">#REF!</definedName>
    <definedName name="P_Z_8_B_COLONNE_JUSTIFICATIF_INDICATION">#REF!</definedName>
    <definedName name="P_Z_8_B_COLONNE_JUSTIFICATIF_OBLIGATOIRE" localSheetId="8">#REF!</definedName>
    <definedName name="P_Z_8_B_COLONNE_JUSTIFICATIF_OBLIGATOIRE">#REF!</definedName>
    <definedName name="P_Z_8_B_COLONNE_MOTIFS_INELIGIBILITE_LIBELLE_STANDARD" localSheetId="8">#REF!</definedName>
    <definedName name="P_Z_8_B_COLONNE_MOTIFS_INELIGIBILITE_LIBELLE_STANDARD">#REF!</definedName>
    <definedName name="P_Z_8_B_COLONNE_MT_ELIGIBLE_LIBELLE_STANDARD" localSheetId="8">#REF!</definedName>
    <definedName name="P_Z_8_B_COLONNE_MT_ELIGIBLE_LIBELLE_STANDARD">#REF!</definedName>
    <definedName name="P_Z_8_B_COLONNE_MT_MAX_ACTIVE" localSheetId="8">#REF!</definedName>
    <definedName name="P_Z_8_B_COLONNE_MT_MAX_ACTIVE">#REF!</definedName>
    <definedName name="P_Z_8_B_COLONNE_MT_MAX_LIBELLE_STANDARD" localSheetId="8">#REF!</definedName>
    <definedName name="P_Z_8_B_COLONNE_MT_MAX_LIBELLE_STANDARD">#REF!</definedName>
    <definedName name="P_Z_8_B_COLONNE_MT_PRESENTE" localSheetId="8">#REF!</definedName>
    <definedName name="P_Z_8_B_COLONNE_MT_PRESENTE">#REF!</definedName>
    <definedName name="P_Z_8_B_COLONNE_MT_PRESENTE_INDICATION" localSheetId="8">#REF!</definedName>
    <definedName name="P_Z_8_B_COLONNE_MT_PRESENTE_INDICATION">#REF!</definedName>
    <definedName name="P_Z_8_B_COLONNE_MT_RAISONNABLE_LIBELLE_STANDARD" localSheetId="8">#REF!</definedName>
    <definedName name="P_Z_8_B_COLONNE_MT_RAISONNABLE_LIBELLE_STANDARD">#REF!</definedName>
    <definedName name="P_Z_8_B_COLONNE_POSTE" localSheetId="8">#REF!</definedName>
    <definedName name="P_Z_8_B_COLONNE_POSTE">#REF!</definedName>
    <definedName name="P_Z_8_B_COLONNE_POSTE_INDICATION" localSheetId="8">#REF!</definedName>
    <definedName name="P_Z_8_B_COLONNE_POSTE_INDICATION">#REF!</definedName>
    <definedName name="P_Z_8_B_COLONNE_QT_ELIGIBLE_LIBELLE_STANDARD" localSheetId="8">#REF!</definedName>
    <definedName name="P_Z_8_B_COLONNE_QT_ELIGIBLE_LIBELLE_STANDARD">#REF!</definedName>
    <definedName name="P_Z_8_B_COLONNE_QT_RAISONNABLE_LIBELLE_STANDARD" localSheetId="8">#REF!</definedName>
    <definedName name="P_Z_8_B_COLONNE_QT_RAISONNABLE_LIBELLE_STANDARD">#REF!</definedName>
    <definedName name="P_Z_8_B_COLONNE_QUANTITE" localSheetId="8">#REF!</definedName>
    <definedName name="P_Z_8_B_COLONNE_QUANTITE">#REF!</definedName>
    <definedName name="P_Z_8_B_COLONNE_QUANTITE_INDICATION" localSheetId="8">#REF!</definedName>
    <definedName name="P_Z_8_B_COLONNE_QUANTITE_INDICATION">#REF!</definedName>
    <definedName name="P_Z_8_B_COLONNE_SOUS_OPERATION" localSheetId="8">#REF!</definedName>
    <definedName name="P_Z_8_B_COLONNE_SOUS_OPERATION">#REF!</definedName>
    <definedName name="P_Z_8_B_COLONNE_SOUS_OPERATION_INDICATION" localSheetId="8">#REF!</definedName>
    <definedName name="P_Z_8_B_COLONNE_SOUS_OPERATION_INDICATION">#REF!</definedName>
    <definedName name="P_Z_8_B_COLONNE_UNITE" localSheetId="8">#REF!</definedName>
    <definedName name="P_Z_8_B_COLONNE_UNITE">#REF!</definedName>
    <definedName name="P_Z_8_B_COLONNE_UNITE_INDICATION" localSheetId="8">#REF!</definedName>
    <definedName name="P_Z_8_B_COLONNE_UNITE_INDICATION">#REF!</definedName>
    <definedName name="P_Z_8_B_COLONNE_VALEUR_BAREME" localSheetId="8">#REF!</definedName>
    <definedName name="P_Z_8_B_COLONNE_VALEUR_BAREME">#REF!</definedName>
    <definedName name="P_Z_8_B_COLONNE_VALEUR_BAREME_INDICATION" localSheetId="8">#REF!</definedName>
    <definedName name="P_Z_8_B_COLONNE_VALEUR_BAREME_INDICATION">#REF!</definedName>
    <definedName name="P_Z_8_B_EXEMPLE_UTILISATION" localSheetId="8">#REF!</definedName>
    <definedName name="P_Z_8_B_EXEMPLE_UTILISATION">#REF!</definedName>
    <definedName name="P_Z_8_B_INTITULE_DEPENSES_BAREMES_STANDARD" localSheetId="8">#REF!</definedName>
    <definedName name="P_Z_8_B_INTITULE_DEPENSES_BAREMES_STANDARD">#REF!</definedName>
    <definedName name="P_Z_8_B_UFD" localSheetId="8">#REF!</definedName>
    <definedName name="P_Z_8_B_UFD">#REF!</definedName>
    <definedName name="P_Z_8_B_ULD" localSheetId="8">#REF!</definedName>
    <definedName name="P_Z_8_B_ULD">#REF!</definedName>
    <definedName name="P_Z_8_B_UTILISATION_FILTRE_POSTES" localSheetId="8">#REF!</definedName>
    <definedName name="P_Z_8_B_UTILISATION_FILTRE_POSTES">#REF!</definedName>
    <definedName name="P_Z_8_B_UTILISATION_FILTRE_SOUS_OPERATIONS" localSheetId="8">#REF!</definedName>
    <definedName name="P_Z_8_B_UTILISATION_FILTRE_SOUS_OPERATIONS">#REF!</definedName>
    <definedName name="P_Z_8_N_COLONNE_BAREME_INDICATION_SPECIFIQUE" localSheetId="8">#REF!</definedName>
    <definedName name="P_Z_8_N_COLONNE_BAREME_INDICATION_SPECIFIQUE">#REF!</definedName>
    <definedName name="P_Z_8_N_COLONNE_BAREME_INDICATION_STANDARD" localSheetId="8">#REF!</definedName>
    <definedName name="P_Z_8_N_COLONNE_BAREME_INDICATION_STANDARD">#REF!</definedName>
    <definedName name="P_Z_8_N_COLONNE_BAREME_SPECIFIQUE" localSheetId="8">#REF!</definedName>
    <definedName name="P_Z_8_N_COLONNE_BAREME_SPECIFIQUE">#REF!</definedName>
    <definedName name="P_Z_8_N_COLONNE_BAREME_STANDARD" localSheetId="8">#REF!</definedName>
    <definedName name="P_Z_8_N_COLONNE_BAREME_STANDARD">#REF!</definedName>
    <definedName name="P_Z_8_N_COLONNE_COMMENTAIRE_INDICATION_SPECIFIQUE" localSheetId="8">#REF!</definedName>
    <definedName name="P_Z_8_N_COLONNE_COMMENTAIRE_INDICATION_SPECIFIQUE">#REF!</definedName>
    <definedName name="P_Z_8_N_COLONNE_COMMENTAIRE_INDICATION_STANDARD" localSheetId="8">#REF!</definedName>
    <definedName name="P_Z_8_N_COLONNE_COMMENTAIRE_INDICATION_STANDARD">#REF!</definedName>
    <definedName name="P_Z_8_N_COLONNE_COMMENTAIRE_SI_LIBELLE_DEFAUT" localSheetId="8">#REF!</definedName>
    <definedName name="P_Z_8_N_COLONNE_COMMENTAIRE_SI_LIBELLE_DEFAUT">#REF!</definedName>
    <definedName name="P_Z_8_N_COLONNE_COMMENTAIRE_SI_LIBELLE_SPECIFIQUE" localSheetId="8">#REF!</definedName>
    <definedName name="P_Z_8_N_COLONNE_COMMENTAIRE_SI_LIBELLE_SPECIFIQUE">#REF!</definedName>
    <definedName name="P_Z_8_N_COLONNE_COMMENTAIRE_SPECIFIQUE" localSheetId="8">#REF!</definedName>
    <definedName name="P_Z_8_N_COLONNE_COMMENTAIRE_SPECIFIQUE">#REF!</definedName>
    <definedName name="P_Z_8_N_COLONNE_COMMENTAIRE_STANDARD" localSheetId="8">#REF!</definedName>
    <definedName name="P_Z_8_N_COLONNE_COMMENTAIRE_STANDARD">#REF!</definedName>
    <definedName name="P_Z_8_N_COLONNE_DESCRIPTION_INDICATION_SPECIFIQUE" localSheetId="8">#REF!</definedName>
    <definedName name="P_Z_8_N_COLONNE_DESCRIPTION_INDICATION_SPECIFIQUE">#REF!</definedName>
    <definedName name="P_Z_8_N_COLONNE_DESCRIPTION_INDICATION_STANDARD" localSheetId="8">#REF!</definedName>
    <definedName name="P_Z_8_N_COLONNE_DESCRIPTION_INDICATION_STANDARD">#REF!</definedName>
    <definedName name="P_Z_8_N_COLONNE_DESCRIPTION_SPECIFIQUE" localSheetId="8">#REF!</definedName>
    <definedName name="P_Z_8_N_COLONNE_DESCRIPTION_SPECIFIQUE">#REF!</definedName>
    <definedName name="P_Z_8_N_COLONNE_DESCRIPTION_STANDARD" localSheetId="8">#REF!</definedName>
    <definedName name="P_Z_8_N_COLONNE_DESCRIPTION_STANDARD">#REF!</definedName>
    <definedName name="P_Z_8_N_COLONNE_JUSTIFICATIF_INDICATION_SPECIFIQUE" localSheetId="8">#REF!</definedName>
    <definedName name="P_Z_8_N_COLONNE_JUSTIFICATIF_INDICATION_SPECIFIQUE">#REF!</definedName>
    <definedName name="P_Z_8_N_COLONNE_JUSTIFICATIF_INDICATION_STANDARD" localSheetId="8">#REF!</definedName>
    <definedName name="P_Z_8_N_COLONNE_JUSTIFICATIF_INDICATION_STANDARD">#REF!</definedName>
    <definedName name="P_Z_8_N_COLONNE_JUSTIFICATIF_SPECIFIQUE" localSheetId="8">#REF!</definedName>
    <definedName name="P_Z_8_N_COLONNE_JUSTIFICATIF_SPECIFIQUE">#REF!</definedName>
    <definedName name="P_Z_8_N_COLONNE_JUSTIFICATIF_STANDARD" localSheetId="8">#REF!</definedName>
    <definedName name="P_Z_8_N_COLONNE_JUSTIFICATIF_STANDARD">#REF!</definedName>
    <definedName name="P_Z_8_N_COLONNE_MOTIFS_INELIGIBILITE_LIBELLE_DEFAUT" localSheetId="8">#REF!</definedName>
    <definedName name="P_Z_8_N_COLONNE_MOTIFS_INELIGIBILITE_LIBELLE_DEFAUT">#REF!</definedName>
    <definedName name="P_Z_8_N_COLONNE_MOTIFS_INELIGIBILITE_LIBELLE_SPECIFIQUE" localSheetId="8">#REF!</definedName>
    <definedName name="P_Z_8_N_COLONNE_MOTIFS_INELIGIBILITE_LIBELLE_SPECIFIQUE">#REF!</definedName>
    <definedName name="P_Z_8_N_COLONNE_MT_ELIGIBLE_LIBELLE_DEFAUT" localSheetId="8">#REF!</definedName>
    <definedName name="P_Z_8_N_COLONNE_MT_ELIGIBLE_LIBELLE_DEFAUT">#REF!</definedName>
    <definedName name="P_Z_8_N_COLONNE_MT_ELIGIBLE_LIBELLE_SPECIFIQUE" localSheetId="8">#REF!</definedName>
    <definedName name="P_Z_8_N_COLONNE_MT_ELIGIBLE_LIBELLE_SPECIFIQUE">#REF!</definedName>
    <definedName name="P_Z_8_N_COLONNE_MT_MAX_LIBELLE_DEFAUT" localSheetId="8">#REF!</definedName>
    <definedName name="P_Z_8_N_COLONNE_MT_MAX_LIBELLE_DEFAUT">#REF!</definedName>
    <definedName name="P_Z_8_N_COLONNE_MT_MAX_LIBELLE_SPECIFIQUE" localSheetId="8">#REF!</definedName>
    <definedName name="P_Z_8_N_COLONNE_MT_MAX_LIBELLE_SPECIFIQUE">#REF!</definedName>
    <definedName name="P_Z_8_N_COLONNE_MT_PRESENTE_INDICATION_SPECIFIQUE" localSheetId="8">#REF!</definedName>
    <definedName name="P_Z_8_N_COLONNE_MT_PRESENTE_INDICATION_SPECIFIQUE">#REF!</definedName>
    <definedName name="P_Z_8_N_COLONNE_MT_PRESENTE_INDICATION_STANDARD" localSheetId="8">#REF!</definedName>
    <definedName name="P_Z_8_N_COLONNE_MT_PRESENTE_INDICATION_STANDARD">#REF!</definedName>
    <definedName name="P_Z_8_N_COLONNE_MT_PRESENTE_SPECIFIQUE" localSheetId="8">#REF!</definedName>
    <definedName name="P_Z_8_N_COLONNE_MT_PRESENTE_SPECIFIQUE">#REF!</definedName>
    <definedName name="P_Z_8_N_COLONNE_MT_PRESENTE_STANDARD" localSheetId="8">#REF!</definedName>
    <definedName name="P_Z_8_N_COLONNE_MT_PRESENTE_STANDARD">#REF!</definedName>
    <definedName name="P_Z_8_N_COLONNE_MT_RAISONNABLE_LIBELLE_DEFAUT" localSheetId="8">#REF!</definedName>
    <definedName name="P_Z_8_N_COLONNE_MT_RAISONNABLE_LIBELLE_DEFAUT">#REF!</definedName>
    <definedName name="P_Z_8_N_COLONNE_MT_RAISONNABLE_LIBELLE_SPECIFIQUE" localSheetId="8">#REF!</definedName>
    <definedName name="P_Z_8_N_COLONNE_MT_RAISONNABLE_LIBELLE_SPECIFIQUE">#REF!</definedName>
    <definedName name="P_Z_8_N_COLONNE_POSTE_INDICATION_SPECIFIQUE" localSheetId="8">#REF!</definedName>
    <definedName name="P_Z_8_N_COLONNE_POSTE_INDICATION_SPECIFIQUE">#REF!</definedName>
    <definedName name="P_Z_8_N_COLONNE_POSTE_INDICATION_STANDARD" localSheetId="8">#REF!</definedName>
    <definedName name="P_Z_8_N_COLONNE_POSTE_INDICATION_STANDARD">#REF!</definedName>
    <definedName name="P_Z_8_N_COLONNE_POSTE_SPECIFIQUE" localSheetId="8">#REF!</definedName>
    <definedName name="P_Z_8_N_COLONNE_POSTE_SPECIFIQUE">#REF!</definedName>
    <definedName name="P_Z_8_N_COLONNE_POSTE_STANDARD" localSheetId="8">#REF!</definedName>
    <definedName name="P_Z_8_N_COLONNE_POSTE_STANDARD">#REF!</definedName>
    <definedName name="P_Z_8_N_COLONNE_QT_ELIGIBLE_LIBELLE_DEFAUT" localSheetId="8">#REF!</definedName>
    <definedName name="P_Z_8_N_COLONNE_QT_ELIGIBLE_LIBELLE_DEFAUT">#REF!</definedName>
    <definedName name="P_Z_8_N_COLONNE_QT_ELIGIBLE_LIBELLE_SPECIFIQUE" localSheetId="8">#REF!</definedName>
    <definedName name="P_Z_8_N_COLONNE_QT_ELIGIBLE_LIBELLE_SPECIFIQUE">#REF!</definedName>
    <definedName name="P_Z_8_N_COLONNE_QT_RAISONNABLE_LIBELLE_DEFAUT" localSheetId="8">#REF!</definedName>
    <definedName name="P_Z_8_N_COLONNE_QT_RAISONNABLE_LIBELLE_DEFAUT">#REF!</definedName>
    <definedName name="P_Z_8_N_COLONNE_QT_RAISONNABLE_LIBELLE_SPECIFIQUE" localSheetId="8">#REF!</definedName>
    <definedName name="P_Z_8_N_COLONNE_QT_RAISONNABLE_LIBELLE_SPECIFIQUE">#REF!</definedName>
    <definedName name="P_Z_8_N_COLONNE_QUANTITE_INDICATION_SPECIFIQUE" localSheetId="8">#REF!</definedName>
    <definedName name="P_Z_8_N_COLONNE_QUANTITE_INDICATION_SPECIFIQUE">#REF!</definedName>
    <definedName name="P_Z_8_N_COLONNE_QUANTITE_INDICATION_STANDARD" localSheetId="8">#REF!</definedName>
    <definedName name="P_Z_8_N_COLONNE_QUANTITE_INDICATION_STANDARD">#REF!</definedName>
    <definedName name="P_Z_8_N_COLONNE_QUANTITE_SPECIFIQUE" localSheetId="8">#REF!</definedName>
    <definedName name="P_Z_8_N_COLONNE_QUANTITE_SPECIFIQUE">#REF!</definedName>
    <definedName name="P_Z_8_N_COLONNE_QUANTITE_STANDARD" localSheetId="8">#REF!</definedName>
    <definedName name="P_Z_8_N_COLONNE_QUANTITE_STANDARD">#REF!</definedName>
    <definedName name="P_Z_8_N_COLONNE_SOUS_OPERATION_INDICATION_SPECIFIQUE" localSheetId="8">#REF!</definedName>
    <definedName name="P_Z_8_N_COLONNE_SOUS_OPERATION_INDICATION_SPECIFIQUE">#REF!</definedName>
    <definedName name="P_Z_8_N_COLONNE_SOUS_OPERATION_INDICATION_STANDARD" localSheetId="8">#REF!</definedName>
    <definedName name="P_Z_8_N_COLONNE_SOUS_OPERATION_INDICATION_STANDARD">#REF!</definedName>
    <definedName name="P_Z_8_N_COLONNE_SOUS_OPERATION_SPECIFIQUE" localSheetId="8">#REF!</definedName>
    <definedName name="P_Z_8_N_COLONNE_SOUS_OPERATION_SPECIFIQUE">#REF!</definedName>
    <definedName name="P_Z_8_N_COLONNE_SOUS_OPERATION_STANDARD" localSheetId="8">#REF!</definedName>
    <definedName name="P_Z_8_N_COLONNE_SOUS_OPERATION_STANDARD">#REF!</definedName>
    <definedName name="P_Z_8_N_COLONNE_UNITE_INDICATION_SPECIFIQUE" localSheetId="8">#REF!</definedName>
    <definedName name="P_Z_8_N_COLONNE_UNITE_INDICATION_SPECIFIQUE">#REF!</definedName>
    <definedName name="P_Z_8_N_COLONNE_UNITE_INDICATION_STANDARD" localSheetId="8">#REF!</definedName>
    <definedName name="P_Z_8_N_COLONNE_UNITE_INDICATION_STANDARD">#REF!</definedName>
    <definedName name="P_Z_8_N_COLONNE_UNITE_SPECIFIQUE" localSheetId="8">#REF!</definedName>
    <definedName name="P_Z_8_N_COLONNE_UNITE_SPECIFIQUE">#REF!</definedName>
    <definedName name="P_Z_8_N_COLONNE_UNITE_STANDARD" localSheetId="8">#REF!</definedName>
    <definedName name="P_Z_8_N_COLONNE_UNITE_STANDARD">#REF!</definedName>
    <definedName name="P_Z_8_N_COLONNE_VALEUR_BAREME_INDICATION_SPECIFIQUE" localSheetId="8">#REF!</definedName>
    <definedName name="P_Z_8_N_COLONNE_VALEUR_BAREME_INDICATION_SPECIFIQUE">#REF!</definedName>
    <definedName name="P_Z_8_N_COLONNE_VALEUR_BAREME_INDICATION_STANDARD" localSheetId="8">#REF!</definedName>
    <definedName name="P_Z_8_N_COLONNE_VALEUR_BAREME_INDICATION_STANDARD">#REF!</definedName>
    <definedName name="P_Z_8_N_COLONNE_VALEUR_BAREME_SPECIFIQUE" localSheetId="8">#REF!</definedName>
    <definedName name="P_Z_8_N_COLONNE_VALEUR_BAREME_SPECIFIQUE">#REF!</definedName>
    <definedName name="P_Z_8_N_COLONNE_VALEUR_BAREME_STANDARD" localSheetId="8">#REF!</definedName>
    <definedName name="P_Z_8_N_COLONNE_VALEUR_BAREME_STANDARD">#REF!</definedName>
    <definedName name="P_Z_8_N_CONSIGNE_DEPENSES_BAREMES" localSheetId="8">#REF!</definedName>
    <definedName name="P_Z_8_N_CONSIGNE_DEPENSES_BAREMES">#REF!</definedName>
    <definedName name="P_Z_8_N_EXEMPLE_BAREME" localSheetId="8">#REF!</definedName>
    <definedName name="P_Z_8_N_EXEMPLE_BAREME">#REF!</definedName>
    <definedName name="P_Z_8_N_EXEMPLE_COMMENTAIRE" localSheetId="8">#REF!</definedName>
    <definedName name="P_Z_8_N_EXEMPLE_COMMENTAIRE">#REF!</definedName>
    <definedName name="P_Z_8_N_EXEMPLE_DESCRIPTION" localSheetId="8">#REF!</definedName>
    <definedName name="P_Z_8_N_EXEMPLE_DESCRIPTION">#REF!</definedName>
    <definedName name="P_Z_8_N_EXEMPLE_DONNEES" localSheetId="8">#REF!</definedName>
    <definedName name="P_Z_8_N_EXEMPLE_DONNEES">#REF!</definedName>
    <definedName name="P_Z_8_N_EXEMPLE_JUSTIFICATIF" localSheetId="8">#REF!</definedName>
    <definedName name="P_Z_8_N_EXEMPLE_JUSTIFICATIF">#REF!</definedName>
    <definedName name="P_Z_8_N_EXEMPLE_MT_PRESENTE" localSheetId="8">#REF!</definedName>
    <definedName name="P_Z_8_N_EXEMPLE_MT_PRESENTE">#REF!</definedName>
    <definedName name="P_Z_8_N_EXEMPLE_POSTE" localSheetId="8">#REF!</definedName>
    <definedName name="P_Z_8_N_EXEMPLE_POSTE">#REF!</definedName>
    <definedName name="P_Z_8_N_EXEMPLE_QUANTITE" localSheetId="8">#REF!</definedName>
    <definedName name="P_Z_8_N_EXEMPLE_QUANTITE">#REF!</definedName>
    <definedName name="P_Z_8_N_EXEMPLE_SOUS_OPERATION" localSheetId="8">#REF!</definedName>
    <definedName name="P_Z_8_N_EXEMPLE_SOUS_OPERATION">#REF!</definedName>
    <definedName name="P_Z_8_N_EXEMPLE_UNITE" localSheetId="8">#REF!</definedName>
    <definedName name="P_Z_8_N_EXEMPLE_UNITE">#REF!</definedName>
    <definedName name="P_Z_8_N_EXEMPLE_VALEUR_BAREME" localSheetId="8">#REF!</definedName>
    <definedName name="P_Z_8_N_EXEMPLE_VALEUR_BAREME">#REF!</definedName>
    <definedName name="P_Z_8_N_INTITULE_DEPENSES_BAREMES_DEFAUT" localSheetId="8">#REF!</definedName>
    <definedName name="P_Z_8_N_INTITULE_DEPENSES_BAREMES_DEFAUT">#REF!</definedName>
    <definedName name="P_Z_8_N_INTITULE_DEPENSES_BAREMES_SPECIFIQUE" localSheetId="8">#REF!</definedName>
    <definedName name="P_Z_8_N_INTITULE_DEPENSES_BAREMES_SPECIFIQUE">#REF!</definedName>
    <definedName name="P_Z_8_R_LIBELLES_CODES_BAREMES" localSheetId="8">#REF!</definedName>
    <definedName name="P_Z_8_R_LIBELLES_CODES_BAREMES">#REF!</definedName>
    <definedName name="P_Z_8_R_LIBELLES_CODES_BAREMES_1" localSheetId="8">#REF!</definedName>
    <definedName name="P_Z_8_R_LIBELLES_CODES_BAREMES_1">#REF!</definedName>
    <definedName name="P_Z_8_R_LIBELLES_CODES_BAREMES_10" localSheetId="8">#REF!</definedName>
    <definedName name="P_Z_8_R_LIBELLES_CODES_BAREMES_10">#REF!</definedName>
    <definedName name="P_Z_8_R_LIBELLES_CODES_BAREMES_11" localSheetId="8">#REF!</definedName>
    <definedName name="P_Z_8_R_LIBELLES_CODES_BAREMES_11">#REF!</definedName>
    <definedName name="P_Z_8_R_LIBELLES_CODES_BAREMES_12" localSheetId="8">#REF!</definedName>
    <definedName name="P_Z_8_R_LIBELLES_CODES_BAREMES_12">#REF!</definedName>
    <definedName name="P_Z_8_R_LIBELLES_CODES_BAREMES_13" localSheetId="8">#REF!</definedName>
    <definedName name="P_Z_8_R_LIBELLES_CODES_BAREMES_13">#REF!</definedName>
    <definedName name="P_Z_8_R_LIBELLES_CODES_BAREMES_14" localSheetId="8">#REF!</definedName>
    <definedName name="P_Z_8_R_LIBELLES_CODES_BAREMES_14">#REF!</definedName>
    <definedName name="P_Z_8_R_LIBELLES_CODES_BAREMES_15" localSheetId="8">#REF!</definedName>
    <definedName name="P_Z_8_R_LIBELLES_CODES_BAREMES_15">#REF!</definedName>
    <definedName name="P_Z_8_R_LIBELLES_CODES_BAREMES_16" localSheetId="8">#REF!</definedName>
    <definedName name="P_Z_8_R_LIBELLES_CODES_BAREMES_16">#REF!</definedName>
    <definedName name="P_Z_8_R_LIBELLES_CODES_BAREMES_17" localSheetId="8">#REF!</definedName>
    <definedName name="P_Z_8_R_LIBELLES_CODES_BAREMES_17">#REF!</definedName>
    <definedName name="P_Z_8_R_LIBELLES_CODES_BAREMES_18" localSheetId="8">#REF!</definedName>
    <definedName name="P_Z_8_R_LIBELLES_CODES_BAREMES_18">#REF!</definedName>
    <definedName name="P_Z_8_R_LIBELLES_CODES_BAREMES_19" localSheetId="8">#REF!</definedName>
    <definedName name="P_Z_8_R_LIBELLES_CODES_BAREMES_19">#REF!</definedName>
    <definedName name="P_Z_8_R_LIBELLES_CODES_BAREMES_2" localSheetId="8">#REF!</definedName>
    <definedName name="P_Z_8_R_LIBELLES_CODES_BAREMES_2">#REF!</definedName>
    <definedName name="P_Z_8_R_LIBELLES_CODES_BAREMES_20" localSheetId="8">#REF!</definedName>
    <definedName name="P_Z_8_R_LIBELLES_CODES_BAREMES_20">#REF!</definedName>
    <definedName name="P_Z_8_R_LIBELLES_CODES_BAREMES_21" localSheetId="8">#REF!</definedName>
    <definedName name="P_Z_8_R_LIBELLES_CODES_BAREMES_21">#REF!</definedName>
    <definedName name="P_Z_8_R_LIBELLES_CODES_BAREMES_22" localSheetId="8">#REF!</definedName>
    <definedName name="P_Z_8_R_LIBELLES_CODES_BAREMES_22">#REF!</definedName>
    <definedName name="P_Z_8_R_LIBELLES_CODES_BAREMES_23" localSheetId="8">#REF!</definedName>
    <definedName name="P_Z_8_R_LIBELLES_CODES_BAREMES_23">#REF!</definedName>
    <definedName name="P_Z_8_R_LIBELLES_CODES_BAREMES_24" localSheetId="8">#REF!</definedName>
    <definedName name="P_Z_8_R_LIBELLES_CODES_BAREMES_24">#REF!</definedName>
    <definedName name="P_Z_8_R_LIBELLES_CODES_BAREMES_25" localSheetId="8">#REF!</definedName>
    <definedName name="P_Z_8_R_LIBELLES_CODES_BAREMES_25">#REF!</definedName>
    <definedName name="P_Z_8_R_LIBELLES_CODES_BAREMES_26" localSheetId="8">#REF!</definedName>
    <definedName name="P_Z_8_R_LIBELLES_CODES_BAREMES_26">#REF!</definedName>
    <definedName name="P_Z_8_R_LIBELLES_CODES_BAREMES_27" localSheetId="8">#REF!</definedName>
    <definedName name="P_Z_8_R_LIBELLES_CODES_BAREMES_27">#REF!</definedName>
    <definedName name="P_Z_8_R_LIBELLES_CODES_BAREMES_28" localSheetId="8">#REF!</definedName>
    <definedName name="P_Z_8_R_LIBELLES_CODES_BAREMES_28">#REF!</definedName>
    <definedName name="P_Z_8_R_LIBELLES_CODES_BAREMES_29" localSheetId="8">#REF!</definedName>
    <definedName name="P_Z_8_R_LIBELLES_CODES_BAREMES_29">#REF!</definedName>
    <definedName name="P_Z_8_R_LIBELLES_CODES_BAREMES_3" localSheetId="8">#REF!</definedName>
    <definedName name="P_Z_8_R_LIBELLES_CODES_BAREMES_3">#REF!</definedName>
    <definedName name="P_Z_8_R_LIBELLES_CODES_BAREMES_30" localSheetId="8">#REF!</definedName>
    <definedName name="P_Z_8_R_LIBELLES_CODES_BAREMES_30">#REF!</definedName>
    <definedName name="P_Z_8_R_LIBELLES_CODES_BAREMES_31" localSheetId="8">#REF!</definedName>
    <definedName name="P_Z_8_R_LIBELLES_CODES_BAREMES_31">#REF!</definedName>
    <definedName name="P_Z_8_R_LIBELLES_CODES_BAREMES_32" localSheetId="8">#REF!</definedName>
    <definedName name="P_Z_8_R_LIBELLES_CODES_BAREMES_32">#REF!</definedName>
    <definedName name="P_Z_8_R_LIBELLES_CODES_BAREMES_33" localSheetId="8">#REF!</definedName>
    <definedName name="P_Z_8_R_LIBELLES_CODES_BAREMES_33">#REF!</definedName>
    <definedName name="P_Z_8_R_LIBELLES_CODES_BAREMES_34" localSheetId="8">#REF!</definedName>
    <definedName name="P_Z_8_R_LIBELLES_CODES_BAREMES_34">#REF!</definedName>
    <definedName name="P_Z_8_R_LIBELLES_CODES_BAREMES_35" localSheetId="8">#REF!</definedName>
    <definedName name="P_Z_8_R_LIBELLES_CODES_BAREMES_35">#REF!</definedName>
    <definedName name="P_Z_8_R_LIBELLES_CODES_BAREMES_36" localSheetId="8">#REF!</definedName>
    <definedName name="P_Z_8_R_LIBELLES_CODES_BAREMES_36">#REF!</definedName>
    <definedName name="P_Z_8_R_LIBELLES_CODES_BAREMES_37" localSheetId="8">#REF!</definedName>
    <definedName name="P_Z_8_R_LIBELLES_CODES_BAREMES_37">#REF!</definedName>
    <definedName name="P_Z_8_R_LIBELLES_CODES_BAREMES_38" localSheetId="8">#REF!</definedName>
    <definedName name="P_Z_8_R_LIBELLES_CODES_BAREMES_38">#REF!</definedName>
    <definedName name="P_Z_8_R_LIBELLES_CODES_BAREMES_39" localSheetId="8">#REF!</definedName>
    <definedName name="P_Z_8_R_LIBELLES_CODES_BAREMES_39">#REF!</definedName>
    <definedName name="P_Z_8_R_LIBELLES_CODES_BAREMES_4" localSheetId="8">#REF!</definedName>
    <definedName name="P_Z_8_R_LIBELLES_CODES_BAREMES_4">#REF!</definedName>
    <definedName name="P_Z_8_R_LIBELLES_CODES_BAREMES_40" localSheetId="8">#REF!</definedName>
    <definedName name="P_Z_8_R_LIBELLES_CODES_BAREMES_40">#REF!</definedName>
    <definedName name="P_Z_8_R_LIBELLES_CODES_BAREMES_5" localSheetId="8">#REF!</definedName>
    <definedName name="P_Z_8_R_LIBELLES_CODES_BAREMES_5">#REF!</definedName>
    <definedName name="P_Z_8_R_LIBELLES_CODES_BAREMES_6" localSheetId="8">#REF!</definedName>
    <definedName name="P_Z_8_R_LIBELLES_CODES_BAREMES_6">#REF!</definedName>
    <definedName name="P_Z_8_R_LIBELLES_CODES_BAREMES_7" localSheetId="8">#REF!</definedName>
    <definedName name="P_Z_8_R_LIBELLES_CODES_BAREMES_7">#REF!</definedName>
    <definedName name="P_Z_8_R_LIBELLES_CODES_BAREMES_8" localSheetId="8">#REF!</definedName>
    <definedName name="P_Z_8_R_LIBELLES_CODES_BAREMES_8">#REF!</definedName>
    <definedName name="P_Z_8_R_LIBELLES_CODES_BAREMES_9" localSheetId="8">#REF!</definedName>
    <definedName name="P_Z_8_R_LIBELLES_CODES_BAREMES_9">#REF!</definedName>
    <definedName name="P_Z_8_R_LIBELLES_DESCRIPTIONS" localSheetId="8">#REF!</definedName>
    <definedName name="P_Z_8_R_LIBELLES_DESCRIPTIONS">#REF!</definedName>
    <definedName name="P_Z_8_R_LIBELLES_DESCRIPTIONS_1" localSheetId="8">#REF!</definedName>
    <definedName name="P_Z_8_R_LIBELLES_DESCRIPTIONS_1">#REF!</definedName>
    <definedName name="P_Z_8_R_LIBELLES_DESCRIPTIONS_10" localSheetId="8">#REF!</definedName>
    <definedName name="P_Z_8_R_LIBELLES_DESCRIPTIONS_10">#REF!</definedName>
    <definedName name="P_Z_8_R_LIBELLES_DESCRIPTIONS_11" localSheetId="8">#REF!</definedName>
    <definedName name="P_Z_8_R_LIBELLES_DESCRIPTIONS_11">#REF!</definedName>
    <definedName name="P_Z_8_R_LIBELLES_DESCRIPTIONS_12" localSheetId="8">#REF!</definedName>
    <definedName name="P_Z_8_R_LIBELLES_DESCRIPTIONS_12">#REF!</definedName>
    <definedName name="P_Z_8_R_LIBELLES_DESCRIPTIONS_13" localSheetId="8">#REF!</definedName>
    <definedName name="P_Z_8_R_LIBELLES_DESCRIPTIONS_13">#REF!</definedName>
    <definedName name="P_Z_8_R_LIBELLES_DESCRIPTIONS_14" localSheetId="8">#REF!</definedName>
    <definedName name="P_Z_8_R_LIBELLES_DESCRIPTIONS_14">#REF!</definedName>
    <definedName name="P_Z_8_R_LIBELLES_DESCRIPTIONS_15" localSheetId="8">#REF!</definedName>
    <definedName name="P_Z_8_R_LIBELLES_DESCRIPTIONS_15">#REF!</definedName>
    <definedName name="P_Z_8_R_LIBELLES_DESCRIPTIONS_16" localSheetId="8">#REF!</definedName>
    <definedName name="P_Z_8_R_LIBELLES_DESCRIPTIONS_16">#REF!</definedName>
    <definedName name="P_Z_8_R_LIBELLES_DESCRIPTIONS_17" localSheetId="8">#REF!</definedName>
    <definedName name="P_Z_8_R_LIBELLES_DESCRIPTIONS_17">#REF!</definedName>
    <definedName name="P_Z_8_R_LIBELLES_DESCRIPTIONS_18" localSheetId="8">#REF!</definedName>
    <definedName name="P_Z_8_R_LIBELLES_DESCRIPTIONS_18">#REF!</definedName>
    <definedName name="P_Z_8_R_LIBELLES_DESCRIPTIONS_19" localSheetId="8">#REF!</definedName>
    <definedName name="P_Z_8_R_LIBELLES_DESCRIPTIONS_19">#REF!</definedName>
    <definedName name="P_Z_8_R_LIBELLES_DESCRIPTIONS_2" localSheetId="8">#REF!</definedName>
    <definedName name="P_Z_8_R_LIBELLES_DESCRIPTIONS_2">#REF!</definedName>
    <definedName name="P_Z_8_R_LIBELLES_DESCRIPTIONS_20" localSheetId="8">#REF!</definedName>
    <definedName name="P_Z_8_R_LIBELLES_DESCRIPTIONS_20">#REF!</definedName>
    <definedName name="P_Z_8_R_LIBELLES_DESCRIPTIONS_3" localSheetId="8">#REF!</definedName>
    <definedName name="P_Z_8_R_LIBELLES_DESCRIPTIONS_3">#REF!</definedName>
    <definedName name="P_Z_8_R_LIBELLES_DESCRIPTIONS_4" localSheetId="8">#REF!</definedName>
    <definedName name="P_Z_8_R_LIBELLES_DESCRIPTIONS_4">#REF!</definedName>
    <definedName name="P_Z_8_R_LIBELLES_DESCRIPTIONS_5" localSheetId="8">#REF!</definedName>
    <definedName name="P_Z_8_R_LIBELLES_DESCRIPTIONS_5">#REF!</definedName>
    <definedName name="P_Z_8_R_LIBELLES_DESCRIPTIONS_6" localSheetId="8">#REF!</definedName>
    <definedName name="P_Z_8_R_LIBELLES_DESCRIPTIONS_6">#REF!</definedName>
    <definedName name="P_Z_8_R_LIBELLES_DESCRIPTIONS_7" localSheetId="8">#REF!</definedName>
    <definedName name="P_Z_8_R_LIBELLES_DESCRIPTIONS_7">#REF!</definedName>
    <definedName name="P_Z_8_R_LIBELLES_DESCRIPTIONS_8" localSheetId="8">#REF!</definedName>
    <definedName name="P_Z_8_R_LIBELLES_DESCRIPTIONS_8">#REF!</definedName>
    <definedName name="P_Z_8_R_LIBELLES_DESCRIPTIONS_9" localSheetId="8">#REF!</definedName>
    <definedName name="P_Z_8_R_LIBELLES_DESCRIPTIONS_9">#REF!</definedName>
    <definedName name="P_Z_8_R_LIBELLES_POSTES" localSheetId="8">#REF!</definedName>
    <definedName name="P_Z_8_R_LIBELLES_POSTES">#REF!</definedName>
    <definedName name="P_Z_8_R_LIBELLES_POSTES_1" localSheetId="8">#REF!</definedName>
    <definedName name="P_Z_8_R_LIBELLES_POSTES_1">#REF!</definedName>
    <definedName name="P_Z_8_R_LIBELLES_POSTES_10" localSheetId="8">#REF!</definedName>
    <definedName name="P_Z_8_R_LIBELLES_POSTES_10">#REF!</definedName>
    <definedName name="P_Z_8_R_LIBELLES_POSTES_11" localSheetId="8">#REF!</definedName>
    <definedName name="P_Z_8_R_LIBELLES_POSTES_11">#REF!</definedName>
    <definedName name="P_Z_8_R_LIBELLES_POSTES_12" localSheetId="8">#REF!</definedName>
    <definedName name="P_Z_8_R_LIBELLES_POSTES_12">#REF!</definedName>
    <definedName name="P_Z_8_R_LIBELLES_POSTES_13" localSheetId="8">#REF!</definedName>
    <definedName name="P_Z_8_R_LIBELLES_POSTES_13">#REF!</definedName>
    <definedName name="P_Z_8_R_LIBELLES_POSTES_14" localSheetId="8">#REF!</definedName>
    <definedName name="P_Z_8_R_LIBELLES_POSTES_14">#REF!</definedName>
    <definedName name="P_Z_8_R_LIBELLES_POSTES_15" localSheetId="8">#REF!</definedName>
    <definedName name="P_Z_8_R_LIBELLES_POSTES_15">#REF!</definedName>
    <definedName name="P_Z_8_R_LIBELLES_POSTES_16" localSheetId="8">#REF!</definedName>
    <definedName name="P_Z_8_R_LIBELLES_POSTES_16">#REF!</definedName>
    <definedName name="P_Z_8_R_LIBELLES_POSTES_17" localSheetId="8">#REF!</definedName>
    <definedName name="P_Z_8_R_LIBELLES_POSTES_17">#REF!</definedName>
    <definedName name="P_Z_8_R_LIBELLES_POSTES_18" localSheetId="8">#REF!</definedName>
    <definedName name="P_Z_8_R_LIBELLES_POSTES_18">#REF!</definedName>
    <definedName name="P_Z_8_R_LIBELLES_POSTES_19" localSheetId="8">#REF!</definedName>
    <definedName name="P_Z_8_R_LIBELLES_POSTES_19">#REF!</definedName>
    <definedName name="P_Z_8_R_LIBELLES_POSTES_2" localSheetId="8">#REF!</definedName>
    <definedName name="P_Z_8_R_LIBELLES_POSTES_2">#REF!</definedName>
    <definedName name="P_Z_8_R_LIBELLES_POSTES_20" localSheetId="8">#REF!</definedName>
    <definedName name="P_Z_8_R_LIBELLES_POSTES_20">#REF!</definedName>
    <definedName name="P_Z_8_R_LIBELLES_POSTES_3" localSheetId="8">#REF!</definedName>
    <definedName name="P_Z_8_R_LIBELLES_POSTES_3">#REF!</definedName>
    <definedName name="P_Z_8_R_LIBELLES_POSTES_4" localSheetId="8">#REF!</definedName>
    <definedName name="P_Z_8_R_LIBELLES_POSTES_4">#REF!</definedName>
    <definedName name="P_Z_8_R_LIBELLES_POSTES_5" localSheetId="8">#REF!</definedName>
    <definedName name="P_Z_8_R_LIBELLES_POSTES_5">#REF!</definedName>
    <definedName name="P_Z_8_R_LIBELLES_POSTES_6" localSheetId="8">#REF!</definedName>
    <definedName name="P_Z_8_R_LIBELLES_POSTES_6">#REF!</definedName>
    <definedName name="P_Z_8_R_LIBELLES_POSTES_7" localSheetId="8">#REF!</definedName>
    <definedName name="P_Z_8_R_LIBELLES_POSTES_7">#REF!</definedName>
    <definedName name="P_Z_8_R_LIBELLES_POSTES_8" localSheetId="8">#REF!</definedName>
    <definedName name="P_Z_8_R_LIBELLES_POSTES_8">#REF!</definedName>
    <definedName name="P_Z_8_R_LIBELLES_POSTES_9" localSheetId="8">#REF!</definedName>
    <definedName name="P_Z_8_R_LIBELLES_POSTES_9">#REF!</definedName>
    <definedName name="P_Z_8_R_LIBELLES_SOUS_OPERATIONS" localSheetId="8">#REF!</definedName>
    <definedName name="P_Z_8_R_LIBELLES_SOUS_OPERATIONS">#REF!</definedName>
    <definedName name="P_Z_8_R_LIBELLES_SOUS_OPERATIONS_1" localSheetId="8">#REF!</definedName>
    <definedName name="P_Z_8_R_LIBELLES_SOUS_OPERATIONS_1">#REF!</definedName>
    <definedName name="P_Z_8_R_LIBELLES_SOUS_OPERATIONS_10" localSheetId="8">#REF!</definedName>
    <definedName name="P_Z_8_R_LIBELLES_SOUS_OPERATIONS_10">#REF!</definedName>
    <definedName name="P_Z_8_R_LIBELLES_SOUS_OPERATIONS_11" localSheetId="8">#REF!</definedName>
    <definedName name="P_Z_8_R_LIBELLES_SOUS_OPERATIONS_11">#REF!</definedName>
    <definedName name="P_Z_8_R_LIBELLES_SOUS_OPERATIONS_12" localSheetId="8">#REF!</definedName>
    <definedName name="P_Z_8_R_LIBELLES_SOUS_OPERATIONS_12">#REF!</definedName>
    <definedName name="P_Z_8_R_LIBELLES_SOUS_OPERATIONS_13" localSheetId="8">#REF!</definedName>
    <definedName name="P_Z_8_R_LIBELLES_SOUS_OPERATIONS_13">#REF!</definedName>
    <definedName name="P_Z_8_R_LIBELLES_SOUS_OPERATIONS_14" localSheetId="8">#REF!</definedName>
    <definedName name="P_Z_8_R_LIBELLES_SOUS_OPERATIONS_14">#REF!</definedName>
    <definedName name="P_Z_8_R_LIBELLES_SOUS_OPERATIONS_15" localSheetId="8">#REF!</definedName>
    <definedName name="P_Z_8_R_LIBELLES_SOUS_OPERATIONS_15">#REF!</definedName>
    <definedName name="P_Z_8_R_LIBELLES_SOUS_OPERATIONS_16" localSheetId="8">#REF!</definedName>
    <definedName name="P_Z_8_R_LIBELLES_SOUS_OPERATIONS_16">#REF!</definedName>
    <definedName name="P_Z_8_R_LIBELLES_SOUS_OPERATIONS_17" localSheetId="8">#REF!</definedName>
    <definedName name="P_Z_8_R_LIBELLES_SOUS_OPERATIONS_17">#REF!</definedName>
    <definedName name="P_Z_8_R_LIBELLES_SOUS_OPERATIONS_18" localSheetId="8">#REF!</definedName>
    <definedName name="P_Z_8_R_LIBELLES_SOUS_OPERATIONS_18">#REF!</definedName>
    <definedName name="P_Z_8_R_LIBELLES_SOUS_OPERATIONS_19" localSheetId="8">#REF!</definedName>
    <definedName name="P_Z_8_R_LIBELLES_SOUS_OPERATIONS_19">#REF!</definedName>
    <definedName name="P_Z_8_R_LIBELLES_SOUS_OPERATIONS_2" localSheetId="8">#REF!</definedName>
    <definedName name="P_Z_8_R_LIBELLES_SOUS_OPERATIONS_2">#REF!</definedName>
    <definedName name="P_Z_8_R_LIBELLES_SOUS_OPERATIONS_20" localSheetId="8">#REF!</definedName>
    <definedName name="P_Z_8_R_LIBELLES_SOUS_OPERATIONS_20">#REF!</definedName>
    <definedName name="P_Z_8_R_LIBELLES_SOUS_OPERATIONS_3" localSheetId="8">#REF!</definedName>
    <definedName name="P_Z_8_R_LIBELLES_SOUS_OPERATIONS_3">#REF!</definedName>
    <definedName name="P_Z_8_R_LIBELLES_SOUS_OPERATIONS_4" localSheetId="8">#REF!</definedName>
    <definedName name="P_Z_8_R_LIBELLES_SOUS_OPERATIONS_4">#REF!</definedName>
    <definedName name="P_Z_8_R_LIBELLES_SOUS_OPERATIONS_5" localSheetId="8">#REF!</definedName>
    <definedName name="P_Z_8_R_LIBELLES_SOUS_OPERATIONS_5">#REF!</definedName>
    <definedName name="P_Z_8_R_LIBELLES_SOUS_OPERATIONS_6" localSheetId="8">#REF!</definedName>
    <definedName name="P_Z_8_R_LIBELLES_SOUS_OPERATIONS_6">#REF!</definedName>
    <definedName name="P_Z_8_R_LIBELLES_SOUS_OPERATIONS_7" localSheetId="8">#REF!</definedName>
    <definedName name="P_Z_8_R_LIBELLES_SOUS_OPERATIONS_7">#REF!</definedName>
    <definedName name="P_Z_8_R_LIBELLES_SOUS_OPERATIONS_8" localSheetId="8">#REF!</definedName>
    <definedName name="P_Z_8_R_LIBELLES_SOUS_OPERATIONS_8">#REF!</definedName>
    <definedName name="P_Z_8_R_LIBELLES_SOUS_OPERATIONS_9" localSheetId="8">#REF!</definedName>
    <definedName name="P_Z_8_R_LIBELLES_SOUS_OPERATIONS_9">#REF!</definedName>
    <definedName name="P_Z_F_B_TYPE_1_ACTIVE" localSheetId="8">#REF!</definedName>
    <definedName name="P_Z_F_B_TYPE_1_ACTIVE">#REF!</definedName>
    <definedName name="P_Z_F_B_TYPE_10_ACTIVE" localSheetId="8">#REF!</definedName>
    <definedName name="P_Z_F_B_TYPE_10_ACTIVE">#REF!</definedName>
    <definedName name="P_Z_F_B_TYPE_11_ACTIVE" localSheetId="8">#REF!</definedName>
    <definedName name="P_Z_F_B_TYPE_11_ACTIVE">#REF!</definedName>
    <definedName name="P_Z_F_B_TYPE_12_ACTIVE" localSheetId="8">#REF!</definedName>
    <definedName name="P_Z_F_B_TYPE_12_ACTIVE">#REF!</definedName>
    <definedName name="P_Z_F_B_TYPE_13_ACTIVE" localSheetId="8">#REF!</definedName>
    <definedName name="P_Z_F_B_TYPE_13_ACTIVE">#REF!</definedName>
    <definedName name="P_Z_F_B_TYPE_2_ACTIVE" localSheetId="8">#REF!</definedName>
    <definedName name="P_Z_F_B_TYPE_2_ACTIVE">#REF!</definedName>
    <definedName name="P_Z_F_B_TYPE_3_ACTIVE" localSheetId="8">#REF!</definedName>
    <definedName name="P_Z_F_B_TYPE_3_ACTIVE">#REF!</definedName>
    <definedName name="P_Z_F_B_TYPE_4_ACTIVE" localSheetId="8">#REF!</definedName>
    <definedName name="P_Z_F_B_TYPE_4_ACTIVE">#REF!</definedName>
    <definedName name="P_Z_F_B_TYPE_5_ACTIVE" localSheetId="8">#REF!</definedName>
    <definedName name="P_Z_F_B_TYPE_5_ACTIVE">#REF!</definedName>
    <definedName name="P_Z_F_B_TYPE_6_ACTIVE" localSheetId="8">#REF!</definedName>
    <definedName name="P_Z_F_B_TYPE_6_ACTIVE">#REF!</definedName>
    <definedName name="P_Z_F_B_TYPE_7_ACTIVE" localSheetId="8">#REF!</definedName>
    <definedName name="P_Z_F_B_TYPE_7_ACTIVE">#REF!</definedName>
    <definedName name="P_Z_F_B_TYPE_8_ACTIVE" localSheetId="8">#REF!</definedName>
    <definedName name="P_Z_F_B_TYPE_8_ACTIVE">#REF!</definedName>
    <definedName name="P_Z_F_B_TYPE_9_ACTIVE" localSheetId="8">#REF!</definedName>
    <definedName name="P_Z_F_B_TYPE_9_ACTIVE">#REF!</definedName>
    <definedName name="P_Z_F_N_CODE_INTERVENTION" localSheetId="8">#REF!</definedName>
    <definedName name="P_Z_F_N_CODE_INTERVENTION">#REF!</definedName>
    <definedName name="P_Z_F_N_CONSIGNES_UTILISATION" localSheetId="8">#REF!</definedName>
    <definedName name="P_Z_F_N_CONSIGNES_UTILISATION">#REF!</definedName>
    <definedName name="P_Z_F_N_CONSIGNES_UTILISATION_FIN" localSheetId="8">#REF!</definedName>
    <definedName name="P_Z_F_N_CONSIGNES_UTILISATION_FIN">#REF!</definedName>
    <definedName name="P_Z_F_N_LIBELLE_DISPOSITIF" localSheetId="8">#REF!</definedName>
    <definedName name="P_Z_F_N_LIBELLE_DISPOSITIF">#REF!</definedName>
    <definedName name="P_Z_F_N_NB_LOGOS_FINANCEURS" localSheetId="8">#REF!</definedName>
    <definedName name="P_Z_F_N_NB_LOGOS_FINANCEURS">#REF!</definedName>
    <definedName name="P_Z_F_N_RAPPELS" localSheetId="8">#REF!</definedName>
    <definedName name="P_Z_F_N_RAPPELS">#REF!</definedName>
    <definedName name="P_Z_G_R_G_BOOLEEN" localSheetId="8">#REF!</definedName>
    <definedName name="P_Z_G_R_G_BOOLEEN">#REF!</definedName>
    <definedName name="P_Z_G_R_G_BOOLEEN_NON" localSheetId="8">#REF!</definedName>
    <definedName name="P_Z_G_R_G_BOOLEEN_NON">#REF!</definedName>
    <definedName name="P_Z_G_R_G_BOOLEEN_OUI" localSheetId="8">#REF!</definedName>
    <definedName name="P_Z_G_R_G_BOOLEEN_OUI">#REF!</definedName>
    <definedName name="P_Z_G_R_G_INTERVENTIONS_PSN" localSheetId="8">#REF!</definedName>
    <definedName name="P_Z_G_R_G_INTERVENTIONS_PSN">#REF!</definedName>
    <definedName name="P_Z_G_R_G_NB_CATEGORIES" localSheetId="8">#REF!</definedName>
    <definedName name="P_Z_G_R_G_NB_CATEGORIES">#REF!</definedName>
    <definedName name="P_Z_G_R_G_NB_LOGOS_FINANCEURS" localSheetId="8">#REF!</definedName>
    <definedName name="P_Z_G_R_G_NB_LOGOS_FINANCEURS">#REF!</definedName>
    <definedName name="_xlnm.Print_Area" localSheetId="0">Accueil!$A$1:$X$31</definedName>
    <definedName name="zz" localSheetId="3">#REF!</definedName>
    <definedName name="zz" localSheetId="8">#REF!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6" i="79" l="1"/>
  <c r="AB7" i="79"/>
  <c r="AB8" i="79"/>
  <c r="AB9" i="79"/>
  <c r="AB10" i="79"/>
  <c r="AB11" i="79"/>
  <c r="AB12" i="79"/>
  <c r="AB13" i="79"/>
  <c r="AB14" i="79"/>
  <c r="AB15" i="79"/>
  <c r="AB16" i="79"/>
  <c r="AB17" i="79"/>
  <c r="AB18" i="79"/>
  <c r="AB19" i="79"/>
  <c r="AB20" i="79"/>
  <c r="AB21" i="79"/>
  <c r="AB22" i="79"/>
  <c r="AB23" i="79"/>
  <c r="AB24" i="79"/>
  <c r="AB25" i="79"/>
  <c r="AB26" i="79"/>
  <c r="AB27" i="79"/>
  <c r="AB28" i="79"/>
  <c r="AB29" i="79"/>
  <c r="AB30" i="79"/>
  <c r="AB31" i="79"/>
  <c r="AB32" i="79"/>
  <c r="AB33" i="79"/>
  <c r="AB34" i="79"/>
  <c r="AB35" i="79"/>
  <c r="AB36" i="79"/>
  <c r="AB37" i="79"/>
  <c r="AB38" i="79"/>
  <c r="AB39" i="79"/>
  <c r="AB40" i="79"/>
  <c r="AB41" i="79"/>
  <c r="AB42" i="79"/>
  <c r="AB43" i="79"/>
  <c r="AB44" i="79"/>
  <c r="AB45" i="79"/>
  <c r="AB46" i="79"/>
  <c r="AB47" i="79"/>
  <c r="AB48" i="79"/>
  <c r="AB49" i="79"/>
  <c r="AB50" i="79"/>
  <c r="AB51" i="79"/>
  <c r="AB52" i="79"/>
  <c r="AB53" i="79"/>
  <c r="AB54" i="79"/>
  <c r="AB55" i="79"/>
  <c r="AB56" i="79"/>
  <c r="AB57" i="79"/>
  <c r="AB58" i="79"/>
  <c r="AB59" i="79"/>
  <c r="AB60" i="79"/>
  <c r="AB61" i="79"/>
  <c r="AB62" i="79"/>
  <c r="AB63" i="79"/>
  <c r="AB64" i="79"/>
  <c r="AB65" i="79"/>
  <c r="AB66" i="79"/>
  <c r="AB67" i="79"/>
  <c r="AB68" i="79"/>
  <c r="AB69" i="79"/>
  <c r="AB70" i="79"/>
  <c r="AB71" i="79"/>
  <c r="AB72" i="79"/>
  <c r="AB73" i="79"/>
  <c r="AB74" i="79"/>
  <c r="AB75" i="79"/>
  <c r="AB76" i="79"/>
  <c r="AB77" i="79"/>
  <c r="AB78" i="79"/>
  <c r="AB79" i="79"/>
  <c r="AB80" i="79"/>
  <c r="AB81" i="79"/>
  <c r="AB82" i="79"/>
  <c r="AB83" i="79"/>
  <c r="AB84" i="79"/>
  <c r="AB85" i="79"/>
  <c r="AB86" i="79"/>
  <c r="AB87" i="79"/>
  <c r="AB88" i="79"/>
  <c r="AB89" i="79"/>
  <c r="AB90" i="79"/>
  <c r="AB91" i="79"/>
  <c r="AB92" i="79"/>
  <c r="AB93" i="79"/>
  <c r="AB94" i="79"/>
  <c r="AB95" i="79"/>
  <c r="AB96" i="79"/>
  <c r="AB97" i="79"/>
  <c r="AB98" i="79"/>
  <c r="AB99" i="79"/>
  <c r="AB100" i="79"/>
  <c r="AB101" i="79"/>
  <c r="AB102" i="79"/>
  <c r="AB103" i="79"/>
  <c r="AB104" i="79"/>
  <c r="AB5" i="79"/>
  <c r="AA5" i="79"/>
  <c r="E62" i="77"/>
  <c r="E63" i="77"/>
  <c r="E64" i="77"/>
  <c r="E65" i="77"/>
  <c r="E61" i="77"/>
  <c r="AC10" i="74"/>
  <c r="AC11" i="74"/>
  <c r="AC12" i="74"/>
  <c r="AC13" i="74"/>
  <c r="AC14" i="74"/>
  <c r="AC15" i="74"/>
  <c r="AC16" i="74"/>
  <c r="AC17" i="74"/>
  <c r="AC18" i="74"/>
  <c r="AC19" i="74"/>
  <c r="AC20" i="74"/>
  <c r="AC21" i="74"/>
  <c r="AC22" i="74"/>
  <c r="AC23" i="74"/>
  <c r="Y9" i="74"/>
  <c r="AH9" i="55"/>
  <c r="V9" i="74"/>
  <c r="W9" i="74"/>
  <c r="X9" i="74"/>
  <c r="BI15" i="67" a="1"/>
  <c r="BI15" i="67" s="1"/>
  <c r="BI16" i="67" a="1"/>
  <c r="BI16" i="67" s="1"/>
  <c r="BI17" i="67" a="1"/>
  <c r="BI17" i="67" s="1"/>
  <c r="BI18" i="67" a="1"/>
  <c r="BI18" i="67" s="1"/>
  <c r="BI19" i="67" a="1"/>
  <c r="BI19" i="67" s="1"/>
  <c r="BI20" i="67" a="1"/>
  <c r="BI20" i="67" s="1"/>
  <c r="BI21" i="67" a="1"/>
  <c r="BI21" i="67" s="1"/>
  <c r="BI22" i="67" a="1"/>
  <c r="BI22" i="67" s="1"/>
  <c r="BI23" i="67" a="1"/>
  <c r="BI23" i="67"/>
  <c r="BI24" i="67" a="1"/>
  <c r="BI24" i="67" s="1"/>
  <c r="BI25" i="67" a="1"/>
  <c r="BI25" i="67" s="1"/>
  <c r="BI26" i="67" a="1"/>
  <c r="BI26" i="67" s="1"/>
  <c r="BI27" i="67" a="1"/>
  <c r="BI27" i="67"/>
  <c r="BI28" i="67" a="1"/>
  <c r="BI28" i="67" s="1"/>
  <c r="BI29" i="67" a="1"/>
  <c r="BI29" i="67" s="1"/>
  <c r="BI30" i="67" a="1"/>
  <c r="BI30" i="67" s="1"/>
  <c r="BI31" i="67" a="1"/>
  <c r="BI31" i="67"/>
  <c r="BI32" i="67" a="1"/>
  <c r="BI32" i="67" s="1"/>
  <c r="BI33" i="67" a="1"/>
  <c r="BI33" i="67" s="1"/>
  <c r="BI34" i="67" a="1"/>
  <c r="BI34" i="67" s="1"/>
  <c r="BI35" i="67" a="1"/>
  <c r="BI35" i="67"/>
  <c r="BI36" i="67" a="1"/>
  <c r="BI36" i="67" s="1"/>
  <c r="BI37" i="67" a="1"/>
  <c r="BI37" i="67" s="1"/>
  <c r="BI38" i="67" a="1"/>
  <c r="BI38" i="67" s="1"/>
  <c r="BI39" i="67" a="1"/>
  <c r="BI39" i="67"/>
  <c r="BI40" i="67" a="1"/>
  <c r="BI40" i="67" s="1"/>
  <c r="BI41" i="67" a="1"/>
  <c r="BI41" i="67" s="1"/>
  <c r="BI42" i="67" a="1"/>
  <c r="BI42" i="67" s="1"/>
  <c r="BI43" i="67" a="1"/>
  <c r="BI43" i="67"/>
  <c r="BI44" i="67" a="1"/>
  <c r="BI44" i="67" s="1"/>
  <c r="BI45" i="67" a="1"/>
  <c r="BI45" i="67" s="1"/>
  <c r="BI46" i="67" a="1"/>
  <c r="BI46" i="67" s="1"/>
  <c r="BI47" i="67" a="1"/>
  <c r="BI47" i="67"/>
  <c r="BI48" i="67" a="1"/>
  <c r="BI48" i="67" s="1"/>
  <c r="BI49" i="67" a="1"/>
  <c r="BI49" i="67" s="1"/>
  <c r="BI50" i="67" a="1"/>
  <c r="BI50" i="67" s="1"/>
  <c r="BI51" i="67" a="1"/>
  <c r="BI51" i="67"/>
  <c r="BI52" i="67" a="1"/>
  <c r="BI52" i="67" s="1"/>
  <c r="BI53" i="67" a="1"/>
  <c r="BI53" i="67" s="1"/>
  <c r="BI54" i="67" a="1"/>
  <c r="BI54" i="67" s="1"/>
  <c r="BI55" i="67" a="1"/>
  <c r="BI55" i="67"/>
  <c r="BI56" i="67" a="1"/>
  <c r="BI56" i="67" s="1"/>
  <c r="BI57" i="67" a="1"/>
  <c r="BI57" i="67" s="1"/>
  <c r="BI58" i="67" a="1"/>
  <c r="BI58" i="67" s="1"/>
  <c r="BI59" i="67" a="1"/>
  <c r="BI59" i="67"/>
  <c r="BI60" i="67" a="1"/>
  <c r="BI60" i="67" s="1"/>
  <c r="BI61" i="67" a="1"/>
  <c r="BI61" i="67" s="1"/>
  <c r="BI62" i="67" a="1"/>
  <c r="BI62" i="67" s="1"/>
  <c r="BI63" i="67" a="1"/>
  <c r="BI63" i="67"/>
  <c r="BI64" i="67" a="1"/>
  <c r="BI64" i="67" s="1"/>
  <c r="BI65" i="67" a="1"/>
  <c r="BI65" i="67" s="1"/>
  <c r="BI66" i="67" a="1"/>
  <c r="BI66" i="67" s="1"/>
  <c r="BI67" i="67" a="1"/>
  <c r="BI67" i="67"/>
  <c r="BI68" i="67" a="1"/>
  <c r="BI68" i="67" s="1"/>
  <c r="BI69" i="67" a="1"/>
  <c r="BI69" i="67" s="1"/>
  <c r="BI70" i="67" a="1"/>
  <c r="BI70" i="67" s="1"/>
  <c r="BI71" i="67" a="1"/>
  <c r="BI71" i="67"/>
  <c r="BI72" i="67" a="1"/>
  <c r="BI72" i="67" s="1"/>
  <c r="BI73" i="67" a="1"/>
  <c r="BI73" i="67" s="1"/>
  <c r="BI74" i="67" a="1"/>
  <c r="BI74" i="67" s="1"/>
  <c r="BI75" i="67" a="1"/>
  <c r="BI75" i="67"/>
  <c r="BI76" i="67" a="1"/>
  <c r="BI76" i="67" s="1"/>
  <c r="BI77" i="67" a="1"/>
  <c r="BI77" i="67" s="1"/>
  <c r="BI78" i="67" a="1"/>
  <c r="BI78" i="67" s="1"/>
  <c r="BI79" i="67" a="1"/>
  <c r="BI79" i="67"/>
  <c r="BI80" i="67" a="1"/>
  <c r="BI80" i="67" s="1"/>
  <c r="BI81" i="67" a="1"/>
  <c r="BI81" i="67" s="1"/>
  <c r="BI82" i="67" a="1"/>
  <c r="BI82" i="67" s="1"/>
  <c r="BI83" i="67" a="1"/>
  <c r="BI83" i="67"/>
  <c r="BI84" i="67" a="1"/>
  <c r="BI84" i="67" s="1"/>
  <c r="BI85" i="67" a="1"/>
  <c r="BI85" i="67" s="1"/>
  <c r="BI86" i="67" a="1"/>
  <c r="BI86" i="67" s="1"/>
  <c r="BI87" i="67" a="1"/>
  <c r="BI87" i="67"/>
  <c r="BI88" i="67" a="1"/>
  <c r="BI88" i="67" s="1"/>
  <c r="BI89" i="67" a="1"/>
  <c r="BI89" i="67" s="1"/>
  <c r="BI90" i="67" a="1"/>
  <c r="BI90" i="67" s="1"/>
  <c r="BI91" i="67" a="1"/>
  <c r="BI91" i="67"/>
  <c r="BI92" i="67" a="1"/>
  <c r="BI92" i="67" s="1"/>
  <c r="BI93" i="67" a="1"/>
  <c r="BI93" i="67" s="1"/>
  <c r="BI94" i="67" a="1"/>
  <c r="BI94" i="67" s="1"/>
  <c r="BI95" i="67" a="1"/>
  <c r="BI95" i="67"/>
  <c r="BI96" i="67" a="1"/>
  <c r="BI96" i="67" s="1"/>
  <c r="BI97" i="67" a="1"/>
  <c r="BI97" i="67" s="1"/>
  <c r="BI98" i="67" a="1"/>
  <c r="BI98" i="67" s="1"/>
  <c r="BI99" i="67" a="1"/>
  <c r="BI99" i="67"/>
  <c r="BI100" i="67" a="1"/>
  <c r="BI100" i="67" s="1"/>
  <c r="BI101" i="67" a="1"/>
  <c r="BI101" i="67" s="1"/>
  <c r="BI102" i="67" a="1"/>
  <c r="BI102" i="67" s="1"/>
  <c r="BI103" i="67" a="1"/>
  <c r="BI103" i="67"/>
  <c r="BI104" i="67" a="1"/>
  <c r="BI104" i="67" s="1"/>
  <c r="BI4" i="67" a="1"/>
  <c r="BI4" i="67" s="1"/>
  <c r="BH15" i="67" a="1"/>
  <c r="BH15" i="67" s="1"/>
  <c r="BH16" i="67" a="1"/>
  <c r="BH16" i="67" s="1"/>
  <c r="BH17" i="67" a="1"/>
  <c r="BH17" i="67" s="1"/>
  <c r="BH18" i="67" a="1"/>
  <c r="BH18" i="67" s="1"/>
  <c r="BH19" i="67" a="1"/>
  <c r="BH19" i="67" s="1"/>
  <c r="BH20" i="67" a="1"/>
  <c r="BH20" i="67" s="1"/>
  <c r="BH21" i="67" a="1"/>
  <c r="BH21" i="67" s="1"/>
  <c r="BH22" i="67" a="1"/>
  <c r="BH22" i="67" s="1"/>
  <c r="BH23" i="67" a="1"/>
  <c r="BH23" i="67" s="1"/>
  <c r="BH24" i="67" a="1"/>
  <c r="BH24" i="67" s="1"/>
  <c r="BH25" i="67" a="1"/>
  <c r="BH25" i="67" s="1"/>
  <c r="BH26" i="67" a="1"/>
  <c r="BH26" i="67" s="1"/>
  <c r="BH27" i="67" a="1"/>
  <c r="BH27" i="67" s="1"/>
  <c r="BH28" i="67" a="1"/>
  <c r="BH28" i="67" s="1"/>
  <c r="BH29" i="67" a="1"/>
  <c r="BH29" i="67" s="1"/>
  <c r="BH30" i="67" a="1"/>
  <c r="BH30" i="67" s="1"/>
  <c r="BH31" i="67" a="1"/>
  <c r="BH31" i="67" s="1"/>
  <c r="BH32" i="67" a="1"/>
  <c r="BH32" i="67" s="1"/>
  <c r="BH33" i="67" a="1"/>
  <c r="BH33" i="67" s="1"/>
  <c r="BH34" i="67" a="1"/>
  <c r="BH34" i="67" s="1"/>
  <c r="BH35" i="67" a="1"/>
  <c r="BH35" i="67" s="1"/>
  <c r="BH36" i="67" a="1"/>
  <c r="BH36" i="67" s="1"/>
  <c r="BH37" i="67" a="1"/>
  <c r="BH37" i="67" s="1"/>
  <c r="BH38" i="67" a="1"/>
  <c r="BH38" i="67" s="1"/>
  <c r="BH39" i="67" a="1"/>
  <c r="BH39" i="67" s="1"/>
  <c r="BH40" i="67" a="1"/>
  <c r="BH40" i="67" s="1"/>
  <c r="BH41" i="67" a="1"/>
  <c r="BH41" i="67" s="1"/>
  <c r="BH42" i="67" a="1"/>
  <c r="BH42" i="67" s="1"/>
  <c r="BH43" i="67" a="1"/>
  <c r="BH43" i="67" s="1"/>
  <c r="BH44" i="67" a="1"/>
  <c r="BH44" i="67" s="1"/>
  <c r="BH45" i="67" a="1"/>
  <c r="BH45" i="67" s="1"/>
  <c r="BH46" i="67" a="1"/>
  <c r="BH46" i="67" s="1"/>
  <c r="BH47" i="67" a="1"/>
  <c r="BH47" i="67" s="1"/>
  <c r="BH48" i="67" a="1"/>
  <c r="BH48" i="67" s="1"/>
  <c r="BH49" i="67" a="1"/>
  <c r="BH49" i="67" s="1"/>
  <c r="BH50" i="67" a="1"/>
  <c r="BH50" i="67" s="1"/>
  <c r="BH51" i="67" a="1"/>
  <c r="BH51" i="67" s="1"/>
  <c r="BH52" i="67" a="1"/>
  <c r="BH52" i="67" s="1"/>
  <c r="BH53" i="67" a="1"/>
  <c r="BH53" i="67" s="1"/>
  <c r="BH54" i="67" a="1"/>
  <c r="BH54" i="67" s="1"/>
  <c r="BH55" i="67" a="1"/>
  <c r="BH55" i="67" s="1"/>
  <c r="BH56" i="67" a="1"/>
  <c r="BH56" i="67" s="1"/>
  <c r="BH57" i="67" a="1"/>
  <c r="BH57" i="67" s="1"/>
  <c r="BH58" i="67" a="1"/>
  <c r="BH58" i="67" s="1"/>
  <c r="BH59" i="67" a="1"/>
  <c r="BH59" i="67" s="1"/>
  <c r="BH60" i="67" a="1"/>
  <c r="BH60" i="67" s="1"/>
  <c r="BH61" i="67" a="1"/>
  <c r="BH61" i="67" s="1"/>
  <c r="BH62" i="67" a="1"/>
  <c r="BH62" i="67" s="1"/>
  <c r="BH63" i="67" a="1"/>
  <c r="BH63" i="67" s="1"/>
  <c r="BH64" i="67" a="1"/>
  <c r="BH64" i="67" s="1"/>
  <c r="BH65" i="67" a="1"/>
  <c r="BH65" i="67" s="1"/>
  <c r="BH66" i="67" a="1"/>
  <c r="BH66" i="67" s="1"/>
  <c r="BH67" i="67" a="1"/>
  <c r="BH67" i="67" s="1"/>
  <c r="BH68" i="67" a="1"/>
  <c r="BH68" i="67" s="1"/>
  <c r="BH69" i="67" a="1"/>
  <c r="BH69" i="67" s="1"/>
  <c r="BH70" i="67" a="1"/>
  <c r="BH70" i="67" s="1"/>
  <c r="BH71" i="67" a="1"/>
  <c r="BH71" i="67" s="1"/>
  <c r="BH72" i="67" a="1"/>
  <c r="BH72" i="67" s="1"/>
  <c r="BH73" i="67" a="1"/>
  <c r="BH73" i="67" s="1"/>
  <c r="BH74" i="67" a="1"/>
  <c r="BH74" i="67" s="1"/>
  <c r="BH75" i="67" a="1"/>
  <c r="BH75" i="67" s="1"/>
  <c r="BH76" i="67" a="1"/>
  <c r="BH76" i="67" s="1"/>
  <c r="BH77" i="67" a="1"/>
  <c r="BH77" i="67" s="1"/>
  <c r="BH78" i="67" a="1"/>
  <c r="BH78" i="67" s="1"/>
  <c r="BH79" i="67" a="1"/>
  <c r="BH79" i="67" s="1"/>
  <c r="BH80" i="67" a="1"/>
  <c r="BH80" i="67" s="1"/>
  <c r="BH81" i="67" a="1"/>
  <c r="BH81" i="67" s="1"/>
  <c r="BH82" i="67" a="1"/>
  <c r="BH82" i="67" s="1"/>
  <c r="BH83" i="67" a="1"/>
  <c r="BH83" i="67" s="1"/>
  <c r="BH84" i="67" a="1"/>
  <c r="BH84" i="67" s="1"/>
  <c r="BH85" i="67" a="1"/>
  <c r="BH85" i="67" s="1"/>
  <c r="BH86" i="67" a="1"/>
  <c r="BH86" i="67" s="1"/>
  <c r="BH87" i="67" a="1"/>
  <c r="BH87" i="67" s="1"/>
  <c r="BH88" i="67" a="1"/>
  <c r="BH88" i="67" s="1"/>
  <c r="BH89" i="67" a="1"/>
  <c r="BH89" i="67" s="1"/>
  <c r="BH90" i="67" a="1"/>
  <c r="BH90" i="67" s="1"/>
  <c r="BH91" i="67" a="1"/>
  <c r="BH91" i="67" s="1"/>
  <c r="BH92" i="67" a="1"/>
  <c r="BH92" i="67" s="1"/>
  <c r="BH93" i="67" a="1"/>
  <c r="BH93" i="67" s="1"/>
  <c r="BH94" i="67" a="1"/>
  <c r="BH94" i="67" s="1"/>
  <c r="BH95" i="67" a="1"/>
  <c r="BH95" i="67" s="1"/>
  <c r="BH96" i="67" a="1"/>
  <c r="BH96" i="67" s="1"/>
  <c r="BH97" i="67" a="1"/>
  <c r="BH97" i="67" s="1"/>
  <c r="BH98" i="67" a="1"/>
  <c r="BH98" i="67" s="1"/>
  <c r="BH99" i="67" a="1"/>
  <c r="BH99" i="67" s="1"/>
  <c r="BH100" i="67" a="1"/>
  <c r="BH100" i="67" s="1"/>
  <c r="BH101" i="67" a="1"/>
  <c r="BH101" i="67" s="1"/>
  <c r="BH102" i="67" a="1"/>
  <c r="BH102" i="67" s="1"/>
  <c r="BH103" i="67" a="1"/>
  <c r="BH103" i="67" s="1"/>
  <c r="BH104" i="67" a="1"/>
  <c r="BH104" i="67" s="1"/>
  <c r="BH4" i="67" a="1"/>
  <c r="BH4" i="67" s="1"/>
  <c r="BF4" i="67"/>
  <c r="BF15" i="67"/>
  <c r="BF16" i="67"/>
  <c r="BF17" i="67"/>
  <c r="BF18" i="67"/>
  <c r="BF19" i="67"/>
  <c r="BF20" i="67"/>
  <c r="BF21" i="67"/>
  <c r="BF22" i="67"/>
  <c r="BF23" i="67"/>
  <c r="BF24" i="67"/>
  <c r="BF25" i="67"/>
  <c r="BF26" i="67"/>
  <c r="BF27" i="67"/>
  <c r="BF28" i="67"/>
  <c r="BF29" i="67"/>
  <c r="BF30" i="67"/>
  <c r="BF31" i="67"/>
  <c r="BF32" i="67"/>
  <c r="BF33" i="67"/>
  <c r="BF34" i="67"/>
  <c r="BF35" i="67"/>
  <c r="BF36" i="67"/>
  <c r="BF37" i="67"/>
  <c r="BF38" i="67"/>
  <c r="BF39" i="67"/>
  <c r="BF40" i="67"/>
  <c r="BF41" i="67"/>
  <c r="BF42" i="67"/>
  <c r="BF43" i="67"/>
  <c r="BF44" i="67"/>
  <c r="BF45" i="67"/>
  <c r="BF46" i="67"/>
  <c r="BF47" i="67"/>
  <c r="BF48" i="67"/>
  <c r="BF49" i="67"/>
  <c r="BF50" i="67"/>
  <c r="BF51" i="67"/>
  <c r="BF52" i="67"/>
  <c r="BF53" i="67"/>
  <c r="BF54" i="67"/>
  <c r="BF55" i="67"/>
  <c r="BF56" i="67"/>
  <c r="BF57" i="67"/>
  <c r="BF58" i="67"/>
  <c r="BF59" i="67"/>
  <c r="BF60" i="67"/>
  <c r="BF61" i="67"/>
  <c r="BF62" i="67"/>
  <c r="BF63" i="67"/>
  <c r="BF64" i="67"/>
  <c r="BF65" i="67"/>
  <c r="BF66" i="67"/>
  <c r="BF67" i="67"/>
  <c r="BF68" i="67"/>
  <c r="BF69" i="67"/>
  <c r="BF70" i="67"/>
  <c r="BF71" i="67"/>
  <c r="BF72" i="67"/>
  <c r="BF73" i="67"/>
  <c r="BF74" i="67"/>
  <c r="BF75" i="67"/>
  <c r="BF76" i="67"/>
  <c r="BF77" i="67"/>
  <c r="BF78" i="67"/>
  <c r="BF79" i="67"/>
  <c r="BF80" i="67"/>
  <c r="BF81" i="67"/>
  <c r="BF82" i="67"/>
  <c r="BF83" i="67"/>
  <c r="BF84" i="67"/>
  <c r="BF85" i="67"/>
  <c r="BF86" i="67"/>
  <c r="BF87" i="67"/>
  <c r="BF88" i="67"/>
  <c r="BF89" i="67"/>
  <c r="BF90" i="67"/>
  <c r="BF91" i="67"/>
  <c r="BF92" i="67"/>
  <c r="BF93" i="67"/>
  <c r="BF94" i="67"/>
  <c r="BF95" i="67"/>
  <c r="BF96" i="67"/>
  <c r="BF97" i="67"/>
  <c r="BF98" i="67"/>
  <c r="BF99" i="67"/>
  <c r="BF100" i="67"/>
  <c r="BF101" i="67"/>
  <c r="BF102" i="67"/>
  <c r="BF103" i="67"/>
  <c r="BF104" i="67"/>
  <c r="BE4" i="67"/>
  <c r="BE15" i="67"/>
  <c r="BE16" i="67"/>
  <c r="BE17" i="67"/>
  <c r="BE18" i="67"/>
  <c r="BE19" i="67"/>
  <c r="BE20" i="67"/>
  <c r="BE21" i="67"/>
  <c r="BE22" i="67"/>
  <c r="BE23" i="67"/>
  <c r="BE24" i="67"/>
  <c r="BE25" i="67"/>
  <c r="BE26" i="67"/>
  <c r="BE27" i="67"/>
  <c r="BE28" i="67"/>
  <c r="BE29" i="67"/>
  <c r="BE30" i="67"/>
  <c r="BE31" i="67"/>
  <c r="BE32" i="67"/>
  <c r="BE33" i="67"/>
  <c r="BE34" i="67"/>
  <c r="BE35" i="67"/>
  <c r="BE36" i="67"/>
  <c r="BE37" i="67"/>
  <c r="BE38" i="67"/>
  <c r="BE39" i="67"/>
  <c r="BE40" i="67"/>
  <c r="BE41" i="67"/>
  <c r="BE42" i="67"/>
  <c r="BE43" i="67"/>
  <c r="BE44" i="67"/>
  <c r="BE45" i="67"/>
  <c r="BE46" i="67"/>
  <c r="BE47" i="67"/>
  <c r="BE48" i="67"/>
  <c r="BE49" i="67"/>
  <c r="BE50" i="67"/>
  <c r="BE51" i="67"/>
  <c r="BE52" i="67"/>
  <c r="BE53" i="67"/>
  <c r="BE54" i="67"/>
  <c r="BE55" i="67"/>
  <c r="BE56" i="67"/>
  <c r="BE57" i="67"/>
  <c r="BE58" i="67"/>
  <c r="BE59" i="67"/>
  <c r="BE60" i="67"/>
  <c r="BE61" i="67"/>
  <c r="BE62" i="67"/>
  <c r="BE63" i="67"/>
  <c r="BE64" i="67"/>
  <c r="BE65" i="67"/>
  <c r="BE66" i="67"/>
  <c r="BE67" i="67"/>
  <c r="BE68" i="67"/>
  <c r="BE69" i="67"/>
  <c r="BE70" i="67"/>
  <c r="BE71" i="67"/>
  <c r="BE72" i="67"/>
  <c r="BE73" i="67"/>
  <c r="BE74" i="67"/>
  <c r="BE75" i="67"/>
  <c r="BE76" i="67"/>
  <c r="BE77" i="67"/>
  <c r="BE78" i="67"/>
  <c r="BE79" i="67"/>
  <c r="BE80" i="67"/>
  <c r="BE81" i="67"/>
  <c r="BE82" i="67"/>
  <c r="BE83" i="67"/>
  <c r="BE84" i="67"/>
  <c r="BE85" i="67"/>
  <c r="BE86" i="67"/>
  <c r="BE87" i="67"/>
  <c r="BE88" i="67"/>
  <c r="BE89" i="67"/>
  <c r="BE90" i="67"/>
  <c r="BE91" i="67"/>
  <c r="BE92" i="67"/>
  <c r="BE93" i="67"/>
  <c r="BE94" i="67"/>
  <c r="BE95" i="67"/>
  <c r="BE96" i="67"/>
  <c r="BE97" i="67"/>
  <c r="BE98" i="67"/>
  <c r="BE99" i="67"/>
  <c r="BE100" i="67"/>
  <c r="BE101" i="67"/>
  <c r="BE102" i="67"/>
  <c r="BE103" i="67"/>
  <c r="BE104" i="67"/>
  <c r="BM8" i="55" a="1"/>
  <c r="BM8" i="55" s="1"/>
  <c r="BM24" i="55" a="1"/>
  <c r="BM24" i="55" s="1"/>
  <c r="BM25" i="55" a="1"/>
  <c r="BM25" i="55"/>
  <c r="BM26" i="55" a="1"/>
  <c r="BM26" i="55" s="1"/>
  <c r="BM27" i="55" a="1"/>
  <c r="BM27" i="55"/>
  <c r="BM28" i="55" a="1"/>
  <c r="BM28" i="55" s="1"/>
  <c r="BM29" i="55" a="1"/>
  <c r="BM29" i="55"/>
  <c r="BM30" i="55" a="1"/>
  <c r="BM30" i="55" s="1"/>
  <c r="BM31" i="55" a="1"/>
  <c r="BM31" i="55"/>
  <c r="BM32" i="55" a="1"/>
  <c r="BM32" i="55" s="1"/>
  <c r="BM33" i="55" a="1"/>
  <c r="BM33" i="55"/>
  <c r="BM34" i="55" a="1"/>
  <c r="BM34" i="55" s="1"/>
  <c r="BM35" i="55" a="1"/>
  <c r="BM35" i="55"/>
  <c r="BM36" i="55" a="1"/>
  <c r="BM36" i="55" s="1"/>
  <c r="BM37" i="55" a="1"/>
  <c r="BM37" i="55"/>
  <c r="BM38" i="55" a="1"/>
  <c r="BM38" i="55" s="1"/>
  <c r="BM39" i="55" a="1"/>
  <c r="BM39" i="55"/>
  <c r="BM40" i="55" a="1"/>
  <c r="BM40" i="55" s="1"/>
  <c r="BM41" i="55" a="1"/>
  <c r="BM41" i="55"/>
  <c r="BM42" i="55" a="1"/>
  <c r="BM42" i="55" s="1"/>
  <c r="BM43" i="55" a="1"/>
  <c r="BM43" i="55"/>
  <c r="BM44" i="55" a="1"/>
  <c r="BM44" i="55" s="1"/>
  <c r="BM45" i="55" a="1"/>
  <c r="BM45" i="55"/>
  <c r="BM46" i="55" a="1"/>
  <c r="BM46" i="55" s="1"/>
  <c r="BM47" i="55" a="1"/>
  <c r="BM47" i="55"/>
  <c r="BM48" i="55" a="1"/>
  <c r="BM48" i="55" s="1"/>
  <c r="BM49" i="55" a="1"/>
  <c r="BM49" i="55"/>
  <c r="BM50" i="55" a="1"/>
  <c r="BM50" i="55" s="1"/>
  <c r="BM51" i="55" a="1"/>
  <c r="BM51" i="55"/>
  <c r="BM52" i="55" a="1"/>
  <c r="BM52" i="55" s="1"/>
  <c r="BM53" i="55" a="1"/>
  <c r="BM53" i="55"/>
  <c r="BM54" i="55" a="1"/>
  <c r="BM54" i="55" s="1"/>
  <c r="BM55" i="55" a="1"/>
  <c r="BM55" i="55"/>
  <c r="BM56" i="55" a="1"/>
  <c r="BM56" i="55" s="1"/>
  <c r="BM57" i="55" a="1"/>
  <c r="BM57" i="55"/>
  <c r="BM58" i="55" a="1"/>
  <c r="BM58" i="55" s="1"/>
  <c r="BM59" i="55" a="1"/>
  <c r="BM59" i="55"/>
  <c r="BM60" i="55" a="1"/>
  <c r="BM60" i="55" s="1"/>
  <c r="BM61" i="55" a="1"/>
  <c r="BM61" i="55"/>
  <c r="BM62" i="55" a="1"/>
  <c r="BM62" i="55" s="1"/>
  <c r="BM63" i="55" a="1"/>
  <c r="BM63" i="55"/>
  <c r="BM64" i="55" a="1"/>
  <c r="BM64" i="55" s="1"/>
  <c r="BM65" i="55" a="1"/>
  <c r="BM65" i="55"/>
  <c r="BM66" i="55" a="1"/>
  <c r="BM66" i="55" s="1"/>
  <c r="BM67" i="55" a="1"/>
  <c r="BM67" i="55"/>
  <c r="BM68" i="55" a="1"/>
  <c r="BM68" i="55" s="1"/>
  <c r="BM69" i="55" a="1"/>
  <c r="BM69" i="55"/>
  <c r="BM70" i="55" a="1"/>
  <c r="BM70" i="55" s="1"/>
  <c r="BM71" i="55" a="1"/>
  <c r="BM71" i="55"/>
  <c r="BM72" i="55" a="1"/>
  <c r="BM72" i="55" s="1"/>
  <c r="BM73" i="55" a="1"/>
  <c r="BM73" i="55"/>
  <c r="BM74" i="55" a="1"/>
  <c r="BM74" i="55" s="1"/>
  <c r="BM75" i="55" a="1"/>
  <c r="BM75" i="55"/>
  <c r="BM76" i="55" a="1"/>
  <c r="BM76" i="55" s="1"/>
  <c r="BM77" i="55" a="1"/>
  <c r="BM77" i="55"/>
  <c r="BM78" i="55" a="1"/>
  <c r="BM78" i="55" s="1"/>
  <c r="BM79" i="55" a="1"/>
  <c r="BM79" i="55"/>
  <c r="BM80" i="55" a="1"/>
  <c r="BM80" i="55" s="1"/>
  <c r="BM81" i="55" a="1"/>
  <c r="BM81" i="55"/>
  <c r="BM82" i="55" a="1"/>
  <c r="BM82" i="55" s="1"/>
  <c r="BM83" i="55" a="1"/>
  <c r="BM83" i="55"/>
  <c r="BM84" i="55" a="1"/>
  <c r="BM84" i="55" s="1"/>
  <c r="BM85" i="55" a="1"/>
  <c r="BM85" i="55"/>
  <c r="BM86" i="55" a="1"/>
  <c r="BM86" i="55" s="1"/>
  <c r="BM87" i="55" a="1"/>
  <c r="BM87" i="55"/>
  <c r="BM88" i="55" a="1"/>
  <c r="BM88" i="55" s="1"/>
  <c r="BM89" i="55" a="1"/>
  <c r="BM89" i="55"/>
  <c r="BM90" i="55" a="1"/>
  <c r="BM90" i="55" s="1"/>
  <c r="BM91" i="55" a="1"/>
  <c r="BM91" i="55"/>
  <c r="BM92" i="55" a="1"/>
  <c r="BM92" i="55" s="1"/>
  <c r="BM93" i="55" a="1"/>
  <c r="BM93" i="55"/>
  <c r="BM94" i="55" a="1"/>
  <c r="BM94" i="55" s="1"/>
  <c r="BM95" i="55" a="1"/>
  <c r="BM95" i="55"/>
  <c r="BM96" i="55" a="1"/>
  <c r="BM96" i="55" s="1"/>
  <c r="BM97" i="55" a="1"/>
  <c r="BM97" i="55"/>
  <c r="BM98" i="55" a="1"/>
  <c r="BM98" i="55" s="1"/>
  <c r="BM99" i="55" a="1"/>
  <c r="BM99" i="55"/>
  <c r="BM100" i="55" a="1"/>
  <c r="BM100" i="55" s="1"/>
  <c r="BM101" i="55" a="1"/>
  <c r="BM101" i="55"/>
  <c r="BM102" i="55" a="1"/>
  <c r="BM102" i="55" s="1"/>
  <c r="BM103" i="55" a="1"/>
  <c r="BM103" i="55"/>
  <c r="BM104" i="55" a="1"/>
  <c r="BM104" i="55" s="1"/>
  <c r="BM105" i="55" a="1"/>
  <c r="BM105" i="55"/>
  <c r="BM106" i="55" a="1"/>
  <c r="BM106" i="55" s="1"/>
  <c r="BM107" i="55" a="1"/>
  <c r="BM107" i="55"/>
  <c r="BM108" i="55" a="1"/>
  <c r="BM108" i="55" s="1"/>
  <c r="BL24" i="55" a="1"/>
  <c r="BL24" i="55" s="1"/>
  <c r="BL25" i="55" a="1"/>
  <c r="BL25" i="55" s="1"/>
  <c r="BL26" i="55" a="1"/>
  <c r="BL26" i="55"/>
  <c r="BL27" i="55" a="1"/>
  <c r="BL27" i="55"/>
  <c r="BL28" i="55" a="1"/>
  <c r="BL28" i="55" s="1"/>
  <c r="BL29" i="55" a="1"/>
  <c r="BL29" i="55" s="1"/>
  <c r="BL30" i="55" a="1"/>
  <c r="BL30" i="55"/>
  <c r="BL31" i="55" a="1"/>
  <c r="BL31" i="55"/>
  <c r="BL32" i="55" a="1"/>
  <c r="BL32" i="55" s="1"/>
  <c r="BL33" i="55" a="1"/>
  <c r="BL33" i="55" s="1"/>
  <c r="BL34" i="55" a="1"/>
  <c r="BL34" i="55"/>
  <c r="BL35" i="55" a="1"/>
  <c r="BL35" i="55"/>
  <c r="BL36" i="55" a="1"/>
  <c r="BL36" i="55" s="1"/>
  <c r="BL37" i="55" a="1"/>
  <c r="BL37" i="55" s="1"/>
  <c r="BL38" i="55" a="1"/>
  <c r="BL38" i="55"/>
  <c r="BL39" i="55" a="1"/>
  <c r="BL39" i="55"/>
  <c r="BL40" i="55" a="1"/>
  <c r="BL40" i="55" s="1"/>
  <c r="BL41" i="55" a="1"/>
  <c r="BL41" i="55" s="1"/>
  <c r="BL42" i="55" a="1"/>
  <c r="BL42" i="55"/>
  <c r="BL43" i="55" a="1"/>
  <c r="BL43" i="55"/>
  <c r="BL44" i="55" a="1"/>
  <c r="BL44" i="55" s="1"/>
  <c r="BL45" i="55" a="1"/>
  <c r="BL45" i="55" s="1"/>
  <c r="BL46" i="55" a="1"/>
  <c r="BL46" i="55"/>
  <c r="BL47" i="55" a="1"/>
  <c r="BL47" i="55"/>
  <c r="BL48" i="55" a="1"/>
  <c r="BL48" i="55" s="1"/>
  <c r="BL49" i="55" a="1"/>
  <c r="BL49" i="55" s="1"/>
  <c r="BL50" i="55" a="1"/>
  <c r="BL50" i="55"/>
  <c r="BL51" i="55" a="1"/>
  <c r="BL51" i="55"/>
  <c r="BL52" i="55" a="1"/>
  <c r="BL52" i="55" s="1"/>
  <c r="BL53" i="55" a="1"/>
  <c r="BL53" i="55" s="1"/>
  <c r="BL54" i="55" a="1"/>
  <c r="BL54" i="55"/>
  <c r="BL55" i="55" a="1"/>
  <c r="BL55" i="55"/>
  <c r="BL56" i="55" a="1"/>
  <c r="BL56" i="55" s="1"/>
  <c r="BL57" i="55" a="1"/>
  <c r="BL57" i="55" s="1"/>
  <c r="BL58" i="55" a="1"/>
  <c r="BL58" i="55"/>
  <c r="BL59" i="55" a="1"/>
  <c r="BL59" i="55"/>
  <c r="BL60" i="55" a="1"/>
  <c r="BL60" i="55" s="1"/>
  <c r="BL61" i="55" a="1"/>
  <c r="BL61" i="55" s="1"/>
  <c r="BL62" i="55" a="1"/>
  <c r="BL62" i="55"/>
  <c r="BL63" i="55" a="1"/>
  <c r="BL63" i="55"/>
  <c r="BL64" i="55" a="1"/>
  <c r="BL64" i="55" s="1"/>
  <c r="BL65" i="55" a="1"/>
  <c r="BL65" i="55" s="1"/>
  <c r="BL66" i="55" a="1"/>
  <c r="BL66" i="55"/>
  <c r="BL67" i="55" a="1"/>
  <c r="BL67" i="55"/>
  <c r="BL68" i="55" a="1"/>
  <c r="BL68" i="55" s="1"/>
  <c r="BL69" i="55" a="1"/>
  <c r="BL69" i="55" s="1"/>
  <c r="BL70" i="55" a="1"/>
  <c r="BL70" i="55"/>
  <c r="BL71" i="55" a="1"/>
  <c r="BL71" i="55"/>
  <c r="BL72" i="55" a="1"/>
  <c r="BL72" i="55" s="1"/>
  <c r="BL73" i="55" a="1"/>
  <c r="BL73" i="55" s="1"/>
  <c r="BL74" i="55" a="1"/>
  <c r="BL74" i="55"/>
  <c r="BL75" i="55" a="1"/>
  <c r="BL75" i="55"/>
  <c r="BL76" i="55" a="1"/>
  <c r="BL76" i="55" s="1"/>
  <c r="BL77" i="55" a="1"/>
  <c r="BL77" i="55" s="1"/>
  <c r="BL78" i="55" a="1"/>
  <c r="BL78" i="55"/>
  <c r="BL79" i="55" a="1"/>
  <c r="BL79" i="55"/>
  <c r="BL80" i="55" a="1"/>
  <c r="BL80" i="55" s="1"/>
  <c r="BL81" i="55" a="1"/>
  <c r="BL81" i="55" s="1"/>
  <c r="BL82" i="55" a="1"/>
  <c r="BL82" i="55"/>
  <c r="BL83" i="55" a="1"/>
  <c r="BL83" i="55"/>
  <c r="BL84" i="55" a="1"/>
  <c r="BL84" i="55" s="1"/>
  <c r="BL85" i="55" a="1"/>
  <c r="BL85" i="55" s="1"/>
  <c r="BL86" i="55" a="1"/>
  <c r="BL86" i="55"/>
  <c r="BL87" i="55" a="1"/>
  <c r="BL87" i="55"/>
  <c r="BL88" i="55" a="1"/>
  <c r="BL88" i="55" s="1"/>
  <c r="BL89" i="55" a="1"/>
  <c r="BL89" i="55" s="1"/>
  <c r="BL90" i="55" a="1"/>
  <c r="BL90" i="55"/>
  <c r="BL91" i="55" a="1"/>
  <c r="BL91" i="55"/>
  <c r="BL92" i="55" a="1"/>
  <c r="BL92" i="55" s="1"/>
  <c r="BL93" i="55" a="1"/>
  <c r="BL93" i="55" s="1"/>
  <c r="BL94" i="55" a="1"/>
  <c r="BL94" i="55"/>
  <c r="BL95" i="55" a="1"/>
  <c r="BL95" i="55"/>
  <c r="BL96" i="55" a="1"/>
  <c r="BL96" i="55" s="1"/>
  <c r="BL97" i="55" a="1"/>
  <c r="BL97" i="55" s="1"/>
  <c r="BL98" i="55" a="1"/>
  <c r="BL98" i="55"/>
  <c r="BL99" i="55" a="1"/>
  <c r="BL99" i="55"/>
  <c r="BL100" i="55" a="1"/>
  <c r="BL100" i="55" s="1"/>
  <c r="BL101" i="55" a="1"/>
  <c r="BL101" i="55" s="1"/>
  <c r="BL102" i="55" a="1"/>
  <c r="BL102" i="55"/>
  <c r="BL103" i="55" a="1"/>
  <c r="BL103" i="55"/>
  <c r="BL104" i="55" a="1"/>
  <c r="BL104" i="55" s="1"/>
  <c r="BL105" i="55" a="1"/>
  <c r="BL105" i="55" s="1"/>
  <c r="BL106" i="55" a="1"/>
  <c r="BL106" i="55"/>
  <c r="BL107" i="55" a="1"/>
  <c r="BL107" i="55"/>
  <c r="BL108" i="55" a="1"/>
  <c r="BL108" i="55" s="1"/>
  <c r="BL8" i="55" a="1"/>
  <c r="BL8" i="55" s="1"/>
  <c r="BJ24" i="55"/>
  <c r="BJ25" i="55"/>
  <c r="BJ26" i="55"/>
  <c r="BJ27" i="55"/>
  <c r="BJ28" i="55"/>
  <c r="BJ29" i="55"/>
  <c r="BJ30" i="55"/>
  <c r="BJ31" i="55"/>
  <c r="BJ32" i="55"/>
  <c r="BJ33" i="55"/>
  <c r="BJ34" i="55"/>
  <c r="BJ35" i="55"/>
  <c r="BJ36" i="55"/>
  <c r="BJ37" i="55"/>
  <c r="BJ38" i="55"/>
  <c r="BJ39" i="55"/>
  <c r="BJ40" i="55"/>
  <c r="BJ41" i="55"/>
  <c r="BJ42" i="55"/>
  <c r="BJ43" i="55"/>
  <c r="BJ44" i="55"/>
  <c r="BJ45" i="55"/>
  <c r="BJ46" i="55"/>
  <c r="BJ47" i="55"/>
  <c r="BJ48" i="55"/>
  <c r="BJ49" i="55"/>
  <c r="BJ50" i="55"/>
  <c r="BJ51" i="55"/>
  <c r="BJ52" i="55"/>
  <c r="BJ53" i="55"/>
  <c r="BJ54" i="55"/>
  <c r="BJ55" i="55"/>
  <c r="BJ56" i="55"/>
  <c r="BJ57" i="55"/>
  <c r="BJ58" i="55"/>
  <c r="BJ59" i="55"/>
  <c r="BJ60" i="55"/>
  <c r="BJ61" i="55"/>
  <c r="BJ62" i="55"/>
  <c r="BJ63" i="55"/>
  <c r="BJ64" i="55"/>
  <c r="BJ65" i="55"/>
  <c r="BJ66" i="55"/>
  <c r="BJ67" i="55"/>
  <c r="BJ68" i="55"/>
  <c r="BJ69" i="55"/>
  <c r="BJ70" i="55"/>
  <c r="BJ71" i="55"/>
  <c r="BJ72" i="55"/>
  <c r="BJ73" i="55"/>
  <c r="BJ74" i="55"/>
  <c r="BJ75" i="55"/>
  <c r="BJ76" i="55"/>
  <c r="BJ77" i="55"/>
  <c r="BJ78" i="55"/>
  <c r="BJ79" i="55"/>
  <c r="BJ80" i="55"/>
  <c r="BJ81" i="55"/>
  <c r="BJ82" i="55"/>
  <c r="BJ83" i="55"/>
  <c r="BJ84" i="55"/>
  <c r="BJ85" i="55"/>
  <c r="BJ86" i="55"/>
  <c r="BJ87" i="55"/>
  <c r="BJ88" i="55"/>
  <c r="BJ89" i="55"/>
  <c r="BJ90" i="55"/>
  <c r="BJ91" i="55"/>
  <c r="BJ92" i="55"/>
  <c r="BJ93" i="55"/>
  <c r="BJ94" i="55"/>
  <c r="BJ95" i="55"/>
  <c r="BJ96" i="55"/>
  <c r="BJ97" i="55"/>
  <c r="BJ98" i="55"/>
  <c r="BJ99" i="55"/>
  <c r="BJ100" i="55"/>
  <c r="BJ101" i="55"/>
  <c r="BJ102" i="55"/>
  <c r="BJ103" i="55"/>
  <c r="BJ104" i="55"/>
  <c r="BJ105" i="55"/>
  <c r="BJ106" i="55"/>
  <c r="BJ107" i="55"/>
  <c r="BJ108" i="55"/>
  <c r="BJ8" i="55"/>
  <c r="BI24" i="55"/>
  <c r="BI25" i="55"/>
  <c r="BI26" i="55"/>
  <c r="BI27" i="55"/>
  <c r="BI28" i="55"/>
  <c r="BI29" i="55"/>
  <c r="BI30" i="55"/>
  <c r="BI31" i="55"/>
  <c r="BI32" i="55"/>
  <c r="BI33" i="55"/>
  <c r="BI34" i="55"/>
  <c r="BI35" i="55"/>
  <c r="BI36" i="55"/>
  <c r="BI37" i="55"/>
  <c r="BI38" i="55"/>
  <c r="BI39" i="55"/>
  <c r="BI40" i="55"/>
  <c r="BI41" i="55"/>
  <c r="BI42" i="55"/>
  <c r="BI43" i="55"/>
  <c r="BI44" i="55"/>
  <c r="BI45" i="55"/>
  <c r="BI46" i="55"/>
  <c r="BI47" i="55"/>
  <c r="BI48" i="55"/>
  <c r="BI49" i="55"/>
  <c r="BI50" i="55"/>
  <c r="BI51" i="55"/>
  <c r="BI52" i="55"/>
  <c r="BI53" i="55"/>
  <c r="BI54" i="55"/>
  <c r="BI55" i="55"/>
  <c r="BI56" i="55"/>
  <c r="BI57" i="55"/>
  <c r="BI58" i="55"/>
  <c r="BI59" i="55"/>
  <c r="BI60" i="55"/>
  <c r="BI61" i="55"/>
  <c r="BI62" i="55"/>
  <c r="BI63" i="55"/>
  <c r="BI64" i="55"/>
  <c r="BI65" i="55"/>
  <c r="BI66" i="55"/>
  <c r="BI67" i="55"/>
  <c r="BI68" i="55"/>
  <c r="BI69" i="55"/>
  <c r="BI70" i="55"/>
  <c r="BI71" i="55"/>
  <c r="BI72" i="55"/>
  <c r="BI73" i="55"/>
  <c r="BI74" i="55"/>
  <c r="BI75" i="55"/>
  <c r="BI76" i="55"/>
  <c r="BI77" i="55"/>
  <c r="BI78" i="55"/>
  <c r="BI79" i="55"/>
  <c r="BI80" i="55"/>
  <c r="BI81" i="55"/>
  <c r="BI82" i="55"/>
  <c r="BI83" i="55"/>
  <c r="BI84" i="55"/>
  <c r="BI85" i="55"/>
  <c r="BI86" i="55"/>
  <c r="BI87" i="55"/>
  <c r="BI88" i="55"/>
  <c r="BI89" i="55"/>
  <c r="BI90" i="55"/>
  <c r="BI91" i="55"/>
  <c r="BI92" i="55"/>
  <c r="BI93" i="55"/>
  <c r="BI94" i="55"/>
  <c r="BI95" i="55"/>
  <c r="BI96" i="55"/>
  <c r="BI97" i="55"/>
  <c r="BI98" i="55"/>
  <c r="BI99" i="55"/>
  <c r="BI100" i="55"/>
  <c r="BI101" i="55"/>
  <c r="BI102" i="55"/>
  <c r="BI103" i="55"/>
  <c r="BI104" i="55"/>
  <c r="BI105" i="55"/>
  <c r="BI106" i="55"/>
  <c r="BI107" i="55"/>
  <c r="BI108" i="55"/>
  <c r="BI8" i="55"/>
  <c r="AE5" i="79" l="1"/>
  <c r="AI10" i="79" l="1" a="1"/>
  <c r="AI10" i="79"/>
  <c r="AI12" i="79" a="1"/>
  <c r="AI12" i="79" s="1"/>
  <c r="AI13" i="79" a="1"/>
  <c r="AI13" i="79" s="1"/>
  <c r="AI15" i="79" a="1"/>
  <c r="AI15" i="79" s="1"/>
  <c r="AI16" i="79" a="1"/>
  <c r="AI16" i="79" s="1"/>
  <c r="AI19" i="79" a="1"/>
  <c r="AI19" i="79" s="1"/>
  <c r="AI20" i="79" a="1"/>
  <c r="AI20" i="79"/>
  <c r="AI21" i="79" a="1"/>
  <c r="AI21" i="79" s="1"/>
  <c r="AI26" i="79" a="1"/>
  <c r="AI26" i="79"/>
  <c r="AI28" i="79" a="1"/>
  <c r="AI28" i="79" s="1"/>
  <c r="AI31" i="79" a="1"/>
  <c r="AI31" i="79" s="1"/>
  <c r="AI32" i="79" a="1"/>
  <c r="AI32" i="79" s="1"/>
  <c r="AI35" i="79" a="1"/>
  <c r="AI35" i="79" s="1"/>
  <c r="AI36" i="79" a="1"/>
  <c r="AI36" i="79"/>
  <c r="AI37" i="79" a="1"/>
  <c r="AI37" i="79" s="1"/>
  <c r="AI42" i="79" a="1"/>
  <c r="AI42" i="79"/>
  <c r="AI44" i="79" a="1"/>
  <c r="AI44" i="79" s="1"/>
  <c r="AI47" i="79" a="1"/>
  <c r="AI47" i="79" s="1"/>
  <c r="AI48" i="79" a="1"/>
  <c r="AI48" i="79" s="1"/>
  <c r="AI51" i="79" a="1"/>
  <c r="AI51" i="79" s="1"/>
  <c r="AI52" i="79" a="1"/>
  <c r="AI52" i="79"/>
  <c r="AI53" i="79" a="1"/>
  <c r="AI53" i="79" s="1"/>
  <c r="AI58" i="79" a="1"/>
  <c r="AI58" i="79"/>
  <c r="AI60" i="79" a="1"/>
  <c r="AI60" i="79" s="1"/>
  <c r="AI63" i="79" a="1"/>
  <c r="AI63" i="79" s="1"/>
  <c r="AI64" i="79" a="1"/>
  <c r="AI64" i="79" s="1"/>
  <c r="AI67" i="79" a="1"/>
  <c r="AI67" i="79" s="1"/>
  <c r="AI68" i="79" a="1"/>
  <c r="AI68" i="79"/>
  <c r="AI69" i="79" a="1"/>
  <c r="AI69" i="79" s="1"/>
  <c r="AI74" i="79" a="1"/>
  <c r="AI74" i="79"/>
  <c r="AI76" i="79" a="1"/>
  <c r="AI76" i="79" s="1"/>
  <c r="AI79" i="79" a="1"/>
  <c r="AI79" i="79" s="1"/>
  <c r="AI80" i="79" a="1"/>
  <c r="AI80" i="79" s="1"/>
  <c r="AI83" i="79" a="1"/>
  <c r="AI83" i="79" s="1"/>
  <c r="AI84" i="79" a="1"/>
  <c r="AI84" i="79"/>
  <c r="AI85" i="79" a="1"/>
  <c r="AI85" i="79" s="1"/>
  <c r="AI90" i="79" a="1"/>
  <c r="AI90" i="79"/>
  <c r="AI92" i="79" a="1"/>
  <c r="AI92" i="79" s="1"/>
  <c r="AI95" i="79" a="1"/>
  <c r="AI95" i="79" s="1"/>
  <c r="AI96" i="79" a="1"/>
  <c r="AI96" i="79" s="1"/>
  <c r="AI99" i="79" a="1"/>
  <c r="AI99" i="79" s="1"/>
  <c r="AI100" i="79" a="1"/>
  <c r="AI100" i="79"/>
  <c r="AI101" i="79" a="1"/>
  <c r="AI101" i="79" s="1"/>
  <c r="AI4" i="79" a="1"/>
  <c r="AI4" i="79" s="1"/>
  <c r="O4" i="79"/>
  <c r="M4" i="79"/>
  <c r="AC6" i="79"/>
  <c r="AC7" i="79"/>
  <c r="AC8" i="79"/>
  <c r="AC9" i="79"/>
  <c r="AC10" i="79"/>
  <c r="AC11" i="79"/>
  <c r="AC12" i="79"/>
  <c r="AC13" i="79"/>
  <c r="AC14" i="79"/>
  <c r="AC15" i="79"/>
  <c r="AC16" i="79"/>
  <c r="AC17" i="79"/>
  <c r="AC18" i="79"/>
  <c r="AC19" i="79"/>
  <c r="AC20" i="79"/>
  <c r="AC21" i="79"/>
  <c r="AC22" i="79"/>
  <c r="AC23" i="79"/>
  <c r="AC24" i="79"/>
  <c r="AC25" i="79"/>
  <c r="AC26" i="79"/>
  <c r="AC27" i="79"/>
  <c r="AC28" i="79"/>
  <c r="AC29" i="79"/>
  <c r="AC30" i="79"/>
  <c r="AC31" i="79"/>
  <c r="AC32" i="79"/>
  <c r="AC33" i="79"/>
  <c r="AC34" i="79"/>
  <c r="AC35" i="79"/>
  <c r="AC36" i="79"/>
  <c r="AC37" i="79"/>
  <c r="AC38" i="79"/>
  <c r="AC39" i="79"/>
  <c r="AC40" i="79"/>
  <c r="AC41" i="79"/>
  <c r="AC42" i="79"/>
  <c r="AC43" i="79"/>
  <c r="AC44" i="79"/>
  <c r="AC45" i="79"/>
  <c r="AC46" i="79"/>
  <c r="AC47" i="79"/>
  <c r="AC48" i="79"/>
  <c r="AC49" i="79"/>
  <c r="AC50" i="79"/>
  <c r="AC51" i="79"/>
  <c r="AC52" i="79"/>
  <c r="AC53" i="79"/>
  <c r="AC54" i="79"/>
  <c r="AC55" i="79"/>
  <c r="AC56" i="79"/>
  <c r="AC57" i="79"/>
  <c r="AC58" i="79"/>
  <c r="AC59" i="79"/>
  <c r="AC60" i="79"/>
  <c r="AC61" i="79"/>
  <c r="AC62" i="79"/>
  <c r="AC63" i="79"/>
  <c r="AC64" i="79"/>
  <c r="AC65" i="79"/>
  <c r="AC66" i="79"/>
  <c r="AC67" i="79"/>
  <c r="AC68" i="79"/>
  <c r="AC69" i="79"/>
  <c r="AC70" i="79"/>
  <c r="AC71" i="79"/>
  <c r="AC72" i="79"/>
  <c r="AC73" i="79"/>
  <c r="AC74" i="79"/>
  <c r="AC75" i="79"/>
  <c r="AC76" i="79"/>
  <c r="AC77" i="79"/>
  <c r="AC78" i="79"/>
  <c r="AC79" i="79"/>
  <c r="AC80" i="79"/>
  <c r="AC81" i="79"/>
  <c r="AC82" i="79"/>
  <c r="AC83" i="79"/>
  <c r="AC84" i="79"/>
  <c r="AC85" i="79"/>
  <c r="AC86" i="79"/>
  <c r="AC87" i="79"/>
  <c r="AC88" i="79"/>
  <c r="AC89" i="79"/>
  <c r="AC90" i="79"/>
  <c r="AC91" i="79"/>
  <c r="AC92" i="79"/>
  <c r="AC93" i="79"/>
  <c r="AC94" i="79"/>
  <c r="AC95" i="79"/>
  <c r="AC96" i="79"/>
  <c r="AC97" i="79"/>
  <c r="AC98" i="79"/>
  <c r="AC99" i="79"/>
  <c r="AC100" i="79"/>
  <c r="AC101" i="79"/>
  <c r="AC102" i="79"/>
  <c r="AC103" i="79"/>
  <c r="AC104" i="79"/>
  <c r="M5" i="79"/>
  <c r="AG6" i="79"/>
  <c r="AI6" i="79" s="1" a="1"/>
  <c r="AI6" i="79" s="1"/>
  <c r="AG7" i="79"/>
  <c r="AI7" i="79" s="1" a="1"/>
  <c r="AI7" i="79" s="1"/>
  <c r="AG8" i="79"/>
  <c r="AI8" i="79" s="1" a="1"/>
  <c r="AI8" i="79" s="1"/>
  <c r="AG9" i="79"/>
  <c r="AI9" i="79" s="1" a="1"/>
  <c r="AI9" i="79" s="1"/>
  <c r="AG10" i="79"/>
  <c r="AG11" i="79"/>
  <c r="AI11" i="79" s="1" a="1"/>
  <c r="AI11" i="79" s="1"/>
  <c r="AG12" i="79"/>
  <c r="AG13" i="79"/>
  <c r="AG14" i="79"/>
  <c r="AI14" i="79" s="1" a="1"/>
  <c r="AI14" i="79" s="1"/>
  <c r="AG15" i="79"/>
  <c r="AG16" i="79"/>
  <c r="AG17" i="79"/>
  <c r="AI17" i="79" s="1" a="1"/>
  <c r="AI17" i="79" s="1"/>
  <c r="AG18" i="79"/>
  <c r="AI18" i="79" s="1" a="1"/>
  <c r="AI18" i="79" s="1"/>
  <c r="AG19" i="79"/>
  <c r="AG20" i="79"/>
  <c r="AG21" i="79"/>
  <c r="AG22" i="79"/>
  <c r="AI22" i="79" s="1" a="1"/>
  <c r="AI22" i="79" s="1"/>
  <c r="AG23" i="79"/>
  <c r="AI23" i="79" s="1" a="1"/>
  <c r="AI23" i="79" s="1"/>
  <c r="AG24" i="79"/>
  <c r="AI24" i="79" s="1" a="1"/>
  <c r="AI24" i="79" s="1"/>
  <c r="AG25" i="79"/>
  <c r="AI25" i="79" s="1" a="1"/>
  <c r="AI25" i="79" s="1"/>
  <c r="AG26" i="79"/>
  <c r="AG27" i="79"/>
  <c r="AI27" i="79" s="1" a="1"/>
  <c r="AI27" i="79" s="1"/>
  <c r="AG28" i="79"/>
  <c r="AG29" i="79"/>
  <c r="AI29" i="79" s="1" a="1"/>
  <c r="AI29" i="79" s="1"/>
  <c r="AG30" i="79"/>
  <c r="AI30" i="79" s="1" a="1"/>
  <c r="AI30" i="79" s="1"/>
  <c r="AG31" i="79"/>
  <c r="AG32" i="79"/>
  <c r="AG33" i="79"/>
  <c r="AI33" i="79" s="1" a="1"/>
  <c r="AI33" i="79" s="1"/>
  <c r="AG34" i="79"/>
  <c r="AI34" i="79" s="1" a="1"/>
  <c r="AI34" i="79" s="1"/>
  <c r="AG35" i="79"/>
  <c r="AG36" i="79"/>
  <c r="AG37" i="79"/>
  <c r="AG38" i="79"/>
  <c r="AI38" i="79" s="1" a="1"/>
  <c r="AI38" i="79" s="1"/>
  <c r="AG39" i="79"/>
  <c r="AI39" i="79" s="1" a="1"/>
  <c r="AI39" i="79" s="1"/>
  <c r="AG40" i="79"/>
  <c r="AI40" i="79" s="1" a="1"/>
  <c r="AI40" i="79" s="1"/>
  <c r="AG41" i="79"/>
  <c r="AI41" i="79" s="1" a="1"/>
  <c r="AI41" i="79" s="1"/>
  <c r="AG42" i="79"/>
  <c r="AG43" i="79"/>
  <c r="AI43" i="79" s="1" a="1"/>
  <c r="AI43" i="79" s="1"/>
  <c r="AG44" i="79"/>
  <c r="AG45" i="79"/>
  <c r="AI45" i="79" s="1" a="1"/>
  <c r="AI45" i="79" s="1"/>
  <c r="AG46" i="79"/>
  <c r="AI46" i="79" s="1" a="1"/>
  <c r="AI46" i="79" s="1"/>
  <c r="AG47" i="79"/>
  <c r="AG48" i="79"/>
  <c r="AG49" i="79"/>
  <c r="AI49" i="79" s="1" a="1"/>
  <c r="AI49" i="79" s="1"/>
  <c r="AG50" i="79"/>
  <c r="AI50" i="79" s="1" a="1"/>
  <c r="AI50" i="79" s="1"/>
  <c r="AG51" i="79"/>
  <c r="AG52" i="79"/>
  <c r="AG53" i="79"/>
  <c r="AG54" i="79"/>
  <c r="AI54" i="79" s="1" a="1"/>
  <c r="AI54" i="79" s="1"/>
  <c r="AG55" i="79"/>
  <c r="AI55" i="79" s="1" a="1"/>
  <c r="AI55" i="79" s="1"/>
  <c r="AG56" i="79"/>
  <c r="AI56" i="79" s="1" a="1"/>
  <c r="AI56" i="79" s="1"/>
  <c r="AG57" i="79"/>
  <c r="AI57" i="79" s="1" a="1"/>
  <c r="AI57" i="79" s="1"/>
  <c r="AG58" i="79"/>
  <c r="AG59" i="79"/>
  <c r="AI59" i="79" s="1" a="1"/>
  <c r="AI59" i="79" s="1"/>
  <c r="AG60" i="79"/>
  <c r="AG61" i="79"/>
  <c r="AI61" i="79" s="1" a="1"/>
  <c r="AI61" i="79" s="1"/>
  <c r="AG62" i="79"/>
  <c r="AI62" i="79" s="1" a="1"/>
  <c r="AI62" i="79" s="1"/>
  <c r="AG63" i="79"/>
  <c r="AG64" i="79"/>
  <c r="AG65" i="79"/>
  <c r="AI65" i="79" s="1" a="1"/>
  <c r="AI65" i="79" s="1"/>
  <c r="AG66" i="79"/>
  <c r="AI66" i="79" s="1" a="1"/>
  <c r="AI66" i="79" s="1"/>
  <c r="AG67" i="79"/>
  <c r="AG68" i="79"/>
  <c r="AG69" i="79"/>
  <c r="AG70" i="79"/>
  <c r="AI70" i="79" s="1" a="1"/>
  <c r="AI70" i="79" s="1"/>
  <c r="AG71" i="79"/>
  <c r="AI71" i="79" s="1" a="1"/>
  <c r="AI71" i="79" s="1"/>
  <c r="AG72" i="79"/>
  <c r="AI72" i="79" s="1" a="1"/>
  <c r="AI72" i="79" s="1"/>
  <c r="AG73" i="79"/>
  <c r="AI73" i="79" s="1" a="1"/>
  <c r="AI73" i="79" s="1"/>
  <c r="AG74" i="79"/>
  <c r="AG75" i="79"/>
  <c r="AI75" i="79" s="1" a="1"/>
  <c r="AI75" i="79" s="1"/>
  <c r="AG76" i="79"/>
  <c r="AG77" i="79"/>
  <c r="AI77" i="79" s="1" a="1"/>
  <c r="AI77" i="79" s="1"/>
  <c r="AG78" i="79"/>
  <c r="AI78" i="79" s="1" a="1"/>
  <c r="AI78" i="79" s="1"/>
  <c r="AG79" i="79"/>
  <c r="AG80" i="79"/>
  <c r="AG81" i="79"/>
  <c r="AI81" i="79" s="1" a="1"/>
  <c r="AI81" i="79" s="1"/>
  <c r="AG82" i="79"/>
  <c r="AI82" i="79" s="1" a="1"/>
  <c r="AI82" i="79" s="1"/>
  <c r="AG83" i="79"/>
  <c r="AG84" i="79"/>
  <c r="AG85" i="79"/>
  <c r="AG86" i="79"/>
  <c r="AI86" i="79" s="1" a="1"/>
  <c r="AI86" i="79" s="1"/>
  <c r="AG87" i="79"/>
  <c r="AI87" i="79" s="1" a="1"/>
  <c r="AI87" i="79" s="1"/>
  <c r="AG88" i="79"/>
  <c r="AI88" i="79" s="1" a="1"/>
  <c r="AI88" i="79" s="1"/>
  <c r="AG89" i="79"/>
  <c r="AI89" i="79" s="1" a="1"/>
  <c r="AI89" i="79" s="1"/>
  <c r="AG90" i="79"/>
  <c r="AG91" i="79"/>
  <c r="AI91" i="79" s="1" a="1"/>
  <c r="AI91" i="79" s="1"/>
  <c r="AG92" i="79"/>
  <c r="AG93" i="79"/>
  <c r="AI93" i="79" s="1" a="1"/>
  <c r="AI93" i="79" s="1"/>
  <c r="AG94" i="79"/>
  <c r="AI94" i="79" s="1" a="1"/>
  <c r="AI94" i="79" s="1"/>
  <c r="AG95" i="79"/>
  <c r="AG96" i="79"/>
  <c r="AG97" i="79"/>
  <c r="AI97" i="79" s="1" a="1"/>
  <c r="AI97" i="79" s="1"/>
  <c r="AG98" i="79"/>
  <c r="AI98" i="79" s="1" a="1"/>
  <c r="AI98" i="79" s="1"/>
  <c r="AG99" i="79"/>
  <c r="AG100" i="79"/>
  <c r="AG101" i="79"/>
  <c r="AG102" i="79"/>
  <c r="AI102" i="79" s="1" a="1"/>
  <c r="AI102" i="79" s="1"/>
  <c r="AG103" i="79"/>
  <c r="AI103" i="79" s="1" a="1"/>
  <c r="AI103" i="79" s="1"/>
  <c r="AG104" i="79"/>
  <c r="AI104" i="79" s="1" a="1"/>
  <c r="AI104" i="79" s="1"/>
  <c r="M6" i="79"/>
  <c r="M7" i="79"/>
  <c r="M8" i="79"/>
  <c r="M9" i="79"/>
  <c r="M10" i="79"/>
  <c r="M11" i="79"/>
  <c r="M12" i="79"/>
  <c r="M13" i="79"/>
  <c r="M14" i="79"/>
  <c r="M15" i="79"/>
  <c r="M16" i="79"/>
  <c r="M17" i="79"/>
  <c r="M18" i="79"/>
  <c r="M19" i="79"/>
  <c r="M20" i="79"/>
  <c r="M21" i="79"/>
  <c r="M22" i="79"/>
  <c r="M23" i="79"/>
  <c r="M24" i="79"/>
  <c r="M25" i="79"/>
  <c r="M26" i="79"/>
  <c r="M27" i="79"/>
  <c r="M28" i="79"/>
  <c r="M29" i="79"/>
  <c r="M30" i="79"/>
  <c r="M31" i="79"/>
  <c r="M32" i="79"/>
  <c r="M33" i="79"/>
  <c r="M34" i="79"/>
  <c r="M35" i="79"/>
  <c r="M36" i="79"/>
  <c r="M37" i="79"/>
  <c r="M38" i="79"/>
  <c r="M39" i="79"/>
  <c r="M40" i="79"/>
  <c r="M41" i="79"/>
  <c r="M42" i="79"/>
  <c r="M43" i="79"/>
  <c r="M44" i="79"/>
  <c r="M45" i="79"/>
  <c r="M46" i="79"/>
  <c r="M47" i="79"/>
  <c r="M48" i="79"/>
  <c r="M49" i="79"/>
  <c r="M50" i="79"/>
  <c r="M51" i="79"/>
  <c r="M52" i="79"/>
  <c r="M53" i="79"/>
  <c r="M54" i="79"/>
  <c r="M55" i="79"/>
  <c r="M56" i="79"/>
  <c r="M57" i="79"/>
  <c r="M58" i="79"/>
  <c r="M59" i="79"/>
  <c r="M60" i="79"/>
  <c r="M61" i="79"/>
  <c r="M62" i="79"/>
  <c r="M63" i="79"/>
  <c r="M64" i="79"/>
  <c r="M65" i="79"/>
  <c r="M66" i="79"/>
  <c r="M67" i="79"/>
  <c r="M68" i="79"/>
  <c r="M69" i="79"/>
  <c r="M70" i="79"/>
  <c r="M71" i="79"/>
  <c r="M72" i="79"/>
  <c r="M73" i="79"/>
  <c r="M74" i="79"/>
  <c r="M75" i="79"/>
  <c r="M76" i="79"/>
  <c r="M77" i="79"/>
  <c r="M78" i="79"/>
  <c r="M79" i="79"/>
  <c r="M80" i="79"/>
  <c r="M81" i="79"/>
  <c r="M82" i="79"/>
  <c r="M83" i="79"/>
  <c r="M84" i="79"/>
  <c r="M85" i="79"/>
  <c r="M86" i="79"/>
  <c r="M87" i="79"/>
  <c r="M88" i="79"/>
  <c r="M89" i="79"/>
  <c r="M90" i="79"/>
  <c r="M91" i="79"/>
  <c r="M92" i="79"/>
  <c r="M93" i="79"/>
  <c r="M94" i="79"/>
  <c r="M95" i="79"/>
  <c r="M96" i="79"/>
  <c r="M97" i="79"/>
  <c r="M98" i="79"/>
  <c r="M99" i="79"/>
  <c r="M100" i="79"/>
  <c r="M101" i="79"/>
  <c r="M102" i="79"/>
  <c r="M103" i="79"/>
  <c r="M104" i="79"/>
  <c r="AC78" i="74"/>
  <c r="AC79" i="74"/>
  <c r="AC80" i="74"/>
  <c r="AC81" i="74"/>
  <c r="AC82" i="74"/>
  <c r="AC83" i="74"/>
  <c r="AC84" i="74"/>
  <c r="AC85" i="74"/>
  <c r="AC86" i="74"/>
  <c r="AC87" i="74"/>
  <c r="AC88" i="74"/>
  <c r="AC89" i="74"/>
  <c r="AC90" i="74"/>
  <c r="AC91" i="74"/>
  <c r="AC92" i="74"/>
  <c r="AC93" i="74"/>
  <c r="AC94" i="74"/>
  <c r="AC95" i="74"/>
  <c r="AC96" i="74"/>
  <c r="AC97" i="74"/>
  <c r="AC98" i="74"/>
  <c r="AC99" i="74"/>
  <c r="AC100" i="74"/>
  <c r="AC101" i="74"/>
  <c r="AC102" i="74"/>
  <c r="AC103" i="74"/>
  <c r="AC104" i="74"/>
  <c r="AC105" i="74"/>
  <c r="AC106" i="74"/>
  <c r="AC107" i="74"/>
  <c r="AC108" i="74"/>
  <c r="AE6" i="67"/>
  <c r="AF6" i="67"/>
  <c r="AG6" i="67"/>
  <c r="AH6" i="67"/>
  <c r="AI6" i="67"/>
  <c r="AJ6" i="67"/>
  <c r="AK6" i="67"/>
  <c r="AL6" i="67"/>
  <c r="AM6" i="67"/>
  <c r="AN6" i="67"/>
  <c r="AO6" i="67"/>
  <c r="AP6" i="67"/>
  <c r="AQ6" i="67"/>
  <c r="AR6" i="67"/>
  <c r="AS6" i="67"/>
  <c r="AT6" i="67"/>
  <c r="AU6" i="67"/>
  <c r="AW6" i="67" s="1"/>
  <c r="AV6" i="67"/>
  <c r="AX6" i="67"/>
  <c r="AY6" i="67"/>
  <c r="AZ6" i="67"/>
  <c r="BB6" i="67" s="1"/>
  <c r="BA6" i="67"/>
  <c r="BC6" i="67"/>
  <c r="AE7" i="67"/>
  <c r="AF7" i="67"/>
  <c r="AG7" i="67"/>
  <c r="AH7" i="67"/>
  <c r="AI7" i="67"/>
  <c r="AJ7" i="67"/>
  <c r="AK7" i="67"/>
  <c r="AL7" i="67"/>
  <c r="AM7" i="67"/>
  <c r="AN7" i="67"/>
  <c r="AO7" i="67"/>
  <c r="AP7" i="67"/>
  <c r="AQ7" i="67"/>
  <c r="AS7" i="67"/>
  <c r="AT7" i="67"/>
  <c r="AU7" i="67"/>
  <c r="AW7" i="67" s="1"/>
  <c r="AV7" i="67"/>
  <c r="AX7" i="67"/>
  <c r="AY7" i="67"/>
  <c r="AZ7" i="67"/>
  <c r="BA7" i="67"/>
  <c r="BC7" i="67"/>
  <c r="AE8" i="67"/>
  <c r="AF8" i="67"/>
  <c r="AG8" i="67"/>
  <c r="AH8" i="67"/>
  <c r="AI8" i="67"/>
  <c r="AJ8" i="67"/>
  <c r="AK8" i="67"/>
  <c r="AL8" i="67"/>
  <c r="AM8" i="67"/>
  <c r="AN8" i="67"/>
  <c r="AO8" i="67"/>
  <c r="AP8" i="67"/>
  <c r="AR8" i="67" s="1"/>
  <c r="AQ8" i="67"/>
  <c r="AS8" i="67"/>
  <c r="AT8" i="67"/>
  <c r="AU8" i="67"/>
  <c r="AV8" i="67"/>
  <c r="AX8" i="67"/>
  <c r="AY8" i="67"/>
  <c r="AZ8" i="67"/>
  <c r="BA8" i="67"/>
  <c r="BC8" i="67"/>
  <c r="AE9" i="67"/>
  <c r="AF9" i="67"/>
  <c r="AG9" i="67"/>
  <c r="AH9" i="67"/>
  <c r="AI9" i="67"/>
  <c r="AJ9" i="67"/>
  <c r="AK9" i="67"/>
  <c r="AL9" i="67"/>
  <c r="AM9" i="67"/>
  <c r="AN9" i="67"/>
  <c r="AO9" i="67"/>
  <c r="AP9" i="67"/>
  <c r="AQ9" i="67"/>
  <c r="AS9" i="67"/>
  <c r="AT9" i="67"/>
  <c r="AU9" i="67"/>
  <c r="AW9" i="67" s="1"/>
  <c r="AV9" i="67"/>
  <c r="AX9" i="67"/>
  <c r="AY9" i="67"/>
  <c r="AZ9" i="67"/>
  <c r="BA9" i="67"/>
  <c r="BC9" i="67"/>
  <c r="AE10" i="67"/>
  <c r="AF10" i="67"/>
  <c r="AG10" i="67"/>
  <c r="AH10" i="67"/>
  <c r="AI10" i="67"/>
  <c r="AJ10" i="67"/>
  <c r="AK10" i="67"/>
  <c r="AL10" i="67"/>
  <c r="AM10" i="67"/>
  <c r="AN10" i="67"/>
  <c r="AO10" i="67"/>
  <c r="AP10" i="67"/>
  <c r="AQ10" i="67"/>
  <c r="AS10" i="67"/>
  <c r="AT10" i="67"/>
  <c r="AU10" i="67"/>
  <c r="AW10" i="67" s="1"/>
  <c r="AV10" i="67"/>
  <c r="AX10" i="67"/>
  <c r="AY10" i="67"/>
  <c r="AZ10" i="67"/>
  <c r="BB10" i="67" s="1"/>
  <c r="BA10" i="67"/>
  <c r="BC10" i="67"/>
  <c r="AE11" i="67"/>
  <c r="AF11" i="67"/>
  <c r="AG11" i="67"/>
  <c r="AH11" i="67"/>
  <c r="AI11" i="67"/>
  <c r="AJ11" i="67"/>
  <c r="AK11" i="67"/>
  <c r="AL11" i="67"/>
  <c r="AM11" i="67"/>
  <c r="AN11" i="67"/>
  <c r="AO11" i="67"/>
  <c r="AP11" i="67"/>
  <c r="AQ11" i="67"/>
  <c r="AS11" i="67"/>
  <c r="AT11" i="67"/>
  <c r="AU11" i="67"/>
  <c r="AW11" i="67" s="1"/>
  <c r="AV11" i="67"/>
  <c r="AX11" i="67"/>
  <c r="AY11" i="67"/>
  <c r="AZ11" i="67"/>
  <c r="BA11" i="67"/>
  <c r="BC11" i="67"/>
  <c r="AE12" i="67"/>
  <c r="AF12" i="67"/>
  <c r="AG12" i="67"/>
  <c r="AH12" i="67"/>
  <c r="AI12" i="67"/>
  <c r="AJ12" i="67"/>
  <c r="AK12" i="67"/>
  <c r="AL12" i="67"/>
  <c r="AM12" i="67"/>
  <c r="AN12" i="67"/>
  <c r="AO12" i="67"/>
  <c r="AP12" i="67"/>
  <c r="AQ12" i="67"/>
  <c r="AS12" i="67"/>
  <c r="AT12" i="67"/>
  <c r="AU12" i="67"/>
  <c r="AW12" i="67" s="1"/>
  <c r="AV12" i="67"/>
  <c r="AX12" i="67"/>
  <c r="AY12" i="67"/>
  <c r="AZ12" i="67"/>
  <c r="BB12" i="67" s="1"/>
  <c r="BA12" i="67"/>
  <c r="BC12" i="67"/>
  <c r="AE13" i="67"/>
  <c r="AF13" i="67"/>
  <c r="AG13" i="67"/>
  <c r="AH13" i="67"/>
  <c r="AI13" i="67"/>
  <c r="AJ13" i="67"/>
  <c r="AK13" i="67"/>
  <c r="AL13" i="67"/>
  <c r="AM13" i="67"/>
  <c r="AN13" i="67"/>
  <c r="AO13" i="67"/>
  <c r="AP13" i="67"/>
  <c r="AQ13" i="67"/>
  <c r="AS13" i="67"/>
  <c r="AT13" i="67"/>
  <c r="AU13" i="67"/>
  <c r="AW13" i="67" s="1"/>
  <c r="AV13" i="67"/>
  <c r="AX13" i="67"/>
  <c r="AY13" i="67"/>
  <c r="AZ13" i="67"/>
  <c r="BA13" i="67"/>
  <c r="BC13" i="67"/>
  <c r="AE14" i="67"/>
  <c r="AF14" i="67"/>
  <c r="AG14" i="67"/>
  <c r="AH14" i="67"/>
  <c r="AI14" i="67"/>
  <c r="AJ14" i="67"/>
  <c r="AK14" i="67"/>
  <c r="AL14" i="67"/>
  <c r="AM14" i="67"/>
  <c r="AN14" i="67"/>
  <c r="AO14" i="67"/>
  <c r="AP14" i="67"/>
  <c r="AQ14" i="67"/>
  <c r="AR14" i="67"/>
  <c r="AS14" i="67"/>
  <c r="AT14" i="67"/>
  <c r="AU14" i="67"/>
  <c r="AW14" i="67" s="1"/>
  <c r="AV14" i="67"/>
  <c r="AX14" i="67"/>
  <c r="AY14" i="67"/>
  <c r="AZ14" i="67"/>
  <c r="BA14" i="67"/>
  <c r="BC14" i="67"/>
  <c r="AE15" i="67"/>
  <c r="AF15" i="67"/>
  <c r="AG15" i="67"/>
  <c r="AH15" i="67"/>
  <c r="AI15" i="67"/>
  <c r="AJ15" i="67"/>
  <c r="AK15" i="67"/>
  <c r="AL15" i="67"/>
  <c r="AM15" i="67"/>
  <c r="AN15" i="67"/>
  <c r="AO15" i="67"/>
  <c r="AP15" i="67"/>
  <c r="AQ15" i="67"/>
  <c r="AR15" i="67"/>
  <c r="AS15" i="67"/>
  <c r="AT15" i="67"/>
  <c r="AU15" i="67"/>
  <c r="AW15" i="67" s="1"/>
  <c r="AV15" i="67"/>
  <c r="AX15" i="67"/>
  <c r="AY15" i="67"/>
  <c r="AZ15" i="67"/>
  <c r="BA15" i="67"/>
  <c r="BC15" i="67"/>
  <c r="BJ15" i="67"/>
  <c r="AE16" i="67"/>
  <c r="AF16" i="67"/>
  <c r="AG16" i="67"/>
  <c r="AH16" i="67"/>
  <c r="AI16" i="67"/>
  <c r="AJ16" i="67"/>
  <c r="AK16" i="67"/>
  <c r="AL16" i="67"/>
  <c r="AM16" i="67"/>
  <c r="AN16" i="67"/>
  <c r="AO16" i="67"/>
  <c r="AP16" i="67"/>
  <c r="AQ16" i="67"/>
  <c r="AR16" i="67"/>
  <c r="AS16" i="67"/>
  <c r="AT16" i="67"/>
  <c r="AU16" i="67"/>
  <c r="AW16" i="67" s="1"/>
  <c r="AV16" i="67"/>
  <c r="AX16" i="67"/>
  <c r="AY16" i="67"/>
  <c r="AZ16" i="67"/>
  <c r="BA16" i="67"/>
  <c r="BC16" i="67"/>
  <c r="BJ16" i="67"/>
  <c r="AE17" i="67"/>
  <c r="AF17" i="67"/>
  <c r="AG17" i="67"/>
  <c r="AH17" i="67"/>
  <c r="AI17" i="67"/>
  <c r="AJ17" i="67"/>
  <c r="AK17" i="67"/>
  <c r="AL17" i="67"/>
  <c r="AM17" i="67"/>
  <c r="AN17" i="67"/>
  <c r="AO17" i="67"/>
  <c r="AP17" i="67"/>
  <c r="AQ17" i="67"/>
  <c r="AS17" i="67"/>
  <c r="AT17" i="67"/>
  <c r="AU17" i="67"/>
  <c r="AW17" i="67" s="1"/>
  <c r="AV17" i="67"/>
  <c r="AX17" i="67"/>
  <c r="AY17" i="67"/>
  <c r="AZ17" i="67"/>
  <c r="BA17" i="67"/>
  <c r="BC17" i="67"/>
  <c r="BG17" i="67"/>
  <c r="AE18" i="67"/>
  <c r="AF18" i="67"/>
  <c r="AG18" i="67"/>
  <c r="AH18" i="67"/>
  <c r="AI18" i="67"/>
  <c r="AJ18" i="67"/>
  <c r="AK18" i="67"/>
  <c r="AL18" i="67"/>
  <c r="AM18" i="67"/>
  <c r="AN18" i="67"/>
  <c r="AO18" i="67"/>
  <c r="AP18" i="67"/>
  <c r="AQ18" i="67"/>
  <c r="AS18" i="67"/>
  <c r="AT18" i="67"/>
  <c r="AU18" i="67"/>
  <c r="AW18" i="67" s="1"/>
  <c r="AV18" i="67"/>
  <c r="AX18" i="67"/>
  <c r="AY18" i="67"/>
  <c r="AZ18" i="67"/>
  <c r="BB18" i="67" s="1"/>
  <c r="BA18" i="67"/>
  <c r="BC18" i="67"/>
  <c r="AE19" i="67"/>
  <c r="AF19" i="67"/>
  <c r="AG19" i="67"/>
  <c r="AH19" i="67"/>
  <c r="AI19" i="67"/>
  <c r="AJ19" i="67"/>
  <c r="AK19" i="67"/>
  <c r="AL19" i="67"/>
  <c r="AM19" i="67"/>
  <c r="AN19" i="67"/>
  <c r="AO19" i="67"/>
  <c r="AP19" i="67"/>
  <c r="AQ19" i="67"/>
  <c r="AS19" i="67"/>
  <c r="AT19" i="67"/>
  <c r="AU19" i="67"/>
  <c r="AW19" i="67" s="1"/>
  <c r="AV19" i="67"/>
  <c r="AX19" i="67"/>
  <c r="AY19" i="67"/>
  <c r="AZ19" i="67"/>
  <c r="BA19" i="67"/>
  <c r="BC19" i="67"/>
  <c r="AE20" i="67"/>
  <c r="AF20" i="67"/>
  <c r="AG20" i="67"/>
  <c r="AH20" i="67"/>
  <c r="AI20" i="67"/>
  <c r="AJ20" i="67"/>
  <c r="AK20" i="67"/>
  <c r="AL20" i="67"/>
  <c r="AM20" i="67"/>
  <c r="AN20" i="67"/>
  <c r="AO20" i="67"/>
  <c r="AP20" i="67"/>
  <c r="AQ20" i="67"/>
  <c r="AS20" i="67"/>
  <c r="AT20" i="67"/>
  <c r="AU20" i="67"/>
  <c r="AW20" i="67" s="1"/>
  <c r="AV20" i="67"/>
  <c r="AX20" i="67"/>
  <c r="AY20" i="67"/>
  <c r="AZ20" i="67"/>
  <c r="BB20" i="67" s="1"/>
  <c r="BA20" i="67"/>
  <c r="BC20" i="67"/>
  <c r="BO20" i="67"/>
  <c r="AE21" i="67"/>
  <c r="AF21" i="67"/>
  <c r="AG21" i="67"/>
  <c r="AH21" i="67"/>
  <c r="AI21" i="67"/>
  <c r="AJ21" i="67"/>
  <c r="AK21" i="67"/>
  <c r="AL21" i="67"/>
  <c r="AM21" i="67"/>
  <c r="AN21" i="67"/>
  <c r="AO21" i="67"/>
  <c r="AP21" i="67"/>
  <c r="AQ21" i="67"/>
  <c r="AS21" i="67"/>
  <c r="AT21" i="67"/>
  <c r="AU21" i="67"/>
  <c r="AW21" i="67" s="1"/>
  <c r="AV21" i="67"/>
  <c r="AX21" i="67"/>
  <c r="AY21" i="67"/>
  <c r="AZ21" i="67"/>
  <c r="BB21" i="67" s="1"/>
  <c r="BA21" i="67"/>
  <c r="BC21" i="67"/>
  <c r="BJ21" i="67"/>
  <c r="BM21" i="67" s="1" a="1"/>
  <c r="BM21" i="67" s="1"/>
  <c r="BO21" i="67"/>
  <c r="BN21" i="67"/>
  <c r="AE22" i="67"/>
  <c r="AF22" i="67"/>
  <c r="AG22" i="67"/>
  <c r="AH22" i="67"/>
  <c r="AI22" i="67"/>
  <c r="AJ22" i="67"/>
  <c r="AK22" i="67"/>
  <c r="AL22" i="67"/>
  <c r="AM22" i="67"/>
  <c r="AN22" i="67"/>
  <c r="AO22" i="67"/>
  <c r="AP22" i="67"/>
  <c r="AQ22" i="67"/>
  <c r="AR22" i="67"/>
  <c r="AS22" i="67"/>
  <c r="AT22" i="67"/>
  <c r="AU22" i="67"/>
  <c r="AW22" i="67" s="1"/>
  <c r="AV22" i="67"/>
  <c r="AX22" i="67"/>
  <c r="AY22" i="67"/>
  <c r="AZ22" i="67"/>
  <c r="BA22" i="67"/>
  <c r="BB22" i="67" s="1"/>
  <c r="BC22" i="67"/>
  <c r="BN22" i="67"/>
  <c r="BO22" i="67"/>
  <c r="BJ22" i="67"/>
  <c r="BP22" i="67" s="1"/>
  <c r="AE23" i="67"/>
  <c r="AF23" i="67"/>
  <c r="AG23" i="67"/>
  <c r="AH23" i="67"/>
  <c r="AI23" i="67"/>
  <c r="AJ23" i="67"/>
  <c r="AK23" i="67"/>
  <c r="AL23" i="67"/>
  <c r="AM23" i="67"/>
  <c r="AN23" i="67"/>
  <c r="AO23" i="67"/>
  <c r="AP23" i="67"/>
  <c r="AR23" i="67" s="1"/>
  <c r="AQ23" i="67"/>
  <c r="AS23" i="67"/>
  <c r="AT23" i="67"/>
  <c r="AU23" i="67"/>
  <c r="AW23" i="67" s="1"/>
  <c r="AV23" i="67"/>
  <c r="AX23" i="67"/>
  <c r="AY23" i="67"/>
  <c r="AZ23" i="67"/>
  <c r="BA23" i="67"/>
  <c r="BB23" i="67"/>
  <c r="BC23" i="67"/>
  <c r="BN23" i="67"/>
  <c r="BO23" i="67"/>
  <c r="BJ23" i="67"/>
  <c r="BP23" i="67" s="1"/>
  <c r="AE24" i="67"/>
  <c r="AF24" i="67"/>
  <c r="AG24" i="67"/>
  <c r="AH24" i="67"/>
  <c r="AI24" i="67"/>
  <c r="AJ24" i="67"/>
  <c r="AK24" i="67"/>
  <c r="AL24" i="67"/>
  <c r="AM24" i="67"/>
  <c r="AN24" i="67"/>
  <c r="AO24" i="67"/>
  <c r="AP24" i="67"/>
  <c r="AQ24" i="67"/>
  <c r="AS24" i="67"/>
  <c r="AT24" i="67"/>
  <c r="AU24" i="67"/>
  <c r="AV24" i="67"/>
  <c r="AX24" i="67"/>
  <c r="AY24" i="67"/>
  <c r="AZ24" i="67"/>
  <c r="BB24" i="67" s="1"/>
  <c r="BA24" i="67"/>
  <c r="BC24" i="67"/>
  <c r="BO24" i="67"/>
  <c r="AE25" i="67"/>
  <c r="AF25" i="67"/>
  <c r="AG25" i="67"/>
  <c r="AH25" i="67"/>
  <c r="AI25" i="67"/>
  <c r="AJ25" i="67"/>
  <c r="AK25" i="67"/>
  <c r="AL25" i="67"/>
  <c r="AM25" i="67"/>
  <c r="AN25" i="67"/>
  <c r="AO25" i="67"/>
  <c r="AP25" i="67"/>
  <c r="AQ25" i="67"/>
  <c r="AR25" i="67"/>
  <c r="AS25" i="67"/>
  <c r="AT25" i="67"/>
  <c r="AU25" i="67"/>
  <c r="AV25" i="67"/>
  <c r="AX25" i="67"/>
  <c r="AY25" i="67"/>
  <c r="AZ25" i="67"/>
  <c r="BA25" i="67"/>
  <c r="BB25" i="67"/>
  <c r="BC25" i="67"/>
  <c r="BN25" i="67"/>
  <c r="BO25" i="67"/>
  <c r="BJ25" i="67"/>
  <c r="BP25" i="67" s="1"/>
  <c r="AE26" i="67"/>
  <c r="AF26" i="67"/>
  <c r="AG26" i="67"/>
  <c r="AH26" i="67"/>
  <c r="AI26" i="67"/>
  <c r="AJ26" i="67"/>
  <c r="AK26" i="67"/>
  <c r="AL26" i="67"/>
  <c r="AM26" i="67"/>
  <c r="AN26" i="67"/>
  <c r="AO26" i="67"/>
  <c r="AP26" i="67"/>
  <c r="AR26" i="67" s="1"/>
  <c r="AQ26" i="67"/>
  <c r="AS26" i="67"/>
  <c r="AT26" i="67"/>
  <c r="AU26" i="67"/>
  <c r="AV26" i="67"/>
  <c r="AX26" i="67"/>
  <c r="AY26" i="67"/>
  <c r="AZ26" i="67"/>
  <c r="BB26" i="67" s="1"/>
  <c r="BA26" i="67"/>
  <c r="BC26" i="67"/>
  <c r="BO26" i="67"/>
  <c r="AE27" i="67"/>
  <c r="AF27" i="67"/>
  <c r="AG27" i="67"/>
  <c r="AH27" i="67"/>
  <c r="AI27" i="67"/>
  <c r="AJ27" i="67"/>
  <c r="AK27" i="67"/>
  <c r="AL27" i="67"/>
  <c r="AM27" i="67"/>
  <c r="AN27" i="67"/>
  <c r="AO27" i="67"/>
  <c r="AP27" i="67"/>
  <c r="AQ27" i="67"/>
  <c r="AS27" i="67"/>
  <c r="AT27" i="67"/>
  <c r="AU27" i="67"/>
  <c r="AV27" i="67"/>
  <c r="AX27" i="67"/>
  <c r="AY27" i="67"/>
  <c r="AZ27" i="67"/>
  <c r="BB27" i="67" s="1"/>
  <c r="BA27" i="67"/>
  <c r="BC27" i="67"/>
  <c r="BO27" i="67"/>
  <c r="AE28" i="67"/>
  <c r="AF28" i="67"/>
  <c r="AG28" i="67"/>
  <c r="AH28" i="67"/>
  <c r="AI28" i="67"/>
  <c r="AJ28" i="67"/>
  <c r="AK28" i="67"/>
  <c r="AL28" i="67"/>
  <c r="AM28" i="67"/>
  <c r="AN28" i="67"/>
  <c r="AO28" i="67"/>
  <c r="AP28" i="67"/>
  <c r="AQ28" i="67"/>
  <c r="AR28" i="67"/>
  <c r="AS28" i="67"/>
  <c r="AT28" i="67"/>
  <c r="AU28" i="67"/>
  <c r="AW28" i="67" s="1"/>
  <c r="AV28" i="67"/>
  <c r="AX28" i="67"/>
  <c r="AY28" i="67"/>
  <c r="AZ28" i="67"/>
  <c r="BA28" i="67"/>
  <c r="BB28" i="67" s="1"/>
  <c r="BC28" i="67"/>
  <c r="BN28" i="67"/>
  <c r="BO28" i="67"/>
  <c r="BJ28" i="67"/>
  <c r="AE29" i="67"/>
  <c r="AF29" i="67"/>
  <c r="AG29" i="67"/>
  <c r="AH29" i="67"/>
  <c r="AI29" i="67"/>
  <c r="AJ29" i="67"/>
  <c r="AK29" i="67"/>
  <c r="AL29" i="67"/>
  <c r="AM29" i="67"/>
  <c r="AN29" i="67"/>
  <c r="AO29" i="67"/>
  <c r="AP29" i="67"/>
  <c r="AR29" i="67" s="1"/>
  <c r="AQ29" i="67"/>
  <c r="AS29" i="67"/>
  <c r="AT29" i="67"/>
  <c r="AU29" i="67"/>
  <c r="AW29" i="67" s="1"/>
  <c r="AV29" i="67"/>
  <c r="AX29" i="67"/>
  <c r="AY29" i="67"/>
  <c r="AZ29" i="67"/>
  <c r="BB29" i="67" s="1"/>
  <c r="BA29" i="67"/>
  <c r="BC29" i="67"/>
  <c r="BJ29" i="67"/>
  <c r="BO29" i="67"/>
  <c r="BN29" i="67"/>
  <c r="AE30" i="67"/>
  <c r="AF30" i="67"/>
  <c r="AG30" i="67"/>
  <c r="AH30" i="67"/>
  <c r="AI30" i="67"/>
  <c r="AJ30" i="67"/>
  <c r="AK30" i="67"/>
  <c r="AL30" i="67"/>
  <c r="AM30" i="67"/>
  <c r="AN30" i="67"/>
  <c r="AO30" i="67"/>
  <c r="AP30" i="67"/>
  <c r="AQ30" i="67"/>
  <c r="AR30" i="67"/>
  <c r="AS30" i="67"/>
  <c r="AT30" i="67"/>
  <c r="AU30" i="67"/>
  <c r="AW30" i="67" s="1"/>
  <c r="AV30" i="67"/>
  <c r="AX30" i="67"/>
  <c r="AY30" i="67"/>
  <c r="AZ30" i="67"/>
  <c r="BB30" i="67" s="1"/>
  <c r="BA30" i="67"/>
  <c r="BC30" i="67"/>
  <c r="BN30" i="67"/>
  <c r="BO30" i="67"/>
  <c r="BJ30" i="67"/>
  <c r="BP30" i="67" s="1"/>
  <c r="AE31" i="67"/>
  <c r="AF31" i="67"/>
  <c r="AG31" i="67"/>
  <c r="AH31" i="67"/>
  <c r="AI31" i="67"/>
  <c r="AJ31" i="67"/>
  <c r="AK31" i="67"/>
  <c r="AL31" i="67"/>
  <c r="AM31" i="67"/>
  <c r="AN31" i="67"/>
  <c r="AO31" i="67"/>
  <c r="AP31" i="67"/>
  <c r="AR31" i="67" s="1"/>
  <c r="AQ31" i="67"/>
  <c r="AS31" i="67"/>
  <c r="AT31" i="67"/>
  <c r="AU31" i="67"/>
  <c r="AW31" i="67" s="1"/>
  <c r="AV31" i="67"/>
  <c r="AX31" i="67"/>
  <c r="AY31" i="67"/>
  <c r="AZ31" i="67"/>
  <c r="BA31" i="67"/>
  <c r="BB31" i="67"/>
  <c r="BC31" i="67"/>
  <c r="BN31" i="67"/>
  <c r="BO31" i="67"/>
  <c r="BJ31" i="67"/>
  <c r="BP31" i="67" s="1"/>
  <c r="AE32" i="67"/>
  <c r="AF32" i="67"/>
  <c r="AG32" i="67"/>
  <c r="AH32" i="67"/>
  <c r="AI32" i="67"/>
  <c r="AJ32" i="67"/>
  <c r="AK32" i="67"/>
  <c r="AL32" i="67"/>
  <c r="AM32" i="67"/>
  <c r="AN32" i="67"/>
  <c r="AO32" i="67"/>
  <c r="AP32" i="67"/>
  <c r="AQ32" i="67"/>
  <c r="AS32" i="67"/>
  <c r="AT32" i="67"/>
  <c r="AU32" i="67"/>
  <c r="AV32" i="67"/>
  <c r="AX32" i="67"/>
  <c r="AY32" i="67"/>
  <c r="AZ32" i="67"/>
  <c r="BB32" i="67" s="1"/>
  <c r="BA32" i="67"/>
  <c r="BC32" i="67"/>
  <c r="BJ32" i="67"/>
  <c r="BP32" i="67" s="1"/>
  <c r="BN32" i="67"/>
  <c r="BO32" i="67"/>
  <c r="AE33" i="67"/>
  <c r="AF33" i="67"/>
  <c r="AG33" i="67"/>
  <c r="AH33" i="67"/>
  <c r="AI33" i="67"/>
  <c r="AJ33" i="67"/>
  <c r="AK33" i="67"/>
  <c r="AL33" i="67"/>
  <c r="AM33" i="67"/>
  <c r="AN33" i="67"/>
  <c r="AO33" i="67"/>
  <c r="AP33" i="67"/>
  <c r="AQ33" i="67"/>
  <c r="AR33" i="67"/>
  <c r="AS33" i="67"/>
  <c r="AT33" i="67"/>
  <c r="AU33" i="67"/>
  <c r="AV33" i="67"/>
  <c r="AX33" i="67"/>
  <c r="AY33" i="67"/>
  <c r="AZ33" i="67"/>
  <c r="BA33" i="67"/>
  <c r="BB33" i="67" s="1"/>
  <c r="BC33" i="67"/>
  <c r="BN33" i="67"/>
  <c r="BO33" i="67"/>
  <c r="BJ33" i="67"/>
  <c r="AE34" i="67"/>
  <c r="AF34" i="67"/>
  <c r="AG34" i="67"/>
  <c r="AH34" i="67"/>
  <c r="AI34" i="67"/>
  <c r="AJ34" i="67"/>
  <c r="AK34" i="67"/>
  <c r="AL34" i="67"/>
  <c r="AM34" i="67"/>
  <c r="AN34" i="67"/>
  <c r="AO34" i="67"/>
  <c r="AP34" i="67"/>
  <c r="AR34" i="67" s="1"/>
  <c r="AQ34" i="67"/>
  <c r="AS34" i="67"/>
  <c r="AT34" i="67"/>
  <c r="AU34" i="67"/>
  <c r="AV34" i="67"/>
  <c r="AX34" i="67"/>
  <c r="AY34" i="67"/>
  <c r="AZ34" i="67"/>
  <c r="BB34" i="67" s="1"/>
  <c r="BA34" i="67"/>
  <c r="BC34" i="67"/>
  <c r="BG34" i="67"/>
  <c r="BJ34" i="67"/>
  <c r="BP34" i="67" s="1"/>
  <c r="BN34" i="67"/>
  <c r="AE35" i="67"/>
  <c r="AF35" i="67"/>
  <c r="AG35" i="67"/>
  <c r="AH35" i="67"/>
  <c r="AI35" i="67"/>
  <c r="AJ35" i="67"/>
  <c r="AK35" i="67"/>
  <c r="AL35" i="67"/>
  <c r="AM35" i="67"/>
  <c r="AN35" i="67"/>
  <c r="AO35" i="67"/>
  <c r="AP35" i="67"/>
  <c r="AR35" i="67" s="1"/>
  <c r="AQ35" i="67"/>
  <c r="AS35" i="67"/>
  <c r="AT35" i="67"/>
  <c r="AU35" i="67"/>
  <c r="AW35" i="67" s="1"/>
  <c r="AV35" i="67"/>
  <c r="AX35" i="67"/>
  <c r="AY35" i="67"/>
  <c r="AZ35" i="67"/>
  <c r="BB35" i="67" s="1"/>
  <c r="BA35" i="67"/>
  <c r="BC35" i="67"/>
  <c r="AE36" i="67"/>
  <c r="AF36" i="67"/>
  <c r="AG36" i="67"/>
  <c r="AH36" i="67"/>
  <c r="AI36" i="67"/>
  <c r="AJ36" i="67"/>
  <c r="AK36" i="67"/>
  <c r="AL36" i="67"/>
  <c r="AM36" i="67"/>
  <c r="AN36" i="67"/>
  <c r="AO36" i="67"/>
  <c r="AP36" i="67"/>
  <c r="AQ36" i="67"/>
  <c r="AR36" i="67"/>
  <c r="AS36" i="67"/>
  <c r="AT36" i="67"/>
  <c r="AU36" i="67"/>
  <c r="AV36" i="67"/>
  <c r="AX36" i="67"/>
  <c r="AY36" i="67"/>
  <c r="AZ36" i="67"/>
  <c r="BB36" i="67" s="1"/>
  <c r="BA36" i="67"/>
  <c r="BC36" i="67"/>
  <c r="AE37" i="67"/>
  <c r="AF37" i="67"/>
  <c r="AG37" i="67"/>
  <c r="AH37" i="67"/>
  <c r="AI37" i="67"/>
  <c r="AJ37" i="67"/>
  <c r="AK37" i="67"/>
  <c r="AL37" i="67"/>
  <c r="AM37" i="67"/>
  <c r="AN37" i="67"/>
  <c r="AO37" i="67"/>
  <c r="AP37" i="67"/>
  <c r="AQ37" i="67"/>
  <c r="AR37" i="67"/>
  <c r="AS37" i="67"/>
  <c r="AT37" i="67"/>
  <c r="AU37" i="67"/>
  <c r="AW37" i="67" s="1"/>
  <c r="AV37" i="67"/>
  <c r="AX37" i="67"/>
  <c r="AY37" i="67"/>
  <c r="AZ37" i="67"/>
  <c r="BB37" i="67" s="1"/>
  <c r="BA37" i="67"/>
  <c r="BC37" i="67"/>
  <c r="AE38" i="67"/>
  <c r="AF38" i="67"/>
  <c r="AG38" i="67"/>
  <c r="AH38" i="67"/>
  <c r="AI38" i="67"/>
  <c r="AJ38" i="67"/>
  <c r="AK38" i="67"/>
  <c r="AL38" i="67"/>
  <c r="AM38" i="67"/>
  <c r="AN38" i="67"/>
  <c r="AO38" i="67"/>
  <c r="AP38" i="67"/>
  <c r="AQ38" i="67"/>
  <c r="AS38" i="67"/>
  <c r="AT38" i="67"/>
  <c r="AU38" i="67"/>
  <c r="AV38" i="67"/>
  <c r="AW38" i="67"/>
  <c r="AX38" i="67"/>
  <c r="AY38" i="67"/>
  <c r="AZ38" i="67"/>
  <c r="BB38" i="67" s="1"/>
  <c r="BA38" i="67"/>
  <c r="BC38" i="67"/>
  <c r="AE39" i="67"/>
  <c r="AF39" i="67"/>
  <c r="AG39" i="67"/>
  <c r="AH39" i="67"/>
  <c r="AI39" i="67"/>
  <c r="AJ39" i="67"/>
  <c r="AK39" i="67"/>
  <c r="AL39" i="67"/>
  <c r="AM39" i="67"/>
  <c r="AN39" i="67"/>
  <c r="AO39" i="67"/>
  <c r="AP39" i="67"/>
  <c r="AQ39" i="67"/>
  <c r="AS39" i="67"/>
  <c r="AT39" i="67"/>
  <c r="AU39" i="67"/>
  <c r="AV39" i="67"/>
  <c r="AW39" i="67"/>
  <c r="AX39" i="67"/>
  <c r="AY39" i="67"/>
  <c r="AZ39" i="67"/>
  <c r="BB39" i="67" s="1"/>
  <c r="BA39" i="67"/>
  <c r="BC39" i="67"/>
  <c r="AE40" i="67"/>
  <c r="AF40" i="67"/>
  <c r="AG40" i="67"/>
  <c r="AH40" i="67"/>
  <c r="AI40" i="67"/>
  <c r="AJ40" i="67"/>
  <c r="AK40" i="67"/>
  <c r="AL40" i="67"/>
  <c r="AM40" i="67"/>
  <c r="AN40" i="67"/>
  <c r="AO40" i="67"/>
  <c r="AP40" i="67"/>
  <c r="AQ40" i="67"/>
  <c r="AR40" i="67"/>
  <c r="AS40" i="67"/>
  <c r="AT40" i="67"/>
  <c r="AU40" i="67"/>
  <c r="AV40" i="67"/>
  <c r="AW40" i="67" s="1"/>
  <c r="AX40" i="67"/>
  <c r="AY40" i="67"/>
  <c r="AZ40" i="67"/>
  <c r="BB40" i="67" s="1"/>
  <c r="BA40" i="67"/>
  <c r="BC40" i="67"/>
  <c r="AE41" i="67"/>
  <c r="AF41" i="67"/>
  <c r="AG41" i="67"/>
  <c r="AH41" i="67"/>
  <c r="AI41" i="67"/>
  <c r="AJ41" i="67"/>
  <c r="AK41" i="67"/>
  <c r="AL41" i="67"/>
  <c r="AM41" i="67"/>
  <c r="AN41" i="67"/>
  <c r="AO41" i="67"/>
  <c r="AP41" i="67"/>
  <c r="AQ41" i="67"/>
  <c r="AS41" i="67"/>
  <c r="AT41" i="67"/>
  <c r="AU41" i="67"/>
  <c r="AV41" i="67"/>
  <c r="AW41" i="67" s="1"/>
  <c r="AX41" i="67"/>
  <c r="AY41" i="67"/>
  <c r="AZ41" i="67"/>
  <c r="BB41" i="67" s="1"/>
  <c r="BA41" i="67"/>
  <c r="BC41" i="67"/>
  <c r="AE42" i="67"/>
  <c r="AF42" i="67"/>
  <c r="AG42" i="67"/>
  <c r="AH42" i="67"/>
  <c r="AI42" i="67"/>
  <c r="AJ42" i="67"/>
  <c r="AK42" i="67"/>
  <c r="AL42" i="67"/>
  <c r="AM42" i="67"/>
  <c r="AN42" i="67"/>
  <c r="AO42" i="67"/>
  <c r="AP42" i="67"/>
  <c r="AQ42" i="67"/>
  <c r="AS42" i="67"/>
  <c r="AT42" i="67"/>
  <c r="AU42" i="67"/>
  <c r="AW42" i="67" s="1"/>
  <c r="AV42" i="67"/>
  <c r="AX42" i="67"/>
  <c r="AY42" i="67"/>
  <c r="AZ42" i="67"/>
  <c r="BB42" i="67" s="1"/>
  <c r="BA42" i="67"/>
  <c r="BC42" i="67"/>
  <c r="AE43" i="67"/>
  <c r="AF43" i="67"/>
  <c r="AG43" i="67"/>
  <c r="AH43" i="67"/>
  <c r="AI43" i="67"/>
  <c r="AJ43" i="67"/>
  <c r="AK43" i="67"/>
  <c r="AL43" i="67"/>
  <c r="AM43" i="67"/>
  <c r="AN43" i="67"/>
  <c r="AO43" i="67"/>
  <c r="AP43" i="67"/>
  <c r="AQ43" i="67"/>
  <c r="AR43" i="67"/>
  <c r="AS43" i="67"/>
  <c r="AT43" i="67"/>
  <c r="AU43" i="67"/>
  <c r="AV43" i="67"/>
  <c r="AX43" i="67"/>
  <c r="AY43" i="67"/>
  <c r="AZ43" i="67"/>
  <c r="BB43" i="67" s="1"/>
  <c r="BA43" i="67"/>
  <c r="BC43" i="67"/>
  <c r="AE44" i="67"/>
  <c r="AF44" i="67"/>
  <c r="AG44" i="67"/>
  <c r="BO44" i="67" s="1"/>
  <c r="AH44" i="67"/>
  <c r="AI44" i="67"/>
  <c r="AJ44" i="67"/>
  <c r="AK44" i="67"/>
  <c r="AL44" i="67"/>
  <c r="AM44" i="67"/>
  <c r="AN44" i="67"/>
  <c r="AO44" i="67"/>
  <c r="AP44" i="67"/>
  <c r="AQ44" i="67"/>
  <c r="AR44" i="67"/>
  <c r="AS44" i="67"/>
  <c r="AT44" i="67"/>
  <c r="AU44" i="67"/>
  <c r="AV44" i="67"/>
  <c r="AW44" i="67"/>
  <c r="AX44" i="67"/>
  <c r="AY44" i="67"/>
  <c r="AZ44" i="67"/>
  <c r="BB44" i="67" s="1"/>
  <c r="BA44" i="67"/>
  <c r="BC44" i="67"/>
  <c r="AE45" i="67"/>
  <c r="AF45" i="67"/>
  <c r="AG45" i="67"/>
  <c r="BO45" i="67" s="1"/>
  <c r="AH45" i="67"/>
  <c r="AI45" i="67"/>
  <c r="AJ45" i="67"/>
  <c r="AK45" i="67"/>
  <c r="AL45" i="67"/>
  <c r="AM45" i="67"/>
  <c r="AN45" i="67"/>
  <c r="AO45" i="67"/>
  <c r="AP45" i="67"/>
  <c r="AQ45" i="67"/>
  <c r="AS45" i="67"/>
  <c r="AT45" i="67"/>
  <c r="AU45" i="67"/>
  <c r="AV45" i="67"/>
  <c r="AW45" i="67"/>
  <c r="AX45" i="67"/>
  <c r="AY45" i="67"/>
  <c r="AZ45" i="67"/>
  <c r="BB45" i="67" s="1"/>
  <c r="BA45" i="67"/>
  <c r="BC45" i="67"/>
  <c r="AE46" i="67"/>
  <c r="AF46" i="67"/>
  <c r="AG46" i="67"/>
  <c r="BO46" i="67" s="1"/>
  <c r="AH46" i="67"/>
  <c r="AI46" i="67"/>
  <c r="AJ46" i="67"/>
  <c r="AK46" i="67"/>
  <c r="AL46" i="67"/>
  <c r="AM46" i="67"/>
  <c r="AN46" i="67"/>
  <c r="AO46" i="67"/>
  <c r="AP46" i="67"/>
  <c r="AQ46" i="67"/>
  <c r="AR46" i="67"/>
  <c r="AS46" i="67"/>
  <c r="AT46" i="67"/>
  <c r="AU46" i="67"/>
  <c r="AV46" i="67"/>
  <c r="AX46" i="67"/>
  <c r="AY46" i="67"/>
  <c r="AZ46" i="67"/>
  <c r="BB46" i="67" s="1"/>
  <c r="BA46" i="67"/>
  <c r="BC46" i="67"/>
  <c r="BN46" i="67"/>
  <c r="BJ46" i="67"/>
  <c r="AE47" i="67"/>
  <c r="AF47" i="67"/>
  <c r="AG47" i="67"/>
  <c r="AH47" i="67"/>
  <c r="AI47" i="67"/>
  <c r="AJ47" i="67"/>
  <c r="AK47" i="67"/>
  <c r="AL47" i="67"/>
  <c r="AM47" i="67"/>
  <c r="AN47" i="67"/>
  <c r="AO47" i="67"/>
  <c r="AP47" i="67"/>
  <c r="AQ47" i="67"/>
  <c r="AR47" i="67"/>
  <c r="AS47" i="67"/>
  <c r="AT47" i="67"/>
  <c r="AU47" i="67"/>
  <c r="AV47" i="67"/>
  <c r="AW47" i="67"/>
  <c r="AX47" i="67"/>
  <c r="AY47" i="67"/>
  <c r="AZ47" i="67"/>
  <c r="BB47" i="67" s="1"/>
  <c r="BA47" i="67"/>
  <c r="BC47" i="67"/>
  <c r="AE48" i="67"/>
  <c r="AF48" i="67"/>
  <c r="AG48" i="67"/>
  <c r="BO48" i="67" s="1"/>
  <c r="AH48" i="67"/>
  <c r="AI48" i="67"/>
  <c r="AJ48" i="67"/>
  <c r="AK48" i="67"/>
  <c r="AL48" i="67"/>
  <c r="AM48" i="67"/>
  <c r="AN48" i="67"/>
  <c r="AO48" i="67"/>
  <c r="AP48" i="67"/>
  <c r="AR48" i="67" s="1"/>
  <c r="AQ48" i="67"/>
  <c r="AS48" i="67"/>
  <c r="AT48" i="67"/>
  <c r="AU48" i="67"/>
  <c r="AW48" i="67" s="1"/>
  <c r="AV48" i="67"/>
  <c r="AX48" i="67"/>
  <c r="AY48" i="67"/>
  <c r="AZ48" i="67"/>
  <c r="BB48" i="67" s="1"/>
  <c r="BA48" i="67"/>
  <c r="BC48" i="67"/>
  <c r="BJ48" i="67"/>
  <c r="BN48" i="67"/>
  <c r="AE49" i="67"/>
  <c r="AF49" i="67"/>
  <c r="AG49" i="67"/>
  <c r="BO49" i="67" s="1"/>
  <c r="AH49" i="67"/>
  <c r="AI49" i="67"/>
  <c r="AJ49" i="67"/>
  <c r="AK49" i="67"/>
  <c r="AL49" i="67"/>
  <c r="AM49" i="67"/>
  <c r="AN49" i="67"/>
  <c r="AO49" i="67"/>
  <c r="AP49" i="67"/>
  <c r="AQ49" i="67"/>
  <c r="AR49" i="67"/>
  <c r="AS49" i="67"/>
  <c r="AT49" i="67"/>
  <c r="AU49" i="67"/>
  <c r="AW49" i="67" s="1"/>
  <c r="AV49" i="67"/>
  <c r="AX49" i="67"/>
  <c r="AY49" i="67"/>
  <c r="AZ49" i="67"/>
  <c r="BB49" i="67" s="1"/>
  <c r="BA49" i="67"/>
  <c r="BC49" i="67"/>
  <c r="BN49" i="67"/>
  <c r="AE50" i="67"/>
  <c r="AF50" i="67"/>
  <c r="AG50" i="67"/>
  <c r="BO50" i="67" s="1"/>
  <c r="AH50" i="67"/>
  <c r="AI50" i="67"/>
  <c r="AJ50" i="67"/>
  <c r="AK50" i="67"/>
  <c r="AL50" i="67"/>
  <c r="AM50" i="67"/>
  <c r="AN50" i="67"/>
  <c r="AO50" i="67"/>
  <c r="AP50" i="67"/>
  <c r="AQ50" i="67"/>
  <c r="AS50" i="67"/>
  <c r="AT50" i="67"/>
  <c r="AU50" i="67"/>
  <c r="AV50" i="67"/>
  <c r="AW50" i="67" s="1"/>
  <c r="AX50" i="67"/>
  <c r="AY50" i="67"/>
  <c r="AZ50" i="67"/>
  <c r="BB50" i="67" s="1"/>
  <c r="BA50" i="67"/>
  <c r="BC50" i="67"/>
  <c r="AE51" i="67"/>
  <c r="AF51" i="67"/>
  <c r="AG51" i="67"/>
  <c r="AH51" i="67"/>
  <c r="AI51" i="67"/>
  <c r="AJ51" i="67"/>
  <c r="AK51" i="67"/>
  <c r="AL51" i="67"/>
  <c r="AM51" i="67"/>
  <c r="AN51" i="67"/>
  <c r="AO51" i="67"/>
  <c r="AP51" i="67"/>
  <c r="AQ51" i="67"/>
  <c r="AR51" i="67"/>
  <c r="AS51" i="67"/>
  <c r="AT51" i="67"/>
  <c r="AU51" i="67"/>
  <c r="AW51" i="67" s="1"/>
  <c r="AV51" i="67"/>
  <c r="AX51" i="67"/>
  <c r="AY51" i="67"/>
  <c r="AZ51" i="67"/>
  <c r="BB51" i="67" s="1"/>
  <c r="BA51" i="67"/>
  <c r="BC51" i="67"/>
  <c r="AE52" i="67"/>
  <c r="AF52" i="67"/>
  <c r="AG52" i="67"/>
  <c r="BO52" i="67" s="1"/>
  <c r="AH52" i="67"/>
  <c r="AI52" i="67"/>
  <c r="AJ52" i="67"/>
  <c r="AK52" i="67"/>
  <c r="AL52" i="67"/>
  <c r="AM52" i="67"/>
  <c r="AN52" i="67"/>
  <c r="AO52" i="67"/>
  <c r="AP52" i="67"/>
  <c r="AQ52" i="67"/>
  <c r="AS52" i="67"/>
  <c r="AT52" i="67"/>
  <c r="AU52" i="67"/>
  <c r="AV52" i="67"/>
  <c r="AW52" i="67"/>
  <c r="AX52" i="67"/>
  <c r="AY52" i="67"/>
  <c r="AZ52" i="67"/>
  <c r="BB52" i="67" s="1"/>
  <c r="BA52" i="67"/>
  <c r="BC52" i="67"/>
  <c r="BN52" i="67"/>
  <c r="BJ52" i="67"/>
  <c r="AE53" i="67"/>
  <c r="AF53" i="67"/>
  <c r="AG53" i="67"/>
  <c r="BO53" i="67" s="1"/>
  <c r="AH53" i="67"/>
  <c r="AI53" i="67"/>
  <c r="AJ53" i="67"/>
  <c r="AK53" i="67"/>
  <c r="AL53" i="67"/>
  <c r="AM53" i="67"/>
  <c r="AN53" i="67"/>
  <c r="AO53" i="67"/>
  <c r="AP53" i="67"/>
  <c r="AQ53" i="67"/>
  <c r="AS53" i="67"/>
  <c r="AT53" i="67"/>
  <c r="AU53" i="67"/>
  <c r="AW53" i="67" s="1"/>
  <c r="AV53" i="67"/>
  <c r="AX53" i="67"/>
  <c r="AY53" i="67"/>
  <c r="AZ53" i="67"/>
  <c r="BB53" i="67" s="1"/>
  <c r="BA53" i="67"/>
  <c r="BC53" i="67"/>
  <c r="AE54" i="67"/>
  <c r="AF54" i="67"/>
  <c r="AG54" i="67"/>
  <c r="BO54" i="67" s="1"/>
  <c r="AH54" i="67"/>
  <c r="AI54" i="67"/>
  <c r="AJ54" i="67"/>
  <c r="AK54" i="67"/>
  <c r="AL54" i="67"/>
  <c r="AM54" i="67"/>
  <c r="AN54" i="67"/>
  <c r="AO54" i="67"/>
  <c r="AP54" i="67"/>
  <c r="AQ54" i="67"/>
  <c r="AR54" i="67" s="1"/>
  <c r="AS54" i="67"/>
  <c r="AT54" i="67"/>
  <c r="AU54" i="67"/>
  <c r="AV54" i="67"/>
  <c r="AX54" i="67"/>
  <c r="AY54" i="67"/>
  <c r="AZ54" i="67"/>
  <c r="BA54" i="67"/>
  <c r="BC54" i="67"/>
  <c r="BN54" i="67"/>
  <c r="BJ54" i="67"/>
  <c r="BP54" i="67" s="1"/>
  <c r="AE55" i="67"/>
  <c r="AF55" i="67"/>
  <c r="AG55" i="67"/>
  <c r="AH55" i="67"/>
  <c r="AI55" i="67"/>
  <c r="AJ55" i="67"/>
  <c r="AK55" i="67"/>
  <c r="AL55" i="67"/>
  <c r="AM55" i="67"/>
  <c r="AN55" i="67"/>
  <c r="AO55" i="67"/>
  <c r="AP55" i="67"/>
  <c r="AQ55" i="67"/>
  <c r="AR55" i="67"/>
  <c r="AS55" i="67"/>
  <c r="AT55" i="67"/>
  <c r="AU55" i="67"/>
  <c r="AV55" i="67"/>
  <c r="AW55" i="67"/>
  <c r="AX55" i="67"/>
  <c r="AY55" i="67"/>
  <c r="AZ55" i="67"/>
  <c r="BB55" i="67" s="1"/>
  <c r="BA55" i="67"/>
  <c r="BC55" i="67"/>
  <c r="BN55" i="67"/>
  <c r="BO55" i="67"/>
  <c r="AE56" i="67"/>
  <c r="AF56" i="67"/>
  <c r="AG56" i="67"/>
  <c r="BO56" i="67" s="1"/>
  <c r="AH56" i="67"/>
  <c r="AI56" i="67"/>
  <c r="AJ56" i="67"/>
  <c r="AK56" i="67"/>
  <c r="AL56" i="67"/>
  <c r="AM56" i="67"/>
  <c r="AN56" i="67"/>
  <c r="AO56" i="67"/>
  <c r="AP56" i="67"/>
  <c r="AQ56" i="67"/>
  <c r="AR56" i="67" s="1"/>
  <c r="AS56" i="67"/>
  <c r="AT56" i="67"/>
  <c r="AU56" i="67"/>
  <c r="AV56" i="67"/>
  <c r="AX56" i="67"/>
  <c r="AY56" i="67"/>
  <c r="AZ56" i="67"/>
  <c r="BA56" i="67"/>
  <c r="BC56" i="67"/>
  <c r="BN56" i="67"/>
  <c r="BJ56" i="67"/>
  <c r="AE57" i="67"/>
  <c r="AF57" i="67"/>
  <c r="AG57" i="67"/>
  <c r="AH57" i="67"/>
  <c r="AI57" i="67"/>
  <c r="AJ57" i="67"/>
  <c r="AK57" i="67"/>
  <c r="AL57" i="67"/>
  <c r="AM57" i="67"/>
  <c r="AN57" i="67"/>
  <c r="AO57" i="67"/>
  <c r="AP57" i="67"/>
  <c r="AR57" i="67" s="1"/>
  <c r="AQ57" i="67"/>
  <c r="AS57" i="67"/>
  <c r="AT57" i="67"/>
  <c r="AU57" i="67"/>
  <c r="AV57" i="67"/>
  <c r="AW57" i="67" s="1"/>
  <c r="AX57" i="67"/>
  <c r="AY57" i="67"/>
  <c r="AZ57" i="67"/>
  <c r="BA57" i="67"/>
  <c r="BB57" i="67"/>
  <c r="BC57" i="67"/>
  <c r="BG57" i="67"/>
  <c r="AE58" i="67"/>
  <c r="AF58" i="67"/>
  <c r="AG58" i="67"/>
  <c r="BO58" i="67" s="1"/>
  <c r="AH58" i="67"/>
  <c r="AI58" i="67"/>
  <c r="AJ58" i="67"/>
  <c r="AK58" i="67"/>
  <c r="AL58" i="67"/>
  <c r="AM58" i="67"/>
  <c r="AN58" i="67"/>
  <c r="AO58" i="67"/>
  <c r="AP58" i="67"/>
  <c r="AQ58" i="67"/>
  <c r="AS58" i="67"/>
  <c r="AT58" i="67"/>
  <c r="AU58" i="67"/>
  <c r="AV58" i="67"/>
  <c r="AW58" i="67"/>
  <c r="AX58" i="67"/>
  <c r="AY58" i="67"/>
  <c r="AZ58" i="67"/>
  <c r="BA58" i="67"/>
  <c r="BB58" i="67"/>
  <c r="BC58" i="67"/>
  <c r="BG58" i="67"/>
  <c r="AE59" i="67"/>
  <c r="AF59" i="67"/>
  <c r="AG59" i="67"/>
  <c r="AH59" i="67"/>
  <c r="AI59" i="67"/>
  <c r="AJ59" i="67"/>
  <c r="AK59" i="67"/>
  <c r="AL59" i="67"/>
  <c r="AM59" i="67"/>
  <c r="AN59" i="67"/>
  <c r="AO59" i="67"/>
  <c r="AP59" i="67"/>
  <c r="AQ59" i="67"/>
  <c r="AS59" i="67"/>
  <c r="AT59" i="67"/>
  <c r="AU59" i="67"/>
  <c r="AW59" i="67" s="1"/>
  <c r="AV59" i="67"/>
  <c r="AX59" i="67"/>
  <c r="AY59" i="67"/>
  <c r="AZ59" i="67"/>
  <c r="BA59" i="67"/>
  <c r="BB59" i="67"/>
  <c r="BC59" i="67"/>
  <c r="BN59" i="67"/>
  <c r="BO59" i="67"/>
  <c r="BJ59" i="67"/>
  <c r="AE60" i="67"/>
  <c r="AF60" i="67"/>
  <c r="AG60" i="67"/>
  <c r="AH60" i="67"/>
  <c r="AI60" i="67"/>
  <c r="AJ60" i="67"/>
  <c r="AK60" i="67"/>
  <c r="AL60" i="67"/>
  <c r="AM60" i="67"/>
  <c r="AN60" i="67"/>
  <c r="AO60" i="67"/>
  <c r="AP60" i="67"/>
  <c r="AR60" i="67" s="1"/>
  <c r="AQ60" i="67"/>
  <c r="AS60" i="67"/>
  <c r="AT60" i="67"/>
  <c r="AU60" i="67"/>
  <c r="AV60" i="67"/>
  <c r="AW60" i="67" s="1"/>
  <c r="AX60" i="67"/>
  <c r="AY60" i="67"/>
  <c r="AZ60" i="67"/>
  <c r="BA60" i="67"/>
  <c r="BB60" i="67"/>
  <c r="BC60" i="67"/>
  <c r="BO60" i="67"/>
  <c r="AE61" i="67"/>
  <c r="AF61" i="67"/>
  <c r="AG61" i="67"/>
  <c r="AH61" i="67"/>
  <c r="AI61" i="67"/>
  <c r="AJ61" i="67"/>
  <c r="AK61" i="67"/>
  <c r="AL61" i="67"/>
  <c r="AM61" i="67"/>
  <c r="AN61" i="67"/>
  <c r="AO61" i="67"/>
  <c r="AP61" i="67"/>
  <c r="AQ61" i="67"/>
  <c r="AS61" i="67"/>
  <c r="AT61" i="67"/>
  <c r="AU61" i="67"/>
  <c r="AW61" i="67" s="1"/>
  <c r="AV61" i="67"/>
  <c r="AX61" i="67"/>
  <c r="AY61" i="67"/>
  <c r="AZ61" i="67"/>
  <c r="BA61" i="67"/>
  <c r="BB61" i="67" s="1"/>
  <c r="BC61" i="67"/>
  <c r="BN61" i="67"/>
  <c r="BO61" i="67"/>
  <c r="AE62" i="67"/>
  <c r="AF62" i="67"/>
  <c r="AG62" i="67"/>
  <c r="BN62" i="67" s="1"/>
  <c r="AH62" i="67"/>
  <c r="AI62" i="67"/>
  <c r="AJ62" i="67"/>
  <c r="AK62" i="67"/>
  <c r="AL62" i="67"/>
  <c r="AM62" i="67"/>
  <c r="AN62" i="67"/>
  <c r="AO62" i="67"/>
  <c r="AP62" i="67"/>
  <c r="AQ62" i="67"/>
  <c r="AS62" i="67"/>
  <c r="AT62" i="67"/>
  <c r="AU62" i="67"/>
  <c r="AV62" i="67"/>
  <c r="AW62" i="67"/>
  <c r="AX62" i="67"/>
  <c r="AY62" i="67"/>
  <c r="AZ62" i="67"/>
  <c r="BA62" i="67"/>
  <c r="BB62" i="67"/>
  <c r="BC62" i="67"/>
  <c r="BJ62" i="67"/>
  <c r="BP62" i="67" s="1"/>
  <c r="AE63" i="67"/>
  <c r="AF63" i="67"/>
  <c r="AG63" i="67"/>
  <c r="AH63" i="67"/>
  <c r="AI63" i="67"/>
  <c r="AJ63" i="67"/>
  <c r="AK63" i="67"/>
  <c r="AL63" i="67"/>
  <c r="AM63" i="67"/>
  <c r="AN63" i="67"/>
  <c r="AO63" i="67"/>
  <c r="AP63" i="67"/>
  <c r="AQ63" i="67"/>
  <c r="AS63" i="67"/>
  <c r="AT63" i="67"/>
  <c r="AU63" i="67"/>
  <c r="AV63" i="67"/>
  <c r="AW63" i="67"/>
  <c r="AX63" i="67"/>
  <c r="AY63" i="67"/>
  <c r="AZ63" i="67"/>
  <c r="BA63" i="67"/>
  <c r="BB63" i="67" s="1"/>
  <c r="BC63" i="67"/>
  <c r="BO63" i="67"/>
  <c r="AE64" i="67"/>
  <c r="AF64" i="67"/>
  <c r="AG64" i="67"/>
  <c r="AH64" i="67"/>
  <c r="AI64" i="67"/>
  <c r="AJ64" i="67"/>
  <c r="AK64" i="67"/>
  <c r="AL64" i="67"/>
  <c r="AM64" i="67"/>
  <c r="AN64" i="67"/>
  <c r="AO64" i="67"/>
  <c r="AP64" i="67"/>
  <c r="AQ64" i="67"/>
  <c r="AS64" i="67"/>
  <c r="AT64" i="67"/>
  <c r="AU64" i="67"/>
  <c r="AV64" i="67"/>
  <c r="AX64" i="67"/>
  <c r="AY64" i="67"/>
  <c r="AZ64" i="67"/>
  <c r="BA64" i="67"/>
  <c r="BB64" i="67"/>
  <c r="BC64" i="67"/>
  <c r="BN64" i="67"/>
  <c r="BO64" i="67"/>
  <c r="BJ64" i="67"/>
  <c r="BP64" i="67"/>
  <c r="AE65" i="67"/>
  <c r="AF65" i="67"/>
  <c r="AG65" i="67"/>
  <c r="AH65" i="67"/>
  <c r="AI65" i="67"/>
  <c r="AJ65" i="67"/>
  <c r="AK65" i="67"/>
  <c r="AL65" i="67"/>
  <c r="AM65" i="67"/>
  <c r="AN65" i="67"/>
  <c r="AO65" i="67"/>
  <c r="AP65" i="67"/>
  <c r="AR65" i="67" s="1"/>
  <c r="AQ65" i="67"/>
  <c r="AS65" i="67"/>
  <c r="AT65" i="67"/>
  <c r="AU65" i="67"/>
  <c r="AV65" i="67"/>
  <c r="AW65" i="67"/>
  <c r="AX65" i="67"/>
  <c r="AY65" i="67"/>
  <c r="AZ65" i="67"/>
  <c r="BA65" i="67"/>
  <c r="BB65" i="67"/>
  <c r="BC65" i="67"/>
  <c r="BG65" i="67"/>
  <c r="AE66" i="67"/>
  <c r="AF66" i="67"/>
  <c r="AG66" i="67"/>
  <c r="AH66" i="67"/>
  <c r="AI66" i="67"/>
  <c r="AJ66" i="67"/>
  <c r="AK66" i="67"/>
  <c r="AL66" i="67"/>
  <c r="AM66" i="67"/>
  <c r="AN66" i="67"/>
  <c r="AO66" i="67"/>
  <c r="AP66" i="67"/>
  <c r="AQ66" i="67"/>
  <c r="AS66" i="67"/>
  <c r="AT66" i="67"/>
  <c r="AU66" i="67"/>
  <c r="AV66" i="67"/>
  <c r="AW66" i="67"/>
  <c r="AX66" i="67"/>
  <c r="AY66" i="67"/>
  <c r="AZ66" i="67"/>
  <c r="BA66" i="67"/>
  <c r="BB66" i="67" s="1"/>
  <c r="BC66" i="67"/>
  <c r="AE67" i="67"/>
  <c r="AF67" i="67"/>
  <c r="AG67" i="67"/>
  <c r="AH67" i="67"/>
  <c r="AI67" i="67"/>
  <c r="AJ67" i="67"/>
  <c r="AK67" i="67"/>
  <c r="AL67" i="67"/>
  <c r="AM67" i="67"/>
  <c r="AN67" i="67"/>
  <c r="AO67" i="67"/>
  <c r="AP67" i="67"/>
  <c r="AQ67" i="67"/>
  <c r="AS67" i="67"/>
  <c r="AT67" i="67"/>
  <c r="AU67" i="67"/>
  <c r="AW67" i="67" s="1"/>
  <c r="AV67" i="67"/>
  <c r="AX67" i="67"/>
  <c r="AY67" i="67"/>
  <c r="AZ67" i="67"/>
  <c r="BA67" i="67"/>
  <c r="BB67" i="67" s="1"/>
  <c r="BC67" i="67"/>
  <c r="BN67" i="67"/>
  <c r="BO67" i="67"/>
  <c r="BJ67" i="67"/>
  <c r="AE68" i="67"/>
  <c r="AF68" i="67"/>
  <c r="AG68" i="67"/>
  <c r="AH68" i="67"/>
  <c r="AI68" i="67"/>
  <c r="AJ68" i="67"/>
  <c r="AK68" i="67"/>
  <c r="AL68" i="67"/>
  <c r="AM68" i="67"/>
  <c r="AN68" i="67"/>
  <c r="AO68" i="67"/>
  <c r="AP68" i="67"/>
  <c r="AR68" i="67" s="1"/>
  <c r="AQ68" i="67"/>
  <c r="AS68" i="67"/>
  <c r="AT68" i="67"/>
  <c r="AU68" i="67"/>
  <c r="AV68" i="67"/>
  <c r="AW68" i="67"/>
  <c r="AX68" i="67"/>
  <c r="AY68" i="67"/>
  <c r="AZ68" i="67"/>
  <c r="BA68" i="67"/>
  <c r="BB68" i="67"/>
  <c r="BC68" i="67"/>
  <c r="BO68" i="67"/>
  <c r="AE69" i="67"/>
  <c r="AF69" i="67"/>
  <c r="AG69" i="67"/>
  <c r="AH69" i="67"/>
  <c r="AI69" i="67"/>
  <c r="AJ69" i="67"/>
  <c r="AK69" i="67"/>
  <c r="AL69" i="67"/>
  <c r="AM69" i="67"/>
  <c r="AN69" i="67"/>
  <c r="AO69" i="67"/>
  <c r="AP69" i="67"/>
  <c r="AQ69" i="67"/>
  <c r="AS69" i="67"/>
  <c r="AT69" i="67"/>
  <c r="AU69" i="67"/>
  <c r="AW69" i="67" s="1"/>
  <c r="AV69" i="67"/>
  <c r="AX69" i="67"/>
  <c r="AY69" i="67"/>
  <c r="AZ69" i="67"/>
  <c r="BA69" i="67"/>
  <c r="BB69" i="67"/>
  <c r="BC69" i="67"/>
  <c r="BJ69" i="67"/>
  <c r="BO69" i="67"/>
  <c r="AE70" i="67"/>
  <c r="AF70" i="67"/>
  <c r="AG70" i="67"/>
  <c r="AH70" i="67"/>
  <c r="AI70" i="67"/>
  <c r="AJ70" i="67"/>
  <c r="AK70" i="67"/>
  <c r="AL70" i="67"/>
  <c r="AM70" i="67"/>
  <c r="AN70" i="67"/>
  <c r="AO70" i="67"/>
  <c r="AP70" i="67"/>
  <c r="AQ70" i="67"/>
  <c r="AR70" i="67"/>
  <c r="AS70" i="67"/>
  <c r="AT70" i="67"/>
  <c r="AU70" i="67"/>
  <c r="AV70" i="67"/>
  <c r="AX70" i="67"/>
  <c r="AY70" i="67"/>
  <c r="AZ70" i="67"/>
  <c r="BA70" i="67"/>
  <c r="BB70" i="67"/>
  <c r="BC70" i="67"/>
  <c r="BJ70" i="67"/>
  <c r="BO70" i="67"/>
  <c r="AE71" i="67"/>
  <c r="AF71" i="67"/>
  <c r="AG71" i="67"/>
  <c r="AH71" i="67"/>
  <c r="AI71" i="67"/>
  <c r="AJ71" i="67"/>
  <c r="AK71" i="67"/>
  <c r="AL71" i="67"/>
  <c r="AM71" i="67"/>
  <c r="AN71" i="67"/>
  <c r="AO71" i="67"/>
  <c r="AP71" i="67"/>
  <c r="AQ71" i="67"/>
  <c r="AR71" i="67"/>
  <c r="AS71" i="67"/>
  <c r="AT71" i="67"/>
  <c r="AU71" i="67"/>
  <c r="AV71" i="67"/>
  <c r="AX71" i="67"/>
  <c r="AY71" i="67"/>
  <c r="AZ71" i="67"/>
  <c r="BA71" i="67"/>
  <c r="BB71" i="67"/>
  <c r="BC71" i="67"/>
  <c r="BJ71" i="67"/>
  <c r="BO71" i="67"/>
  <c r="AE72" i="67"/>
  <c r="AF72" i="67"/>
  <c r="AG72" i="67"/>
  <c r="AH72" i="67"/>
  <c r="AI72" i="67"/>
  <c r="AJ72" i="67"/>
  <c r="AK72" i="67"/>
  <c r="AL72" i="67"/>
  <c r="AM72" i="67"/>
  <c r="AN72" i="67"/>
  <c r="AO72" i="67"/>
  <c r="AP72" i="67"/>
  <c r="AQ72" i="67"/>
  <c r="AR72" i="67"/>
  <c r="AS72" i="67"/>
  <c r="AT72" i="67"/>
  <c r="AU72" i="67"/>
  <c r="AV72" i="67"/>
  <c r="AX72" i="67"/>
  <c r="AY72" i="67"/>
  <c r="AZ72" i="67"/>
  <c r="BA72" i="67"/>
  <c r="BB72" i="67"/>
  <c r="BC72" i="67"/>
  <c r="BJ72" i="67"/>
  <c r="BO72" i="67"/>
  <c r="AE73" i="67"/>
  <c r="AF73" i="67"/>
  <c r="AG73" i="67"/>
  <c r="AH73" i="67"/>
  <c r="AI73" i="67"/>
  <c r="AJ73" i="67"/>
  <c r="AK73" i="67"/>
  <c r="AL73" i="67"/>
  <c r="AM73" i="67"/>
  <c r="AN73" i="67"/>
  <c r="AO73" i="67"/>
  <c r="AP73" i="67"/>
  <c r="AQ73" i="67"/>
  <c r="AR73" i="67"/>
  <c r="AS73" i="67"/>
  <c r="AT73" i="67"/>
  <c r="AU73" i="67"/>
  <c r="AV73" i="67"/>
  <c r="AX73" i="67"/>
  <c r="AY73" i="67"/>
  <c r="AZ73" i="67"/>
  <c r="BA73" i="67"/>
  <c r="BB73" i="67"/>
  <c r="BC73" i="67"/>
  <c r="BJ73" i="67"/>
  <c r="BO73" i="67"/>
  <c r="AE74" i="67"/>
  <c r="AF74" i="67"/>
  <c r="AG74" i="67"/>
  <c r="AH74" i="67"/>
  <c r="AI74" i="67"/>
  <c r="AJ74" i="67"/>
  <c r="AK74" i="67"/>
  <c r="AL74" i="67"/>
  <c r="AM74" i="67"/>
  <c r="AN74" i="67"/>
  <c r="AO74" i="67"/>
  <c r="AP74" i="67"/>
  <c r="AQ74" i="67"/>
  <c r="AR74" i="67"/>
  <c r="AS74" i="67"/>
  <c r="AT74" i="67"/>
  <c r="AU74" i="67"/>
  <c r="AV74" i="67"/>
  <c r="AX74" i="67"/>
  <c r="AY74" i="67"/>
  <c r="AZ74" i="67"/>
  <c r="BA74" i="67"/>
  <c r="BB74" i="67"/>
  <c r="BC74" i="67"/>
  <c r="BJ74" i="67"/>
  <c r="BO74" i="67"/>
  <c r="AE75" i="67"/>
  <c r="AF75" i="67"/>
  <c r="AG75" i="67"/>
  <c r="AH75" i="67"/>
  <c r="AI75" i="67"/>
  <c r="AJ75" i="67"/>
  <c r="AK75" i="67"/>
  <c r="AL75" i="67"/>
  <c r="AM75" i="67"/>
  <c r="AN75" i="67"/>
  <c r="AO75" i="67"/>
  <c r="AP75" i="67"/>
  <c r="AQ75" i="67"/>
  <c r="AR75" i="67"/>
  <c r="AS75" i="67"/>
  <c r="AT75" i="67"/>
  <c r="AU75" i="67"/>
  <c r="AV75" i="67"/>
  <c r="AX75" i="67"/>
  <c r="AY75" i="67"/>
  <c r="AZ75" i="67"/>
  <c r="BA75" i="67"/>
  <c r="BB75" i="67"/>
  <c r="BC75" i="67"/>
  <c r="BJ75" i="67"/>
  <c r="BO75" i="67"/>
  <c r="AE76" i="67"/>
  <c r="AF76" i="67"/>
  <c r="AG76" i="67"/>
  <c r="AH76" i="67"/>
  <c r="AI76" i="67"/>
  <c r="AJ76" i="67"/>
  <c r="AK76" i="67"/>
  <c r="AL76" i="67"/>
  <c r="AM76" i="67"/>
  <c r="AN76" i="67"/>
  <c r="AO76" i="67"/>
  <c r="AP76" i="67"/>
  <c r="AQ76" i="67"/>
  <c r="AR76" i="67"/>
  <c r="AS76" i="67"/>
  <c r="AT76" i="67"/>
  <c r="AU76" i="67"/>
  <c r="AV76" i="67"/>
  <c r="AX76" i="67"/>
  <c r="AY76" i="67"/>
  <c r="AZ76" i="67"/>
  <c r="BA76" i="67"/>
  <c r="BB76" i="67"/>
  <c r="BC76" i="67"/>
  <c r="BJ76" i="67"/>
  <c r="BO76" i="67"/>
  <c r="AE77" i="67"/>
  <c r="AF77" i="67"/>
  <c r="AG77" i="67"/>
  <c r="AH77" i="67"/>
  <c r="AI77" i="67"/>
  <c r="AJ77" i="67"/>
  <c r="AK77" i="67"/>
  <c r="AL77" i="67"/>
  <c r="AM77" i="67"/>
  <c r="AN77" i="67"/>
  <c r="AO77" i="67"/>
  <c r="AP77" i="67"/>
  <c r="AQ77" i="67"/>
  <c r="AR77" i="67"/>
  <c r="AS77" i="67"/>
  <c r="AT77" i="67"/>
  <c r="AU77" i="67"/>
  <c r="AV77" i="67"/>
  <c r="AX77" i="67"/>
  <c r="AY77" i="67"/>
  <c r="AZ77" i="67"/>
  <c r="BA77" i="67"/>
  <c r="BB77" i="67"/>
  <c r="BC77" i="67"/>
  <c r="BJ77" i="67"/>
  <c r="BO77" i="67"/>
  <c r="AE78" i="67"/>
  <c r="AF78" i="67"/>
  <c r="AG78" i="67"/>
  <c r="AH78" i="67"/>
  <c r="AI78" i="67"/>
  <c r="AJ78" i="67"/>
  <c r="AK78" i="67"/>
  <c r="AL78" i="67"/>
  <c r="AM78" i="67"/>
  <c r="AN78" i="67"/>
  <c r="AO78" i="67"/>
  <c r="AP78" i="67"/>
  <c r="AQ78" i="67"/>
  <c r="AR78" i="67"/>
  <c r="AS78" i="67"/>
  <c r="AT78" i="67"/>
  <c r="AU78" i="67"/>
  <c r="AV78" i="67"/>
  <c r="AX78" i="67"/>
  <c r="AY78" i="67"/>
  <c r="AZ78" i="67"/>
  <c r="BA78" i="67"/>
  <c r="BB78" i="67"/>
  <c r="BC78" i="67"/>
  <c r="BJ78" i="67"/>
  <c r="BO78" i="67"/>
  <c r="AE79" i="67"/>
  <c r="AF79" i="67"/>
  <c r="AG79" i="67"/>
  <c r="AH79" i="67"/>
  <c r="AI79" i="67"/>
  <c r="AJ79" i="67"/>
  <c r="AK79" i="67"/>
  <c r="AL79" i="67"/>
  <c r="AM79" i="67"/>
  <c r="AN79" i="67"/>
  <c r="AO79" i="67"/>
  <c r="AP79" i="67"/>
  <c r="AQ79" i="67"/>
  <c r="AR79" i="67"/>
  <c r="AS79" i="67"/>
  <c r="AT79" i="67"/>
  <c r="AU79" i="67"/>
  <c r="AV79" i="67"/>
  <c r="AX79" i="67"/>
  <c r="AY79" i="67"/>
  <c r="AZ79" i="67"/>
  <c r="BA79" i="67"/>
  <c r="BB79" i="67"/>
  <c r="BC79" i="67"/>
  <c r="BJ79" i="67"/>
  <c r="BO79" i="67"/>
  <c r="AE80" i="67"/>
  <c r="AF80" i="67"/>
  <c r="AG80" i="67"/>
  <c r="AH80" i="67"/>
  <c r="AI80" i="67"/>
  <c r="AJ80" i="67"/>
  <c r="AK80" i="67"/>
  <c r="AL80" i="67"/>
  <c r="AM80" i="67"/>
  <c r="AN80" i="67"/>
  <c r="AO80" i="67"/>
  <c r="AP80" i="67"/>
  <c r="AQ80" i="67"/>
  <c r="AR80" i="67"/>
  <c r="AS80" i="67"/>
  <c r="AT80" i="67"/>
  <c r="AU80" i="67"/>
  <c r="AV80" i="67"/>
  <c r="AX80" i="67"/>
  <c r="AY80" i="67"/>
  <c r="AZ80" i="67"/>
  <c r="BA80" i="67"/>
  <c r="BB80" i="67"/>
  <c r="BC80" i="67"/>
  <c r="BJ80" i="67"/>
  <c r="BO80" i="67"/>
  <c r="AE81" i="67"/>
  <c r="AF81" i="67"/>
  <c r="AG81" i="67"/>
  <c r="AH81" i="67"/>
  <c r="AI81" i="67"/>
  <c r="AJ81" i="67"/>
  <c r="AK81" i="67"/>
  <c r="AL81" i="67"/>
  <c r="AM81" i="67"/>
  <c r="AN81" i="67"/>
  <c r="AO81" i="67"/>
  <c r="AP81" i="67"/>
  <c r="AQ81" i="67"/>
  <c r="AR81" i="67"/>
  <c r="AS81" i="67"/>
  <c r="AT81" i="67"/>
  <c r="AU81" i="67"/>
  <c r="AV81" i="67"/>
  <c r="AX81" i="67"/>
  <c r="AY81" i="67"/>
  <c r="AZ81" i="67"/>
  <c r="BA81" i="67"/>
  <c r="BB81" i="67"/>
  <c r="BC81" i="67"/>
  <c r="BJ81" i="67"/>
  <c r="BO81" i="67"/>
  <c r="AE82" i="67"/>
  <c r="AF82" i="67"/>
  <c r="AG82" i="67"/>
  <c r="AH82" i="67"/>
  <c r="AI82" i="67"/>
  <c r="AJ82" i="67"/>
  <c r="AK82" i="67"/>
  <c r="AL82" i="67"/>
  <c r="AM82" i="67"/>
  <c r="AN82" i="67"/>
  <c r="AO82" i="67"/>
  <c r="AP82" i="67"/>
  <c r="AQ82" i="67"/>
  <c r="AR82" i="67"/>
  <c r="AS82" i="67"/>
  <c r="AT82" i="67"/>
  <c r="AU82" i="67"/>
  <c r="AV82" i="67"/>
  <c r="AX82" i="67"/>
  <c r="AY82" i="67"/>
  <c r="AZ82" i="67"/>
  <c r="BA82" i="67"/>
  <c r="BB82" i="67"/>
  <c r="BC82" i="67"/>
  <c r="BJ82" i="67"/>
  <c r="BO82" i="67"/>
  <c r="AE83" i="67"/>
  <c r="AF83" i="67"/>
  <c r="AG83" i="67"/>
  <c r="AH83" i="67"/>
  <c r="AI83" i="67"/>
  <c r="AJ83" i="67"/>
  <c r="AK83" i="67"/>
  <c r="AL83" i="67"/>
  <c r="AM83" i="67"/>
  <c r="AN83" i="67"/>
  <c r="AO83" i="67"/>
  <c r="AP83" i="67"/>
  <c r="AQ83" i="67"/>
  <c r="AR83" i="67"/>
  <c r="AS83" i="67"/>
  <c r="AT83" i="67"/>
  <c r="AU83" i="67"/>
  <c r="AV83" i="67"/>
  <c r="AX83" i="67"/>
  <c r="AY83" i="67"/>
  <c r="AZ83" i="67"/>
  <c r="BA83" i="67"/>
  <c r="BB83" i="67"/>
  <c r="BC83" i="67"/>
  <c r="BJ83" i="67"/>
  <c r="BO83" i="67"/>
  <c r="AE84" i="67"/>
  <c r="AF84" i="67"/>
  <c r="AG84" i="67"/>
  <c r="AH84" i="67"/>
  <c r="AI84" i="67"/>
  <c r="AJ84" i="67"/>
  <c r="AK84" i="67"/>
  <c r="AL84" i="67"/>
  <c r="AM84" i="67"/>
  <c r="AN84" i="67"/>
  <c r="AO84" i="67"/>
  <c r="AP84" i="67"/>
  <c r="AQ84" i="67"/>
  <c r="AR84" i="67"/>
  <c r="AS84" i="67"/>
  <c r="AT84" i="67"/>
  <c r="AU84" i="67"/>
  <c r="AV84" i="67"/>
  <c r="AX84" i="67"/>
  <c r="AY84" i="67"/>
  <c r="AZ84" i="67"/>
  <c r="BA84" i="67"/>
  <c r="BB84" i="67"/>
  <c r="BC84" i="67"/>
  <c r="BJ84" i="67"/>
  <c r="BO84" i="67"/>
  <c r="AE85" i="67"/>
  <c r="AF85" i="67"/>
  <c r="AG85" i="67"/>
  <c r="AH85" i="67"/>
  <c r="AI85" i="67"/>
  <c r="AJ85" i="67"/>
  <c r="AK85" i="67"/>
  <c r="AL85" i="67"/>
  <c r="AM85" i="67"/>
  <c r="AN85" i="67"/>
  <c r="AO85" i="67"/>
  <c r="AP85" i="67"/>
  <c r="AQ85" i="67"/>
  <c r="AR85" i="67"/>
  <c r="AS85" i="67"/>
  <c r="AT85" i="67"/>
  <c r="AU85" i="67"/>
  <c r="AW85" i="67" s="1"/>
  <c r="AV85" i="67"/>
  <c r="AX85" i="67"/>
  <c r="AY85" i="67"/>
  <c r="AZ85" i="67"/>
  <c r="BA85" i="67"/>
  <c r="BB85" i="67"/>
  <c r="BC85" i="67"/>
  <c r="BO85" i="67"/>
  <c r="BJ85" i="67"/>
  <c r="BN85" i="67"/>
  <c r="AE86" i="67"/>
  <c r="AF86" i="67"/>
  <c r="AG86" i="67"/>
  <c r="AH86" i="67"/>
  <c r="AI86" i="67"/>
  <c r="AJ86" i="67"/>
  <c r="AK86" i="67"/>
  <c r="AL86" i="67"/>
  <c r="AM86" i="67"/>
  <c r="AN86" i="67"/>
  <c r="AO86" i="67"/>
  <c r="AP86" i="67"/>
  <c r="AQ86" i="67"/>
  <c r="AR86" i="67"/>
  <c r="AS86" i="67"/>
  <c r="AT86" i="67"/>
  <c r="AU86" i="67"/>
  <c r="AW86" i="67" s="1"/>
  <c r="AV86" i="67"/>
  <c r="AX86" i="67"/>
  <c r="AY86" i="67"/>
  <c r="AZ86" i="67"/>
  <c r="BA86" i="67"/>
  <c r="BC86" i="67"/>
  <c r="BO86" i="67"/>
  <c r="BJ86" i="67"/>
  <c r="BN86" i="67"/>
  <c r="AE87" i="67"/>
  <c r="AF87" i="67"/>
  <c r="AG87" i="67"/>
  <c r="AH87" i="67"/>
  <c r="AI87" i="67"/>
  <c r="AJ87" i="67"/>
  <c r="AK87" i="67"/>
  <c r="AL87" i="67"/>
  <c r="AM87" i="67"/>
  <c r="AN87" i="67"/>
  <c r="AO87" i="67"/>
  <c r="AP87" i="67"/>
  <c r="AQ87" i="67"/>
  <c r="AR87" i="67"/>
  <c r="AS87" i="67"/>
  <c r="AT87" i="67"/>
  <c r="AU87" i="67"/>
  <c r="AV87" i="67"/>
  <c r="AX87" i="67"/>
  <c r="AY87" i="67"/>
  <c r="AZ87" i="67"/>
  <c r="BA87" i="67"/>
  <c r="BB87" i="67" s="1"/>
  <c r="BC87" i="67"/>
  <c r="BJ87" i="67"/>
  <c r="BO87" i="67"/>
  <c r="AE88" i="67"/>
  <c r="AF88" i="67"/>
  <c r="AG88" i="67"/>
  <c r="AH88" i="67"/>
  <c r="AI88" i="67"/>
  <c r="AJ88" i="67"/>
  <c r="AK88" i="67"/>
  <c r="AL88" i="67"/>
  <c r="AM88" i="67"/>
  <c r="AN88" i="67"/>
  <c r="AO88" i="67"/>
  <c r="AP88" i="67"/>
  <c r="AQ88" i="67"/>
  <c r="AR88" i="67"/>
  <c r="AS88" i="67"/>
  <c r="AT88" i="67"/>
  <c r="AU88" i="67"/>
  <c r="AW88" i="67" s="1"/>
  <c r="AV88" i="67"/>
  <c r="AX88" i="67"/>
  <c r="AY88" i="67"/>
  <c r="AZ88" i="67"/>
  <c r="BA88" i="67"/>
  <c r="BB88" i="67"/>
  <c r="BC88" i="67"/>
  <c r="BO88" i="67"/>
  <c r="BJ88" i="67"/>
  <c r="BN88" i="67"/>
  <c r="AE89" i="67"/>
  <c r="AF89" i="67"/>
  <c r="AG89" i="67"/>
  <c r="AH89" i="67"/>
  <c r="AI89" i="67"/>
  <c r="AJ89" i="67"/>
  <c r="AK89" i="67"/>
  <c r="AL89" i="67"/>
  <c r="AM89" i="67"/>
  <c r="AN89" i="67"/>
  <c r="AO89" i="67"/>
  <c r="AP89" i="67"/>
  <c r="AQ89" i="67"/>
  <c r="AR89" i="67" s="1"/>
  <c r="AS89" i="67"/>
  <c r="AT89" i="67"/>
  <c r="AU89" i="67"/>
  <c r="AW89" i="67" s="1"/>
  <c r="AV89" i="67"/>
  <c r="AX89" i="67"/>
  <c r="AY89" i="67"/>
  <c r="AZ89" i="67"/>
  <c r="BA89" i="67"/>
  <c r="BC89" i="67"/>
  <c r="BN89" i="67"/>
  <c r="BO89" i="67"/>
  <c r="BJ89" i="67"/>
  <c r="AE90" i="67"/>
  <c r="AF90" i="67"/>
  <c r="AG90" i="67"/>
  <c r="AH90" i="67"/>
  <c r="AI90" i="67"/>
  <c r="AJ90" i="67"/>
  <c r="AK90" i="67"/>
  <c r="AL90" i="67"/>
  <c r="AM90" i="67"/>
  <c r="AN90" i="67"/>
  <c r="AO90" i="67"/>
  <c r="AP90" i="67"/>
  <c r="AQ90" i="67"/>
  <c r="AR90" i="67" s="1"/>
  <c r="AS90" i="67"/>
  <c r="AT90" i="67"/>
  <c r="AU90" i="67"/>
  <c r="AV90" i="67"/>
  <c r="AX90" i="67"/>
  <c r="AY90" i="67"/>
  <c r="AZ90" i="67"/>
  <c r="BB90" i="67" s="1"/>
  <c r="BA90" i="67"/>
  <c r="BC90" i="67"/>
  <c r="BO90" i="67"/>
  <c r="AE91" i="67"/>
  <c r="AF91" i="67"/>
  <c r="AG91" i="67"/>
  <c r="AH91" i="67"/>
  <c r="AI91" i="67"/>
  <c r="AJ91" i="67"/>
  <c r="AK91" i="67"/>
  <c r="AL91" i="67"/>
  <c r="AM91" i="67"/>
  <c r="AN91" i="67"/>
  <c r="AO91" i="67"/>
  <c r="AP91" i="67"/>
  <c r="AQ91" i="67"/>
  <c r="AR91" i="67"/>
  <c r="AS91" i="67"/>
  <c r="AT91" i="67"/>
  <c r="AU91" i="67"/>
  <c r="AV91" i="67"/>
  <c r="AX91" i="67"/>
  <c r="AY91" i="67"/>
  <c r="AZ91" i="67"/>
  <c r="BA91" i="67"/>
  <c r="BB91" i="67"/>
  <c r="BC91" i="67"/>
  <c r="BO91" i="67"/>
  <c r="AE92" i="67"/>
  <c r="AF92" i="67"/>
  <c r="AG92" i="67"/>
  <c r="AH92" i="67"/>
  <c r="AI92" i="67"/>
  <c r="AJ92" i="67"/>
  <c r="AK92" i="67"/>
  <c r="AL92" i="67"/>
  <c r="AM92" i="67"/>
  <c r="AN92" i="67"/>
  <c r="AO92" i="67"/>
  <c r="AP92" i="67"/>
  <c r="AQ92" i="67"/>
  <c r="AR92" i="67" s="1"/>
  <c r="AS92" i="67"/>
  <c r="AT92" i="67"/>
  <c r="AU92" i="67"/>
  <c r="AV92" i="67"/>
  <c r="AX92" i="67"/>
  <c r="AY92" i="67"/>
  <c r="AZ92" i="67"/>
  <c r="BB92" i="67" s="1"/>
  <c r="BA92" i="67"/>
  <c r="BC92" i="67"/>
  <c r="BN92" i="67"/>
  <c r="BO92" i="67"/>
  <c r="AE93" i="67"/>
  <c r="AF93" i="67"/>
  <c r="AG93" i="67"/>
  <c r="AH93" i="67"/>
  <c r="AI93" i="67"/>
  <c r="AJ93" i="67"/>
  <c r="AK93" i="67"/>
  <c r="AL93" i="67"/>
  <c r="AM93" i="67"/>
  <c r="AN93" i="67"/>
  <c r="AO93" i="67"/>
  <c r="AP93" i="67"/>
  <c r="AQ93" i="67"/>
  <c r="AR93" i="67" s="1"/>
  <c r="AS93" i="67"/>
  <c r="AT93" i="67"/>
  <c r="AU93" i="67"/>
  <c r="AW93" i="67" s="1"/>
  <c r="AV93" i="67"/>
  <c r="AX93" i="67"/>
  <c r="AY93" i="67"/>
  <c r="AZ93" i="67"/>
  <c r="BA93" i="67"/>
  <c r="BB93" i="67"/>
  <c r="BC93" i="67"/>
  <c r="BO93" i="67"/>
  <c r="AE94" i="67"/>
  <c r="AF94" i="67"/>
  <c r="AG94" i="67"/>
  <c r="AH94" i="67"/>
  <c r="AI94" i="67"/>
  <c r="AJ94" i="67"/>
  <c r="AK94" i="67"/>
  <c r="AL94" i="67"/>
  <c r="AM94" i="67"/>
  <c r="AN94" i="67"/>
  <c r="AO94" i="67"/>
  <c r="AP94" i="67"/>
  <c r="AQ94" i="67"/>
  <c r="AR94" i="67"/>
  <c r="AS94" i="67"/>
  <c r="AT94" i="67"/>
  <c r="AU94" i="67"/>
  <c r="AW94" i="67" s="1"/>
  <c r="AV94" i="67"/>
  <c r="AX94" i="67"/>
  <c r="AY94" i="67"/>
  <c r="AZ94" i="67"/>
  <c r="BA94" i="67"/>
  <c r="BB94" i="67" s="1"/>
  <c r="BC94" i="67"/>
  <c r="BO94" i="67"/>
  <c r="AE95" i="67"/>
  <c r="AF95" i="67"/>
  <c r="AG95" i="67"/>
  <c r="AH95" i="67"/>
  <c r="AI95" i="67"/>
  <c r="AJ95" i="67"/>
  <c r="AK95" i="67"/>
  <c r="AL95" i="67"/>
  <c r="AM95" i="67"/>
  <c r="AN95" i="67"/>
  <c r="AO95" i="67"/>
  <c r="AP95" i="67"/>
  <c r="AQ95" i="67"/>
  <c r="AR95" i="67"/>
  <c r="AS95" i="67"/>
  <c r="AT95" i="67"/>
  <c r="AU95" i="67"/>
  <c r="AV95" i="67"/>
  <c r="AX95" i="67"/>
  <c r="AY95" i="67"/>
  <c r="AZ95" i="67"/>
  <c r="BA95" i="67"/>
  <c r="BB95" i="67" s="1"/>
  <c r="BC95" i="67"/>
  <c r="BJ95" i="67"/>
  <c r="BO95" i="67"/>
  <c r="AE96" i="67"/>
  <c r="AF96" i="67"/>
  <c r="AG96" i="67"/>
  <c r="AH96" i="67"/>
  <c r="AI96" i="67"/>
  <c r="AJ96" i="67"/>
  <c r="AK96" i="67"/>
  <c r="AL96" i="67"/>
  <c r="AM96" i="67"/>
  <c r="AN96" i="67"/>
  <c r="AO96" i="67"/>
  <c r="AP96" i="67"/>
  <c r="AQ96" i="67"/>
  <c r="AR96" i="67"/>
  <c r="AS96" i="67"/>
  <c r="AT96" i="67"/>
  <c r="AU96" i="67"/>
  <c r="AW96" i="67" s="1"/>
  <c r="AV96" i="67"/>
  <c r="AX96" i="67"/>
  <c r="AY96" i="67"/>
  <c r="AZ96" i="67"/>
  <c r="BA96" i="67"/>
  <c r="BB96" i="67"/>
  <c r="BC96" i="67"/>
  <c r="BO96" i="67"/>
  <c r="BJ96" i="67"/>
  <c r="BN96" i="67"/>
  <c r="AE97" i="67"/>
  <c r="AF97" i="67"/>
  <c r="AG97" i="67"/>
  <c r="AH97" i="67"/>
  <c r="AI97" i="67"/>
  <c r="AJ97" i="67"/>
  <c r="AK97" i="67"/>
  <c r="AL97" i="67"/>
  <c r="AM97" i="67"/>
  <c r="AN97" i="67"/>
  <c r="AO97" i="67"/>
  <c r="AP97" i="67"/>
  <c r="AQ97" i="67"/>
  <c r="AR97" i="67" s="1"/>
  <c r="AS97" i="67"/>
  <c r="AT97" i="67"/>
  <c r="AU97" i="67"/>
  <c r="AW97" i="67" s="1"/>
  <c r="AV97" i="67"/>
  <c r="AX97" i="67"/>
  <c r="AY97" i="67"/>
  <c r="AZ97" i="67"/>
  <c r="BA97" i="67"/>
  <c r="BC97" i="67"/>
  <c r="BN97" i="67"/>
  <c r="BO97" i="67"/>
  <c r="BJ97" i="67"/>
  <c r="AE98" i="67"/>
  <c r="AF98" i="67"/>
  <c r="AG98" i="67"/>
  <c r="AH98" i="67"/>
  <c r="AI98" i="67"/>
  <c r="AJ98" i="67"/>
  <c r="AK98" i="67"/>
  <c r="AL98" i="67"/>
  <c r="AM98" i="67"/>
  <c r="AN98" i="67"/>
  <c r="AO98" i="67"/>
  <c r="AP98" i="67"/>
  <c r="AQ98" i="67"/>
  <c r="AR98" i="67" s="1"/>
  <c r="AS98" i="67"/>
  <c r="AT98" i="67"/>
  <c r="AU98" i="67"/>
  <c r="AV98" i="67"/>
  <c r="AX98" i="67"/>
  <c r="AY98" i="67"/>
  <c r="AZ98" i="67"/>
  <c r="BB98" i="67" s="1"/>
  <c r="BA98" i="67"/>
  <c r="BC98" i="67"/>
  <c r="BO98" i="67"/>
  <c r="AE99" i="67"/>
  <c r="AF99" i="67"/>
  <c r="AG99" i="67"/>
  <c r="AH99" i="67"/>
  <c r="AI99" i="67"/>
  <c r="AJ99" i="67"/>
  <c r="AK99" i="67"/>
  <c r="AL99" i="67"/>
  <c r="AM99" i="67"/>
  <c r="AN99" i="67"/>
  <c r="AO99" i="67"/>
  <c r="AP99" i="67"/>
  <c r="AQ99" i="67"/>
  <c r="AR99" i="67"/>
  <c r="AS99" i="67"/>
  <c r="AT99" i="67"/>
  <c r="AU99" i="67"/>
  <c r="AV99" i="67"/>
  <c r="AX99" i="67"/>
  <c r="AY99" i="67"/>
  <c r="AZ99" i="67"/>
  <c r="BA99" i="67"/>
  <c r="BB99" i="67"/>
  <c r="BC99" i="67"/>
  <c r="BO99" i="67"/>
  <c r="AE100" i="67"/>
  <c r="AF100" i="67"/>
  <c r="AG100" i="67"/>
  <c r="AH100" i="67"/>
  <c r="AI100" i="67"/>
  <c r="AJ100" i="67"/>
  <c r="AK100" i="67"/>
  <c r="AL100" i="67"/>
  <c r="AM100" i="67"/>
  <c r="AN100" i="67"/>
  <c r="AO100" i="67"/>
  <c r="AP100" i="67"/>
  <c r="AQ100" i="67"/>
  <c r="AR100" i="67" s="1"/>
  <c r="AS100" i="67"/>
  <c r="AT100" i="67"/>
  <c r="AU100" i="67"/>
  <c r="AV100" i="67"/>
  <c r="AX100" i="67"/>
  <c r="AY100" i="67"/>
  <c r="AZ100" i="67"/>
  <c r="BB100" i="67" s="1"/>
  <c r="BA100" i="67"/>
  <c r="BC100" i="67"/>
  <c r="BN100" i="67"/>
  <c r="BO100" i="67"/>
  <c r="AE101" i="67"/>
  <c r="AF101" i="67"/>
  <c r="AG101" i="67"/>
  <c r="AH101" i="67"/>
  <c r="AI101" i="67"/>
  <c r="AJ101" i="67"/>
  <c r="AK101" i="67"/>
  <c r="AL101" i="67"/>
  <c r="AM101" i="67"/>
  <c r="AN101" i="67"/>
  <c r="AO101" i="67"/>
  <c r="AP101" i="67"/>
  <c r="AQ101" i="67"/>
  <c r="AR101" i="67"/>
  <c r="AS101" i="67"/>
  <c r="AT101" i="67"/>
  <c r="AU101" i="67"/>
  <c r="AW101" i="67" s="1"/>
  <c r="AV101" i="67"/>
  <c r="AX101" i="67"/>
  <c r="AY101" i="67"/>
  <c r="AZ101" i="67"/>
  <c r="BA101" i="67"/>
  <c r="BB101" i="67"/>
  <c r="BC101" i="67"/>
  <c r="BO101" i="67"/>
  <c r="AE102" i="67"/>
  <c r="AF102" i="67"/>
  <c r="AG102" i="67"/>
  <c r="AH102" i="67"/>
  <c r="AI102" i="67"/>
  <c r="AJ102" i="67"/>
  <c r="AK102" i="67"/>
  <c r="AL102" i="67"/>
  <c r="AM102" i="67"/>
  <c r="AN102" i="67"/>
  <c r="AO102" i="67"/>
  <c r="AP102" i="67"/>
  <c r="AQ102" i="67"/>
  <c r="AR102" i="67"/>
  <c r="AS102" i="67"/>
  <c r="AT102" i="67"/>
  <c r="AU102" i="67"/>
  <c r="AW102" i="67" s="1"/>
  <c r="AV102" i="67"/>
  <c r="AX102" i="67"/>
  <c r="AY102" i="67"/>
  <c r="AZ102" i="67"/>
  <c r="BA102" i="67"/>
  <c r="BB102" i="67" s="1"/>
  <c r="BC102" i="67"/>
  <c r="BO102" i="67"/>
  <c r="AE103" i="67"/>
  <c r="AF103" i="67"/>
  <c r="AG103" i="67"/>
  <c r="AH103" i="67"/>
  <c r="AI103" i="67"/>
  <c r="AJ103" i="67"/>
  <c r="AK103" i="67"/>
  <c r="AL103" i="67"/>
  <c r="AM103" i="67"/>
  <c r="AN103" i="67"/>
  <c r="AO103" i="67"/>
  <c r="AP103" i="67"/>
  <c r="AQ103" i="67"/>
  <c r="AR103" i="67"/>
  <c r="AS103" i="67"/>
  <c r="AT103" i="67"/>
  <c r="AU103" i="67"/>
  <c r="AV103" i="67"/>
  <c r="AX103" i="67"/>
  <c r="AY103" i="67"/>
  <c r="AZ103" i="67"/>
  <c r="BA103" i="67"/>
  <c r="BB103" i="67" s="1"/>
  <c r="BC103" i="67"/>
  <c r="BJ103" i="67"/>
  <c r="BO103" i="67"/>
  <c r="AE104" i="67"/>
  <c r="AF104" i="67"/>
  <c r="AG104" i="67"/>
  <c r="AH104" i="67"/>
  <c r="AI104" i="67"/>
  <c r="AJ104" i="67"/>
  <c r="AK104" i="67"/>
  <c r="AL104" i="67"/>
  <c r="AM104" i="67"/>
  <c r="AN104" i="67"/>
  <c r="AO104" i="67"/>
  <c r="AP104" i="67"/>
  <c r="AQ104" i="67"/>
  <c r="AR104" i="67"/>
  <c r="AS104" i="67"/>
  <c r="AT104" i="67"/>
  <c r="AU104" i="67"/>
  <c r="AW104" i="67" s="1"/>
  <c r="AV104" i="67"/>
  <c r="AX104" i="67"/>
  <c r="AY104" i="67"/>
  <c r="AZ104" i="67"/>
  <c r="BA104" i="67"/>
  <c r="BB104" i="67"/>
  <c r="BC104" i="67"/>
  <c r="BO104" i="67"/>
  <c r="BJ104" i="67"/>
  <c r="BN104" i="67"/>
  <c r="AY5" i="67"/>
  <c r="AZ5" i="67"/>
  <c r="BA5" i="67"/>
  <c r="AX5" i="67"/>
  <c r="AT5" i="67"/>
  <c r="AU5" i="67"/>
  <c r="AV5" i="67"/>
  <c r="AS5" i="67"/>
  <c r="AF5" i="67"/>
  <c r="AG5" i="67"/>
  <c r="AH5" i="67"/>
  <c r="AI5" i="67"/>
  <c r="AJ5" i="67"/>
  <c r="AK5" i="67"/>
  <c r="AL5" i="67"/>
  <c r="AM5" i="67"/>
  <c r="AN5" i="67"/>
  <c r="AO5" i="67"/>
  <c r="AP5" i="67"/>
  <c r="AQ5" i="67"/>
  <c r="O5" i="67"/>
  <c r="AL4" i="67"/>
  <c r="AG10" i="55"/>
  <c r="AH10" i="55"/>
  <c r="AI10" i="55"/>
  <c r="AJ10" i="55"/>
  <c r="AK10" i="55"/>
  <c r="BJ10" i="55" s="1"/>
  <c r="AL10" i="55"/>
  <c r="AM10" i="55"/>
  <c r="AN10" i="55"/>
  <c r="AO10" i="55"/>
  <c r="AP10" i="55"/>
  <c r="AQ10" i="55"/>
  <c r="AR10" i="55"/>
  <c r="AS10" i="55"/>
  <c r="AT10" i="55"/>
  <c r="AU10" i="55"/>
  <c r="AW10" i="55"/>
  <c r="AX10" i="55"/>
  <c r="AY10" i="55"/>
  <c r="BI10" i="55" s="1"/>
  <c r="BL10" i="55" s="1"/>
  <c r="AZ10" i="55"/>
  <c r="BB10" i="55"/>
  <c r="BC10" i="55"/>
  <c r="BD10" i="55"/>
  <c r="BF10" i="55" s="1"/>
  <c r="BE10" i="55"/>
  <c r="BG10" i="55"/>
  <c r="AG11" i="55"/>
  <c r="AH11" i="55"/>
  <c r="AI11" i="55"/>
  <c r="AJ11" i="55"/>
  <c r="AK11" i="55"/>
  <c r="AL11" i="55"/>
  <c r="AM11" i="55"/>
  <c r="AN11" i="55"/>
  <c r="AO11" i="55"/>
  <c r="AP11" i="55"/>
  <c r="AQ11" i="55"/>
  <c r="AR11" i="55"/>
  <c r="AS11" i="55"/>
  <c r="AT11" i="55"/>
  <c r="AV11" i="55" s="1"/>
  <c r="AU11" i="55"/>
  <c r="AW11" i="55"/>
  <c r="AX11" i="55"/>
  <c r="AY11" i="55"/>
  <c r="AZ11" i="55"/>
  <c r="BB11" i="55"/>
  <c r="BC11" i="55"/>
  <c r="BD11" i="55"/>
  <c r="BF11" i="55" s="1"/>
  <c r="BE11" i="55"/>
  <c r="BG11" i="55"/>
  <c r="AG12" i="55"/>
  <c r="AH12" i="55"/>
  <c r="AI12" i="55"/>
  <c r="AJ12" i="55"/>
  <c r="AK12" i="55"/>
  <c r="AL12" i="55"/>
  <c r="AM12" i="55"/>
  <c r="AN12" i="55"/>
  <c r="AO12" i="55"/>
  <c r="AP12" i="55"/>
  <c r="AQ12" i="55"/>
  <c r="AR12" i="55"/>
  <c r="AS12" i="55"/>
  <c r="AT12" i="55"/>
  <c r="AU12" i="55"/>
  <c r="AV12" i="55"/>
  <c r="AW12" i="55"/>
  <c r="AX12" i="55"/>
  <c r="AY12" i="55"/>
  <c r="AZ12" i="55"/>
  <c r="BB12" i="55"/>
  <c r="BC12" i="55"/>
  <c r="BD12" i="55"/>
  <c r="BE12" i="55"/>
  <c r="BF12" i="55"/>
  <c r="BG12" i="55"/>
  <c r="AG13" i="55"/>
  <c r="AH13" i="55"/>
  <c r="AI13" i="55"/>
  <c r="AJ13" i="55"/>
  <c r="AK13" i="55"/>
  <c r="AL13" i="55"/>
  <c r="AM13" i="55"/>
  <c r="AN13" i="55"/>
  <c r="AO13" i="55"/>
  <c r="AP13" i="55"/>
  <c r="AQ13" i="55"/>
  <c r="AR13" i="55"/>
  <c r="AS13" i="55"/>
  <c r="AT13" i="55"/>
  <c r="AV13" i="55" s="1"/>
  <c r="AU13" i="55"/>
  <c r="AW13" i="55"/>
  <c r="AX13" i="55"/>
  <c r="AY13" i="55"/>
  <c r="AZ13" i="55"/>
  <c r="BB13" i="55"/>
  <c r="BC13" i="55"/>
  <c r="BD13" i="55"/>
  <c r="BE13" i="55"/>
  <c r="BG13" i="55"/>
  <c r="AG14" i="55"/>
  <c r="AH14" i="55"/>
  <c r="AI14" i="55"/>
  <c r="AJ14" i="55"/>
  <c r="AK14" i="55"/>
  <c r="AL14" i="55"/>
  <c r="AM14" i="55"/>
  <c r="AN14" i="55"/>
  <c r="AO14" i="55"/>
  <c r="AP14" i="55"/>
  <c r="AQ14" i="55"/>
  <c r="AR14" i="55"/>
  <c r="AS14" i="55"/>
  <c r="AT14" i="55"/>
  <c r="AU14" i="55"/>
  <c r="AW14" i="55"/>
  <c r="AX14" i="55"/>
  <c r="AY14" i="55"/>
  <c r="AZ14" i="55"/>
  <c r="BB14" i="55"/>
  <c r="BC14" i="55"/>
  <c r="BD14" i="55"/>
  <c r="BE14" i="55"/>
  <c r="BG14" i="55"/>
  <c r="AG15" i="55"/>
  <c r="AH15" i="55"/>
  <c r="AI15" i="55"/>
  <c r="AJ15" i="55"/>
  <c r="AK15" i="55"/>
  <c r="AL15" i="55"/>
  <c r="AM15" i="55"/>
  <c r="AN15" i="55"/>
  <c r="AO15" i="55"/>
  <c r="AP15" i="55"/>
  <c r="AQ15" i="55"/>
  <c r="AR15" i="55"/>
  <c r="AS15" i="55"/>
  <c r="AT15" i="55"/>
  <c r="AU15" i="55"/>
  <c r="AW15" i="55"/>
  <c r="AX15" i="55"/>
  <c r="AY15" i="55"/>
  <c r="AZ15" i="55"/>
  <c r="BB15" i="55"/>
  <c r="BC15" i="55"/>
  <c r="BD15" i="55"/>
  <c r="BF15" i="55" s="1"/>
  <c r="BE15" i="55"/>
  <c r="BG15" i="55"/>
  <c r="AG16" i="55"/>
  <c r="AH16" i="55"/>
  <c r="AI16" i="55"/>
  <c r="AJ16" i="55"/>
  <c r="AK16" i="55"/>
  <c r="AL16" i="55"/>
  <c r="AM16" i="55"/>
  <c r="AN16" i="55"/>
  <c r="AO16" i="55"/>
  <c r="AP16" i="55"/>
  <c r="AQ16" i="55"/>
  <c r="AR16" i="55"/>
  <c r="AS16" i="55"/>
  <c r="AT16" i="55"/>
  <c r="AU16" i="55"/>
  <c r="AV16" i="55"/>
  <c r="AW16" i="55"/>
  <c r="AX16" i="55"/>
  <c r="AY16" i="55"/>
  <c r="AZ16" i="55"/>
  <c r="BB16" i="55"/>
  <c r="BC16" i="55"/>
  <c r="BD16" i="55"/>
  <c r="BE16" i="55"/>
  <c r="BF16" i="55"/>
  <c r="BG16" i="55"/>
  <c r="AG17" i="55"/>
  <c r="AH17" i="55"/>
  <c r="AI17" i="55"/>
  <c r="AJ17" i="55"/>
  <c r="AK17" i="55"/>
  <c r="AL17" i="55"/>
  <c r="AM17" i="55"/>
  <c r="AN17" i="55"/>
  <c r="AO17" i="55"/>
  <c r="AP17" i="55"/>
  <c r="AQ17" i="55"/>
  <c r="AR17" i="55"/>
  <c r="AS17" i="55"/>
  <c r="AT17" i="55"/>
  <c r="AV17" i="55" s="1"/>
  <c r="AU17" i="55"/>
  <c r="AW17" i="55"/>
  <c r="AX17" i="55"/>
  <c r="AY17" i="55"/>
  <c r="AZ17" i="55"/>
  <c r="BB17" i="55"/>
  <c r="BC17" i="55"/>
  <c r="BD17" i="55"/>
  <c r="BE17" i="55"/>
  <c r="BG17" i="55"/>
  <c r="AG18" i="55"/>
  <c r="AH18" i="55"/>
  <c r="AI18" i="55"/>
  <c r="AJ18" i="55"/>
  <c r="AK18" i="55"/>
  <c r="AL18" i="55"/>
  <c r="AM18" i="55"/>
  <c r="AN18" i="55"/>
  <c r="AO18" i="55"/>
  <c r="AP18" i="55"/>
  <c r="AQ18" i="55"/>
  <c r="AR18" i="55"/>
  <c r="AS18" i="55"/>
  <c r="AT18" i="55"/>
  <c r="AU18" i="55"/>
  <c r="AW18" i="55"/>
  <c r="AX18" i="55"/>
  <c r="AY18" i="55"/>
  <c r="AZ18" i="55"/>
  <c r="BB18" i="55"/>
  <c r="BC18" i="55"/>
  <c r="BD18" i="55"/>
  <c r="BE18" i="55"/>
  <c r="BG18" i="55"/>
  <c r="AG19" i="55"/>
  <c r="AH19" i="55"/>
  <c r="AI19" i="55"/>
  <c r="AJ19" i="55"/>
  <c r="AK19" i="55"/>
  <c r="AL19" i="55"/>
  <c r="AM19" i="55"/>
  <c r="AN19" i="55"/>
  <c r="AO19" i="55"/>
  <c r="AP19" i="55"/>
  <c r="AQ19" i="55"/>
  <c r="AR19" i="55"/>
  <c r="AS19" i="55"/>
  <c r="AT19" i="55"/>
  <c r="AV19" i="55" s="1"/>
  <c r="AU19" i="55"/>
  <c r="AW19" i="55"/>
  <c r="AX19" i="55"/>
  <c r="AY19" i="55"/>
  <c r="AZ19" i="55"/>
  <c r="BB19" i="55"/>
  <c r="BC19" i="55"/>
  <c r="BD19" i="55"/>
  <c r="BE19" i="55"/>
  <c r="BF19" i="55"/>
  <c r="BG19" i="55"/>
  <c r="AG20" i="55"/>
  <c r="AH20" i="55"/>
  <c r="AI20" i="55"/>
  <c r="AJ20" i="55"/>
  <c r="AK20" i="55"/>
  <c r="AL20" i="55"/>
  <c r="AM20" i="55"/>
  <c r="AN20" i="55"/>
  <c r="AO20" i="55"/>
  <c r="AP20" i="55"/>
  <c r="AQ20" i="55"/>
  <c r="AR20" i="55"/>
  <c r="AS20" i="55"/>
  <c r="AT20" i="55"/>
  <c r="AV20" i="55" s="1"/>
  <c r="AU20" i="55"/>
  <c r="AW20" i="55"/>
  <c r="AX20" i="55"/>
  <c r="AY20" i="55"/>
  <c r="AZ20" i="55"/>
  <c r="BA20" i="55"/>
  <c r="BB20" i="55"/>
  <c r="BC20" i="55"/>
  <c r="BD20" i="55"/>
  <c r="BF20" i="55" s="1"/>
  <c r="BE20" i="55"/>
  <c r="BG20" i="55"/>
  <c r="AG21" i="55"/>
  <c r="AH21" i="55"/>
  <c r="AI21" i="55"/>
  <c r="AJ21" i="55"/>
  <c r="AK21" i="55"/>
  <c r="AL21" i="55"/>
  <c r="AM21" i="55"/>
  <c r="AN21" i="55"/>
  <c r="AO21" i="55"/>
  <c r="AP21" i="55"/>
  <c r="AQ21" i="55"/>
  <c r="AR21" i="55"/>
  <c r="AS21" i="55"/>
  <c r="AT21" i="55"/>
  <c r="AU21" i="55"/>
  <c r="AW21" i="55"/>
  <c r="AX21" i="55"/>
  <c r="AY21" i="55"/>
  <c r="AZ21" i="55"/>
  <c r="BA21" i="55"/>
  <c r="BB21" i="55"/>
  <c r="BC21" i="55"/>
  <c r="BD21" i="55"/>
  <c r="BE21" i="55"/>
  <c r="BG21" i="55"/>
  <c r="AG22" i="55"/>
  <c r="AH22" i="55"/>
  <c r="AI22" i="55"/>
  <c r="AJ22" i="55"/>
  <c r="AK22" i="55"/>
  <c r="AL22" i="55"/>
  <c r="AM22" i="55"/>
  <c r="AN22" i="55"/>
  <c r="AO22" i="55"/>
  <c r="AP22" i="55"/>
  <c r="AQ22" i="55"/>
  <c r="AR22" i="55"/>
  <c r="AS22" i="55"/>
  <c r="AT22" i="55"/>
  <c r="AU22" i="55"/>
  <c r="AW22" i="55"/>
  <c r="AX22" i="55"/>
  <c r="AY22" i="55"/>
  <c r="AZ22" i="55"/>
  <c r="BA22" i="55"/>
  <c r="BB22" i="55"/>
  <c r="BC22" i="55"/>
  <c r="BD22" i="55"/>
  <c r="BF22" i="55" s="1"/>
  <c r="BE22" i="55"/>
  <c r="BG22" i="55"/>
  <c r="AG23" i="55"/>
  <c r="AH23" i="55"/>
  <c r="AI23" i="55"/>
  <c r="AJ23" i="55"/>
  <c r="AK23" i="55"/>
  <c r="AL23" i="55"/>
  <c r="AM23" i="55"/>
  <c r="AN23" i="55"/>
  <c r="AO23" i="55"/>
  <c r="AP23" i="55"/>
  <c r="AQ23" i="55"/>
  <c r="AR23" i="55"/>
  <c r="AS23" i="55"/>
  <c r="AT23" i="55"/>
  <c r="AV23" i="55" s="1"/>
  <c r="AU23" i="55"/>
  <c r="AW23" i="55"/>
  <c r="AX23" i="55"/>
  <c r="AY23" i="55"/>
  <c r="AZ23" i="55"/>
  <c r="BA23" i="55"/>
  <c r="BB23" i="55"/>
  <c r="BC23" i="55"/>
  <c r="BD23" i="55"/>
  <c r="BE23" i="55"/>
  <c r="BF23" i="55"/>
  <c r="BG23" i="55"/>
  <c r="AG24" i="55"/>
  <c r="AH24" i="55"/>
  <c r="AI24" i="55"/>
  <c r="AJ24" i="55"/>
  <c r="AK24" i="55"/>
  <c r="AL24" i="55"/>
  <c r="AM24" i="55"/>
  <c r="AN24" i="55"/>
  <c r="AO24" i="55"/>
  <c r="AP24" i="55"/>
  <c r="AQ24" i="55"/>
  <c r="AR24" i="55"/>
  <c r="AS24" i="55"/>
  <c r="AT24" i="55"/>
  <c r="AU24" i="55"/>
  <c r="AV24" i="55"/>
  <c r="AW24" i="55"/>
  <c r="AX24" i="55"/>
  <c r="AY24" i="55"/>
  <c r="AZ24" i="55"/>
  <c r="BA24" i="55"/>
  <c r="BB24" i="55"/>
  <c r="BC24" i="55"/>
  <c r="BD24" i="55"/>
  <c r="BF24" i="55" s="1"/>
  <c r="BE24" i="55"/>
  <c r="BG24" i="55"/>
  <c r="AG25" i="55"/>
  <c r="AH25" i="55"/>
  <c r="AI25" i="55"/>
  <c r="AJ25" i="55"/>
  <c r="AK25" i="55"/>
  <c r="AL25" i="55"/>
  <c r="AM25" i="55"/>
  <c r="AN25" i="55"/>
  <c r="AO25" i="55"/>
  <c r="AP25" i="55"/>
  <c r="AQ25" i="55"/>
  <c r="AR25" i="55"/>
  <c r="AS25" i="55"/>
  <c r="AT25" i="55"/>
  <c r="AU25" i="55"/>
  <c r="AW25" i="55"/>
  <c r="AX25" i="55"/>
  <c r="AY25" i="55"/>
  <c r="AZ25" i="55"/>
  <c r="BA25" i="55"/>
  <c r="BB25" i="55"/>
  <c r="BC25" i="55"/>
  <c r="BD25" i="55"/>
  <c r="BF25" i="55" s="1"/>
  <c r="BE25" i="55"/>
  <c r="BG25" i="55"/>
  <c r="AG26" i="55"/>
  <c r="AH26" i="55"/>
  <c r="AI26" i="55"/>
  <c r="AJ26" i="55"/>
  <c r="AK26" i="55"/>
  <c r="AL26" i="55"/>
  <c r="AM26" i="55"/>
  <c r="AN26" i="55"/>
  <c r="AO26" i="55"/>
  <c r="AP26" i="55"/>
  <c r="AQ26" i="55"/>
  <c r="AR26" i="55"/>
  <c r="AS26" i="55"/>
  <c r="AT26" i="55"/>
  <c r="AV26" i="55" s="1"/>
  <c r="AU26" i="55"/>
  <c r="AW26" i="55"/>
  <c r="AX26" i="55"/>
  <c r="AY26" i="55"/>
  <c r="AZ26" i="55"/>
  <c r="BA26" i="55"/>
  <c r="BB26" i="55"/>
  <c r="BC26" i="55"/>
  <c r="BD26" i="55"/>
  <c r="BF26" i="55" s="1"/>
  <c r="BE26" i="55"/>
  <c r="BG26" i="55"/>
  <c r="AG27" i="55"/>
  <c r="AH27" i="55"/>
  <c r="AI27" i="55"/>
  <c r="AJ27" i="55"/>
  <c r="AK27" i="55"/>
  <c r="AL27" i="55"/>
  <c r="AM27" i="55"/>
  <c r="AN27" i="55"/>
  <c r="AO27" i="55"/>
  <c r="AP27" i="55"/>
  <c r="AQ27" i="55"/>
  <c r="AR27" i="55"/>
  <c r="AS27" i="55"/>
  <c r="AT27" i="55"/>
  <c r="AV27" i="55" s="1"/>
  <c r="AU27" i="55"/>
  <c r="AW27" i="55"/>
  <c r="AX27" i="55"/>
  <c r="AY27" i="55"/>
  <c r="AZ27" i="55"/>
  <c r="BA27" i="55"/>
  <c r="BB27" i="55"/>
  <c r="BC27" i="55"/>
  <c r="BD27" i="55"/>
  <c r="BE27" i="55"/>
  <c r="BF27" i="55"/>
  <c r="BG27" i="55"/>
  <c r="AG28" i="55"/>
  <c r="AH28" i="55"/>
  <c r="AI28" i="55"/>
  <c r="AJ28" i="55"/>
  <c r="AK28" i="55"/>
  <c r="AL28" i="55"/>
  <c r="AM28" i="55"/>
  <c r="AN28" i="55"/>
  <c r="AO28" i="55"/>
  <c r="AP28" i="55"/>
  <c r="AQ28" i="55"/>
  <c r="AR28" i="55"/>
  <c r="AS28" i="55"/>
  <c r="AT28" i="55"/>
  <c r="AU28" i="55"/>
  <c r="AV28" i="55"/>
  <c r="AW28" i="55"/>
  <c r="AX28" i="55"/>
  <c r="AY28" i="55"/>
  <c r="AZ28" i="55"/>
  <c r="BA28" i="55"/>
  <c r="BB28" i="55"/>
  <c r="BC28" i="55"/>
  <c r="BD28" i="55"/>
  <c r="BF28" i="55" s="1"/>
  <c r="BE28" i="55"/>
  <c r="BG28" i="55"/>
  <c r="BN28" i="55"/>
  <c r="BT28" i="55" s="1"/>
  <c r="BR28" i="55"/>
  <c r="BS28" i="55"/>
  <c r="AG29" i="55"/>
  <c r="AH29" i="55"/>
  <c r="AI29" i="55"/>
  <c r="AJ29" i="55"/>
  <c r="AK29" i="55"/>
  <c r="AL29" i="55"/>
  <c r="AM29" i="55"/>
  <c r="AN29" i="55"/>
  <c r="AO29" i="55"/>
  <c r="AP29" i="55"/>
  <c r="AQ29" i="55"/>
  <c r="AR29" i="55"/>
  <c r="AS29" i="55"/>
  <c r="AT29" i="55"/>
  <c r="AU29" i="55"/>
  <c r="AW29" i="55"/>
  <c r="AX29" i="55"/>
  <c r="AY29" i="55"/>
  <c r="AZ29" i="55"/>
  <c r="BA29" i="55"/>
  <c r="BB29" i="55"/>
  <c r="BC29" i="55"/>
  <c r="BD29" i="55"/>
  <c r="BF29" i="55" s="1"/>
  <c r="BE29" i="55"/>
  <c r="BG29" i="55"/>
  <c r="BS29" i="55"/>
  <c r="AG30" i="55"/>
  <c r="AH30" i="55"/>
  <c r="AI30" i="55"/>
  <c r="AJ30" i="55"/>
  <c r="BS30" i="55" s="1"/>
  <c r="AK30" i="55"/>
  <c r="AL30" i="55"/>
  <c r="AM30" i="55"/>
  <c r="AN30" i="55"/>
  <c r="AO30" i="55"/>
  <c r="AP30" i="55"/>
  <c r="AQ30" i="55"/>
  <c r="AR30" i="55"/>
  <c r="AS30" i="55"/>
  <c r="AT30" i="55"/>
  <c r="AU30" i="55"/>
  <c r="AW30" i="55"/>
  <c r="AX30" i="55"/>
  <c r="AY30" i="55"/>
  <c r="AZ30" i="55"/>
  <c r="BA30" i="55"/>
  <c r="BB30" i="55"/>
  <c r="BC30" i="55"/>
  <c r="BD30" i="55"/>
  <c r="BF30" i="55" s="1"/>
  <c r="BE30" i="55"/>
  <c r="BG30" i="55"/>
  <c r="AG31" i="55"/>
  <c r="AH31" i="55"/>
  <c r="AI31" i="55"/>
  <c r="AJ31" i="55"/>
  <c r="AK31" i="55"/>
  <c r="AL31" i="55"/>
  <c r="AM31" i="55"/>
  <c r="AN31" i="55"/>
  <c r="AO31" i="55"/>
  <c r="AP31" i="55"/>
  <c r="AQ31" i="55"/>
  <c r="AR31" i="55"/>
  <c r="AS31" i="55"/>
  <c r="AT31" i="55"/>
  <c r="AV31" i="55" s="1"/>
  <c r="AU31" i="55"/>
  <c r="AW31" i="55"/>
  <c r="AX31" i="55"/>
  <c r="AY31" i="55"/>
  <c r="AZ31" i="55"/>
  <c r="BA31" i="55"/>
  <c r="BB31" i="55"/>
  <c r="BC31" i="55"/>
  <c r="BD31" i="55"/>
  <c r="BE31" i="55"/>
  <c r="BF31" i="55"/>
  <c r="BG31" i="55"/>
  <c r="AG32" i="55"/>
  <c r="AH32" i="55"/>
  <c r="AI32" i="55"/>
  <c r="AJ32" i="55"/>
  <c r="AK32" i="55"/>
  <c r="AL32" i="55"/>
  <c r="AM32" i="55"/>
  <c r="AN32" i="55"/>
  <c r="AO32" i="55"/>
  <c r="AP32" i="55"/>
  <c r="AQ32" i="55"/>
  <c r="AR32" i="55"/>
  <c r="AS32" i="55"/>
  <c r="AT32" i="55"/>
  <c r="AU32" i="55"/>
  <c r="AV32" i="55"/>
  <c r="AW32" i="55"/>
  <c r="AX32" i="55"/>
  <c r="AY32" i="55"/>
  <c r="AZ32" i="55"/>
  <c r="BA32" i="55"/>
  <c r="BB32" i="55"/>
  <c r="BC32" i="55"/>
  <c r="BD32" i="55"/>
  <c r="BE32" i="55"/>
  <c r="BF32" i="55" s="1"/>
  <c r="BG32" i="55"/>
  <c r="BS32" i="55"/>
  <c r="AG33" i="55"/>
  <c r="AH33" i="55"/>
  <c r="AI33" i="55"/>
  <c r="AJ33" i="55"/>
  <c r="AK33" i="55"/>
  <c r="AL33" i="55"/>
  <c r="AM33" i="55"/>
  <c r="AN33" i="55"/>
  <c r="AO33" i="55"/>
  <c r="AP33" i="55"/>
  <c r="AQ33" i="55"/>
  <c r="AR33" i="55"/>
  <c r="AS33" i="55"/>
  <c r="AT33" i="55"/>
  <c r="AU33" i="55"/>
  <c r="AV33" i="55" s="1"/>
  <c r="AW33" i="55"/>
  <c r="AX33" i="55"/>
  <c r="AY33" i="55"/>
  <c r="AZ33" i="55"/>
  <c r="BA33" i="55"/>
  <c r="BB33" i="55"/>
  <c r="BC33" i="55"/>
  <c r="BD33" i="55"/>
  <c r="BF33" i="55" s="1"/>
  <c r="BE33" i="55"/>
  <c r="BG33" i="55"/>
  <c r="BN33" i="55"/>
  <c r="BR33" i="55"/>
  <c r="BS33" i="55"/>
  <c r="AG34" i="55"/>
  <c r="AH34" i="55"/>
  <c r="AI34" i="55"/>
  <c r="AJ34" i="55"/>
  <c r="AK34" i="55"/>
  <c r="AL34" i="55"/>
  <c r="AM34" i="55"/>
  <c r="AN34" i="55"/>
  <c r="AO34" i="55"/>
  <c r="AP34" i="55"/>
  <c r="AQ34" i="55"/>
  <c r="AR34" i="55"/>
  <c r="AS34" i="55"/>
  <c r="AT34" i="55"/>
  <c r="AU34" i="55"/>
  <c r="AW34" i="55"/>
  <c r="AX34" i="55"/>
  <c r="AY34" i="55"/>
  <c r="AZ34" i="55"/>
  <c r="BA34" i="55"/>
  <c r="BB34" i="55"/>
  <c r="BC34" i="55"/>
  <c r="BD34" i="55"/>
  <c r="BF34" i="55" s="1"/>
  <c r="BE34" i="55"/>
  <c r="BG34" i="55"/>
  <c r="AG35" i="55"/>
  <c r="AH35" i="55"/>
  <c r="AI35" i="55"/>
  <c r="AJ35" i="55"/>
  <c r="AK35" i="55"/>
  <c r="AL35" i="55"/>
  <c r="AM35" i="55"/>
  <c r="AN35" i="55"/>
  <c r="AO35" i="55"/>
  <c r="AP35" i="55"/>
  <c r="AQ35" i="55"/>
  <c r="AR35" i="55"/>
  <c r="AS35" i="55"/>
  <c r="AT35" i="55"/>
  <c r="AV35" i="55" s="1"/>
  <c r="AU35" i="55"/>
  <c r="AW35" i="55"/>
  <c r="AX35" i="55"/>
  <c r="AY35" i="55"/>
  <c r="AZ35" i="55"/>
  <c r="BA35" i="55"/>
  <c r="BB35" i="55"/>
  <c r="BC35" i="55"/>
  <c r="BD35" i="55"/>
  <c r="BE35" i="55"/>
  <c r="BF35" i="55" s="1"/>
  <c r="BG35" i="55"/>
  <c r="AG36" i="55"/>
  <c r="AH36" i="55"/>
  <c r="AI36" i="55"/>
  <c r="AJ36" i="55"/>
  <c r="AK36" i="55"/>
  <c r="AL36" i="55"/>
  <c r="AM36" i="55"/>
  <c r="AN36" i="55"/>
  <c r="AO36" i="55"/>
  <c r="AP36" i="55"/>
  <c r="AQ36" i="55"/>
  <c r="AR36" i="55"/>
  <c r="AS36" i="55"/>
  <c r="AT36" i="55"/>
  <c r="AU36" i="55"/>
  <c r="AV36" i="55" s="1"/>
  <c r="AW36" i="55"/>
  <c r="AX36" i="55"/>
  <c r="AY36" i="55"/>
  <c r="BK36" i="55" s="1"/>
  <c r="AZ36" i="55"/>
  <c r="BA36" i="55"/>
  <c r="BB36" i="55"/>
  <c r="BC36" i="55"/>
  <c r="BD36" i="55"/>
  <c r="BE36" i="55"/>
  <c r="BF36" i="55"/>
  <c r="BG36" i="55"/>
  <c r="BS36" i="55"/>
  <c r="AG37" i="55"/>
  <c r="AH37" i="55"/>
  <c r="AI37" i="55"/>
  <c r="AJ37" i="55"/>
  <c r="AK37" i="55"/>
  <c r="AL37" i="55"/>
  <c r="AM37" i="55"/>
  <c r="AN37" i="55"/>
  <c r="AO37" i="55"/>
  <c r="AP37" i="55"/>
  <c r="AQ37" i="55"/>
  <c r="AR37" i="55"/>
  <c r="AS37" i="55"/>
  <c r="AT37" i="55"/>
  <c r="AU37" i="55"/>
  <c r="AV37" i="55" s="1"/>
  <c r="AW37" i="55"/>
  <c r="AX37" i="55"/>
  <c r="AY37" i="55"/>
  <c r="AZ37" i="55"/>
  <c r="BA37" i="55"/>
  <c r="BB37" i="55"/>
  <c r="BC37" i="55"/>
  <c r="BD37" i="55"/>
  <c r="BF37" i="55" s="1"/>
  <c r="BE37" i="55"/>
  <c r="BG37" i="55"/>
  <c r="BR37" i="55"/>
  <c r="BS37" i="55"/>
  <c r="BN37" i="55"/>
  <c r="AG38" i="55"/>
  <c r="AH38" i="55"/>
  <c r="AI38" i="55"/>
  <c r="AJ38" i="55"/>
  <c r="BR38" i="55" s="1"/>
  <c r="AK38" i="55"/>
  <c r="AL38" i="55"/>
  <c r="AM38" i="55"/>
  <c r="AN38" i="55"/>
  <c r="AO38" i="55"/>
  <c r="AP38" i="55"/>
  <c r="AQ38" i="55"/>
  <c r="AR38" i="55"/>
  <c r="AS38" i="55"/>
  <c r="AT38" i="55"/>
  <c r="AU38" i="55"/>
  <c r="AW38" i="55"/>
  <c r="AX38" i="55"/>
  <c r="AY38" i="55"/>
  <c r="AZ38" i="55"/>
  <c r="BA38" i="55"/>
  <c r="BB38" i="55"/>
  <c r="BC38" i="55"/>
  <c r="BD38" i="55"/>
  <c r="BF38" i="55" s="1"/>
  <c r="BE38" i="55"/>
  <c r="BG38" i="55"/>
  <c r="BS38" i="55"/>
  <c r="BN38" i="55"/>
  <c r="AG39" i="55"/>
  <c r="AH39" i="55"/>
  <c r="AI39" i="55"/>
  <c r="AJ39" i="55"/>
  <c r="AK39" i="55"/>
  <c r="AL39" i="55"/>
  <c r="AM39" i="55"/>
  <c r="AN39" i="55"/>
  <c r="AO39" i="55"/>
  <c r="AP39" i="55"/>
  <c r="AQ39" i="55"/>
  <c r="AR39" i="55"/>
  <c r="AS39" i="55"/>
  <c r="AT39" i="55"/>
  <c r="AV39" i="55" s="1"/>
  <c r="AU39" i="55"/>
  <c r="AW39" i="55"/>
  <c r="AX39" i="55"/>
  <c r="AY39" i="55"/>
  <c r="AZ39" i="55"/>
  <c r="BA39" i="55"/>
  <c r="BB39" i="55"/>
  <c r="BC39" i="55"/>
  <c r="BD39" i="55"/>
  <c r="BE39" i="55"/>
  <c r="BF39" i="55" s="1"/>
  <c r="BG39" i="55"/>
  <c r="BR39" i="55"/>
  <c r="BS39" i="55"/>
  <c r="AG40" i="55"/>
  <c r="AH40" i="55"/>
  <c r="AI40" i="55"/>
  <c r="AJ40" i="55"/>
  <c r="AK40" i="55"/>
  <c r="AL40" i="55"/>
  <c r="AM40" i="55"/>
  <c r="AN40" i="55"/>
  <c r="AO40" i="55"/>
  <c r="AP40" i="55"/>
  <c r="AQ40" i="55"/>
  <c r="AR40" i="55"/>
  <c r="AS40" i="55"/>
  <c r="AT40" i="55"/>
  <c r="AU40" i="55"/>
  <c r="AV40" i="55"/>
  <c r="AW40" i="55"/>
  <c r="AX40" i="55"/>
  <c r="AY40" i="55"/>
  <c r="AZ40" i="55"/>
  <c r="BA40" i="55"/>
  <c r="BB40" i="55"/>
  <c r="BC40" i="55"/>
  <c r="BD40" i="55"/>
  <c r="BF40" i="55" s="1"/>
  <c r="BE40" i="55"/>
  <c r="BG40" i="55"/>
  <c r="BR40" i="55"/>
  <c r="BS40" i="55"/>
  <c r="BN40" i="55"/>
  <c r="AG41" i="55"/>
  <c r="AH41" i="55"/>
  <c r="AI41" i="55"/>
  <c r="AJ41" i="55"/>
  <c r="AK41" i="55"/>
  <c r="AL41" i="55"/>
  <c r="AM41" i="55"/>
  <c r="AN41" i="55"/>
  <c r="AO41" i="55"/>
  <c r="AP41" i="55"/>
  <c r="AQ41" i="55"/>
  <c r="AR41" i="55"/>
  <c r="AS41" i="55"/>
  <c r="AT41" i="55"/>
  <c r="AU41" i="55"/>
  <c r="AV41" i="55" s="1"/>
  <c r="AW41" i="55"/>
  <c r="AX41" i="55"/>
  <c r="AY41" i="55"/>
  <c r="AZ41" i="55"/>
  <c r="BA41" i="55"/>
  <c r="BB41" i="55"/>
  <c r="BC41" i="55"/>
  <c r="BD41" i="55"/>
  <c r="BE41" i="55"/>
  <c r="BG41" i="55"/>
  <c r="BS41" i="55"/>
  <c r="BN41" i="55"/>
  <c r="BR41" i="55"/>
  <c r="AG42" i="55"/>
  <c r="AH42" i="55"/>
  <c r="AI42" i="55"/>
  <c r="AJ42" i="55"/>
  <c r="AK42" i="55"/>
  <c r="AL42" i="55"/>
  <c r="AM42" i="55"/>
  <c r="AN42" i="55"/>
  <c r="AO42" i="55"/>
  <c r="AP42" i="55"/>
  <c r="AQ42" i="55"/>
  <c r="AR42" i="55"/>
  <c r="AS42" i="55"/>
  <c r="AT42" i="55"/>
  <c r="AU42" i="55"/>
  <c r="AV42" i="55"/>
  <c r="AW42" i="55"/>
  <c r="AX42" i="55"/>
  <c r="AY42" i="55"/>
  <c r="AZ42" i="55"/>
  <c r="BA42" i="55"/>
  <c r="BB42" i="55"/>
  <c r="BC42" i="55"/>
  <c r="BD42" i="55"/>
  <c r="BF42" i="55" s="1"/>
  <c r="BE42" i="55"/>
  <c r="BG42" i="55"/>
  <c r="BN42" i="55"/>
  <c r="BS42" i="55"/>
  <c r="BR42" i="55"/>
  <c r="AG43" i="55"/>
  <c r="AH43" i="55"/>
  <c r="AI43" i="55"/>
  <c r="AJ43" i="55"/>
  <c r="AK43" i="55"/>
  <c r="AL43" i="55"/>
  <c r="AM43" i="55"/>
  <c r="AN43" i="55"/>
  <c r="AO43" i="55"/>
  <c r="AP43" i="55"/>
  <c r="AQ43" i="55"/>
  <c r="AR43" i="55"/>
  <c r="AS43" i="55"/>
  <c r="AT43" i="55"/>
  <c r="AU43" i="55"/>
  <c r="AW43" i="55"/>
  <c r="AX43" i="55"/>
  <c r="AY43" i="55"/>
  <c r="AZ43" i="55"/>
  <c r="BA43" i="55"/>
  <c r="BB43" i="55"/>
  <c r="BC43" i="55"/>
  <c r="BD43" i="55"/>
  <c r="BE43" i="55"/>
  <c r="BF43" i="55"/>
  <c r="BG43" i="55"/>
  <c r="BS43" i="55"/>
  <c r="BN43" i="55"/>
  <c r="BT43" i="55" s="1"/>
  <c r="BR43" i="55"/>
  <c r="AG44" i="55"/>
  <c r="AH44" i="55"/>
  <c r="AI44" i="55"/>
  <c r="AJ44" i="55"/>
  <c r="BR44" i="55" s="1"/>
  <c r="AK44" i="55"/>
  <c r="AL44" i="55"/>
  <c r="AM44" i="55"/>
  <c r="AN44" i="55"/>
  <c r="AO44" i="55"/>
  <c r="AP44" i="55"/>
  <c r="AQ44" i="55"/>
  <c r="AR44" i="55"/>
  <c r="AS44" i="55"/>
  <c r="AT44" i="55"/>
  <c r="AU44" i="55"/>
  <c r="AV44" i="55"/>
  <c r="AW44" i="55"/>
  <c r="AX44" i="55"/>
  <c r="AY44" i="55"/>
  <c r="AZ44" i="55"/>
  <c r="BA44" i="55"/>
  <c r="BB44" i="55"/>
  <c r="BC44" i="55"/>
  <c r="BD44" i="55"/>
  <c r="BE44" i="55"/>
  <c r="BG44" i="55"/>
  <c r="BS44" i="55"/>
  <c r="AG45" i="55"/>
  <c r="AH45" i="55"/>
  <c r="AI45" i="55"/>
  <c r="AJ45" i="55"/>
  <c r="AK45" i="55"/>
  <c r="AL45" i="55"/>
  <c r="AM45" i="55"/>
  <c r="AN45" i="55"/>
  <c r="AO45" i="55"/>
  <c r="AP45" i="55"/>
  <c r="AQ45" i="55"/>
  <c r="AR45" i="55"/>
  <c r="AS45" i="55"/>
  <c r="AT45" i="55"/>
  <c r="AU45" i="55"/>
  <c r="AW45" i="55"/>
  <c r="AX45" i="55"/>
  <c r="AY45" i="55"/>
  <c r="AZ45" i="55"/>
  <c r="BA45" i="55"/>
  <c r="BB45" i="55"/>
  <c r="BC45" i="55"/>
  <c r="BD45" i="55"/>
  <c r="BE45" i="55"/>
  <c r="BF45" i="55"/>
  <c r="BG45" i="55"/>
  <c r="AG46" i="55"/>
  <c r="AH46" i="55"/>
  <c r="AI46" i="55"/>
  <c r="AJ46" i="55"/>
  <c r="AK46" i="55"/>
  <c r="AL46" i="55"/>
  <c r="AM46" i="55"/>
  <c r="AN46" i="55"/>
  <c r="AO46" i="55"/>
  <c r="AP46" i="55"/>
  <c r="AQ46" i="55"/>
  <c r="AR46" i="55"/>
  <c r="AS46" i="55"/>
  <c r="AT46" i="55"/>
  <c r="AU46" i="55"/>
  <c r="AV46" i="55"/>
  <c r="AW46" i="55"/>
  <c r="AX46" i="55"/>
  <c r="AY46" i="55"/>
  <c r="AZ46" i="55"/>
  <c r="BA46" i="55"/>
  <c r="BB46" i="55"/>
  <c r="BC46" i="55"/>
  <c r="BD46" i="55"/>
  <c r="BE46" i="55"/>
  <c r="BF46" i="55"/>
  <c r="BG46" i="55"/>
  <c r="BK46" i="55"/>
  <c r="AG47" i="55"/>
  <c r="AH47" i="55"/>
  <c r="AI47" i="55"/>
  <c r="AJ47" i="55"/>
  <c r="AK47" i="55"/>
  <c r="AL47" i="55"/>
  <c r="AM47" i="55"/>
  <c r="AN47" i="55"/>
  <c r="AO47" i="55"/>
  <c r="AP47" i="55"/>
  <c r="AQ47" i="55"/>
  <c r="AR47" i="55"/>
  <c r="AS47" i="55"/>
  <c r="AT47" i="55"/>
  <c r="AU47" i="55"/>
  <c r="AW47" i="55"/>
  <c r="AX47" i="55"/>
  <c r="AY47" i="55"/>
  <c r="AZ47" i="55"/>
  <c r="BA47" i="55"/>
  <c r="BB47" i="55"/>
  <c r="BC47" i="55"/>
  <c r="BD47" i="55"/>
  <c r="BE47" i="55"/>
  <c r="BF47" i="55"/>
  <c r="BG47" i="55"/>
  <c r="BR47" i="55"/>
  <c r="BS47" i="55"/>
  <c r="BN47" i="55"/>
  <c r="AG48" i="55"/>
  <c r="AH48" i="55"/>
  <c r="AI48" i="55"/>
  <c r="AJ48" i="55"/>
  <c r="AK48" i="55"/>
  <c r="AL48" i="55"/>
  <c r="AM48" i="55"/>
  <c r="AN48" i="55"/>
  <c r="AO48" i="55"/>
  <c r="AP48" i="55"/>
  <c r="AQ48" i="55"/>
  <c r="AR48" i="55"/>
  <c r="AS48" i="55"/>
  <c r="AT48" i="55"/>
  <c r="AV48" i="55" s="1"/>
  <c r="AU48" i="55"/>
  <c r="AW48" i="55"/>
  <c r="AX48" i="55"/>
  <c r="AY48" i="55"/>
  <c r="AZ48" i="55"/>
  <c r="BA48" i="55"/>
  <c r="BB48" i="55"/>
  <c r="BC48" i="55"/>
  <c r="BD48" i="55"/>
  <c r="BF48" i="55" s="1"/>
  <c r="BE48" i="55"/>
  <c r="BG48" i="55"/>
  <c r="AG49" i="55"/>
  <c r="AH49" i="55"/>
  <c r="AI49" i="55"/>
  <c r="AJ49" i="55"/>
  <c r="AK49" i="55"/>
  <c r="AL49" i="55"/>
  <c r="AM49" i="55"/>
  <c r="AN49" i="55"/>
  <c r="AO49" i="55"/>
  <c r="AP49" i="55"/>
  <c r="AQ49" i="55"/>
  <c r="AR49" i="55"/>
  <c r="AS49" i="55"/>
  <c r="AT49" i="55"/>
  <c r="AV49" i="55" s="1"/>
  <c r="AU49" i="55"/>
  <c r="AW49" i="55"/>
  <c r="AX49" i="55"/>
  <c r="AY49" i="55"/>
  <c r="AZ49" i="55"/>
  <c r="BA49" i="55"/>
  <c r="BB49" i="55"/>
  <c r="BC49" i="55"/>
  <c r="BD49" i="55"/>
  <c r="BE49" i="55"/>
  <c r="BF49" i="55"/>
  <c r="BG49" i="55"/>
  <c r="BR49" i="55"/>
  <c r="BS49" i="55"/>
  <c r="BN49" i="55"/>
  <c r="AG50" i="55"/>
  <c r="AH50" i="55"/>
  <c r="AI50" i="55"/>
  <c r="AJ50" i="55"/>
  <c r="AK50" i="55"/>
  <c r="AL50" i="55"/>
  <c r="AM50" i="55"/>
  <c r="AN50" i="55"/>
  <c r="AO50" i="55"/>
  <c r="AP50" i="55"/>
  <c r="AQ50" i="55"/>
  <c r="AR50" i="55"/>
  <c r="AS50" i="55"/>
  <c r="AT50" i="55"/>
  <c r="AU50" i="55"/>
  <c r="AV50" i="55"/>
  <c r="AW50" i="55"/>
  <c r="AX50" i="55"/>
  <c r="AY50" i="55"/>
  <c r="AZ50" i="55"/>
  <c r="BA50" i="55"/>
  <c r="BB50" i="55"/>
  <c r="BC50" i="55"/>
  <c r="BD50" i="55"/>
  <c r="BE50" i="55"/>
  <c r="BF50" i="55"/>
  <c r="BG50" i="55"/>
  <c r="AG51" i="55"/>
  <c r="AH51" i="55"/>
  <c r="AI51" i="55"/>
  <c r="AJ51" i="55"/>
  <c r="AK51" i="55"/>
  <c r="AL51" i="55"/>
  <c r="AM51" i="55"/>
  <c r="AN51" i="55"/>
  <c r="AO51" i="55"/>
  <c r="AP51" i="55"/>
  <c r="AQ51" i="55"/>
  <c r="AR51" i="55"/>
  <c r="AS51" i="55"/>
  <c r="AT51" i="55"/>
  <c r="AU51" i="55"/>
  <c r="AW51" i="55"/>
  <c r="AX51" i="55"/>
  <c r="AY51" i="55"/>
  <c r="AZ51" i="55"/>
  <c r="BA51" i="55"/>
  <c r="BB51" i="55"/>
  <c r="BC51" i="55"/>
  <c r="BD51" i="55"/>
  <c r="BF51" i="55" s="1"/>
  <c r="BE51" i="55"/>
  <c r="BG51" i="55"/>
  <c r="BS51" i="55"/>
  <c r="AG52" i="55"/>
  <c r="AH52" i="55"/>
  <c r="AI52" i="55"/>
  <c r="AJ52" i="55"/>
  <c r="AK52" i="55"/>
  <c r="AL52" i="55"/>
  <c r="AM52" i="55"/>
  <c r="AN52" i="55"/>
  <c r="AO52" i="55"/>
  <c r="AP52" i="55"/>
  <c r="AQ52" i="55"/>
  <c r="AR52" i="55"/>
  <c r="AS52" i="55"/>
  <c r="AT52" i="55"/>
  <c r="AU52" i="55"/>
  <c r="AV52" i="55"/>
  <c r="AW52" i="55"/>
  <c r="AX52" i="55"/>
  <c r="AY52" i="55"/>
  <c r="AZ52" i="55"/>
  <c r="BA52" i="55"/>
  <c r="BB52" i="55"/>
  <c r="BC52" i="55"/>
  <c r="BD52" i="55"/>
  <c r="BF52" i="55" s="1"/>
  <c r="BE52" i="55"/>
  <c r="BG52" i="55"/>
  <c r="BS52" i="55"/>
  <c r="AG53" i="55"/>
  <c r="AH53" i="55"/>
  <c r="AI53" i="55"/>
  <c r="AJ53" i="55"/>
  <c r="AK53" i="55"/>
  <c r="AL53" i="55"/>
  <c r="AM53" i="55"/>
  <c r="AN53" i="55"/>
  <c r="AO53" i="55"/>
  <c r="AP53" i="55"/>
  <c r="AQ53" i="55"/>
  <c r="AR53" i="55"/>
  <c r="AS53" i="55"/>
  <c r="AT53" i="55"/>
  <c r="AV53" i="55" s="1"/>
  <c r="AU53" i="55"/>
  <c r="AW53" i="55"/>
  <c r="AX53" i="55"/>
  <c r="AY53" i="55"/>
  <c r="AZ53" i="55"/>
  <c r="BA53" i="55"/>
  <c r="BB53" i="55"/>
  <c r="BC53" i="55"/>
  <c r="BD53" i="55"/>
  <c r="BE53" i="55"/>
  <c r="BF53" i="55"/>
  <c r="BG53" i="55"/>
  <c r="BR53" i="55"/>
  <c r="BN53" i="55"/>
  <c r="BS53" i="55"/>
  <c r="BT53" i="55"/>
  <c r="AG54" i="55"/>
  <c r="AH54" i="55"/>
  <c r="AI54" i="55"/>
  <c r="AJ54" i="55"/>
  <c r="AK54" i="55"/>
  <c r="AL54" i="55"/>
  <c r="AM54" i="55"/>
  <c r="AN54" i="55"/>
  <c r="AO54" i="55"/>
  <c r="AP54" i="55"/>
  <c r="AQ54" i="55"/>
  <c r="AR54" i="55"/>
  <c r="AS54" i="55"/>
  <c r="AT54" i="55"/>
  <c r="AU54" i="55"/>
  <c r="AV54" i="55"/>
  <c r="AW54" i="55"/>
  <c r="AX54" i="55"/>
  <c r="AY54" i="55"/>
  <c r="AZ54" i="55"/>
  <c r="BA54" i="55"/>
  <c r="BB54" i="55"/>
  <c r="BC54" i="55"/>
  <c r="BD54" i="55"/>
  <c r="BE54" i="55"/>
  <c r="BG54" i="55"/>
  <c r="BS54" i="55"/>
  <c r="AG55" i="55"/>
  <c r="AH55" i="55"/>
  <c r="AI55" i="55"/>
  <c r="AJ55" i="55"/>
  <c r="AK55" i="55"/>
  <c r="AL55" i="55"/>
  <c r="AM55" i="55"/>
  <c r="AN55" i="55"/>
  <c r="AO55" i="55"/>
  <c r="AP55" i="55"/>
  <c r="AQ55" i="55"/>
  <c r="AR55" i="55"/>
  <c r="AS55" i="55"/>
  <c r="AT55" i="55"/>
  <c r="AU55" i="55"/>
  <c r="AV55" i="55"/>
  <c r="AW55" i="55"/>
  <c r="AX55" i="55"/>
  <c r="AY55" i="55"/>
  <c r="AZ55" i="55"/>
  <c r="BA55" i="55"/>
  <c r="BB55" i="55"/>
  <c r="BC55" i="55"/>
  <c r="BD55" i="55"/>
  <c r="BE55" i="55"/>
  <c r="BF55" i="55"/>
  <c r="BG55" i="55"/>
  <c r="BN55" i="55"/>
  <c r="BS55" i="55"/>
  <c r="AG56" i="55"/>
  <c r="AH56" i="55"/>
  <c r="AI56" i="55"/>
  <c r="AJ56" i="55"/>
  <c r="AK56" i="55"/>
  <c r="AL56" i="55"/>
  <c r="AM56" i="55"/>
  <c r="AN56" i="55"/>
  <c r="AO56" i="55"/>
  <c r="AP56" i="55"/>
  <c r="AQ56" i="55"/>
  <c r="AR56" i="55"/>
  <c r="AS56" i="55"/>
  <c r="AT56" i="55"/>
  <c r="AU56" i="55"/>
  <c r="AW56" i="55"/>
  <c r="AX56" i="55"/>
  <c r="AY56" i="55"/>
  <c r="AZ56" i="55"/>
  <c r="BA56" i="55"/>
  <c r="BB56" i="55"/>
  <c r="BC56" i="55"/>
  <c r="BD56" i="55"/>
  <c r="BF56" i="55" s="1"/>
  <c r="BE56" i="55"/>
  <c r="BG56" i="55"/>
  <c r="BS56" i="55"/>
  <c r="AG57" i="55"/>
  <c r="AH57" i="55"/>
  <c r="AI57" i="55"/>
  <c r="AJ57" i="55"/>
  <c r="AK57" i="55"/>
  <c r="AL57" i="55"/>
  <c r="AM57" i="55"/>
  <c r="AN57" i="55"/>
  <c r="AO57" i="55"/>
  <c r="AP57" i="55"/>
  <c r="AQ57" i="55"/>
  <c r="AR57" i="55"/>
  <c r="AS57" i="55"/>
  <c r="AT57" i="55"/>
  <c r="AU57" i="55"/>
  <c r="AW57" i="55"/>
  <c r="AX57" i="55"/>
  <c r="AY57" i="55"/>
  <c r="AZ57" i="55"/>
  <c r="BA57" i="55"/>
  <c r="BB57" i="55"/>
  <c r="BC57" i="55"/>
  <c r="BD57" i="55"/>
  <c r="BE57" i="55"/>
  <c r="BF57" i="55" s="1"/>
  <c r="BG57" i="55"/>
  <c r="BR57" i="55"/>
  <c r="BS57" i="55"/>
  <c r="BN57" i="55"/>
  <c r="AG58" i="55"/>
  <c r="AH58" i="55"/>
  <c r="AI58" i="55"/>
  <c r="AJ58" i="55"/>
  <c r="AK58" i="55"/>
  <c r="AL58" i="55"/>
  <c r="AM58" i="55"/>
  <c r="AN58" i="55"/>
  <c r="AO58" i="55"/>
  <c r="AP58" i="55"/>
  <c r="AQ58" i="55"/>
  <c r="AR58" i="55"/>
  <c r="AS58" i="55"/>
  <c r="AT58" i="55"/>
  <c r="AU58" i="55"/>
  <c r="AV58" i="55"/>
  <c r="AW58" i="55"/>
  <c r="AX58" i="55"/>
  <c r="AY58" i="55"/>
  <c r="AZ58" i="55"/>
  <c r="BA58" i="55"/>
  <c r="BB58" i="55"/>
  <c r="BC58" i="55"/>
  <c r="BD58" i="55"/>
  <c r="BF58" i="55" s="1"/>
  <c r="BE58" i="55"/>
  <c r="BG58" i="55"/>
  <c r="AG59" i="55"/>
  <c r="AH59" i="55"/>
  <c r="AI59" i="55"/>
  <c r="AJ59" i="55"/>
  <c r="AK59" i="55"/>
  <c r="AL59" i="55"/>
  <c r="AM59" i="55"/>
  <c r="AN59" i="55"/>
  <c r="AO59" i="55"/>
  <c r="AP59" i="55"/>
  <c r="AQ59" i="55"/>
  <c r="AR59" i="55"/>
  <c r="AS59" i="55"/>
  <c r="AT59" i="55"/>
  <c r="AU59" i="55"/>
  <c r="AV59" i="55"/>
  <c r="AW59" i="55"/>
  <c r="AX59" i="55"/>
  <c r="AY59" i="55"/>
  <c r="AZ59" i="55"/>
  <c r="BA59" i="55"/>
  <c r="BB59" i="55"/>
  <c r="BC59" i="55"/>
  <c r="BD59" i="55"/>
  <c r="BE59" i="55"/>
  <c r="BF59" i="55"/>
  <c r="BG59" i="55"/>
  <c r="BS59" i="55"/>
  <c r="BN59" i="55"/>
  <c r="BR59" i="55"/>
  <c r="AG60" i="55"/>
  <c r="AH60" i="55"/>
  <c r="AI60" i="55"/>
  <c r="AJ60" i="55"/>
  <c r="AK60" i="55"/>
  <c r="AL60" i="55"/>
  <c r="AM60" i="55"/>
  <c r="AN60" i="55"/>
  <c r="AO60" i="55"/>
  <c r="AP60" i="55"/>
  <c r="AQ60" i="55"/>
  <c r="AR60" i="55"/>
  <c r="AS60" i="55"/>
  <c r="AT60" i="55"/>
  <c r="AU60" i="55"/>
  <c r="AW60" i="55"/>
  <c r="AX60" i="55"/>
  <c r="AY60" i="55"/>
  <c r="AZ60" i="55"/>
  <c r="BA60" i="55"/>
  <c r="BB60" i="55"/>
  <c r="BC60" i="55"/>
  <c r="BD60" i="55"/>
  <c r="BE60" i="55"/>
  <c r="BG60" i="55"/>
  <c r="BR60" i="55"/>
  <c r="BS60" i="55"/>
  <c r="BN60" i="55"/>
  <c r="AG61" i="55"/>
  <c r="AH61" i="55"/>
  <c r="AI61" i="55"/>
  <c r="AJ61" i="55"/>
  <c r="AK61" i="55"/>
  <c r="AL61" i="55"/>
  <c r="AM61" i="55"/>
  <c r="AN61" i="55"/>
  <c r="AO61" i="55"/>
  <c r="AP61" i="55"/>
  <c r="AQ61" i="55"/>
  <c r="AR61" i="55"/>
  <c r="AS61" i="55"/>
  <c r="AT61" i="55"/>
  <c r="AU61" i="55"/>
  <c r="AW61" i="55"/>
  <c r="AX61" i="55"/>
  <c r="AY61" i="55"/>
  <c r="AZ61" i="55"/>
  <c r="BA61" i="55"/>
  <c r="BB61" i="55"/>
  <c r="BC61" i="55"/>
  <c r="BD61" i="55"/>
  <c r="BE61" i="55"/>
  <c r="BF61" i="55"/>
  <c r="BG61" i="55"/>
  <c r="BK61" i="55"/>
  <c r="AG62" i="55"/>
  <c r="AH62" i="55"/>
  <c r="AI62" i="55"/>
  <c r="AJ62" i="55"/>
  <c r="AK62" i="55"/>
  <c r="AL62" i="55"/>
  <c r="AM62" i="55"/>
  <c r="AN62" i="55"/>
  <c r="AO62" i="55"/>
  <c r="AP62" i="55"/>
  <c r="AQ62" i="55"/>
  <c r="AR62" i="55"/>
  <c r="AS62" i="55"/>
  <c r="AT62" i="55"/>
  <c r="AU62" i="55"/>
  <c r="AV62" i="55" s="1"/>
  <c r="AW62" i="55"/>
  <c r="AX62" i="55"/>
  <c r="AY62" i="55"/>
  <c r="AZ62" i="55"/>
  <c r="BA62" i="55"/>
  <c r="BB62" i="55"/>
  <c r="BC62" i="55"/>
  <c r="BD62" i="55"/>
  <c r="BE62" i="55"/>
  <c r="BF62" i="55" s="1"/>
  <c r="BG62" i="55"/>
  <c r="BR62" i="55"/>
  <c r="BS62" i="55"/>
  <c r="BN62" i="55"/>
  <c r="BT62" i="55" s="1"/>
  <c r="AG63" i="55"/>
  <c r="AH63" i="55"/>
  <c r="AI63" i="55"/>
  <c r="AJ63" i="55"/>
  <c r="AK63" i="55"/>
  <c r="AL63" i="55"/>
  <c r="AM63" i="55"/>
  <c r="AN63" i="55"/>
  <c r="AO63" i="55"/>
  <c r="AP63" i="55"/>
  <c r="AQ63" i="55"/>
  <c r="AR63" i="55"/>
  <c r="AS63" i="55"/>
  <c r="AT63" i="55"/>
  <c r="AU63" i="55"/>
  <c r="AV63" i="55"/>
  <c r="AW63" i="55"/>
  <c r="AX63" i="55"/>
  <c r="AY63" i="55"/>
  <c r="AZ63" i="55"/>
  <c r="BA63" i="55"/>
  <c r="BB63" i="55"/>
  <c r="BC63" i="55"/>
  <c r="BD63" i="55"/>
  <c r="BE63" i="55"/>
  <c r="BF63" i="55"/>
  <c r="BG63" i="55"/>
  <c r="BR63" i="55"/>
  <c r="BS63" i="55"/>
  <c r="BN63" i="55"/>
  <c r="AG64" i="55"/>
  <c r="AH64" i="55"/>
  <c r="AI64" i="55"/>
  <c r="AJ64" i="55"/>
  <c r="AK64" i="55"/>
  <c r="AL64" i="55"/>
  <c r="AM64" i="55"/>
  <c r="AN64" i="55"/>
  <c r="AO64" i="55"/>
  <c r="AP64" i="55"/>
  <c r="AQ64" i="55"/>
  <c r="AR64" i="55"/>
  <c r="AS64" i="55"/>
  <c r="AT64" i="55"/>
  <c r="AU64" i="55"/>
  <c r="AW64" i="55"/>
  <c r="AX64" i="55"/>
  <c r="AY64" i="55"/>
  <c r="AZ64" i="55"/>
  <c r="BA64" i="55"/>
  <c r="BB64" i="55"/>
  <c r="BC64" i="55"/>
  <c r="BD64" i="55"/>
  <c r="BE64" i="55"/>
  <c r="BG64" i="55"/>
  <c r="BN64" i="55"/>
  <c r="BS64" i="55"/>
  <c r="BQ64" i="55" a="1"/>
  <c r="BQ64" i="55" s="1"/>
  <c r="BR64" i="55"/>
  <c r="AG65" i="55"/>
  <c r="AH65" i="55"/>
  <c r="AI65" i="55"/>
  <c r="AJ65" i="55"/>
  <c r="AK65" i="55"/>
  <c r="AL65" i="55"/>
  <c r="AM65" i="55"/>
  <c r="AN65" i="55"/>
  <c r="AO65" i="55"/>
  <c r="AP65" i="55"/>
  <c r="AQ65" i="55"/>
  <c r="AR65" i="55"/>
  <c r="AS65" i="55"/>
  <c r="AT65" i="55"/>
  <c r="AU65" i="55"/>
  <c r="AW65" i="55"/>
  <c r="AX65" i="55"/>
  <c r="AY65" i="55"/>
  <c r="AZ65" i="55"/>
  <c r="BA65" i="55"/>
  <c r="BB65" i="55"/>
  <c r="BC65" i="55"/>
  <c r="BD65" i="55"/>
  <c r="BE65" i="55"/>
  <c r="BF65" i="55" s="1"/>
  <c r="BG65" i="55"/>
  <c r="BR65" i="55"/>
  <c r="BS65" i="55"/>
  <c r="BN65" i="55"/>
  <c r="AG66" i="55"/>
  <c r="AH66" i="55"/>
  <c r="AI66" i="55"/>
  <c r="AJ66" i="55"/>
  <c r="AK66" i="55"/>
  <c r="AL66" i="55"/>
  <c r="AM66" i="55"/>
  <c r="AN66" i="55"/>
  <c r="AO66" i="55"/>
  <c r="AP66" i="55"/>
  <c r="AQ66" i="55"/>
  <c r="AR66" i="55"/>
  <c r="AS66" i="55"/>
  <c r="AT66" i="55"/>
  <c r="AU66" i="55"/>
  <c r="AV66" i="55" s="1"/>
  <c r="AW66" i="55"/>
  <c r="AX66" i="55"/>
  <c r="AY66" i="55"/>
  <c r="AZ66" i="55"/>
  <c r="BA66" i="55"/>
  <c r="BB66" i="55"/>
  <c r="BC66" i="55"/>
  <c r="BD66" i="55"/>
  <c r="BE66" i="55"/>
  <c r="BF66" i="55"/>
  <c r="BG66" i="55"/>
  <c r="BK66" i="55"/>
  <c r="AG67" i="55"/>
  <c r="AH67" i="55"/>
  <c r="AI67" i="55"/>
  <c r="AJ67" i="55"/>
  <c r="AK67" i="55"/>
  <c r="AL67" i="55"/>
  <c r="AM67" i="55"/>
  <c r="AN67" i="55"/>
  <c r="AO67" i="55"/>
  <c r="AP67" i="55"/>
  <c r="AQ67" i="55"/>
  <c r="AR67" i="55"/>
  <c r="AS67" i="55"/>
  <c r="AT67" i="55"/>
  <c r="BK67" i="55" s="1"/>
  <c r="AU67" i="55"/>
  <c r="AV67" i="55" s="1"/>
  <c r="AW67" i="55"/>
  <c r="AX67" i="55"/>
  <c r="AY67" i="55"/>
  <c r="AZ67" i="55"/>
  <c r="BA67" i="55"/>
  <c r="BB67" i="55"/>
  <c r="BC67" i="55"/>
  <c r="BD67" i="55"/>
  <c r="BF67" i="55" s="1"/>
  <c r="BE67" i="55"/>
  <c r="BG67" i="55"/>
  <c r="BS67" i="55"/>
  <c r="AG68" i="55"/>
  <c r="AH68" i="55"/>
  <c r="AI68" i="55"/>
  <c r="AJ68" i="55"/>
  <c r="AK68" i="55"/>
  <c r="AL68" i="55"/>
  <c r="AM68" i="55"/>
  <c r="AN68" i="55"/>
  <c r="AO68" i="55"/>
  <c r="AP68" i="55"/>
  <c r="AQ68" i="55"/>
  <c r="AR68" i="55"/>
  <c r="AS68" i="55"/>
  <c r="AT68" i="55"/>
  <c r="AU68" i="55"/>
  <c r="AV68" i="55"/>
  <c r="AW68" i="55"/>
  <c r="AX68" i="55"/>
  <c r="AY68" i="55"/>
  <c r="AZ68" i="55"/>
  <c r="BA68" i="55"/>
  <c r="BB68" i="55"/>
  <c r="BC68" i="55"/>
  <c r="BD68" i="55"/>
  <c r="BE68" i="55"/>
  <c r="BG68" i="55"/>
  <c r="BR68" i="55"/>
  <c r="BS68" i="55"/>
  <c r="BN68" i="55"/>
  <c r="AG69" i="55"/>
  <c r="AH69" i="55"/>
  <c r="AI69" i="55"/>
  <c r="AJ69" i="55"/>
  <c r="AK69" i="55"/>
  <c r="AL69" i="55"/>
  <c r="AM69" i="55"/>
  <c r="AN69" i="55"/>
  <c r="AO69" i="55"/>
  <c r="AP69" i="55"/>
  <c r="AQ69" i="55"/>
  <c r="AR69" i="55"/>
  <c r="AS69" i="55"/>
  <c r="AT69" i="55"/>
  <c r="AV69" i="55" s="1"/>
  <c r="AU69" i="55"/>
  <c r="AW69" i="55"/>
  <c r="AX69" i="55"/>
  <c r="AY69" i="55"/>
  <c r="AZ69" i="55"/>
  <c r="BA69" i="55"/>
  <c r="BB69" i="55"/>
  <c r="BC69" i="55"/>
  <c r="BD69" i="55"/>
  <c r="BE69" i="55"/>
  <c r="BF69" i="55" s="1"/>
  <c r="BG69" i="55"/>
  <c r="AG70" i="55"/>
  <c r="AH70" i="55"/>
  <c r="AI70" i="55"/>
  <c r="AJ70" i="55"/>
  <c r="AK70" i="55"/>
  <c r="AL70" i="55"/>
  <c r="AM70" i="55"/>
  <c r="AN70" i="55"/>
  <c r="AO70" i="55"/>
  <c r="AP70" i="55"/>
  <c r="AQ70" i="55"/>
  <c r="AR70" i="55"/>
  <c r="AS70" i="55"/>
  <c r="AT70" i="55"/>
  <c r="AU70" i="55"/>
  <c r="AV70" i="55" s="1"/>
  <c r="AW70" i="55"/>
  <c r="AX70" i="55"/>
  <c r="AY70" i="55"/>
  <c r="AZ70" i="55"/>
  <c r="BA70" i="55"/>
  <c r="BB70" i="55"/>
  <c r="BC70" i="55"/>
  <c r="BD70" i="55"/>
  <c r="BE70" i="55"/>
  <c r="BF70" i="55" s="1"/>
  <c r="BG70" i="55"/>
  <c r="BR70" i="55"/>
  <c r="BS70" i="55"/>
  <c r="AG71" i="55"/>
  <c r="AH71" i="55"/>
  <c r="AI71" i="55"/>
  <c r="AJ71" i="55"/>
  <c r="AK71" i="55"/>
  <c r="AL71" i="55"/>
  <c r="AM71" i="55"/>
  <c r="AN71" i="55"/>
  <c r="AO71" i="55"/>
  <c r="AP71" i="55"/>
  <c r="AQ71" i="55"/>
  <c r="AR71" i="55"/>
  <c r="AS71" i="55"/>
  <c r="AT71" i="55"/>
  <c r="AU71" i="55"/>
  <c r="AV71" i="55"/>
  <c r="AW71" i="55"/>
  <c r="AX71" i="55"/>
  <c r="AY71" i="55"/>
  <c r="AZ71" i="55"/>
  <c r="BA71" i="55"/>
  <c r="BB71" i="55"/>
  <c r="BC71" i="55"/>
  <c r="BD71" i="55"/>
  <c r="BE71" i="55"/>
  <c r="BF71" i="55" s="1"/>
  <c r="BG71" i="55"/>
  <c r="BR71" i="55"/>
  <c r="BS71" i="55"/>
  <c r="AG72" i="55"/>
  <c r="AH72" i="55"/>
  <c r="AI72" i="55"/>
  <c r="AJ72" i="55"/>
  <c r="AK72" i="55"/>
  <c r="AL72" i="55"/>
  <c r="AM72" i="55"/>
  <c r="AN72" i="55"/>
  <c r="AO72" i="55"/>
  <c r="AP72" i="55"/>
  <c r="AQ72" i="55"/>
  <c r="AR72" i="55"/>
  <c r="AS72" i="55"/>
  <c r="AT72" i="55"/>
  <c r="AU72" i="55"/>
  <c r="AW72" i="55"/>
  <c r="AX72" i="55"/>
  <c r="AY72" i="55"/>
  <c r="AZ72" i="55"/>
  <c r="BA72" i="55"/>
  <c r="BB72" i="55"/>
  <c r="BC72" i="55"/>
  <c r="BD72" i="55"/>
  <c r="BE72" i="55"/>
  <c r="BG72" i="55"/>
  <c r="BN72" i="55"/>
  <c r="BS72" i="55"/>
  <c r="AG73" i="55"/>
  <c r="AH73" i="55"/>
  <c r="AI73" i="55"/>
  <c r="AJ73" i="55"/>
  <c r="BS73" i="55" s="1"/>
  <c r="AK73" i="55"/>
  <c r="AL73" i="55"/>
  <c r="AM73" i="55"/>
  <c r="AN73" i="55"/>
  <c r="AO73" i="55"/>
  <c r="AP73" i="55"/>
  <c r="AQ73" i="55"/>
  <c r="AR73" i="55"/>
  <c r="AS73" i="55"/>
  <c r="AT73" i="55"/>
  <c r="AU73" i="55"/>
  <c r="AW73" i="55"/>
  <c r="AX73" i="55"/>
  <c r="AY73" i="55"/>
  <c r="AZ73" i="55"/>
  <c r="BA73" i="55"/>
  <c r="BB73" i="55"/>
  <c r="BC73" i="55"/>
  <c r="BD73" i="55"/>
  <c r="BE73" i="55"/>
  <c r="BF73" i="55"/>
  <c r="BG73" i="55"/>
  <c r="AG74" i="55"/>
  <c r="AH74" i="55"/>
  <c r="AI74" i="55"/>
  <c r="AJ74" i="55"/>
  <c r="AK74" i="55"/>
  <c r="AL74" i="55"/>
  <c r="AM74" i="55"/>
  <c r="AN74" i="55"/>
  <c r="AO74" i="55"/>
  <c r="AP74" i="55"/>
  <c r="AQ74" i="55"/>
  <c r="AR74" i="55"/>
  <c r="AS74" i="55"/>
  <c r="AT74" i="55"/>
  <c r="AU74" i="55"/>
  <c r="AV74" i="55"/>
  <c r="AW74" i="55"/>
  <c r="AX74" i="55"/>
  <c r="AY74" i="55"/>
  <c r="AZ74" i="55"/>
  <c r="BA74" i="55"/>
  <c r="BB74" i="55"/>
  <c r="BC74" i="55"/>
  <c r="BD74" i="55"/>
  <c r="BE74" i="55"/>
  <c r="BG74" i="55"/>
  <c r="BN74" i="55"/>
  <c r="BT74" i="55" s="1"/>
  <c r="BR74" i="55"/>
  <c r="BS74" i="55"/>
  <c r="AG75" i="55"/>
  <c r="AH75" i="55"/>
  <c r="AI75" i="55"/>
  <c r="AJ75" i="55"/>
  <c r="AK75" i="55"/>
  <c r="AL75" i="55"/>
  <c r="AM75" i="55"/>
  <c r="AN75" i="55"/>
  <c r="AO75" i="55"/>
  <c r="AP75" i="55"/>
  <c r="AQ75" i="55"/>
  <c r="AR75" i="55"/>
  <c r="AS75" i="55"/>
  <c r="AT75" i="55"/>
  <c r="AU75" i="55"/>
  <c r="AV75" i="55"/>
  <c r="AW75" i="55"/>
  <c r="AX75" i="55"/>
  <c r="AY75" i="55"/>
  <c r="AZ75" i="55"/>
  <c r="BA75" i="55"/>
  <c r="BB75" i="55"/>
  <c r="BC75" i="55"/>
  <c r="BD75" i="55"/>
  <c r="BF75" i="55" s="1"/>
  <c r="BE75" i="55"/>
  <c r="BG75" i="55"/>
  <c r="BN75" i="55"/>
  <c r="BS75" i="55"/>
  <c r="BR75" i="55"/>
  <c r="AG76" i="55"/>
  <c r="AH76" i="55"/>
  <c r="AI76" i="55"/>
  <c r="AJ76" i="55"/>
  <c r="AK76" i="55"/>
  <c r="AL76" i="55"/>
  <c r="AM76" i="55"/>
  <c r="AN76" i="55"/>
  <c r="AO76" i="55"/>
  <c r="AP76" i="55"/>
  <c r="AQ76" i="55"/>
  <c r="AR76" i="55"/>
  <c r="AS76" i="55"/>
  <c r="AT76" i="55"/>
  <c r="AU76" i="55"/>
  <c r="AW76" i="55"/>
  <c r="AX76" i="55"/>
  <c r="AY76" i="55"/>
  <c r="AZ76" i="55"/>
  <c r="BA76" i="55"/>
  <c r="BB76" i="55"/>
  <c r="BC76" i="55"/>
  <c r="BD76" i="55"/>
  <c r="BF76" i="55" s="1"/>
  <c r="BE76" i="55"/>
  <c r="BG76" i="55"/>
  <c r="BN76" i="55"/>
  <c r="BS76" i="55"/>
  <c r="AG77" i="55"/>
  <c r="AH77" i="55"/>
  <c r="AI77" i="55"/>
  <c r="AJ77" i="55"/>
  <c r="AK77" i="55"/>
  <c r="AL77" i="55"/>
  <c r="AM77" i="55"/>
  <c r="AN77" i="55"/>
  <c r="AO77" i="55"/>
  <c r="AP77" i="55"/>
  <c r="AQ77" i="55"/>
  <c r="AR77" i="55"/>
  <c r="AS77" i="55"/>
  <c r="AT77" i="55"/>
  <c r="AU77" i="55"/>
  <c r="AW77" i="55"/>
  <c r="AX77" i="55"/>
  <c r="AY77" i="55"/>
  <c r="AZ77" i="55"/>
  <c r="BA77" i="55"/>
  <c r="BB77" i="55"/>
  <c r="BC77" i="55"/>
  <c r="BD77" i="55"/>
  <c r="BE77" i="55"/>
  <c r="BF77" i="55" s="1"/>
  <c r="BG77" i="55"/>
  <c r="BR77" i="55"/>
  <c r="BS77" i="55"/>
  <c r="AG78" i="55"/>
  <c r="AH78" i="55"/>
  <c r="AI78" i="55"/>
  <c r="AJ78" i="55"/>
  <c r="AK78" i="55"/>
  <c r="AL78" i="55"/>
  <c r="AM78" i="55"/>
  <c r="AN78" i="55"/>
  <c r="AO78" i="55"/>
  <c r="AP78" i="55"/>
  <c r="AQ78" i="55"/>
  <c r="AR78" i="55"/>
  <c r="AS78" i="55"/>
  <c r="AT78" i="55"/>
  <c r="AU78" i="55"/>
  <c r="AV78" i="55"/>
  <c r="AW78" i="55"/>
  <c r="AX78" i="55"/>
  <c r="AY78" i="55"/>
  <c r="AZ78" i="55"/>
  <c r="BA78" i="55"/>
  <c r="BB78" i="55"/>
  <c r="BC78" i="55"/>
  <c r="BD78" i="55"/>
  <c r="BE78" i="55"/>
  <c r="BF78" i="55"/>
  <c r="BG78" i="55"/>
  <c r="BR78" i="55"/>
  <c r="BS78" i="55"/>
  <c r="AG79" i="55"/>
  <c r="AH79" i="55"/>
  <c r="AI79" i="55"/>
  <c r="AJ79" i="55"/>
  <c r="AK79" i="55"/>
  <c r="AL79" i="55"/>
  <c r="AM79" i="55"/>
  <c r="AN79" i="55"/>
  <c r="AO79" i="55"/>
  <c r="AP79" i="55"/>
  <c r="AQ79" i="55"/>
  <c r="AR79" i="55"/>
  <c r="AS79" i="55"/>
  <c r="AT79" i="55"/>
  <c r="AU79" i="55"/>
  <c r="AV79" i="55" s="1"/>
  <c r="AW79" i="55"/>
  <c r="AX79" i="55"/>
  <c r="AY79" i="55"/>
  <c r="AZ79" i="55"/>
  <c r="BA79" i="55"/>
  <c r="BB79" i="55"/>
  <c r="BC79" i="55"/>
  <c r="BD79" i="55"/>
  <c r="BE79" i="55"/>
  <c r="BF79" i="55"/>
  <c r="BG79" i="55"/>
  <c r="BS79" i="55"/>
  <c r="AG80" i="55"/>
  <c r="AH80" i="55"/>
  <c r="AI80" i="55"/>
  <c r="AJ80" i="55"/>
  <c r="AK80" i="55"/>
  <c r="AL80" i="55"/>
  <c r="AM80" i="55"/>
  <c r="AN80" i="55"/>
  <c r="AO80" i="55"/>
  <c r="AP80" i="55"/>
  <c r="AQ80" i="55"/>
  <c r="AR80" i="55"/>
  <c r="AS80" i="55"/>
  <c r="AT80" i="55"/>
  <c r="AU80" i="55"/>
  <c r="AV80" i="55"/>
  <c r="AW80" i="55"/>
  <c r="AX80" i="55"/>
  <c r="AY80" i="55"/>
  <c r="AZ80" i="55"/>
  <c r="BA80" i="55"/>
  <c r="BB80" i="55"/>
  <c r="BC80" i="55"/>
  <c r="BD80" i="55"/>
  <c r="BF80" i="55" s="1"/>
  <c r="BE80" i="55"/>
  <c r="BG80" i="55"/>
  <c r="BN80" i="55"/>
  <c r="BT80" i="55" s="1"/>
  <c r="BS80" i="55"/>
  <c r="AG81" i="55"/>
  <c r="AH81" i="55"/>
  <c r="AI81" i="55"/>
  <c r="AJ81" i="55"/>
  <c r="AK81" i="55"/>
  <c r="AL81" i="55"/>
  <c r="AM81" i="55"/>
  <c r="AN81" i="55"/>
  <c r="AO81" i="55"/>
  <c r="AP81" i="55"/>
  <c r="AQ81" i="55"/>
  <c r="AR81" i="55"/>
  <c r="AS81" i="55"/>
  <c r="AT81" i="55"/>
  <c r="AU81" i="55"/>
  <c r="AV81" i="55"/>
  <c r="AW81" i="55"/>
  <c r="AX81" i="55"/>
  <c r="AY81" i="55"/>
  <c r="AZ81" i="55"/>
  <c r="BA81" i="55"/>
  <c r="BB81" i="55"/>
  <c r="BC81" i="55"/>
  <c r="BD81" i="55"/>
  <c r="BF81" i="55" s="1"/>
  <c r="BE81" i="55"/>
  <c r="BG81" i="55"/>
  <c r="AG82" i="55"/>
  <c r="AH82" i="55"/>
  <c r="AI82" i="55"/>
  <c r="AJ82" i="55"/>
  <c r="BR82" i="55" s="1"/>
  <c r="AK82" i="55"/>
  <c r="AL82" i="55"/>
  <c r="AM82" i="55"/>
  <c r="AN82" i="55"/>
  <c r="AO82" i="55"/>
  <c r="AP82" i="55"/>
  <c r="AQ82" i="55"/>
  <c r="AR82" i="55"/>
  <c r="AS82" i="55"/>
  <c r="AT82" i="55"/>
  <c r="AV82" i="55" s="1"/>
  <c r="AU82" i="55"/>
  <c r="AW82" i="55"/>
  <c r="AX82" i="55"/>
  <c r="AY82" i="55"/>
  <c r="AZ82" i="55"/>
  <c r="BA82" i="55"/>
  <c r="BB82" i="55"/>
  <c r="BC82" i="55"/>
  <c r="BD82" i="55"/>
  <c r="BE82" i="55"/>
  <c r="BF82" i="55"/>
  <c r="BG82" i="55"/>
  <c r="BN82" i="55"/>
  <c r="BT82" i="55" s="1"/>
  <c r="AG83" i="55"/>
  <c r="AH83" i="55"/>
  <c r="AI83" i="55"/>
  <c r="AJ83" i="55"/>
  <c r="BS83" i="55" s="1"/>
  <c r="AK83" i="55"/>
  <c r="AL83" i="55"/>
  <c r="AM83" i="55"/>
  <c r="AN83" i="55"/>
  <c r="AO83" i="55"/>
  <c r="AP83" i="55"/>
  <c r="AQ83" i="55"/>
  <c r="AR83" i="55"/>
  <c r="AS83" i="55"/>
  <c r="AT83" i="55"/>
  <c r="AU83" i="55"/>
  <c r="AV83" i="55"/>
  <c r="AW83" i="55"/>
  <c r="AX83" i="55"/>
  <c r="AY83" i="55"/>
  <c r="AZ83" i="55"/>
  <c r="BA83" i="55"/>
  <c r="BB83" i="55"/>
  <c r="BC83" i="55"/>
  <c r="BD83" i="55"/>
  <c r="BE83" i="55"/>
  <c r="BF83" i="55" s="1"/>
  <c r="BG83" i="55"/>
  <c r="BN83" i="55"/>
  <c r="AG84" i="55"/>
  <c r="AH84" i="55"/>
  <c r="AI84" i="55"/>
  <c r="AJ84" i="55"/>
  <c r="BS84" i="55" s="1"/>
  <c r="AK84" i="55"/>
  <c r="AL84" i="55"/>
  <c r="AM84" i="55"/>
  <c r="AN84" i="55"/>
  <c r="AO84" i="55"/>
  <c r="AP84" i="55"/>
  <c r="AQ84" i="55"/>
  <c r="AR84" i="55"/>
  <c r="AS84" i="55"/>
  <c r="AT84" i="55"/>
  <c r="AU84" i="55"/>
  <c r="AV84" i="55"/>
  <c r="AW84" i="55"/>
  <c r="AX84" i="55"/>
  <c r="AY84" i="55"/>
  <c r="AZ84" i="55"/>
  <c r="BA84" i="55"/>
  <c r="BB84" i="55"/>
  <c r="BC84" i="55"/>
  <c r="BD84" i="55"/>
  <c r="BF84" i="55" s="1"/>
  <c r="BE84" i="55"/>
  <c r="BG84" i="55"/>
  <c r="BN84" i="55"/>
  <c r="AG85" i="55"/>
  <c r="AH85" i="55"/>
  <c r="AI85" i="55"/>
  <c r="AJ85" i="55"/>
  <c r="AK85" i="55"/>
  <c r="AL85" i="55"/>
  <c r="AM85" i="55"/>
  <c r="AN85" i="55"/>
  <c r="AO85" i="55"/>
  <c r="AP85" i="55"/>
  <c r="AQ85" i="55"/>
  <c r="AR85" i="55"/>
  <c r="AS85" i="55"/>
  <c r="AT85" i="55"/>
  <c r="AU85" i="55"/>
  <c r="AV85" i="55"/>
  <c r="AW85" i="55"/>
  <c r="AX85" i="55"/>
  <c r="AY85" i="55"/>
  <c r="AZ85" i="55"/>
  <c r="BA85" i="55"/>
  <c r="BB85" i="55"/>
  <c r="BC85" i="55"/>
  <c r="BD85" i="55"/>
  <c r="BF85" i="55" s="1"/>
  <c r="BE85" i="55"/>
  <c r="BG85" i="55"/>
  <c r="AG86" i="55"/>
  <c r="AH86" i="55"/>
  <c r="AI86" i="55"/>
  <c r="AJ86" i="55"/>
  <c r="BR86" i="55" s="1"/>
  <c r="AK86" i="55"/>
  <c r="AL86" i="55"/>
  <c r="AM86" i="55"/>
  <c r="AN86" i="55"/>
  <c r="AO86" i="55"/>
  <c r="AP86" i="55"/>
  <c r="AQ86" i="55"/>
  <c r="AR86" i="55"/>
  <c r="AS86" i="55"/>
  <c r="AT86" i="55"/>
  <c r="AV86" i="55" s="1"/>
  <c r="AU86" i="55"/>
  <c r="AW86" i="55"/>
  <c r="AX86" i="55"/>
  <c r="AY86" i="55"/>
  <c r="AZ86" i="55"/>
  <c r="BA86" i="55"/>
  <c r="BB86" i="55"/>
  <c r="BC86" i="55"/>
  <c r="BD86" i="55"/>
  <c r="BE86" i="55"/>
  <c r="BF86" i="55"/>
  <c r="BG86" i="55"/>
  <c r="BN86" i="55"/>
  <c r="BT86" i="55" s="1"/>
  <c r="AG87" i="55"/>
  <c r="AH87" i="55"/>
  <c r="AI87" i="55"/>
  <c r="AJ87" i="55"/>
  <c r="BS87" i="55" s="1"/>
  <c r="AK87" i="55"/>
  <c r="AL87" i="55"/>
  <c r="AM87" i="55"/>
  <c r="AN87" i="55"/>
  <c r="AO87" i="55"/>
  <c r="AP87" i="55"/>
  <c r="AQ87" i="55"/>
  <c r="AR87" i="55"/>
  <c r="AS87" i="55"/>
  <c r="AT87" i="55"/>
  <c r="AU87" i="55"/>
  <c r="AV87" i="55"/>
  <c r="AW87" i="55"/>
  <c r="AX87" i="55"/>
  <c r="AY87" i="55"/>
  <c r="AZ87" i="55"/>
  <c r="BA87" i="55"/>
  <c r="BB87" i="55"/>
  <c r="BC87" i="55"/>
  <c r="BD87" i="55"/>
  <c r="BE87" i="55"/>
  <c r="BF87" i="55"/>
  <c r="BG87" i="55"/>
  <c r="BK87" i="55"/>
  <c r="AG88" i="55"/>
  <c r="AH88" i="55"/>
  <c r="AI88" i="55"/>
  <c r="AJ88" i="55"/>
  <c r="BS88" i="55" s="1"/>
  <c r="AK88" i="55"/>
  <c r="AL88" i="55"/>
  <c r="AM88" i="55"/>
  <c r="AN88" i="55"/>
  <c r="AO88" i="55"/>
  <c r="AP88" i="55"/>
  <c r="AQ88" i="55"/>
  <c r="AR88" i="55"/>
  <c r="AS88" i="55"/>
  <c r="AT88" i="55"/>
  <c r="AV88" i="55" s="1"/>
  <c r="AU88" i="55"/>
  <c r="AW88" i="55"/>
  <c r="AX88" i="55"/>
  <c r="AY88" i="55"/>
  <c r="AZ88" i="55"/>
  <c r="BA88" i="55"/>
  <c r="BB88" i="55"/>
  <c r="BC88" i="55"/>
  <c r="BD88" i="55"/>
  <c r="BE88" i="55"/>
  <c r="BF88" i="55"/>
  <c r="BG88" i="55"/>
  <c r="AG89" i="55"/>
  <c r="AH89" i="55"/>
  <c r="AI89" i="55"/>
  <c r="AJ89" i="55"/>
  <c r="AK89" i="55"/>
  <c r="AL89" i="55"/>
  <c r="AM89" i="55"/>
  <c r="AN89" i="55"/>
  <c r="AO89" i="55"/>
  <c r="AP89" i="55"/>
  <c r="AQ89" i="55"/>
  <c r="AR89" i="55"/>
  <c r="AS89" i="55"/>
  <c r="AT89" i="55"/>
  <c r="AV89" i="55" s="1"/>
  <c r="AU89" i="55"/>
  <c r="AW89" i="55"/>
  <c r="AX89" i="55"/>
  <c r="AY89" i="55"/>
  <c r="AZ89" i="55"/>
  <c r="BA89" i="55"/>
  <c r="BB89" i="55"/>
  <c r="BC89" i="55"/>
  <c r="BD89" i="55"/>
  <c r="BE89" i="55"/>
  <c r="BF89" i="55"/>
  <c r="BG89" i="55"/>
  <c r="AG90" i="55"/>
  <c r="AH90" i="55"/>
  <c r="AI90" i="55"/>
  <c r="AJ90" i="55"/>
  <c r="AK90" i="55"/>
  <c r="AL90" i="55"/>
  <c r="AM90" i="55"/>
  <c r="AN90" i="55"/>
  <c r="AO90" i="55"/>
  <c r="AP90" i="55"/>
  <c r="AQ90" i="55"/>
  <c r="AR90" i="55"/>
  <c r="AS90" i="55"/>
  <c r="AT90" i="55"/>
  <c r="AU90" i="55"/>
  <c r="AV90" i="55"/>
  <c r="AW90" i="55"/>
  <c r="AX90" i="55"/>
  <c r="AY90" i="55"/>
  <c r="AZ90" i="55"/>
  <c r="BA90" i="55"/>
  <c r="BB90" i="55"/>
  <c r="BC90" i="55"/>
  <c r="BD90" i="55"/>
  <c r="BF90" i="55" s="1"/>
  <c r="BE90" i="55"/>
  <c r="BG90" i="55"/>
  <c r="BR90" i="55"/>
  <c r="BS90" i="55"/>
  <c r="BN90" i="55"/>
  <c r="BQ90" i="55" s="1" a="1"/>
  <c r="BQ90" i="55" s="1"/>
  <c r="AG91" i="55"/>
  <c r="AH91" i="55"/>
  <c r="AI91" i="55"/>
  <c r="AJ91" i="55"/>
  <c r="AK91" i="55"/>
  <c r="AL91" i="55"/>
  <c r="AM91" i="55"/>
  <c r="AN91" i="55"/>
  <c r="AO91" i="55"/>
  <c r="AP91" i="55"/>
  <c r="AQ91" i="55"/>
  <c r="AR91" i="55"/>
  <c r="AS91" i="55"/>
  <c r="AT91" i="55"/>
  <c r="AU91" i="55"/>
  <c r="AV91" i="55"/>
  <c r="AW91" i="55"/>
  <c r="AX91" i="55"/>
  <c r="AY91" i="55"/>
  <c r="AZ91" i="55"/>
  <c r="BA91" i="55"/>
  <c r="BB91" i="55"/>
  <c r="BC91" i="55"/>
  <c r="BD91" i="55"/>
  <c r="BE91" i="55"/>
  <c r="BF91" i="55"/>
  <c r="BG91" i="55"/>
  <c r="BS91" i="55"/>
  <c r="AG92" i="55"/>
  <c r="AH92" i="55"/>
  <c r="AI92" i="55"/>
  <c r="AJ92" i="55"/>
  <c r="BS92" i="55" s="1"/>
  <c r="AK92" i="55"/>
  <c r="AL92" i="55"/>
  <c r="AM92" i="55"/>
  <c r="AN92" i="55"/>
  <c r="AO92" i="55"/>
  <c r="AP92" i="55"/>
  <c r="AQ92" i="55"/>
  <c r="AR92" i="55"/>
  <c r="AS92" i="55"/>
  <c r="AT92" i="55"/>
  <c r="AU92" i="55"/>
  <c r="AV92" i="55" s="1"/>
  <c r="AW92" i="55"/>
  <c r="AX92" i="55"/>
  <c r="AY92" i="55"/>
  <c r="AZ92" i="55"/>
  <c r="BA92" i="55"/>
  <c r="BB92" i="55"/>
  <c r="BC92" i="55"/>
  <c r="BD92" i="55"/>
  <c r="BE92" i="55"/>
  <c r="BF92" i="55"/>
  <c r="BG92" i="55"/>
  <c r="AG93" i="55"/>
  <c r="AH93" i="55"/>
  <c r="AI93" i="55"/>
  <c r="AJ93" i="55"/>
  <c r="AK93" i="55"/>
  <c r="AL93" i="55"/>
  <c r="AM93" i="55"/>
  <c r="AN93" i="55"/>
  <c r="AO93" i="55"/>
  <c r="AP93" i="55"/>
  <c r="AQ93" i="55"/>
  <c r="AR93" i="55"/>
  <c r="AS93" i="55"/>
  <c r="AT93" i="55"/>
  <c r="AU93" i="55"/>
  <c r="AV93" i="55"/>
  <c r="AW93" i="55"/>
  <c r="AX93" i="55"/>
  <c r="AY93" i="55"/>
  <c r="AZ93" i="55"/>
  <c r="BA93" i="55"/>
  <c r="BB93" i="55"/>
  <c r="BC93" i="55"/>
  <c r="BD93" i="55"/>
  <c r="BE93" i="55"/>
  <c r="BF93" i="55"/>
  <c r="BG93" i="55"/>
  <c r="BK93" i="55"/>
  <c r="AG94" i="55"/>
  <c r="AH94" i="55"/>
  <c r="AI94" i="55"/>
  <c r="AJ94" i="55"/>
  <c r="AK94" i="55"/>
  <c r="AL94" i="55"/>
  <c r="AM94" i="55"/>
  <c r="AN94" i="55"/>
  <c r="AO94" i="55"/>
  <c r="AP94" i="55"/>
  <c r="AQ94" i="55"/>
  <c r="AR94" i="55"/>
  <c r="AS94" i="55"/>
  <c r="AT94" i="55"/>
  <c r="AV94" i="55" s="1"/>
  <c r="AU94" i="55"/>
  <c r="AW94" i="55"/>
  <c r="AX94" i="55"/>
  <c r="AY94" i="55"/>
  <c r="AZ94" i="55"/>
  <c r="BA94" i="55"/>
  <c r="BB94" i="55"/>
  <c r="BC94" i="55"/>
  <c r="BD94" i="55"/>
  <c r="BE94" i="55"/>
  <c r="BF94" i="55" s="1"/>
  <c r="BG94" i="55"/>
  <c r="AG95" i="55"/>
  <c r="AH95" i="55"/>
  <c r="AI95" i="55"/>
  <c r="AJ95" i="55"/>
  <c r="BS95" i="55" s="1"/>
  <c r="AK95" i="55"/>
  <c r="AL95" i="55"/>
  <c r="AM95" i="55"/>
  <c r="AN95" i="55"/>
  <c r="AO95" i="55"/>
  <c r="AP95" i="55"/>
  <c r="AQ95" i="55"/>
  <c r="AR95" i="55"/>
  <c r="AS95" i="55"/>
  <c r="AT95" i="55"/>
  <c r="AV95" i="55" s="1"/>
  <c r="AU95" i="55"/>
  <c r="AW95" i="55"/>
  <c r="AX95" i="55"/>
  <c r="AY95" i="55"/>
  <c r="AZ95" i="55"/>
  <c r="BA95" i="55"/>
  <c r="BB95" i="55"/>
  <c r="BC95" i="55"/>
  <c r="BD95" i="55"/>
  <c r="BE95" i="55"/>
  <c r="BF95" i="55" s="1"/>
  <c r="BG95" i="55"/>
  <c r="AG96" i="55"/>
  <c r="AH96" i="55"/>
  <c r="AI96" i="55"/>
  <c r="AJ96" i="55"/>
  <c r="BS96" i="55" s="1"/>
  <c r="AK96" i="55"/>
  <c r="AL96" i="55"/>
  <c r="AM96" i="55"/>
  <c r="AN96" i="55"/>
  <c r="AO96" i="55"/>
  <c r="AP96" i="55"/>
  <c r="AQ96" i="55"/>
  <c r="AR96" i="55"/>
  <c r="AS96" i="55"/>
  <c r="AT96" i="55"/>
  <c r="AV96" i="55" s="1"/>
  <c r="AU96" i="55"/>
  <c r="AW96" i="55"/>
  <c r="AX96" i="55"/>
  <c r="AY96" i="55"/>
  <c r="AZ96" i="55"/>
  <c r="BA96" i="55"/>
  <c r="BB96" i="55"/>
  <c r="BC96" i="55"/>
  <c r="BD96" i="55"/>
  <c r="BE96" i="55"/>
  <c r="BF96" i="55" s="1"/>
  <c r="BG96" i="55"/>
  <c r="AG97" i="55"/>
  <c r="AH97" i="55"/>
  <c r="AI97" i="55"/>
  <c r="AJ97" i="55"/>
  <c r="BS97" i="55" s="1"/>
  <c r="AK97" i="55"/>
  <c r="AL97" i="55"/>
  <c r="AM97" i="55"/>
  <c r="AN97" i="55"/>
  <c r="AO97" i="55"/>
  <c r="AP97" i="55"/>
  <c r="AQ97" i="55"/>
  <c r="AR97" i="55"/>
  <c r="AS97" i="55"/>
  <c r="AT97" i="55"/>
  <c r="AU97" i="55"/>
  <c r="AV97" i="55"/>
  <c r="AW97" i="55"/>
  <c r="AX97" i="55"/>
  <c r="AY97" i="55"/>
  <c r="AZ97" i="55"/>
  <c r="BA97" i="55"/>
  <c r="BB97" i="55"/>
  <c r="BC97" i="55"/>
  <c r="BD97" i="55"/>
  <c r="BE97" i="55"/>
  <c r="BF97" i="55"/>
  <c r="BG97" i="55"/>
  <c r="BK97" i="55"/>
  <c r="AG98" i="55"/>
  <c r="AH98" i="55"/>
  <c r="AI98" i="55"/>
  <c r="AJ98" i="55"/>
  <c r="AK98" i="55"/>
  <c r="AL98" i="55"/>
  <c r="AM98" i="55"/>
  <c r="AN98" i="55"/>
  <c r="AO98" i="55"/>
  <c r="AP98" i="55"/>
  <c r="AQ98" i="55"/>
  <c r="AR98" i="55"/>
  <c r="AS98" i="55"/>
  <c r="AT98" i="55"/>
  <c r="AU98" i="55"/>
  <c r="AV98" i="55"/>
  <c r="AW98" i="55"/>
  <c r="AX98" i="55"/>
  <c r="AY98" i="55"/>
  <c r="AZ98" i="55"/>
  <c r="BA98" i="55"/>
  <c r="BB98" i="55"/>
  <c r="BC98" i="55"/>
  <c r="BD98" i="55"/>
  <c r="BE98" i="55"/>
  <c r="BF98" i="55"/>
  <c r="BG98" i="55"/>
  <c r="AG99" i="55"/>
  <c r="AH99" i="55"/>
  <c r="AI99" i="55"/>
  <c r="AJ99" i="55"/>
  <c r="AK99" i="55"/>
  <c r="AL99" i="55"/>
  <c r="AM99" i="55"/>
  <c r="AN99" i="55"/>
  <c r="AO99" i="55"/>
  <c r="AP99" i="55"/>
  <c r="AQ99" i="55"/>
  <c r="AR99" i="55"/>
  <c r="AS99" i="55"/>
  <c r="AT99" i="55"/>
  <c r="AU99" i="55"/>
  <c r="AV99" i="55"/>
  <c r="AW99" i="55"/>
  <c r="AX99" i="55"/>
  <c r="AY99" i="55"/>
  <c r="AZ99" i="55"/>
  <c r="BA99" i="55"/>
  <c r="BB99" i="55"/>
  <c r="BC99" i="55"/>
  <c r="BD99" i="55"/>
  <c r="BE99" i="55"/>
  <c r="BF99" i="55"/>
  <c r="BG99" i="55"/>
  <c r="BK99" i="55"/>
  <c r="AG100" i="55"/>
  <c r="AH100" i="55"/>
  <c r="AI100" i="55"/>
  <c r="AJ100" i="55"/>
  <c r="AK100" i="55"/>
  <c r="AL100" i="55"/>
  <c r="AM100" i="55"/>
  <c r="AN100" i="55"/>
  <c r="AO100" i="55"/>
  <c r="AP100" i="55"/>
  <c r="AQ100" i="55"/>
  <c r="AR100" i="55"/>
  <c r="AS100" i="55"/>
  <c r="AT100" i="55"/>
  <c r="AU100" i="55"/>
  <c r="AV100" i="55"/>
  <c r="AW100" i="55"/>
  <c r="AX100" i="55"/>
  <c r="AY100" i="55"/>
  <c r="AZ100" i="55"/>
  <c r="BA100" i="55"/>
  <c r="BB100" i="55"/>
  <c r="BC100" i="55"/>
  <c r="BD100" i="55"/>
  <c r="BE100" i="55"/>
  <c r="BF100" i="55"/>
  <c r="BG100" i="55"/>
  <c r="BK100" i="55"/>
  <c r="AG101" i="55"/>
  <c r="AH101" i="55"/>
  <c r="AI101" i="55"/>
  <c r="AJ101" i="55"/>
  <c r="BS101" i="55" s="1"/>
  <c r="AK101" i="55"/>
  <c r="AL101" i="55"/>
  <c r="AM101" i="55"/>
  <c r="AN101" i="55"/>
  <c r="AO101" i="55"/>
  <c r="AP101" i="55"/>
  <c r="AQ101" i="55"/>
  <c r="AR101" i="55"/>
  <c r="AS101" i="55"/>
  <c r="AT101" i="55"/>
  <c r="AU101" i="55"/>
  <c r="AV101" i="55" s="1"/>
  <c r="AW101" i="55"/>
  <c r="AX101" i="55"/>
  <c r="AY101" i="55"/>
  <c r="AZ101" i="55"/>
  <c r="BA101" i="55"/>
  <c r="BB101" i="55"/>
  <c r="BC101" i="55"/>
  <c r="BD101" i="55"/>
  <c r="BE101" i="55"/>
  <c r="BF101" i="55"/>
  <c r="BG101" i="55"/>
  <c r="BK101" i="55"/>
  <c r="AG102" i="55"/>
  <c r="AH102" i="55"/>
  <c r="AI102" i="55"/>
  <c r="AJ102" i="55"/>
  <c r="AK102" i="55"/>
  <c r="AL102" i="55"/>
  <c r="AM102" i="55"/>
  <c r="AN102" i="55"/>
  <c r="AO102" i="55"/>
  <c r="AP102" i="55"/>
  <c r="AQ102" i="55"/>
  <c r="AR102" i="55"/>
  <c r="AS102" i="55"/>
  <c r="AT102" i="55"/>
  <c r="AU102" i="55"/>
  <c r="AV102" i="55"/>
  <c r="AW102" i="55"/>
  <c r="AX102" i="55"/>
  <c r="AY102" i="55"/>
  <c r="AZ102" i="55"/>
  <c r="BA102" i="55"/>
  <c r="BB102" i="55"/>
  <c r="BC102" i="55"/>
  <c r="BD102" i="55"/>
  <c r="BE102" i="55"/>
  <c r="BF102" i="55"/>
  <c r="BG102" i="55"/>
  <c r="BK102" i="55"/>
  <c r="AG103" i="55"/>
  <c r="AH103" i="55"/>
  <c r="AI103" i="55"/>
  <c r="AJ103" i="55"/>
  <c r="AK103" i="55"/>
  <c r="AL103" i="55"/>
  <c r="AM103" i="55"/>
  <c r="AN103" i="55"/>
  <c r="AO103" i="55"/>
  <c r="AP103" i="55"/>
  <c r="AQ103" i="55"/>
  <c r="AR103" i="55"/>
  <c r="AS103" i="55"/>
  <c r="AT103" i="55"/>
  <c r="AU103" i="55"/>
  <c r="AV103" i="55" s="1"/>
  <c r="AW103" i="55"/>
  <c r="AX103" i="55"/>
  <c r="AY103" i="55"/>
  <c r="AZ103" i="55"/>
  <c r="BA103" i="55"/>
  <c r="BB103" i="55"/>
  <c r="BC103" i="55"/>
  <c r="BD103" i="55"/>
  <c r="BE103" i="55"/>
  <c r="BF103" i="55"/>
  <c r="BG103" i="55"/>
  <c r="AG104" i="55"/>
  <c r="AH104" i="55"/>
  <c r="AI104" i="55"/>
  <c r="AJ104" i="55"/>
  <c r="BS104" i="55" s="1"/>
  <c r="AK104" i="55"/>
  <c r="AL104" i="55"/>
  <c r="AM104" i="55"/>
  <c r="AN104" i="55"/>
  <c r="AO104" i="55"/>
  <c r="AP104" i="55"/>
  <c r="AQ104" i="55"/>
  <c r="AR104" i="55"/>
  <c r="AS104" i="55"/>
  <c r="AT104" i="55"/>
  <c r="AU104" i="55"/>
  <c r="AV104" i="55" s="1"/>
  <c r="AW104" i="55"/>
  <c r="AX104" i="55"/>
  <c r="AY104" i="55"/>
  <c r="AZ104" i="55"/>
  <c r="BA104" i="55"/>
  <c r="BB104" i="55"/>
  <c r="BC104" i="55"/>
  <c r="BD104" i="55"/>
  <c r="BE104" i="55"/>
  <c r="BF104" i="55"/>
  <c r="BG104" i="55"/>
  <c r="AG105" i="55"/>
  <c r="AH105" i="55"/>
  <c r="AI105" i="55"/>
  <c r="AJ105" i="55"/>
  <c r="AK105" i="55"/>
  <c r="AL105" i="55"/>
  <c r="AM105" i="55"/>
  <c r="AN105" i="55"/>
  <c r="AO105" i="55"/>
  <c r="AP105" i="55"/>
  <c r="AQ105" i="55"/>
  <c r="AR105" i="55"/>
  <c r="AS105" i="55"/>
  <c r="AT105" i="55"/>
  <c r="AU105" i="55"/>
  <c r="AV105" i="55"/>
  <c r="AW105" i="55"/>
  <c r="AX105" i="55"/>
  <c r="AY105" i="55"/>
  <c r="AZ105" i="55"/>
  <c r="BA105" i="55"/>
  <c r="BB105" i="55"/>
  <c r="BC105" i="55"/>
  <c r="BD105" i="55"/>
  <c r="BE105" i="55"/>
  <c r="BF105" i="55"/>
  <c r="BG105" i="55"/>
  <c r="BR105" i="55"/>
  <c r="BS105" i="55"/>
  <c r="BN105" i="55"/>
  <c r="BT105" i="55" s="1"/>
  <c r="AG106" i="55"/>
  <c r="AH106" i="55"/>
  <c r="AI106" i="55"/>
  <c r="AJ106" i="55"/>
  <c r="AK106" i="55"/>
  <c r="AL106" i="55"/>
  <c r="AM106" i="55"/>
  <c r="AN106" i="55"/>
  <c r="AO106" i="55"/>
  <c r="AP106" i="55"/>
  <c r="AQ106" i="55"/>
  <c r="AR106" i="55"/>
  <c r="AS106" i="55"/>
  <c r="AT106" i="55"/>
  <c r="AU106" i="55"/>
  <c r="AV106" i="55"/>
  <c r="AW106" i="55"/>
  <c r="AX106" i="55"/>
  <c r="AY106" i="55"/>
  <c r="AZ106" i="55"/>
  <c r="BA106" i="55"/>
  <c r="BB106" i="55"/>
  <c r="BC106" i="55"/>
  <c r="BD106" i="55"/>
  <c r="BE106" i="55"/>
  <c r="BF106" i="55"/>
  <c r="BG106" i="55"/>
  <c r="BS106" i="55"/>
  <c r="BN106" i="55"/>
  <c r="BR106" i="55"/>
  <c r="AG107" i="55"/>
  <c r="AH107" i="55"/>
  <c r="AI107" i="55"/>
  <c r="AJ107" i="55"/>
  <c r="AK107" i="55"/>
  <c r="AL107" i="55"/>
  <c r="AM107" i="55"/>
  <c r="AN107" i="55"/>
  <c r="AO107" i="55"/>
  <c r="AP107" i="55"/>
  <c r="AQ107" i="55"/>
  <c r="AR107" i="55"/>
  <c r="AS107" i="55"/>
  <c r="AT107" i="55"/>
  <c r="AU107" i="55"/>
  <c r="AV107" i="55"/>
  <c r="AW107" i="55"/>
  <c r="AX107" i="55"/>
  <c r="AY107" i="55"/>
  <c r="AZ107" i="55"/>
  <c r="BA107" i="55"/>
  <c r="BB107" i="55"/>
  <c r="BC107" i="55"/>
  <c r="BD107" i="55"/>
  <c r="BE107" i="55"/>
  <c r="BF107" i="55"/>
  <c r="BG107" i="55"/>
  <c r="BS107" i="55"/>
  <c r="AG108" i="55"/>
  <c r="AH108" i="55"/>
  <c r="AI108" i="55"/>
  <c r="AJ108" i="55"/>
  <c r="AK108" i="55"/>
  <c r="AL108" i="55"/>
  <c r="AM108" i="55"/>
  <c r="AN108" i="55"/>
  <c r="AO108" i="55"/>
  <c r="AP108" i="55"/>
  <c r="AQ108" i="55"/>
  <c r="AR108" i="55"/>
  <c r="AS108" i="55"/>
  <c r="AT108" i="55"/>
  <c r="AU108" i="55"/>
  <c r="AV108" i="55"/>
  <c r="AW108" i="55"/>
  <c r="AX108" i="55"/>
  <c r="AY108" i="55"/>
  <c r="AZ108" i="55"/>
  <c r="BA108" i="55"/>
  <c r="BB108" i="55"/>
  <c r="BC108" i="55"/>
  <c r="BD108" i="55"/>
  <c r="BE108" i="55"/>
  <c r="BF108" i="55"/>
  <c r="BG108" i="55"/>
  <c r="BN108" i="55"/>
  <c r="BT108" i="55" s="1"/>
  <c r="BS108" i="55"/>
  <c r="AX9" i="55"/>
  <c r="AY9" i="55"/>
  <c r="AZ9" i="55"/>
  <c r="BB9" i="55"/>
  <c r="BC9" i="55"/>
  <c r="BD9" i="55"/>
  <c r="BE9" i="55"/>
  <c r="AW9" i="55"/>
  <c r="AI9" i="55"/>
  <c r="AJ9" i="55"/>
  <c r="AK9" i="55"/>
  <c r="AL9" i="55"/>
  <c r="AM9" i="55"/>
  <c r="AN9" i="55"/>
  <c r="AO9" i="55"/>
  <c r="AP9" i="55"/>
  <c r="AQ9" i="55"/>
  <c r="AR9" i="55"/>
  <c r="AS9" i="55"/>
  <c r="AT9" i="55"/>
  <c r="AU9" i="55"/>
  <c r="AW8" i="67" l="1"/>
  <c r="BF5" i="67"/>
  <c r="BE5" i="67"/>
  <c r="BH14" i="67" a="1"/>
  <c r="BH14" i="67" s="1"/>
  <c r="BJ14" i="67" s="1"/>
  <c r="BI14" i="67" a="1"/>
  <c r="BI14" i="67" s="1"/>
  <c r="BF13" i="67"/>
  <c r="BE13" i="67"/>
  <c r="BH12" i="67" a="1"/>
  <c r="BH12" i="67" s="1"/>
  <c r="BI12" i="67" a="1"/>
  <c r="BI12" i="67" s="1"/>
  <c r="BI5" i="67" a="1"/>
  <c r="BI5" i="67" s="1"/>
  <c r="BH5" i="67" a="1"/>
  <c r="BH5" i="67" s="1"/>
  <c r="BH13" i="67" a="1"/>
  <c r="BH13" i="67" s="1"/>
  <c r="BJ13" i="67" s="1"/>
  <c r="BI13" i="67" a="1"/>
  <c r="BI13" i="67" s="1"/>
  <c r="BF6" i="67"/>
  <c r="BE6" i="67"/>
  <c r="BF7" i="67"/>
  <c r="BE7" i="67"/>
  <c r="BH6" i="67" a="1"/>
  <c r="BH6" i="67" s="1"/>
  <c r="BI6" i="67" a="1"/>
  <c r="BI6" i="67" s="1"/>
  <c r="BH7" i="67" a="1"/>
  <c r="BH7" i="67" s="1"/>
  <c r="BI7" i="67" a="1"/>
  <c r="BI7" i="67" s="1"/>
  <c r="BE10" i="67"/>
  <c r="BF10" i="67"/>
  <c r="BE9" i="67"/>
  <c r="BG9" i="67" s="1"/>
  <c r="BF9" i="67"/>
  <c r="BE8" i="67"/>
  <c r="BF8" i="67"/>
  <c r="BE11" i="67"/>
  <c r="BF11" i="67"/>
  <c r="BI10" i="67" a="1"/>
  <c r="BI10" i="67" s="1"/>
  <c r="BH10" i="67" a="1"/>
  <c r="BH10" i="67" s="1"/>
  <c r="BH9" i="67" a="1"/>
  <c r="BH9" i="67" s="1"/>
  <c r="BJ9" i="67" s="1"/>
  <c r="BI9" i="67" a="1"/>
  <c r="BI9" i="67" s="1"/>
  <c r="BH8" i="67" a="1"/>
  <c r="BH8" i="67" s="1"/>
  <c r="BI8" i="67" a="1"/>
  <c r="BI8" i="67" s="1"/>
  <c r="BF14" i="67"/>
  <c r="BE14" i="67"/>
  <c r="BF12" i="67"/>
  <c r="BE12" i="67"/>
  <c r="BI11" i="67" a="1"/>
  <c r="BI11" i="67" s="1"/>
  <c r="BH11" i="67" a="1"/>
  <c r="BH11" i="67" s="1"/>
  <c r="BF18" i="55"/>
  <c r="BF17" i="55"/>
  <c r="BF14" i="55"/>
  <c r="BF13" i="55"/>
  <c r="BI9" i="55"/>
  <c r="BJ9" i="55"/>
  <c r="BM21" i="55" a="1"/>
  <c r="BM21" i="55" s="1"/>
  <c r="BL21" i="55" a="1"/>
  <c r="BL21" i="55" s="1"/>
  <c r="BN21" i="55" s="1"/>
  <c r="BL18" i="55" a="1"/>
  <c r="BL18" i="55" s="1"/>
  <c r="BM18" i="55" a="1"/>
  <c r="BM18" i="55" s="1"/>
  <c r="BM15" i="55" a="1"/>
  <c r="BM15" i="55" s="1"/>
  <c r="BL15" i="55" a="1"/>
  <c r="BL15" i="55" s="1"/>
  <c r="BJ14" i="55"/>
  <c r="BI14" i="55"/>
  <c r="BI11" i="55"/>
  <c r="BJ11" i="55"/>
  <c r="BJ17" i="55"/>
  <c r="BI17" i="55"/>
  <c r="BM14" i="55" a="1"/>
  <c r="BM14" i="55" s="1"/>
  <c r="BL14" i="55" a="1"/>
  <c r="BL14" i="55" s="1"/>
  <c r="BM11" i="55" a="1"/>
  <c r="BM11" i="55" s="1"/>
  <c r="BL11" i="55" a="1"/>
  <c r="BL11" i="55" s="1"/>
  <c r="BI23" i="55"/>
  <c r="BK23" i="55" s="1"/>
  <c r="BJ23" i="55"/>
  <c r="BM17" i="55" a="1"/>
  <c r="BM17" i="55" s="1"/>
  <c r="BL17" i="55" a="1"/>
  <c r="BL17" i="55" s="1"/>
  <c r="BN17" i="55" s="1"/>
  <c r="BM23" i="55" a="1"/>
  <c r="BM23" i="55" s="1"/>
  <c r="BL23" i="55" a="1"/>
  <c r="BL23" i="55" s="1"/>
  <c r="BJ22" i="55"/>
  <c r="BI22" i="55"/>
  <c r="BJ13" i="55"/>
  <c r="BI13" i="55"/>
  <c r="BM22" i="55" a="1"/>
  <c r="BM22" i="55" s="1"/>
  <c r="BL22" i="55" a="1"/>
  <c r="BL22" i="55" s="1"/>
  <c r="BI20" i="55"/>
  <c r="BJ20" i="55"/>
  <c r="BM13" i="55" a="1"/>
  <c r="BM13" i="55" s="1"/>
  <c r="BL13" i="55" a="1"/>
  <c r="BL13" i="55" s="1"/>
  <c r="BN13" i="55" s="1"/>
  <c r="BM20" i="55" a="1"/>
  <c r="BM20" i="55" s="1"/>
  <c r="BL20" i="55" a="1"/>
  <c r="BL20" i="55" s="1"/>
  <c r="BN20" i="55" s="1"/>
  <c r="BJ16" i="55"/>
  <c r="BI16" i="55"/>
  <c r="BI19" i="55"/>
  <c r="BJ19" i="55"/>
  <c r="AV18" i="55"/>
  <c r="BM16" i="55" a="1"/>
  <c r="BM16" i="55" s="1"/>
  <c r="BL16" i="55" a="1"/>
  <c r="BL16" i="55" s="1"/>
  <c r="BN16" i="55" s="1"/>
  <c r="AV15" i="55"/>
  <c r="BJ12" i="55"/>
  <c r="BI12" i="55"/>
  <c r="BK12" i="55" s="1"/>
  <c r="BI21" i="55"/>
  <c r="BJ21" i="55"/>
  <c r="BL19" i="55" a="1"/>
  <c r="BL19" i="55" s="1"/>
  <c r="BM19" i="55" a="1"/>
  <c r="BM19" i="55" s="1"/>
  <c r="BI18" i="55"/>
  <c r="BK18" i="55" s="1"/>
  <c r="BJ18" i="55"/>
  <c r="BJ15" i="55"/>
  <c r="BI15" i="55"/>
  <c r="BK15" i="55" s="1"/>
  <c r="BM12" i="55" a="1"/>
  <c r="BM12" i="55" s="1"/>
  <c r="BL12" i="55" a="1"/>
  <c r="BL12" i="55" s="1"/>
  <c r="BM10" i="55" a="1"/>
  <c r="BM10" i="55" s="1"/>
  <c r="BM29" i="67" a="1"/>
  <c r="BM29" i="67" s="1"/>
  <c r="BO34" i="67"/>
  <c r="BM34" i="67" a="1"/>
  <c r="BM34" i="67" s="1"/>
  <c r="BM54" i="67" a="1"/>
  <c r="BM54" i="67" s="1"/>
  <c r="BL34" i="67" a="1"/>
  <c r="BL34" i="67" s="1"/>
  <c r="BM23" i="67" a="1"/>
  <c r="BM23" i="67" s="1"/>
  <c r="BM86" i="67" a="1"/>
  <c r="BM86" i="67" s="1"/>
  <c r="BM31" i="67" a="1"/>
  <c r="BM31" i="67" s="1"/>
  <c r="BM25" i="67" a="1"/>
  <c r="BM25" i="67" s="1"/>
  <c r="BM48" i="67" a="1"/>
  <c r="BM48" i="67" s="1"/>
  <c r="BM33" i="67" a="1"/>
  <c r="BM33" i="67" s="1"/>
  <c r="BQ41" i="55" a="1"/>
  <c r="BQ41" i="55" s="1"/>
  <c r="BQ106" i="55" a="1"/>
  <c r="BQ106" i="55" s="1"/>
  <c r="BQ84" i="55" a="1"/>
  <c r="BQ84" i="55" s="1"/>
  <c r="BQ108" i="55" a="1"/>
  <c r="BQ108" i="55" s="1"/>
  <c r="BG91" i="67"/>
  <c r="BJ90" i="67"/>
  <c r="BN90" i="67"/>
  <c r="BM73" i="67" a="1"/>
  <c r="BM73" i="67" s="1"/>
  <c r="BP73" i="67"/>
  <c r="BN99" i="67"/>
  <c r="BJ99" i="67"/>
  <c r="BM83" i="67" a="1"/>
  <c r="BM83" i="67" s="1"/>
  <c r="BP83" i="67"/>
  <c r="BM75" i="67" a="1"/>
  <c r="BM75" i="67" s="1"/>
  <c r="BP75" i="67"/>
  <c r="BG89" i="67"/>
  <c r="BL89" i="67" s="1" a="1"/>
  <c r="BL89" i="67" s="1"/>
  <c r="BM78" i="67" a="1"/>
  <c r="BM78" i="67" s="1"/>
  <c r="BP78" i="67"/>
  <c r="BM70" i="67" a="1"/>
  <c r="BM70" i="67" s="1"/>
  <c r="BP70" i="67"/>
  <c r="BN102" i="67"/>
  <c r="BJ102" i="67"/>
  <c r="BJ101" i="67"/>
  <c r="BN101" i="67"/>
  <c r="BG99" i="67"/>
  <c r="BJ98" i="67"/>
  <c r="BN98" i="67"/>
  <c r="BM87" i="67" a="1"/>
  <c r="BM87" i="67" s="1"/>
  <c r="BP87" i="67"/>
  <c r="BM79" i="67" a="1"/>
  <c r="BM79" i="67" s="1"/>
  <c r="BP79" i="67"/>
  <c r="BM71" i="67" a="1"/>
  <c r="BM71" i="67" s="1"/>
  <c r="BP71" i="67"/>
  <c r="BG102" i="67"/>
  <c r="BG94" i="67"/>
  <c r="BG86" i="67"/>
  <c r="BL86" i="67" s="1" a="1"/>
  <c r="BL86" i="67" s="1"/>
  <c r="BM82" i="67" a="1"/>
  <c r="BM82" i="67" s="1"/>
  <c r="BP82" i="67"/>
  <c r="BM74" i="67" a="1"/>
  <c r="BM74" i="67" s="1"/>
  <c r="BP74" i="67"/>
  <c r="BJ45" i="67"/>
  <c r="BN45" i="67"/>
  <c r="BG43" i="67"/>
  <c r="BJ19" i="67"/>
  <c r="BG62" i="67"/>
  <c r="BG97" i="67"/>
  <c r="BL97" i="67" s="1" a="1"/>
  <c r="BL97" i="67" s="1"/>
  <c r="BJ93" i="67"/>
  <c r="BN93" i="67"/>
  <c r="BM84" i="67" a="1"/>
  <c r="BM84" i="67" s="1"/>
  <c r="BP84" i="67"/>
  <c r="BM76" i="67" a="1"/>
  <c r="BM76" i="67" s="1"/>
  <c r="BP76" i="67"/>
  <c r="BM103" i="67" a="1"/>
  <c r="BM103" i="67" s="1"/>
  <c r="BP103" i="67"/>
  <c r="BM95" i="67" a="1"/>
  <c r="BM95" i="67" s="1"/>
  <c r="BP95" i="67"/>
  <c r="BJ91" i="67"/>
  <c r="BN91" i="67"/>
  <c r="BM77" i="67" a="1"/>
  <c r="BM77" i="67" s="1"/>
  <c r="BP77" i="67"/>
  <c r="BM69" i="67" a="1"/>
  <c r="BM69" i="67" s="1"/>
  <c r="BP69" i="67"/>
  <c r="BN66" i="67"/>
  <c r="BJ66" i="67"/>
  <c r="BN94" i="67"/>
  <c r="BJ94" i="67"/>
  <c r="BM81" i="67" a="1"/>
  <c r="BM81" i="67" s="1"/>
  <c r="BP81" i="67"/>
  <c r="BM80" i="67" a="1"/>
  <c r="BM80" i="67" s="1"/>
  <c r="BP80" i="67"/>
  <c r="BM72" i="67" a="1"/>
  <c r="BM72" i="67" s="1"/>
  <c r="BP72" i="67"/>
  <c r="AW76" i="67"/>
  <c r="AW98" i="67"/>
  <c r="BP67" i="67"/>
  <c r="BM67" i="67" a="1"/>
  <c r="BM67" i="67" s="1"/>
  <c r="BO66" i="67"/>
  <c r="BM104" i="67" a="1"/>
  <c r="BM104" i="67" s="1"/>
  <c r="AW103" i="67"/>
  <c r="BN95" i="67"/>
  <c r="AW87" i="67"/>
  <c r="BM85" i="67" a="1"/>
  <c r="BM85" i="67" s="1"/>
  <c r="BN84" i="67"/>
  <c r="AR42" i="67"/>
  <c r="BJ100" i="67"/>
  <c r="AW99" i="67"/>
  <c r="BB97" i="67"/>
  <c r="BJ92" i="67"/>
  <c r="AW91" i="67"/>
  <c r="BB89" i="67"/>
  <c r="BP85" i="67"/>
  <c r="BJ61" i="67"/>
  <c r="BG60" i="67"/>
  <c r="BB56" i="67"/>
  <c r="AR52" i="67"/>
  <c r="BO41" i="67"/>
  <c r="AR39" i="67"/>
  <c r="BP28" i="67"/>
  <c r="BM28" i="67" a="1"/>
  <c r="BM28" i="67" s="1"/>
  <c r="BG23" i="67"/>
  <c r="BL23" i="67" s="1" a="1"/>
  <c r="BL23" i="67" s="1"/>
  <c r="BJ18" i="67"/>
  <c r="AW81" i="67"/>
  <c r="BG104" i="67"/>
  <c r="BM97" i="67" a="1"/>
  <c r="BM97" i="67" s="1"/>
  <c r="BG96" i="67"/>
  <c r="BL96" i="67" s="1" a="1"/>
  <c r="BL96" i="67" s="1"/>
  <c r="BM89" i="67" a="1"/>
  <c r="BM89" i="67" s="1"/>
  <c r="BG88" i="67"/>
  <c r="BB86" i="67"/>
  <c r="BG85" i="67"/>
  <c r="BL85" i="67" s="1" a="1"/>
  <c r="BL85" i="67" s="1"/>
  <c r="AR66" i="67"/>
  <c r="BO65" i="67"/>
  <c r="AW64" i="67"/>
  <c r="BB54" i="67"/>
  <c r="BJ53" i="67"/>
  <c r="BN53" i="67"/>
  <c r="BG48" i="67"/>
  <c r="BO47" i="67"/>
  <c r="BG37" i="67"/>
  <c r="BG31" i="67"/>
  <c r="BG21" i="67"/>
  <c r="BL21" i="67" s="1" a="1"/>
  <c r="BL21" i="67" s="1"/>
  <c r="AW77" i="67"/>
  <c r="AW73" i="67"/>
  <c r="AR59" i="67"/>
  <c r="BM56" i="67" a="1"/>
  <c r="BM56" i="67" s="1"/>
  <c r="BP56" i="67"/>
  <c r="BP52" i="67"/>
  <c r="BM52" i="67" a="1"/>
  <c r="BM52" i="67" s="1"/>
  <c r="BG39" i="67"/>
  <c r="BJ11" i="67"/>
  <c r="BG90" i="67"/>
  <c r="BJ10" i="67"/>
  <c r="BG101" i="67"/>
  <c r="BM96" i="67" a="1"/>
  <c r="BM96" i="67" s="1"/>
  <c r="AW84" i="67"/>
  <c r="AW83" i="67"/>
  <c r="AW80" i="67"/>
  <c r="AW78" i="67"/>
  <c r="AW75" i="67"/>
  <c r="AW74" i="67"/>
  <c r="AW71" i="67"/>
  <c r="AW70" i="67"/>
  <c r="BG98" i="67"/>
  <c r="AW90" i="67"/>
  <c r="BN44" i="67"/>
  <c r="BJ44" i="67"/>
  <c r="BO39" i="67"/>
  <c r="BM30" i="67" a="1"/>
  <c r="BM30" i="67" s="1"/>
  <c r="BN103" i="67"/>
  <c r="BP97" i="67"/>
  <c r="AW95" i="67"/>
  <c r="BM88" i="67" a="1"/>
  <c r="BM88" i="67" s="1"/>
  <c r="BN87" i="67"/>
  <c r="AR63" i="67"/>
  <c r="AR13" i="67"/>
  <c r="AW100" i="67"/>
  <c r="AW92" i="67"/>
  <c r="BP86" i="67"/>
  <c r="BN83" i="67"/>
  <c r="BN82" i="67"/>
  <c r="BN81" i="67"/>
  <c r="BN80" i="67"/>
  <c r="BN79" i="67"/>
  <c r="BN78" i="67"/>
  <c r="BN77" i="67"/>
  <c r="BN76" i="67"/>
  <c r="BN75" i="67"/>
  <c r="BN74" i="67"/>
  <c r="BN73" i="67"/>
  <c r="BN72" i="67"/>
  <c r="BN71" i="67"/>
  <c r="BN70" i="67"/>
  <c r="BN69" i="67"/>
  <c r="AR69" i="67"/>
  <c r="BJ55" i="67"/>
  <c r="AR53" i="67"/>
  <c r="BG51" i="67"/>
  <c r="BO51" i="67"/>
  <c r="AW34" i="67"/>
  <c r="BP33" i="67"/>
  <c r="AR32" i="67"/>
  <c r="AR12" i="67"/>
  <c r="AW82" i="67"/>
  <c r="AW79" i="67"/>
  <c r="AW72" i="67"/>
  <c r="BG103" i="67"/>
  <c r="BL103" i="67" s="1" a="1"/>
  <c r="BL103" i="67" s="1"/>
  <c r="BG95" i="67"/>
  <c r="BL95" i="67" s="1" a="1"/>
  <c r="BL95" i="67" s="1"/>
  <c r="BP89" i="67"/>
  <c r="BM59" i="67" a="1"/>
  <c r="BM59" i="67" s="1"/>
  <c r="BP59" i="67"/>
  <c r="BG35" i="67"/>
  <c r="BM64" i="67" a="1"/>
  <c r="BM64" i="67" s="1"/>
  <c r="BN63" i="67"/>
  <c r="BJ63" i="67"/>
  <c r="BP46" i="67"/>
  <c r="BM46" i="67" a="1"/>
  <c r="BM46" i="67" s="1"/>
  <c r="BJ27" i="67"/>
  <c r="BN27" i="67"/>
  <c r="BP104" i="67"/>
  <c r="BP96" i="67"/>
  <c r="BP88" i="67"/>
  <c r="BG67" i="67"/>
  <c r="AR61" i="67"/>
  <c r="BN60" i="67"/>
  <c r="BJ60" i="67"/>
  <c r="BO57" i="67"/>
  <c r="AR45" i="67"/>
  <c r="AW43" i="67"/>
  <c r="AR41" i="67"/>
  <c r="BG33" i="67"/>
  <c r="BL33" i="67" s="1" a="1"/>
  <c r="BL33" i="67" s="1"/>
  <c r="BJ24" i="67"/>
  <c r="BN24" i="67"/>
  <c r="AR21" i="67"/>
  <c r="BO43" i="67"/>
  <c r="BG38" i="67"/>
  <c r="BJ20" i="67"/>
  <c r="BN20" i="67"/>
  <c r="AR64" i="67"/>
  <c r="AW56" i="67"/>
  <c r="BO42" i="67"/>
  <c r="AW36" i="67"/>
  <c r="BJ26" i="67"/>
  <c r="BN26" i="67"/>
  <c r="AR24" i="67"/>
  <c r="BM22" i="67" a="1"/>
  <c r="BM22" i="67" s="1"/>
  <c r="BJ17" i="67"/>
  <c r="BB14" i="67"/>
  <c r="AR67" i="67"/>
  <c r="BO62" i="67"/>
  <c r="AR50" i="67"/>
  <c r="BP48" i="67"/>
  <c r="BL48" i="67" a="1"/>
  <c r="BL48" i="67" s="1"/>
  <c r="AW46" i="67"/>
  <c r="AR38" i="67"/>
  <c r="AW26" i="67"/>
  <c r="AR62" i="67"/>
  <c r="AR58" i="67"/>
  <c r="AW54" i="67"/>
  <c r="BJ49" i="67"/>
  <c r="BO40" i="67"/>
  <c r="AR27" i="67"/>
  <c r="BJ8" i="67"/>
  <c r="BB7" i="67"/>
  <c r="BO38" i="67"/>
  <c r="BO35" i="67"/>
  <c r="BG25" i="67"/>
  <c r="BL25" i="67" s="1" a="1"/>
  <c r="BL25" i="67" s="1"/>
  <c r="AR20" i="67"/>
  <c r="BB15" i="67"/>
  <c r="AR11" i="67"/>
  <c r="BO37" i="67"/>
  <c r="BM32" i="67" a="1"/>
  <c r="BM32" i="67" s="1"/>
  <c r="BP29" i="67"/>
  <c r="BG28" i="67"/>
  <c r="BL28" i="67" s="1" a="1"/>
  <c r="BL28" i="67" s="1"/>
  <c r="BO36" i="67"/>
  <c r="AR19" i="67"/>
  <c r="BB13" i="67"/>
  <c r="BJ12" i="67"/>
  <c r="AR7" i="67"/>
  <c r="AW33" i="67"/>
  <c r="AW25" i="67"/>
  <c r="BB19" i="67"/>
  <c r="BB11" i="67"/>
  <c r="AW32" i="67"/>
  <c r="AW24" i="67"/>
  <c r="BP21" i="67"/>
  <c r="AR17" i="67"/>
  <c r="BB16" i="67"/>
  <c r="AR9" i="67"/>
  <c r="BB8" i="67"/>
  <c r="AW27" i="67"/>
  <c r="AR18" i="67"/>
  <c r="BB17" i="67"/>
  <c r="AR10" i="67"/>
  <c r="BB9" i="67"/>
  <c r="BK85" i="55"/>
  <c r="BK105" i="55"/>
  <c r="BP105" i="55" s="1" a="1"/>
  <c r="BP105" i="55" s="1"/>
  <c r="BK108" i="55"/>
  <c r="BP108" i="55" s="1" a="1"/>
  <c r="BP108" i="55" s="1"/>
  <c r="BR107" i="55"/>
  <c r="BN107" i="55"/>
  <c r="BK69" i="55"/>
  <c r="BR94" i="55"/>
  <c r="BN94" i="55"/>
  <c r="BN100" i="55"/>
  <c r="BR100" i="55"/>
  <c r="BR102" i="55"/>
  <c r="BN102" i="55"/>
  <c r="BR103" i="55"/>
  <c r="BN103" i="55"/>
  <c r="BK91" i="55"/>
  <c r="BK58" i="55"/>
  <c r="BN95" i="55"/>
  <c r="BR95" i="55"/>
  <c r="BN67" i="55"/>
  <c r="BR67" i="55"/>
  <c r="BK106" i="55"/>
  <c r="BP106" i="55" s="1" a="1"/>
  <c r="BP106" i="55" s="1"/>
  <c r="BR99" i="55"/>
  <c r="BN99" i="55"/>
  <c r="BN79" i="55"/>
  <c r="BR79" i="55"/>
  <c r="BN98" i="55"/>
  <c r="BR98" i="55"/>
  <c r="BK90" i="55"/>
  <c r="BP90" i="55" s="1" a="1"/>
  <c r="BP90" i="55" s="1"/>
  <c r="BK107" i="55"/>
  <c r="BN91" i="55"/>
  <c r="BR91" i="55"/>
  <c r="BS93" i="55"/>
  <c r="BK83" i="55"/>
  <c r="BT55" i="55"/>
  <c r="AV51" i="55"/>
  <c r="BS99" i="55"/>
  <c r="BQ105" i="55" a="1"/>
  <c r="BQ105" i="55" s="1"/>
  <c r="BK104" i="55"/>
  <c r="BK103" i="55"/>
  <c r="BQ80" i="55" a="1"/>
  <c r="BQ80" i="55" s="1"/>
  <c r="BN77" i="55"/>
  <c r="AV77" i="55"/>
  <c r="BN71" i="55"/>
  <c r="BN70" i="55"/>
  <c r="BS66" i="55"/>
  <c r="AV60" i="55"/>
  <c r="BQ55" i="55" a="1"/>
  <c r="BQ55" i="55" s="1"/>
  <c r="BN52" i="55"/>
  <c r="BR52" i="55"/>
  <c r="BT49" i="55"/>
  <c r="BQ49" i="55" a="1"/>
  <c r="BQ49" i="55" s="1"/>
  <c r="AV47" i="55"/>
  <c r="BQ83" i="55" a="1"/>
  <c r="BQ83" i="55" s="1"/>
  <c r="BS81" i="55"/>
  <c r="BS69" i="55"/>
  <c r="BT60" i="55"/>
  <c r="BQ60" i="55" a="1"/>
  <c r="BQ60" i="55" s="1"/>
  <c r="BT59" i="55"/>
  <c r="AV56" i="55"/>
  <c r="BT47" i="55"/>
  <c r="BQ47" i="55" a="1"/>
  <c r="BQ47" i="55" s="1"/>
  <c r="BK39" i="55"/>
  <c r="BS35" i="55"/>
  <c r="BT76" i="55"/>
  <c r="BQ76" i="55" a="1"/>
  <c r="BQ76" i="55" s="1"/>
  <c r="BT72" i="55"/>
  <c r="BS58" i="55"/>
  <c r="BQ57" i="55" a="1"/>
  <c r="BQ57" i="55" s="1"/>
  <c r="BT57" i="55"/>
  <c r="BR54" i="55"/>
  <c r="BN54" i="55"/>
  <c r="BK53" i="55"/>
  <c r="BP53" i="55" s="1" a="1"/>
  <c r="BP53" i="55" s="1"/>
  <c r="BK70" i="55"/>
  <c r="BK50" i="55"/>
  <c r="BS50" i="55"/>
  <c r="BS85" i="55"/>
  <c r="BF74" i="55"/>
  <c r="BT90" i="55"/>
  <c r="BS89" i="55"/>
  <c r="BQ75" i="55" a="1"/>
  <c r="BQ75" i="55" s="1"/>
  <c r="BF68" i="55"/>
  <c r="BQ63" i="55" a="1"/>
  <c r="BQ63" i="55" s="1"/>
  <c r="BT63" i="55"/>
  <c r="BR108" i="55"/>
  <c r="BS103" i="55"/>
  <c r="BS102" i="55"/>
  <c r="BS100" i="55"/>
  <c r="BT84" i="55"/>
  <c r="BK79" i="55"/>
  <c r="BR72" i="55"/>
  <c r="BT65" i="55"/>
  <c r="BQ65" i="55" a="1"/>
  <c r="BQ65" i="55" s="1"/>
  <c r="BS61" i="55"/>
  <c r="BF54" i="55"/>
  <c r="BS48" i="55"/>
  <c r="AV29" i="55"/>
  <c r="BK22" i="55"/>
  <c r="BR56" i="55"/>
  <c r="BN56" i="55"/>
  <c r="BK76" i="55"/>
  <c r="BP76" i="55" s="1" a="1"/>
  <c r="BP76" i="55" s="1"/>
  <c r="BR84" i="55"/>
  <c r="BP83" i="55" a="1"/>
  <c r="BP83" i="55" s="1"/>
  <c r="BR80" i="55"/>
  <c r="BK78" i="55"/>
  <c r="BQ74" i="55" a="1"/>
  <c r="BQ74" i="55" s="1"/>
  <c r="BT68" i="55"/>
  <c r="BQ68" i="55" a="1"/>
  <c r="BQ68" i="55" s="1"/>
  <c r="BT64" i="55"/>
  <c r="BK57" i="55"/>
  <c r="BN51" i="55"/>
  <c r="BR51" i="55"/>
  <c r="BT83" i="55"/>
  <c r="AV65" i="55"/>
  <c r="BT106" i="55"/>
  <c r="BR83" i="55"/>
  <c r="BQ62" i="55" a="1"/>
  <c r="BQ62" i="55" s="1"/>
  <c r="BS98" i="55"/>
  <c r="BS94" i="55"/>
  <c r="BN78" i="55"/>
  <c r="BR76" i="55"/>
  <c r="AV76" i="55"/>
  <c r="BT75" i="55"/>
  <c r="AV73" i="55"/>
  <c r="BQ72" i="55" a="1"/>
  <c r="BQ72" i="55" s="1"/>
  <c r="BK62" i="55"/>
  <c r="BP62" i="55" s="1" a="1"/>
  <c r="BP62" i="55" s="1"/>
  <c r="BQ59" i="55" a="1"/>
  <c r="BQ59" i="55" s="1"/>
  <c r="BR55" i="55"/>
  <c r="BK45" i="55"/>
  <c r="BR36" i="55"/>
  <c r="BN36" i="55"/>
  <c r="BF60" i="55"/>
  <c r="BF44" i="55"/>
  <c r="BK31" i="55"/>
  <c r="AV30" i="55"/>
  <c r="BK27" i="55"/>
  <c r="BN25" i="55"/>
  <c r="AV21" i="55"/>
  <c r="AV14" i="55"/>
  <c r="AV10" i="55"/>
  <c r="BN44" i="55"/>
  <c r="BQ43" i="55" a="1"/>
  <c r="BQ43" i="55" s="1"/>
  <c r="AV38" i="55"/>
  <c r="BT37" i="55"/>
  <c r="BQ37" i="55" a="1"/>
  <c r="BQ37" i="55" s="1"/>
  <c r="BQ40" i="55" a="1"/>
  <c r="BQ40" i="55" s="1"/>
  <c r="BT40" i="55"/>
  <c r="BT38" i="55"/>
  <c r="BQ38" i="55" a="1"/>
  <c r="BQ38" i="55" s="1"/>
  <c r="AV34" i="55"/>
  <c r="BQ53" i="55" a="1"/>
  <c r="BQ53" i="55" s="1"/>
  <c r="BS46" i="55"/>
  <c r="BS45" i="55"/>
  <c r="BT42" i="55"/>
  <c r="BQ42" i="55" a="1"/>
  <c r="BQ42" i="55" s="1"/>
  <c r="BF72" i="55"/>
  <c r="AV72" i="55"/>
  <c r="BF64" i="55"/>
  <c r="AV64" i="55"/>
  <c r="BN32" i="55"/>
  <c r="BR32" i="55"/>
  <c r="BK32" i="55"/>
  <c r="BN24" i="55"/>
  <c r="BS31" i="55"/>
  <c r="AV25" i="55"/>
  <c r="AV57" i="55"/>
  <c r="AV43" i="55"/>
  <c r="BF41" i="55"/>
  <c r="BN39" i="55"/>
  <c r="BS34" i="55"/>
  <c r="BN29" i="55"/>
  <c r="BR29" i="55"/>
  <c r="BQ28" i="55" a="1"/>
  <c r="BQ28" i="55" s="1"/>
  <c r="BK43" i="55"/>
  <c r="BP43" i="55" s="1" a="1"/>
  <c r="BP43" i="55" s="1"/>
  <c r="BT41" i="55"/>
  <c r="BT33" i="55"/>
  <c r="BQ33" i="55" a="1"/>
  <c r="BQ33" i="55" s="1"/>
  <c r="BN30" i="55"/>
  <c r="BR30" i="55"/>
  <c r="BS27" i="55"/>
  <c r="BK19" i="55"/>
  <c r="AV61" i="55"/>
  <c r="AV45" i="55"/>
  <c r="BK11" i="55"/>
  <c r="AV22" i="55"/>
  <c r="BF21" i="55"/>
  <c r="B19" i="31"/>
  <c r="B20" i="31"/>
  <c r="B21" i="31"/>
  <c r="B22" i="31"/>
  <c r="B25" i="31"/>
  <c r="B26" i="31"/>
  <c r="B27" i="31"/>
  <c r="B28" i="31"/>
  <c r="B18" i="31"/>
  <c r="T7" i="67"/>
  <c r="O7" i="67"/>
  <c r="Y5" i="67"/>
  <c r="Y6" i="67"/>
  <c r="Y7" i="67"/>
  <c r="T5" i="67"/>
  <c r="T6" i="67"/>
  <c r="O6" i="67"/>
  <c r="O8" i="67"/>
  <c r="J11" i="74"/>
  <c r="N11" i="74" s="1"/>
  <c r="J12" i="74"/>
  <c r="N12" i="74" s="1"/>
  <c r="R6" i="79"/>
  <c r="S6" i="79"/>
  <c r="T6" i="79"/>
  <c r="U6" i="79"/>
  <c r="V6" i="79"/>
  <c r="W6" i="79"/>
  <c r="X6" i="79"/>
  <c r="Y6" i="79"/>
  <c r="Z6" i="79"/>
  <c r="AA6" i="79"/>
  <c r="AD6" i="79"/>
  <c r="AE6" i="79"/>
  <c r="R7" i="79"/>
  <c r="S7" i="79"/>
  <c r="T7" i="79"/>
  <c r="U7" i="79"/>
  <c r="V7" i="79"/>
  <c r="W7" i="79"/>
  <c r="X7" i="79"/>
  <c r="Y7" i="79"/>
  <c r="Z7" i="79"/>
  <c r="AA7" i="79"/>
  <c r="AD7" i="79"/>
  <c r="AE7" i="79"/>
  <c r="J9" i="74"/>
  <c r="N9" i="74" s="1"/>
  <c r="AA5" i="67" a="1"/>
  <c r="AA5" i="67" s="1"/>
  <c r="AB5" i="67" a="1"/>
  <c r="AB5" i="67" s="1"/>
  <c r="AA6" i="67" a="1"/>
  <c r="AA6" i="67" s="1"/>
  <c r="AB6" i="67" s="1" a="1"/>
  <c r="AB6" i="67" s="1"/>
  <c r="BO6" i="67" s="1"/>
  <c r="AA7" i="67" a="1"/>
  <c r="AA7" i="67" s="1"/>
  <c r="AE5" i="67"/>
  <c r="O7" i="79"/>
  <c r="O8" i="79"/>
  <c r="O6" i="79"/>
  <c r="BM62" i="67" l="1" a="1"/>
  <c r="BM62" i="67" s="1"/>
  <c r="BL104" i="67" a="1"/>
  <c r="BL104" i="67" s="1"/>
  <c r="BL67" i="67" a="1"/>
  <c r="BL67" i="67" s="1"/>
  <c r="BL88" i="67" a="1"/>
  <c r="BL88" i="67" s="1"/>
  <c r="BP57" i="55" a="1"/>
  <c r="BP57" i="55" s="1"/>
  <c r="BG14" i="67"/>
  <c r="BL14" i="67" s="1" a="1"/>
  <c r="BL14" i="67" s="1"/>
  <c r="BJ42" i="67"/>
  <c r="BN42" i="67"/>
  <c r="BG53" i="67"/>
  <c r="BG8" i="67"/>
  <c r="BG54" i="67"/>
  <c r="BJ37" i="67"/>
  <c r="BN37" i="67"/>
  <c r="BG55" i="67"/>
  <c r="BL55" i="67" s="1" a="1"/>
  <c r="BL55" i="67" s="1"/>
  <c r="BG42" i="67"/>
  <c r="BP49" i="67"/>
  <c r="BM49" i="67" a="1"/>
  <c r="BM49" i="67" s="1"/>
  <c r="BJ43" i="67"/>
  <c r="BN43" i="67"/>
  <c r="BJ47" i="67"/>
  <c r="BN47" i="67"/>
  <c r="BM94" i="67" a="1"/>
  <c r="BM94" i="67" s="1"/>
  <c r="BP94" i="67"/>
  <c r="BL94" i="67" a="1"/>
  <c r="BL94" i="67" s="1"/>
  <c r="BN40" i="67"/>
  <c r="BJ40" i="67"/>
  <c r="BG45" i="67"/>
  <c r="BL45" i="67" s="1" a="1"/>
  <c r="BL45" i="67" s="1"/>
  <c r="BG12" i="67"/>
  <c r="BN39" i="67"/>
  <c r="BJ39" i="67"/>
  <c r="BG59" i="67"/>
  <c r="BL31" i="67" a="1"/>
  <c r="BL31" i="67" s="1"/>
  <c r="BG66" i="67"/>
  <c r="BL66" i="67" s="1" a="1"/>
  <c r="BL66" i="67" s="1"/>
  <c r="BP45" i="67"/>
  <c r="BM45" i="67" a="1"/>
  <c r="BM45" i="67" s="1"/>
  <c r="BG80" i="67"/>
  <c r="BP53" i="67"/>
  <c r="BL53" i="67" a="1"/>
  <c r="BL53" i="67" s="1"/>
  <c r="BM53" i="67" a="1"/>
  <c r="BM53" i="67" s="1"/>
  <c r="BG47" i="67"/>
  <c r="BM61" i="67" a="1"/>
  <c r="BM61" i="67" s="1"/>
  <c r="BP61" i="67"/>
  <c r="BG93" i="67"/>
  <c r="BL93" i="67" s="1" a="1"/>
  <c r="BL93" i="67" s="1"/>
  <c r="BM98" i="67" a="1"/>
  <c r="BM98" i="67" s="1"/>
  <c r="BL98" i="67" a="1"/>
  <c r="BL98" i="67" s="1"/>
  <c r="BP98" i="67"/>
  <c r="BG44" i="67"/>
  <c r="BM100" i="67" a="1"/>
  <c r="BM100" i="67" s="1"/>
  <c r="BP100" i="67"/>
  <c r="BL62" i="67" a="1"/>
  <c r="BL62" i="67" s="1"/>
  <c r="BG87" i="67"/>
  <c r="BL87" i="67" s="1" a="1"/>
  <c r="BL87" i="67" s="1"/>
  <c r="BG7" i="67"/>
  <c r="BL17" i="67" a="1"/>
  <c r="BL17" i="67" s="1"/>
  <c r="BP20" i="67"/>
  <c r="BM20" i="67" a="1"/>
  <c r="BM20" i="67" s="1"/>
  <c r="BM24" i="67" a="1"/>
  <c r="BM24" i="67" s="1"/>
  <c r="BP24" i="67"/>
  <c r="BG71" i="67"/>
  <c r="BL71" i="67" s="1" a="1"/>
  <c r="BL71" i="67" s="1"/>
  <c r="BG19" i="67"/>
  <c r="BL19" i="67" s="1" a="1"/>
  <c r="BL19" i="67" s="1"/>
  <c r="BN57" i="67"/>
  <c r="BJ57" i="67"/>
  <c r="BM63" i="67" a="1"/>
  <c r="BM63" i="67" s="1"/>
  <c r="BP63" i="67"/>
  <c r="BG73" i="67"/>
  <c r="BJ50" i="67"/>
  <c r="BN50" i="67"/>
  <c r="BJ36" i="67"/>
  <c r="BN36" i="67"/>
  <c r="BG79" i="67"/>
  <c r="BL79" i="67" s="1" a="1"/>
  <c r="BL79" i="67" s="1"/>
  <c r="BG83" i="67"/>
  <c r="BG68" i="67"/>
  <c r="BG77" i="67"/>
  <c r="BL77" i="67" s="1" a="1"/>
  <c r="BL77" i="67" s="1"/>
  <c r="BG16" i="67"/>
  <c r="BG10" i="67"/>
  <c r="BL10" i="67" s="1" a="1"/>
  <c r="BL10" i="67" s="1"/>
  <c r="BN35" i="67"/>
  <c r="BJ35" i="67"/>
  <c r="BG26" i="67"/>
  <c r="BL26" i="67" s="1" a="1"/>
  <c r="BL26" i="67" s="1"/>
  <c r="BG24" i="67"/>
  <c r="BL24" i="67" s="1" a="1"/>
  <c r="BL24" i="67" s="1"/>
  <c r="BG41" i="67"/>
  <c r="BJ6" i="67"/>
  <c r="BN6" i="67"/>
  <c r="BG82" i="67"/>
  <c r="BG49" i="67"/>
  <c r="BL49" i="67" s="1" a="1"/>
  <c r="BL49" i="67" s="1"/>
  <c r="BN68" i="67"/>
  <c r="BJ68" i="67"/>
  <c r="BG13" i="67"/>
  <c r="BL13" i="67" s="1" a="1"/>
  <c r="BL13" i="67" s="1"/>
  <c r="BG75" i="67"/>
  <c r="BG84" i="67"/>
  <c r="BL84" i="67" s="1" a="1"/>
  <c r="BL84" i="67" s="1"/>
  <c r="BG29" i="67"/>
  <c r="BG56" i="67"/>
  <c r="BL56" i="67" s="1" a="1"/>
  <c r="BL56" i="67" s="1"/>
  <c r="BM101" i="67" a="1"/>
  <c r="BM101" i="67" s="1"/>
  <c r="BP101" i="67"/>
  <c r="BL101" i="67" a="1"/>
  <c r="BL101" i="67" s="1"/>
  <c r="BM90" i="67" a="1"/>
  <c r="BM90" i="67" s="1"/>
  <c r="BL90" i="67" a="1"/>
  <c r="BL90" i="67" s="1"/>
  <c r="BP90" i="67"/>
  <c r="BJ7" i="67"/>
  <c r="BN7" i="67"/>
  <c r="BG100" i="67"/>
  <c r="BP55" i="67"/>
  <c r="BM55" i="67" a="1"/>
  <c r="BM55" i="67" s="1"/>
  <c r="BG64" i="67"/>
  <c r="BG15" i="67"/>
  <c r="BL15" i="67" s="1" a="1"/>
  <c r="BL15" i="67" s="1"/>
  <c r="BG11" i="67"/>
  <c r="BG40" i="67"/>
  <c r="BL9" i="67" a="1"/>
  <c r="BL9" i="67" s="1"/>
  <c r="BG50" i="67"/>
  <c r="BG61" i="67"/>
  <c r="BL61" i="67" s="1" a="1"/>
  <c r="BL61" i="67" s="1"/>
  <c r="BM27" i="67" a="1"/>
  <c r="BM27" i="67" s="1"/>
  <c r="BP27" i="67"/>
  <c r="BG6" i="67"/>
  <c r="BJ51" i="67"/>
  <c r="BN51" i="67"/>
  <c r="BG69" i="67"/>
  <c r="BG30" i="67"/>
  <c r="BN65" i="67"/>
  <c r="BJ65" i="67"/>
  <c r="BG81" i="67"/>
  <c r="BL81" i="67" s="1" a="1"/>
  <c r="BL81" i="67" s="1"/>
  <c r="BM66" i="67" a="1"/>
  <c r="BM66" i="67" s="1"/>
  <c r="BP66" i="67"/>
  <c r="BM93" i="67" a="1"/>
  <c r="BM93" i="67" s="1"/>
  <c r="BP93" i="67"/>
  <c r="BM102" i="67" a="1"/>
  <c r="BM102" i="67" s="1"/>
  <c r="BP102" i="67"/>
  <c r="BL102" i="67" a="1"/>
  <c r="BL102" i="67" s="1"/>
  <c r="BM99" i="67" a="1"/>
  <c r="BM99" i="67" s="1"/>
  <c r="BP99" i="67"/>
  <c r="BL99" i="67" a="1"/>
  <c r="BL99" i="67" s="1"/>
  <c r="BG20" i="67"/>
  <c r="BL20" i="67" s="1" a="1"/>
  <c r="BL20" i="67" s="1"/>
  <c r="BG72" i="67"/>
  <c r="BL72" i="67" s="1" a="1"/>
  <c r="BL72" i="67" s="1"/>
  <c r="BG92" i="67"/>
  <c r="BL92" i="67" s="1" a="1"/>
  <c r="BL92" i="67" s="1"/>
  <c r="BG22" i="67"/>
  <c r="BG32" i="67"/>
  <c r="BL32" i="67" s="1" a="1"/>
  <c r="BL32" i="67" s="1"/>
  <c r="BP44" i="67"/>
  <c r="BM44" i="67" a="1"/>
  <c r="BM44" i="67" s="1"/>
  <c r="BL44" i="67" a="1"/>
  <c r="BL44" i="67" s="1"/>
  <c r="BG46" i="67"/>
  <c r="BL46" i="67" s="1" a="1"/>
  <c r="BL46" i="67" s="1"/>
  <c r="BG74" i="67"/>
  <c r="BL74" i="67" s="1" a="1"/>
  <c r="BL74" i="67" s="1"/>
  <c r="BG36" i="67"/>
  <c r="BL60" i="67" a="1"/>
  <c r="BL60" i="67" s="1"/>
  <c r="BP60" i="67"/>
  <c r="BM60" i="67" a="1"/>
  <c r="BM60" i="67" s="1"/>
  <c r="BG52" i="67"/>
  <c r="BG18" i="67"/>
  <c r="BL18" i="67" s="1" a="1"/>
  <c r="BL18" i="67" s="1"/>
  <c r="BN38" i="67"/>
  <c r="BJ38" i="67"/>
  <c r="BG27" i="67"/>
  <c r="BN58" i="67"/>
  <c r="BJ58" i="67"/>
  <c r="BP26" i="67"/>
  <c r="BM26" i="67" a="1"/>
  <c r="BM26" i="67" s="1"/>
  <c r="BG63" i="67"/>
  <c r="BG70" i="67"/>
  <c r="BG78" i="67"/>
  <c r="BL78" i="67" s="1" a="1"/>
  <c r="BL78" i="67" s="1"/>
  <c r="BN41" i="67"/>
  <c r="BJ41" i="67"/>
  <c r="BM92" i="67" a="1"/>
  <c r="BM92" i="67" s="1"/>
  <c r="BP92" i="67"/>
  <c r="BG76" i="67"/>
  <c r="BM91" i="67" a="1"/>
  <c r="BM91" i="67" s="1"/>
  <c r="BP91" i="67"/>
  <c r="BL91" i="67" a="1"/>
  <c r="BL91" i="67" s="1"/>
  <c r="AR5" i="67"/>
  <c r="BN14" i="55"/>
  <c r="BN15" i="55"/>
  <c r="BK54" i="55"/>
  <c r="BP54" i="55" s="1" a="1"/>
  <c r="BP54" i="55" s="1"/>
  <c r="BK59" i="55"/>
  <c r="BP59" i="55" s="1" a="1"/>
  <c r="BP59" i="55" s="1"/>
  <c r="BN18" i="55"/>
  <c r="BN23" i="55"/>
  <c r="BN10" i="55"/>
  <c r="BK28" i="55"/>
  <c r="BK71" i="55"/>
  <c r="BP71" i="55" s="1" a="1"/>
  <c r="BP71" i="55" s="1"/>
  <c r="BK38" i="55"/>
  <c r="BP38" i="55" s="1" a="1"/>
  <c r="BP38" i="55" s="1"/>
  <c r="BK14" i="55"/>
  <c r="BR97" i="55"/>
  <c r="BN97" i="55"/>
  <c r="BK98" i="55"/>
  <c r="BP98" i="55" s="1" a="1"/>
  <c r="BP98" i="55" s="1"/>
  <c r="BN48" i="55"/>
  <c r="BR48" i="55"/>
  <c r="BK96" i="55"/>
  <c r="BK56" i="55"/>
  <c r="BN81" i="55"/>
  <c r="BR81" i="55"/>
  <c r="BQ70" i="55" a="1"/>
  <c r="BQ70" i="55" s="1"/>
  <c r="BP70" i="55" a="1"/>
  <c r="BP70" i="55" s="1"/>
  <c r="BT70" i="55"/>
  <c r="BN88" i="55"/>
  <c r="BR88" i="55"/>
  <c r="BP102" i="55" a="1"/>
  <c r="BP102" i="55" s="1"/>
  <c r="BT102" i="55"/>
  <c r="BQ102" i="55" a="1"/>
  <c r="BQ102" i="55" s="1"/>
  <c r="BP107" i="55" a="1"/>
  <c r="BP107" i="55" s="1"/>
  <c r="BQ107" i="55" a="1"/>
  <c r="BQ107" i="55" s="1"/>
  <c r="BT107" i="55"/>
  <c r="BK26" i="55"/>
  <c r="BK68" i="55"/>
  <c r="BK48" i="55"/>
  <c r="BN85" i="55"/>
  <c r="BR85" i="55"/>
  <c r="BR35" i="55"/>
  <c r="BN35" i="55"/>
  <c r="BT52" i="55"/>
  <c r="BQ52" i="55" a="1"/>
  <c r="BQ52" i="55" s="1"/>
  <c r="BQ71" i="55" a="1"/>
  <c r="BQ71" i="55" s="1"/>
  <c r="BT71" i="55"/>
  <c r="BR101" i="55"/>
  <c r="BN101" i="55"/>
  <c r="BT91" i="55"/>
  <c r="BQ91" i="55" a="1"/>
  <c r="BQ91" i="55" s="1"/>
  <c r="BP91" i="55" a="1"/>
  <c r="BP91" i="55" s="1"/>
  <c r="BP79" i="55" a="1"/>
  <c r="BP79" i="55" s="1"/>
  <c r="BQ79" i="55" a="1"/>
  <c r="BQ79" i="55" s="1"/>
  <c r="BT79" i="55"/>
  <c r="BT95" i="55"/>
  <c r="BQ95" i="55" a="1"/>
  <c r="BQ95" i="55" s="1"/>
  <c r="BN19" i="55"/>
  <c r="BN89" i="55"/>
  <c r="BR89" i="55"/>
  <c r="BR73" i="55"/>
  <c r="BN73" i="55"/>
  <c r="BN96" i="55"/>
  <c r="BR96" i="55"/>
  <c r="BN104" i="55"/>
  <c r="BR104" i="55"/>
  <c r="BR58" i="55"/>
  <c r="BN58" i="55"/>
  <c r="BT99" i="55"/>
  <c r="BP99" i="55" a="1"/>
  <c r="BP99" i="55" s="1"/>
  <c r="BQ99" i="55" a="1"/>
  <c r="BQ99" i="55" s="1"/>
  <c r="BN11" i="55"/>
  <c r="BP11" i="55" s="1" a="1"/>
  <c r="BP11" i="55" s="1"/>
  <c r="BK92" i="55"/>
  <c r="BK80" i="55"/>
  <c r="BP80" i="55" s="1" a="1"/>
  <c r="BP80" i="55" s="1"/>
  <c r="BK75" i="55"/>
  <c r="BP100" i="55" a="1"/>
  <c r="BP100" i="55" s="1"/>
  <c r="BQ100" i="55" a="1"/>
  <c r="BQ100" i="55" s="1"/>
  <c r="BT100" i="55"/>
  <c r="BK94" i="55"/>
  <c r="BQ39" i="55" a="1"/>
  <c r="BQ39" i="55" s="1"/>
  <c r="BP39" i="55" a="1"/>
  <c r="BP39" i="55" s="1"/>
  <c r="BT39" i="55"/>
  <c r="BQ32" i="55" a="1"/>
  <c r="BQ32" i="55" s="1"/>
  <c r="BP32" i="55" a="1"/>
  <c r="BP32" i="55" s="1"/>
  <c r="BT32" i="55"/>
  <c r="BK20" i="55"/>
  <c r="BK55" i="55"/>
  <c r="BR45" i="55"/>
  <c r="BN45" i="55"/>
  <c r="BK77" i="55"/>
  <c r="BP77" i="55" s="1" a="1"/>
  <c r="BP77" i="55" s="1"/>
  <c r="BK40" i="55"/>
  <c r="BR31" i="55"/>
  <c r="BN31" i="55"/>
  <c r="BR46" i="55"/>
  <c r="BN46" i="55"/>
  <c r="BK84" i="55"/>
  <c r="BP84" i="55" s="1" a="1"/>
  <c r="BP84" i="55" s="1"/>
  <c r="BT94" i="55"/>
  <c r="BQ94" i="55" a="1"/>
  <c r="BQ94" i="55" s="1"/>
  <c r="BK17" i="55"/>
  <c r="BP17" i="55" s="1" a="1"/>
  <c r="BP17" i="55" s="1"/>
  <c r="BR27" i="55"/>
  <c r="BN27" i="55"/>
  <c r="BT29" i="55"/>
  <c r="BQ29" i="55" a="1"/>
  <c r="BQ29" i="55" s="1"/>
  <c r="BK63" i="55"/>
  <c r="BN26" i="55"/>
  <c r="BK52" i="55"/>
  <c r="BP52" i="55" s="1" a="1"/>
  <c r="BP52" i="55" s="1"/>
  <c r="BK21" i="55"/>
  <c r="BK72" i="55"/>
  <c r="BP72" i="55" s="1" a="1"/>
  <c r="BP72" i="55" s="1"/>
  <c r="BK82" i="55"/>
  <c r="BQ82" i="55" a="1"/>
  <c r="BQ82" i="55" s="1"/>
  <c r="BS82" i="55"/>
  <c r="BK74" i="55"/>
  <c r="BK88" i="55"/>
  <c r="BQ54" i="55" a="1"/>
  <c r="BQ54" i="55" s="1"/>
  <c r="BT54" i="55"/>
  <c r="BR66" i="55"/>
  <c r="BN66" i="55"/>
  <c r="BQ77" i="55" a="1"/>
  <c r="BQ77" i="55" s="1"/>
  <c r="BT77" i="55"/>
  <c r="BK89" i="55"/>
  <c r="BK25" i="55"/>
  <c r="BK30" i="55"/>
  <c r="BK35" i="55"/>
  <c r="BK34" i="55"/>
  <c r="BK64" i="55"/>
  <c r="BQ78" i="55" a="1"/>
  <c r="BQ78" i="55" s="1"/>
  <c r="BP78" i="55" a="1"/>
  <c r="BP78" i="55" s="1"/>
  <c r="BT78" i="55"/>
  <c r="BQ51" i="55" a="1"/>
  <c r="BQ51" i="55" s="1"/>
  <c r="BT51" i="55"/>
  <c r="BN92" i="55"/>
  <c r="BR92" i="55"/>
  <c r="BK60" i="55"/>
  <c r="BK33" i="55"/>
  <c r="BP33" i="55" s="1" a="1"/>
  <c r="BP33" i="55" s="1"/>
  <c r="BK49" i="55"/>
  <c r="BP49" i="55" s="1" a="1"/>
  <c r="BP49" i="55" s="1"/>
  <c r="BK10" i="55"/>
  <c r="BQ36" i="55" a="1"/>
  <c r="BQ36" i="55" s="1"/>
  <c r="BP36" i="55" a="1"/>
  <c r="BP36" i="55" s="1"/>
  <c r="BT36" i="55"/>
  <c r="BK86" i="55"/>
  <c r="BP86" i="55" s="1" a="1"/>
  <c r="BP86" i="55" s="1"/>
  <c r="BK65" i="55"/>
  <c r="BT56" i="55"/>
  <c r="BP56" i="55" a="1"/>
  <c r="BP56" i="55" s="1"/>
  <c r="BQ56" i="55" a="1"/>
  <c r="BQ56" i="55" s="1"/>
  <c r="BR61" i="55"/>
  <c r="BN61" i="55"/>
  <c r="BR69" i="55"/>
  <c r="BN69" i="55"/>
  <c r="BN93" i="55"/>
  <c r="BR93" i="55"/>
  <c r="BP103" i="55" a="1"/>
  <c r="BP103" i="55" s="1"/>
  <c r="BT103" i="55"/>
  <c r="BQ103" i="55" a="1"/>
  <c r="BQ103" i="55" s="1"/>
  <c r="BK24" i="55"/>
  <c r="BP24" i="55" s="1" a="1"/>
  <c r="BP24" i="55" s="1"/>
  <c r="BK37" i="55"/>
  <c r="BK44" i="55"/>
  <c r="BK42" i="55"/>
  <c r="BP42" i="55" s="1" a="1"/>
  <c r="BP42" i="55" s="1"/>
  <c r="BK16" i="55"/>
  <c r="BP16" i="55" s="1" a="1"/>
  <c r="BP16" i="55" s="1"/>
  <c r="BT44" i="55"/>
  <c r="BQ44" i="55" a="1"/>
  <c r="BQ44" i="55" s="1"/>
  <c r="BK47" i="55"/>
  <c r="BK41" i="55"/>
  <c r="BP41" i="55" s="1" a="1"/>
  <c r="BP41" i="55" s="1"/>
  <c r="BK13" i="55"/>
  <c r="BP13" i="55" s="1" a="1"/>
  <c r="BP13" i="55" s="1"/>
  <c r="BT30" i="55"/>
  <c r="BQ30" i="55" a="1"/>
  <c r="BQ30" i="55" s="1"/>
  <c r="BR34" i="55"/>
  <c r="BN34" i="55"/>
  <c r="BN22" i="55"/>
  <c r="BN12" i="55"/>
  <c r="BK73" i="55"/>
  <c r="BK29" i="55"/>
  <c r="BP29" i="55" s="1" a="1"/>
  <c r="BP29" i="55" s="1"/>
  <c r="BS86" i="55"/>
  <c r="BQ86" i="55" a="1"/>
  <c r="BQ86" i="55" s="1"/>
  <c r="BK95" i="55"/>
  <c r="BP95" i="55" s="1" a="1"/>
  <c r="BP95" i="55" s="1"/>
  <c r="BN50" i="55"/>
  <c r="BR50" i="55"/>
  <c r="BK81" i="55"/>
  <c r="BN87" i="55"/>
  <c r="BR87" i="55"/>
  <c r="BK51" i="55"/>
  <c r="BP51" i="55" s="1" a="1"/>
  <c r="BP51" i="55" s="1"/>
  <c r="BT98" i="55"/>
  <c r="BQ98" i="55" a="1"/>
  <c r="BQ98" i="55" s="1"/>
  <c r="BP67" i="55" a="1"/>
  <c r="BP67" i="55" s="1"/>
  <c r="BQ67" i="55" a="1"/>
  <c r="BQ67" i="55" s="1"/>
  <c r="BT67" i="55"/>
  <c r="AC6" i="67"/>
  <c r="AC5" i="67"/>
  <c r="Z10" i="74"/>
  <c r="AA10" i="74"/>
  <c r="Z11" i="74"/>
  <c r="AA11" i="74"/>
  <c r="Z12" i="74"/>
  <c r="AA12" i="74"/>
  <c r="Z13" i="74"/>
  <c r="AA13" i="74"/>
  <c r="Z14" i="74"/>
  <c r="AA14" i="74"/>
  <c r="Z15" i="74"/>
  <c r="AA15" i="74"/>
  <c r="Z16" i="74"/>
  <c r="AA16" i="74"/>
  <c r="Z17" i="74"/>
  <c r="AA17" i="74"/>
  <c r="Z18" i="74"/>
  <c r="AA18" i="74"/>
  <c r="Z19" i="74"/>
  <c r="AA19" i="74"/>
  <c r="Z20" i="74"/>
  <c r="AA20" i="74"/>
  <c r="Z21" i="74"/>
  <c r="AA21" i="74"/>
  <c r="Z22" i="74"/>
  <c r="AA22" i="74"/>
  <c r="Z23" i="74"/>
  <c r="AA23" i="74"/>
  <c r="Z24" i="74"/>
  <c r="AA24" i="74"/>
  <c r="Z25" i="74"/>
  <c r="AA25" i="74"/>
  <c r="Z26" i="74"/>
  <c r="AA26" i="74"/>
  <c r="Z27" i="74"/>
  <c r="AA27" i="74"/>
  <c r="Z28" i="74"/>
  <c r="AA28" i="74"/>
  <c r="Z29" i="74"/>
  <c r="AA29" i="74"/>
  <c r="Z30" i="74"/>
  <c r="AA30" i="74"/>
  <c r="Z31" i="74"/>
  <c r="AA31" i="74"/>
  <c r="Z32" i="74"/>
  <c r="AA32" i="74"/>
  <c r="Z33" i="74"/>
  <c r="AA33" i="74"/>
  <c r="Z34" i="74"/>
  <c r="AA34" i="74"/>
  <c r="Z35" i="74"/>
  <c r="AA35" i="74"/>
  <c r="Z36" i="74"/>
  <c r="AA36" i="74"/>
  <c r="Z37" i="74"/>
  <c r="AA37" i="74"/>
  <c r="Z38" i="74"/>
  <c r="AA38" i="74"/>
  <c r="Z39" i="74"/>
  <c r="AA39" i="74"/>
  <c r="Z40" i="74"/>
  <c r="AA40" i="74"/>
  <c r="Z41" i="74"/>
  <c r="AA41" i="74"/>
  <c r="Z42" i="74"/>
  <c r="AA42" i="74"/>
  <c r="Z43" i="74"/>
  <c r="AA43" i="74"/>
  <c r="Z44" i="74"/>
  <c r="AA44" i="74"/>
  <c r="Z45" i="74"/>
  <c r="AA45" i="74"/>
  <c r="Z46" i="74"/>
  <c r="AA46" i="74"/>
  <c r="Z47" i="74"/>
  <c r="AA47" i="74"/>
  <c r="Z48" i="74"/>
  <c r="AA48" i="74"/>
  <c r="Z49" i="74"/>
  <c r="AA49" i="74"/>
  <c r="Z50" i="74"/>
  <c r="AA50" i="74"/>
  <c r="Z51" i="74"/>
  <c r="AA51" i="74"/>
  <c r="Z52" i="74"/>
  <c r="AA52" i="74"/>
  <c r="Z53" i="74"/>
  <c r="AA53" i="74"/>
  <c r="Z54" i="74"/>
  <c r="AA54" i="74"/>
  <c r="Z55" i="74"/>
  <c r="AA55" i="74"/>
  <c r="Z56" i="74"/>
  <c r="AA56" i="74"/>
  <c r="Z57" i="74"/>
  <c r="AA57" i="74"/>
  <c r="Z58" i="74"/>
  <c r="AA58" i="74"/>
  <c r="Z59" i="74"/>
  <c r="AA59" i="74"/>
  <c r="Z60" i="74"/>
  <c r="AA60" i="74"/>
  <c r="Z61" i="74"/>
  <c r="AA61" i="74"/>
  <c r="Z62" i="74"/>
  <c r="AA62" i="74"/>
  <c r="Z63" i="74"/>
  <c r="AA63" i="74"/>
  <c r="Z64" i="74"/>
  <c r="AA64" i="74"/>
  <c r="Z65" i="74"/>
  <c r="AA65" i="74"/>
  <c r="Z66" i="74"/>
  <c r="AA66" i="74"/>
  <c r="Z67" i="74"/>
  <c r="AA67" i="74"/>
  <c r="Z68" i="74"/>
  <c r="AA68" i="74"/>
  <c r="Z69" i="74"/>
  <c r="AA69" i="74"/>
  <c r="Z70" i="74"/>
  <c r="AA70" i="74"/>
  <c r="Z71" i="74"/>
  <c r="AA71" i="74"/>
  <c r="Z72" i="74"/>
  <c r="AA72" i="74"/>
  <c r="Z73" i="74"/>
  <c r="AA73" i="74"/>
  <c r="Z74" i="74"/>
  <c r="AA74" i="74"/>
  <c r="Z75" i="74"/>
  <c r="AA75" i="74"/>
  <c r="Z76" i="74"/>
  <c r="AA76" i="74"/>
  <c r="Z77" i="74"/>
  <c r="AA77" i="74"/>
  <c r="Z78" i="74"/>
  <c r="AA78" i="74"/>
  <c r="Z79" i="74"/>
  <c r="AA79" i="74"/>
  <c r="Z80" i="74"/>
  <c r="AA80" i="74"/>
  <c r="Z81" i="74"/>
  <c r="AA81" i="74"/>
  <c r="Z82" i="74"/>
  <c r="AA82" i="74"/>
  <c r="Z83" i="74"/>
  <c r="AA83" i="74"/>
  <c r="Z84" i="74"/>
  <c r="AA84" i="74"/>
  <c r="Z85" i="74"/>
  <c r="AA85" i="74"/>
  <c r="Z86" i="74"/>
  <c r="AA86" i="74"/>
  <c r="Z87" i="74"/>
  <c r="AA87" i="74"/>
  <c r="Z88" i="74"/>
  <c r="AA88" i="74"/>
  <c r="Z89" i="74"/>
  <c r="AA89" i="74"/>
  <c r="Z90" i="74"/>
  <c r="AA90" i="74"/>
  <c r="Z91" i="74"/>
  <c r="AA91" i="74"/>
  <c r="Z92" i="74"/>
  <c r="AA92" i="74"/>
  <c r="Z93" i="74"/>
  <c r="AA93" i="74"/>
  <c r="Z94" i="74"/>
  <c r="AA94" i="74"/>
  <c r="Z95" i="74"/>
  <c r="AA95" i="74"/>
  <c r="Z96" i="74"/>
  <c r="AA96" i="74"/>
  <c r="Z97" i="74"/>
  <c r="AA97" i="74"/>
  <c r="Z98" i="74"/>
  <c r="AA98" i="74"/>
  <c r="Z99" i="74"/>
  <c r="AA99" i="74"/>
  <c r="Z100" i="74"/>
  <c r="AA100" i="74"/>
  <c r="Z101" i="74"/>
  <c r="AA101" i="74"/>
  <c r="Z102" i="74"/>
  <c r="AA102" i="74"/>
  <c r="Z103" i="74"/>
  <c r="AA103" i="74"/>
  <c r="Z104" i="74"/>
  <c r="AA104" i="74"/>
  <c r="Z105" i="74"/>
  <c r="AA105" i="74"/>
  <c r="Z106" i="74"/>
  <c r="AA106" i="74"/>
  <c r="Z107" i="74"/>
  <c r="AA107" i="74"/>
  <c r="Z108" i="74"/>
  <c r="AA108" i="74"/>
  <c r="Z9" i="74"/>
  <c r="AC9" i="74" s="1"/>
  <c r="AA9" i="74"/>
  <c r="Y10" i="74"/>
  <c r="Y11" i="74"/>
  <c r="Y12" i="74"/>
  <c r="Y13" i="74"/>
  <c r="Y14" i="74"/>
  <c r="Y15" i="74"/>
  <c r="Y16" i="74"/>
  <c r="Y17" i="74"/>
  <c r="Y18" i="74"/>
  <c r="Y19" i="74"/>
  <c r="Y20" i="74"/>
  <c r="Y21" i="74"/>
  <c r="Y22" i="74"/>
  <c r="Y23" i="74"/>
  <c r="Y24" i="74"/>
  <c r="AC24" i="74" s="1"/>
  <c r="Y25" i="74"/>
  <c r="AC25" i="74" s="1"/>
  <c r="Y26" i="74"/>
  <c r="AC26" i="74" s="1"/>
  <c r="Y27" i="74"/>
  <c r="AC27" i="74" s="1"/>
  <c r="Y28" i="74"/>
  <c r="AC28" i="74" s="1"/>
  <c r="Y29" i="74"/>
  <c r="AC29" i="74" s="1"/>
  <c r="Y30" i="74"/>
  <c r="AC30" i="74" s="1"/>
  <c r="Y31" i="74"/>
  <c r="AC31" i="74" s="1"/>
  <c r="Y32" i="74"/>
  <c r="AC32" i="74" s="1"/>
  <c r="Y33" i="74"/>
  <c r="AC33" i="74" s="1"/>
  <c r="Y34" i="74"/>
  <c r="AC34" i="74" s="1"/>
  <c r="Y35" i="74"/>
  <c r="AC35" i="74" s="1"/>
  <c r="Y36" i="74"/>
  <c r="AC36" i="74" s="1"/>
  <c r="Y37" i="74"/>
  <c r="AC37" i="74" s="1"/>
  <c r="Y38" i="74"/>
  <c r="AC38" i="74" s="1"/>
  <c r="Y39" i="74"/>
  <c r="AC39" i="74" s="1"/>
  <c r="Y40" i="74"/>
  <c r="AC40" i="74" s="1"/>
  <c r="Y41" i="74"/>
  <c r="AC41" i="74" s="1"/>
  <c r="Y42" i="74"/>
  <c r="AC42" i="74" s="1"/>
  <c r="Y43" i="74"/>
  <c r="AC43" i="74" s="1"/>
  <c r="Y44" i="74"/>
  <c r="AC44" i="74" s="1"/>
  <c r="Y45" i="74"/>
  <c r="AC45" i="74" s="1"/>
  <c r="Y46" i="74"/>
  <c r="AC46" i="74" s="1"/>
  <c r="Y47" i="74"/>
  <c r="AC47" i="74" s="1"/>
  <c r="Y48" i="74"/>
  <c r="AC48" i="74" s="1"/>
  <c r="Y49" i="74"/>
  <c r="AC49" i="74" s="1"/>
  <c r="Y50" i="74"/>
  <c r="AC50" i="74" s="1"/>
  <c r="Y51" i="74"/>
  <c r="AC51" i="74" s="1"/>
  <c r="Y52" i="74"/>
  <c r="AC52" i="74" s="1"/>
  <c r="Y53" i="74"/>
  <c r="AC53" i="74" s="1"/>
  <c r="Y54" i="74"/>
  <c r="AC54" i="74" s="1"/>
  <c r="Y55" i="74"/>
  <c r="AC55" i="74" s="1"/>
  <c r="Y56" i="74"/>
  <c r="AC56" i="74" s="1"/>
  <c r="Y57" i="74"/>
  <c r="AC57" i="74" s="1"/>
  <c r="Y58" i="74"/>
  <c r="AC58" i="74" s="1"/>
  <c r="Y59" i="74"/>
  <c r="AC59" i="74" s="1"/>
  <c r="Y60" i="74"/>
  <c r="AC60" i="74" s="1"/>
  <c r="Y61" i="74"/>
  <c r="AC61" i="74" s="1"/>
  <c r="Y62" i="74"/>
  <c r="AC62" i="74" s="1"/>
  <c r="Y63" i="74"/>
  <c r="AC63" i="74" s="1"/>
  <c r="Y64" i="74"/>
  <c r="AC64" i="74" s="1"/>
  <c r="Y65" i="74"/>
  <c r="AC65" i="74" s="1"/>
  <c r="Y66" i="74"/>
  <c r="AC66" i="74" s="1"/>
  <c r="Y67" i="74"/>
  <c r="AC67" i="74" s="1"/>
  <c r="Y68" i="74"/>
  <c r="AC68" i="74" s="1"/>
  <c r="Y69" i="74"/>
  <c r="AC69" i="74" s="1"/>
  <c r="Y70" i="74"/>
  <c r="AC70" i="74" s="1"/>
  <c r="Y71" i="74"/>
  <c r="AC71" i="74" s="1"/>
  <c r="Y72" i="74"/>
  <c r="AC72" i="74" s="1"/>
  <c r="Y73" i="74"/>
  <c r="AC73" i="74" s="1"/>
  <c r="Y74" i="74"/>
  <c r="AC74" i="74" s="1"/>
  <c r="Y75" i="74"/>
  <c r="AC75" i="74" s="1"/>
  <c r="Y76" i="74"/>
  <c r="AC76" i="74" s="1"/>
  <c r="Y77" i="74"/>
  <c r="AC77" i="74" s="1"/>
  <c r="BP10" i="55" l="1" a="1"/>
  <c r="BP10" i="55" s="1"/>
  <c r="BL63" i="67" a="1"/>
  <c r="BL63" i="67" s="1"/>
  <c r="BL27" i="67" a="1"/>
  <c r="BL27" i="67" s="1"/>
  <c r="BL100" i="67" a="1"/>
  <c r="BL100" i="67" s="1"/>
  <c r="BL75" i="67" a="1"/>
  <c r="BL75" i="67" s="1"/>
  <c r="BL82" i="67" a="1"/>
  <c r="BL82" i="67" s="1"/>
  <c r="BL16" i="67" a="1"/>
  <c r="BL16" i="67" s="1"/>
  <c r="BL12" i="67" a="1"/>
  <c r="BL12" i="67" s="1"/>
  <c r="BL11" i="67" a="1"/>
  <c r="BL11" i="67" s="1"/>
  <c r="BP37" i="55" a="1"/>
  <c r="BP37" i="55" s="1"/>
  <c r="BP40" i="55" a="1"/>
  <c r="BP40" i="55" s="1"/>
  <c r="BP25" i="55" a="1"/>
  <c r="BP25" i="55" s="1"/>
  <c r="BP82" i="55" a="1"/>
  <c r="BP82" i="55" s="1"/>
  <c r="BP74" i="55" a="1"/>
  <c r="BP74" i="55" s="1"/>
  <c r="BP68" i="55" a="1"/>
  <c r="BP68" i="55" s="1"/>
  <c r="BP60" i="55" a="1"/>
  <c r="BP60" i="55" s="1"/>
  <c r="BP94" i="55" a="1"/>
  <c r="BP94" i="55" s="1"/>
  <c r="BP44" i="55" a="1"/>
  <c r="BP44" i="55" s="1"/>
  <c r="BP30" i="55" a="1"/>
  <c r="BP30" i="55" s="1"/>
  <c r="BP75" i="55" a="1"/>
  <c r="BP75" i="55" s="1"/>
  <c r="BL8" i="67" a="1"/>
  <c r="BL8" i="67" s="1"/>
  <c r="BP43" i="67"/>
  <c r="BL43" i="67" a="1"/>
  <c r="BL43" i="67" s="1"/>
  <c r="BM43" i="67" a="1"/>
  <c r="BM43" i="67" s="1"/>
  <c r="BL69" i="67" a="1"/>
  <c r="BL69" i="67" s="1"/>
  <c r="BL83" i="67" a="1"/>
  <c r="BL83" i="67" s="1"/>
  <c r="BL73" i="67" a="1"/>
  <c r="BL73" i="67" s="1"/>
  <c r="BP40" i="67"/>
  <c r="BM40" i="67" a="1"/>
  <c r="BM40" i="67" s="1"/>
  <c r="BL40" i="67" a="1"/>
  <c r="BL40" i="67" s="1"/>
  <c r="BP38" i="67"/>
  <c r="BM38" i="67" a="1"/>
  <c r="BM38" i="67" s="1"/>
  <c r="BL38" i="67" a="1"/>
  <c r="BL38" i="67" s="1"/>
  <c r="BP39" i="67"/>
  <c r="BM39" i="67" a="1"/>
  <c r="BM39" i="67" s="1"/>
  <c r="BL39" i="67" a="1"/>
  <c r="BL39" i="67" s="1"/>
  <c r="BP41" i="67"/>
  <c r="BL41" i="67" a="1"/>
  <c r="BL41" i="67" s="1"/>
  <c r="BM41" i="67" a="1"/>
  <c r="BM41" i="67" s="1"/>
  <c r="BP51" i="67"/>
  <c r="BM51" i="67" a="1"/>
  <c r="BM51" i="67" s="1"/>
  <c r="BL51" i="67" a="1"/>
  <c r="BL51" i="67" s="1"/>
  <c r="BP35" i="67"/>
  <c r="BM35" i="67" a="1"/>
  <c r="BM35" i="67" s="1"/>
  <c r="BL35" i="67" a="1"/>
  <c r="BL35" i="67" s="1"/>
  <c r="BP36" i="67"/>
  <c r="BL36" i="67" a="1"/>
  <c r="BL36" i="67" s="1"/>
  <c r="BM36" i="67" a="1"/>
  <c r="BM36" i="67" s="1"/>
  <c r="BL57" i="67" a="1"/>
  <c r="BL57" i="67" s="1"/>
  <c r="BM57" i="67" a="1"/>
  <c r="BM57" i="67" s="1"/>
  <c r="BP57" i="67"/>
  <c r="BP37" i="67"/>
  <c r="BL37" i="67" a="1"/>
  <c r="BL37" i="67" s="1"/>
  <c r="BM37" i="67" a="1"/>
  <c r="BM37" i="67" s="1"/>
  <c r="BP42" i="67"/>
  <c r="BL42" i="67" a="1"/>
  <c r="BL42" i="67" s="1"/>
  <c r="BM42" i="67" a="1"/>
  <c r="BM42" i="67" s="1"/>
  <c r="BP65" i="67"/>
  <c r="BM65" i="67" a="1"/>
  <c r="BM65" i="67" s="1"/>
  <c r="BL65" i="67" a="1"/>
  <c r="BL65" i="67" s="1"/>
  <c r="BL76" i="67" a="1"/>
  <c r="BL76" i="67" s="1"/>
  <c r="BP58" i="67"/>
  <c r="BM58" i="67" a="1"/>
  <c r="BM58" i="67" s="1"/>
  <c r="BL58" i="67" a="1"/>
  <c r="BL58" i="67" s="1"/>
  <c r="BL52" i="67" a="1"/>
  <c r="BL52" i="67" s="1"/>
  <c r="BL22" i="67" a="1"/>
  <c r="BL22" i="67" s="1"/>
  <c r="BL30" i="67" a="1"/>
  <c r="BL30" i="67" s="1"/>
  <c r="BL64" i="67" a="1"/>
  <c r="BL64" i="67" s="1"/>
  <c r="BL7" i="67" a="1"/>
  <c r="BL7" i="67" s="1"/>
  <c r="BL6" i="67" a="1"/>
  <c r="BL6" i="67" s="1"/>
  <c r="BP6" i="67"/>
  <c r="BM6" i="67" a="1"/>
  <c r="BM6" i="67" s="1"/>
  <c r="BL80" i="67" a="1"/>
  <c r="BL80" i="67" s="1"/>
  <c r="BL59" i="67" a="1"/>
  <c r="BL59" i="67" s="1"/>
  <c r="BL70" i="67" a="1"/>
  <c r="BL70" i="67" s="1"/>
  <c r="BL29" i="67" a="1"/>
  <c r="BL29" i="67" s="1"/>
  <c r="BL68" i="67" a="1"/>
  <c r="BL68" i="67" s="1"/>
  <c r="BP68" i="67"/>
  <c r="BM68" i="67" a="1"/>
  <c r="BM68" i="67" s="1"/>
  <c r="BP50" i="67"/>
  <c r="BL50" i="67" a="1"/>
  <c r="BL50" i="67" s="1"/>
  <c r="BM50" i="67" a="1"/>
  <c r="BM50" i="67" s="1"/>
  <c r="BP47" i="67"/>
  <c r="BM47" i="67" a="1"/>
  <c r="BM47" i="67" s="1"/>
  <c r="BL47" i="67" a="1"/>
  <c r="BL47" i="67" s="1"/>
  <c r="BL54" i="67" a="1"/>
  <c r="BL54" i="67" s="1"/>
  <c r="BQ27" i="55" a="1"/>
  <c r="BQ27" i="55" s="1"/>
  <c r="BP27" i="55" a="1"/>
  <c r="BP27" i="55" s="1"/>
  <c r="BT27" i="55"/>
  <c r="BQ46" i="55" a="1"/>
  <c r="BQ46" i="55" s="1"/>
  <c r="BT46" i="55"/>
  <c r="BP46" i="55" a="1"/>
  <c r="BP46" i="55" s="1"/>
  <c r="BT45" i="55"/>
  <c r="BP45" i="55" a="1"/>
  <c r="BP45" i="55" s="1"/>
  <c r="BQ45" i="55" a="1"/>
  <c r="BQ45" i="55" s="1"/>
  <c r="BT48" i="55"/>
  <c r="BP48" i="55" a="1"/>
  <c r="BP48" i="55" s="1"/>
  <c r="BQ48" i="55" a="1"/>
  <c r="BQ48" i="55" s="1"/>
  <c r="BT93" i="55"/>
  <c r="BQ93" i="55" a="1"/>
  <c r="BQ93" i="55" s="1"/>
  <c r="BP93" i="55" a="1"/>
  <c r="BP93" i="55" s="1"/>
  <c r="BP65" i="55" a="1"/>
  <c r="BP65" i="55" s="1"/>
  <c r="BT92" i="55"/>
  <c r="BQ92" i="55" a="1"/>
  <c r="BQ92" i="55" s="1"/>
  <c r="BP92" i="55" a="1"/>
  <c r="BP92" i="55" s="1"/>
  <c r="BP64" i="55" a="1"/>
  <c r="BP64" i="55" s="1"/>
  <c r="BP21" i="55" a="1"/>
  <c r="BP21" i="55" s="1"/>
  <c r="BP20" i="55" a="1"/>
  <c r="BP20" i="55" s="1"/>
  <c r="BQ58" i="55" a="1"/>
  <c r="BQ58" i="55" s="1"/>
  <c r="BP58" i="55" a="1"/>
  <c r="BP58" i="55" s="1"/>
  <c r="BT58" i="55"/>
  <c r="BP101" i="55" a="1"/>
  <c r="BP101" i="55" s="1"/>
  <c r="BT101" i="55"/>
  <c r="BQ101" i="55" a="1"/>
  <c r="BQ101" i="55" s="1"/>
  <c r="BQ35" i="55" a="1"/>
  <c r="BQ35" i="55" s="1"/>
  <c r="BT35" i="55"/>
  <c r="BP35" i="55" a="1"/>
  <c r="BP35" i="55" s="1"/>
  <c r="BP28" i="55" a="1"/>
  <c r="BP28" i="55" s="1"/>
  <c r="BQ89" i="55" a="1"/>
  <c r="BQ89" i="55" s="1"/>
  <c r="BP89" i="55" a="1"/>
  <c r="BP89" i="55" s="1"/>
  <c r="BT89" i="55"/>
  <c r="BP88" i="55" a="1"/>
  <c r="BP88" i="55" s="1"/>
  <c r="BQ88" i="55" a="1"/>
  <c r="BQ88" i="55" s="1"/>
  <c r="BT88" i="55"/>
  <c r="BT69" i="55"/>
  <c r="BP69" i="55" a="1"/>
  <c r="BP69" i="55" s="1"/>
  <c r="BQ69" i="55" a="1"/>
  <c r="BQ69" i="55" s="1"/>
  <c r="BP23" i="55" a="1"/>
  <c r="BP23" i="55" s="1"/>
  <c r="BT87" i="55"/>
  <c r="BP87" i="55" a="1"/>
  <c r="BP87" i="55" s="1"/>
  <c r="BQ87" i="55" a="1"/>
  <c r="BQ87" i="55" s="1"/>
  <c r="BP47" i="55" a="1"/>
  <c r="BP47" i="55" s="1"/>
  <c r="BP26" i="55" a="1"/>
  <c r="BP26" i="55" s="1"/>
  <c r="BP96" i="55" a="1"/>
  <c r="BP96" i="55" s="1"/>
  <c r="BT96" i="55"/>
  <c r="BQ96" i="55" a="1"/>
  <c r="BQ96" i="55" s="1"/>
  <c r="BP19" i="55" a="1"/>
  <c r="BP19" i="55" s="1"/>
  <c r="BP22" i="55" a="1"/>
  <c r="BP22" i="55" s="1"/>
  <c r="BP104" i="55" a="1"/>
  <c r="BP104" i="55" s="1"/>
  <c r="BT104" i="55"/>
  <c r="BQ104" i="55" a="1"/>
  <c r="BQ104" i="55" s="1"/>
  <c r="BT34" i="55"/>
  <c r="BP34" i="55" a="1"/>
  <c r="BP34" i="55" s="1"/>
  <c r="BQ34" i="55" a="1"/>
  <c r="BQ34" i="55" s="1"/>
  <c r="BP15" i="55" a="1"/>
  <c r="BP15" i="55" s="1"/>
  <c r="BP12" i="55" a="1"/>
  <c r="BP12" i="55" s="1"/>
  <c r="BQ31" i="55" a="1"/>
  <c r="BQ31" i="55" s="1"/>
  <c r="BP31" i="55" a="1"/>
  <c r="BP31" i="55" s="1"/>
  <c r="BT31" i="55"/>
  <c r="BP73" i="55" a="1"/>
  <c r="BP73" i="55" s="1"/>
  <c r="BQ73" i="55" a="1"/>
  <c r="BQ73" i="55" s="1"/>
  <c r="BT73" i="55"/>
  <c r="BT81" i="55"/>
  <c r="BP81" i="55" a="1"/>
  <c r="BP81" i="55" s="1"/>
  <c r="BQ81" i="55" a="1"/>
  <c r="BQ81" i="55" s="1"/>
  <c r="BQ50" i="55" a="1"/>
  <c r="BQ50" i="55" s="1"/>
  <c r="BP50" i="55" a="1"/>
  <c r="BP50" i="55" s="1"/>
  <c r="BT50" i="55"/>
  <c r="BQ66" i="55" a="1"/>
  <c r="BQ66" i="55" s="1"/>
  <c r="BT66" i="55"/>
  <c r="BP66" i="55" a="1"/>
  <c r="BP66" i="55" s="1"/>
  <c r="BT61" i="55"/>
  <c r="BP61" i="55" a="1"/>
  <c r="BP61" i="55" s="1"/>
  <c r="BQ61" i="55" a="1"/>
  <c r="BQ61" i="55" s="1"/>
  <c r="BT85" i="55"/>
  <c r="BQ85" i="55" a="1"/>
  <c r="BQ85" i="55" s="1"/>
  <c r="BP85" i="55" a="1"/>
  <c r="BP85" i="55" s="1"/>
  <c r="BP63" i="55" a="1"/>
  <c r="BP63" i="55" s="1"/>
  <c r="BP55" i="55" a="1"/>
  <c r="BP55" i="55" s="1"/>
  <c r="BT97" i="55"/>
  <c r="BP97" i="55" a="1"/>
  <c r="BP97" i="55" s="1"/>
  <c r="BQ97" i="55" a="1"/>
  <c r="BQ97" i="55" s="1"/>
  <c r="BP18" i="55" a="1"/>
  <c r="BP18" i="55" s="1"/>
  <c r="BP14" i="55" a="1"/>
  <c r="BP14" i="55" s="1"/>
  <c r="V27" i="48" l="1"/>
  <c r="V28" i="48"/>
  <c r="V29" i="48"/>
  <c r="V30" i="48"/>
  <c r="E28" i="48"/>
  <c r="E29" i="48"/>
  <c r="J28" i="77" l="1"/>
  <c r="J29" i="77"/>
  <c r="J30" i="77"/>
  <c r="J25" i="77"/>
  <c r="J26" i="77"/>
  <c r="J24" i="77"/>
  <c r="E20" i="48"/>
  <c r="E21" i="48"/>
  <c r="E22" i="48"/>
  <c r="E23" i="48"/>
  <c r="E26" i="48"/>
  <c r="E27" i="48"/>
  <c r="E19" i="48"/>
  <c r="F5" i="31"/>
  <c r="M14" i="48" l="1"/>
  <c r="P14" i="48"/>
  <c r="J27" i="77" l="1"/>
  <c r="N13" i="31"/>
  <c r="K13" i="31"/>
  <c r="W19" i="48" s="1"/>
  <c r="H5" i="48" l="1"/>
  <c r="AE4" i="79"/>
  <c r="AD4" i="79"/>
  <c r="AC4" i="79"/>
  <c r="AG4" i="79" s="1"/>
  <c r="AA4" i="79"/>
  <c r="Z4" i="79"/>
  <c r="Y4" i="79"/>
  <c r="X4" i="79"/>
  <c r="W4" i="79"/>
  <c r="V4" i="79"/>
  <c r="U4" i="79"/>
  <c r="T4" i="79"/>
  <c r="S4" i="79"/>
  <c r="R4" i="79"/>
  <c r="AJ4" i="79" l="1"/>
  <c r="D5" i="51" l="1"/>
  <c r="D6" i="51"/>
  <c r="D7" i="51"/>
  <c r="D8" i="51"/>
  <c r="D9" i="51"/>
  <c r="D10" i="51"/>
  <c r="D11" i="51"/>
  <c r="D12"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4" i="51"/>
  <c r="O5" i="79"/>
  <c r="AE104" i="79"/>
  <c r="AD104" i="79"/>
  <c r="AA104" i="79"/>
  <c r="Z104" i="79"/>
  <c r="Y104" i="79"/>
  <c r="X104" i="79"/>
  <c r="W104" i="79"/>
  <c r="V104" i="79"/>
  <c r="U104" i="79"/>
  <c r="T104" i="79"/>
  <c r="S104" i="79"/>
  <c r="R104" i="79"/>
  <c r="O104" i="79"/>
  <c r="AE103" i="79"/>
  <c r="AD103" i="79"/>
  <c r="AA103" i="79"/>
  <c r="Z103" i="79"/>
  <c r="Y103" i="79"/>
  <c r="X103" i="79"/>
  <c r="W103" i="79"/>
  <c r="V103" i="79"/>
  <c r="U103" i="79"/>
  <c r="T103" i="79"/>
  <c r="S103" i="79"/>
  <c r="R103" i="79"/>
  <c r="O103" i="79"/>
  <c r="AE102" i="79"/>
  <c r="AD102" i="79"/>
  <c r="AA102" i="79"/>
  <c r="Z102" i="79"/>
  <c r="Y102" i="79"/>
  <c r="X102" i="79"/>
  <c r="W102" i="79"/>
  <c r="V102" i="79"/>
  <c r="U102" i="79"/>
  <c r="T102" i="79"/>
  <c r="S102" i="79"/>
  <c r="R102" i="79"/>
  <c r="O102" i="79"/>
  <c r="AE101" i="79"/>
  <c r="AD101" i="79"/>
  <c r="AA101" i="79"/>
  <c r="Z101" i="79"/>
  <c r="Y101" i="79"/>
  <c r="X101" i="79"/>
  <c r="W101" i="79"/>
  <c r="V101" i="79"/>
  <c r="U101" i="79"/>
  <c r="T101" i="79"/>
  <c r="S101" i="79"/>
  <c r="R101" i="79"/>
  <c r="O101" i="79"/>
  <c r="AE100" i="79"/>
  <c r="AD100" i="79"/>
  <c r="AA100" i="79"/>
  <c r="Z100" i="79"/>
  <c r="Y100" i="79"/>
  <c r="X100" i="79"/>
  <c r="W100" i="79"/>
  <c r="V100" i="79"/>
  <c r="U100" i="79"/>
  <c r="T100" i="79"/>
  <c r="S100" i="79"/>
  <c r="R100" i="79"/>
  <c r="O100" i="79"/>
  <c r="AE99" i="79"/>
  <c r="AD99" i="79"/>
  <c r="AA99" i="79"/>
  <c r="Z99" i="79"/>
  <c r="Y99" i="79"/>
  <c r="X99" i="79"/>
  <c r="W99" i="79"/>
  <c r="V99" i="79"/>
  <c r="U99" i="79"/>
  <c r="T99" i="79"/>
  <c r="S99" i="79"/>
  <c r="R99" i="79"/>
  <c r="O99" i="79"/>
  <c r="AE98" i="79"/>
  <c r="AD98" i="79"/>
  <c r="AA98" i="79"/>
  <c r="Z98" i="79"/>
  <c r="Y98" i="79"/>
  <c r="X98" i="79"/>
  <c r="W98" i="79"/>
  <c r="V98" i="79"/>
  <c r="U98" i="79"/>
  <c r="T98" i="79"/>
  <c r="S98" i="79"/>
  <c r="R98" i="79"/>
  <c r="O98" i="79"/>
  <c r="AE97" i="79"/>
  <c r="AD97" i="79"/>
  <c r="AA97" i="79"/>
  <c r="Z97" i="79"/>
  <c r="Y97" i="79"/>
  <c r="X97" i="79"/>
  <c r="W97" i="79"/>
  <c r="V97" i="79"/>
  <c r="U97" i="79"/>
  <c r="T97" i="79"/>
  <c r="S97" i="79"/>
  <c r="R97" i="79"/>
  <c r="O97" i="79"/>
  <c r="AE96" i="79"/>
  <c r="AD96" i="79"/>
  <c r="AA96" i="79"/>
  <c r="Z96" i="79"/>
  <c r="Y96" i="79"/>
  <c r="X96" i="79"/>
  <c r="W96" i="79"/>
  <c r="V96" i="79"/>
  <c r="U96" i="79"/>
  <c r="T96" i="79"/>
  <c r="S96" i="79"/>
  <c r="R96" i="79"/>
  <c r="O96" i="79"/>
  <c r="AE95" i="79"/>
  <c r="AD95" i="79"/>
  <c r="AA95" i="79"/>
  <c r="Z95" i="79"/>
  <c r="Y95" i="79"/>
  <c r="X95" i="79"/>
  <c r="W95" i="79"/>
  <c r="V95" i="79"/>
  <c r="U95" i="79"/>
  <c r="T95" i="79"/>
  <c r="S95" i="79"/>
  <c r="R95" i="79"/>
  <c r="O95" i="79"/>
  <c r="AE94" i="79"/>
  <c r="AD94" i="79"/>
  <c r="AA94" i="79"/>
  <c r="Z94" i="79"/>
  <c r="Y94" i="79"/>
  <c r="X94" i="79"/>
  <c r="W94" i="79"/>
  <c r="V94" i="79"/>
  <c r="U94" i="79"/>
  <c r="T94" i="79"/>
  <c r="S94" i="79"/>
  <c r="R94" i="79"/>
  <c r="O94" i="79"/>
  <c r="AE93" i="79"/>
  <c r="AD93" i="79"/>
  <c r="AA93" i="79"/>
  <c r="Z93" i="79"/>
  <c r="Y93" i="79"/>
  <c r="X93" i="79"/>
  <c r="W93" i="79"/>
  <c r="V93" i="79"/>
  <c r="U93" i="79"/>
  <c r="T93" i="79"/>
  <c r="S93" i="79"/>
  <c r="R93" i="79"/>
  <c r="O93" i="79"/>
  <c r="AE92" i="79"/>
  <c r="AD92" i="79"/>
  <c r="AA92" i="79"/>
  <c r="Z92" i="79"/>
  <c r="Y92" i="79"/>
  <c r="X92" i="79"/>
  <c r="W92" i="79"/>
  <c r="V92" i="79"/>
  <c r="U92" i="79"/>
  <c r="T92" i="79"/>
  <c r="S92" i="79"/>
  <c r="R92" i="79"/>
  <c r="O92" i="79"/>
  <c r="AE91" i="79"/>
  <c r="AD91" i="79"/>
  <c r="AA91" i="79"/>
  <c r="Z91" i="79"/>
  <c r="Y91" i="79"/>
  <c r="X91" i="79"/>
  <c r="W91" i="79"/>
  <c r="V91" i="79"/>
  <c r="U91" i="79"/>
  <c r="T91" i="79"/>
  <c r="S91" i="79"/>
  <c r="R91" i="79"/>
  <c r="O91" i="79"/>
  <c r="AE90" i="79"/>
  <c r="AD90" i="79"/>
  <c r="AA90" i="79"/>
  <c r="Z90" i="79"/>
  <c r="Y90" i="79"/>
  <c r="X90" i="79"/>
  <c r="W90" i="79"/>
  <c r="V90" i="79"/>
  <c r="U90" i="79"/>
  <c r="T90" i="79"/>
  <c r="S90" i="79"/>
  <c r="R90" i="79"/>
  <c r="O90" i="79"/>
  <c r="AE89" i="79"/>
  <c r="AD89" i="79"/>
  <c r="AA89" i="79"/>
  <c r="Z89" i="79"/>
  <c r="Y89" i="79"/>
  <c r="X89" i="79"/>
  <c r="W89" i="79"/>
  <c r="V89" i="79"/>
  <c r="U89" i="79"/>
  <c r="T89" i="79"/>
  <c r="S89" i="79"/>
  <c r="R89" i="79"/>
  <c r="O89" i="79"/>
  <c r="AE88" i="79"/>
  <c r="AD88" i="79"/>
  <c r="AA88" i="79"/>
  <c r="Z88" i="79"/>
  <c r="Y88" i="79"/>
  <c r="X88" i="79"/>
  <c r="W88" i="79"/>
  <c r="V88" i="79"/>
  <c r="U88" i="79"/>
  <c r="T88" i="79"/>
  <c r="S88" i="79"/>
  <c r="R88" i="79"/>
  <c r="O88" i="79"/>
  <c r="AE87" i="79"/>
  <c r="AD87" i="79"/>
  <c r="AA87" i="79"/>
  <c r="Z87" i="79"/>
  <c r="Y87" i="79"/>
  <c r="X87" i="79"/>
  <c r="W87" i="79"/>
  <c r="V87" i="79"/>
  <c r="U87" i="79"/>
  <c r="T87" i="79"/>
  <c r="S87" i="79"/>
  <c r="R87" i="79"/>
  <c r="O87" i="79"/>
  <c r="AE86" i="79"/>
  <c r="AD86" i="79"/>
  <c r="AA86" i="79"/>
  <c r="Z86" i="79"/>
  <c r="Y86" i="79"/>
  <c r="X86" i="79"/>
  <c r="W86" i="79"/>
  <c r="V86" i="79"/>
  <c r="U86" i="79"/>
  <c r="T86" i="79"/>
  <c r="S86" i="79"/>
  <c r="R86" i="79"/>
  <c r="O86" i="79"/>
  <c r="AE85" i="79"/>
  <c r="AD85" i="79"/>
  <c r="AA85" i="79"/>
  <c r="Z85" i="79"/>
  <c r="Y85" i="79"/>
  <c r="X85" i="79"/>
  <c r="W85" i="79"/>
  <c r="V85" i="79"/>
  <c r="U85" i="79"/>
  <c r="T85" i="79"/>
  <c r="S85" i="79"/>
  <c r="R85" i="79"/>
  <c r="O85" i="79"/>
  <c r="AE84" i="79"/>
  <c r="AD84" i="79"/>
  <c r="AA84" i="79"/>
  <c r="Z84" i="79"/>
  <c r="Y84" i="79"/>
  <c r="X84" i="79"/>
  <c r="W84" i="79"/>
  <c r="V84" i="79"/>
  <c r="U84" i="79"/>
  <c r="T84" i="79"/>
  <c r="S84" i="79"/>
  <c r="R84" i="79"/>
  <c r="O84" i="79"/>
  <c r="AE83" i="79"/>
  <c r="AD83" i="79"/>
  <c r="AA83" i="79"/>
  <c r="Z83" i="79"/>
  <c r="Y83" i="79"/>
  <c r="X83" i="79"/>
  <c r="W83" i="79"/>
  <c r="V83" i="79"/>
  <c r="U83" i="79"/>
  <c r="T83" i="79"/>
  <c r="S83" i="79"/>
  <c r="R83" i="79"/>
  <c r="O83" i="79"/>
  <c r="AE82" i="79"/>
  <c r="AD82" i="79"/>
  <c r="AA82" i="79"/>
  <c r="Z82" i="79"/>
  <c r="Y82" i="79"/>
  <c r="X82" i="79"/>
  <c r="W82" i="79"/>
  <c r="V82" i="79"/>
  <c r="U82" i="79"/>
  <c r="T82" i="79"/>
  <c r="S82" i="79"/>
  <c r="R82" i="79"/>
  <c r="O82" i="79"/>
  <c r="AE81" i="79"/>
  <c r="AD81" i="79"/>
  <c r="AA81" i="79"/>
  <c r="Z81" i="79"/>
  <c r="Y81" i="79"/>
  <c r="X81" i="79"/>
  <c r="W81" i="79"/>
  <c r="V81" i="79"/>
  <c r="U81" i="79"/>
  <c r="T81" i="79"/>
  <c r="S81" i="79"/>
  <c r="R81" i="79"/>
  <c r="O81" i="79"/>
  <c r="AE80" i="79"/>
  <c r="AD80" i="79"/>
  <c r="AA80" i="79"/>
  <c r="Z80" i="79"/>
  <c r="Y80" i="79"/>
  <c r="X80" i="79"/>
  <c r="W80" i="79"/>
  <c r="V80" i="79"/>
  <c r="U80" i="79"/>
  <c r="T80" i="79"/>
  <c r="S80" i="79"/>
  <c r="R80" i="79"/>
  <c r="O80" i="79"/>
  <c r="AE79" i="79"/>
  <c r="AD79" i="79"/>
  <c r="AA79" i="79"/>
  <c r="Z79" i="79"/>
  <c r="Y79" i="79"/>
  <c r="X79" i="79"/>
  <c r="W79" i="79"/>
  <c r="V79" i="79"/>
  <c r="U79" i="79"/>
  <c r="T79" i="79"/>
  <c r="S79" i="79"/>
  <c r="R79" i="79"/>
  <c r="O79" i="79"/>
  <c r="AE78" i="79"/>
  <c r="AD78" i="79"/>
  <c r="AA78" i="79"/>
  <c r="Z78" i="79"/>
  <c r="Y78" i="79"/>
  <c r="X78" i="79"/>
  <c r="W78" i="79"/>
  <c r="V78" i="79"/>
  <c r="U78" i="79"/>
  <c r="T78" i="79"/>
  <c r="S78" i="79"/>
  <c r="R78" i="79"/>
  <c r="O78" i="79"/>
  <c r="AE77" i="79"/>
  <c r="AD77" i="79"/>
  <c r="AA77" i="79"/>
  <c r="Z77" i="79"/>
  <c r="Y77" i="79"/>
  <c r="X77" i="79"/>
  <c r="W77" i="79"/>
  <c r="V77" i="79"/>
  <c r="U77" i="79"/>
  <c r="T77" i="79"/>
  <c r="S77" i="79"/>
  <c r="R77" i="79"/>
  <c r="O77" i="79"/>
  <c r="AE76" i="79"/>
  <c r="AD76" i="79"/>
  <c r="AA76" i="79"/>
  <c r="Z76" i="79"/>
  <c r="Y76" i="79"/>
  <c r="X76" i="79"/>
  <c r="W76" i="79"/>
  <c r="V76" i="79"/>
  <c r="U76" i="79"/>
  <c r="T76" i="79"/>
  <c r="S76" i="79"/>
  <c r="R76" i="79"/>
  <c r="O76" i="79"/>
  <c r="AE75" i="79"/>
  <c r="AD75" i="79"/>
  <c r="AA75" i="79"/>
  <c r="Z75" i="79"/>
  <c r="Y75" i="79"/>
  <c r="X75" i="79"/>
  <c r="W75" i="79"/>
  <c r="V75" i="79"/>
  <c r="U75" i="79"/>
  <c r="T75" i="79"/>
  <c r="S75" i="79"/>
  <c r="R75" i="79"/>
  <c r="O75" i="79"/>
  <c r="AE74" i="79"/>
  <c r="AD74" i="79"/>
  <c r="AA74" i="79"/>
  <c r="Z74" i="79"/>
  <c r="Y74" i="79"/>
  <c r="X74" i="79"/>
  <c r="W74" i="79"/>
  <c r="V74" i="79"/>
  <c r="U74" i="79"/>
  <c r="T74" i="79"/>
  <c r="S74" i="79"/>
  <c r="R74" i="79"/>
  <c r="O74" i="79"/>
  <c r="AE73" i="79"/>
  <c r="AD73" i="79"/>
  <c r="AA73" i="79"/>
  <c r="Z73" i="79"/>
  <c r="Y73" i="79"/>
  <c r="X73" i="79"/>
  <c r="W73" i="79"/>
  <c r="V73" i="79"/>
  <c r="U73" i="79"/>
  <c r="T73" i="79"/>
  <c r="S73" i="79"/>
  <c r="R73" i="79"/>
  <c r="O73" i="79"/>
  <c r="AE72" i="79"/>
  <c r="AD72" i="79"/>
  <c r="AA72" i="79"/>
  <c r="Z72" i="79"/>
  <c r="Y72" i="79"/>
  <c r="X72" i="79"/>
  <c r="W72" i="79"/>
  <c r="V72" i="79"/>
  <c r="U72" i="79"/>
  <c r="T72" i="79"/>
  <c r="S72" i="79"/>
  <c r="R72" i="79"/>
  <c r="O72" i="79"/>
  <c r="AE71" i="79"/>
  <c r="AD71" i="79"/>
  <c r="AA71" i="79"/>
  <c r="Z71" i="79"/>
  <c r="Y71" i="79"/>
  <c r="X71" i="79"/>
  <c r="W71" i="79"/>
  <c r="V71" i="79"/>
  <c r="U71" i="79"/>
  <c r="T71" i="79"/>
  <c r="S71" i="79"/>
  <c r="R71" i="79"/>
  <c r="O71" i="79"/>
  <c r="AE70" i="79"/>
  <c r="AD70" i="79"/>
  <c r="AA70" i="79"/>
  <c r="Z70" i="79"/>
  <c r="Y70" i="79"/>
  <c r="X70" i="79"/>
  <c r="W70" i="79"/>
  <c r="V70" i="79"/>
  <c r="U70" i="79"/>
  <c r="T70" i="79"/>
  <c r="S70" i="79"/>
  <c r="R70" i="79"/>
  <c r="O70" i="79"/>
  <c r="AE69" i="79"/>
  <c r="AD69" i="79"/>
  <c r="AA69" i="79"/>
  <c r="Z69" i="79"/>
  <c r="Y69" i="79"/>
  <c r="X69" i="79"/>
  <c r="W69" i="79"/>
  <c r="V69" i="79"/>
  <c r="U69" i="79"/>
  <c r="T69" i="79"/>
  <c r="S69" i="79"/>
  <c r="R69" i="79"/>
  <c r="O69" i="79"/>
  <c r="AE68" i="79"/>
  <c r="AD68" i="79"/>
  <c r="AA68" i="79"/>
  <c r="Z68" i="79"/>
  <c r="Y68" i="79"/>
  <c r="X68" i="79"/>
  <c r="W68" i="79"/>
  <c r="V68" i="79"/>
  <c r="U68" i="79"/>
  <c r="T68" i="79"/>
  <c r="S68" i="79"/>
  <c r="R68" i="79"/>
  <c r="O68" i="79"/>
  <c r="AE67" i="79"/>
  <c r="AD67" i="79"/>
  <c r="AA67" i="79"/>
  <c r="Z67" i="79"/>
  <c r="Y67" i="79"/>
  <c r="X67" i="79"/>
  <c r="W67" i="79"/>
  <c r="V67" i="79"/>
  <c r="U67" i="79"/>
  <c r="T67" i="79"/>
  <c r="S67" i="79"/>
  <c r="R67" i="79"/>
  <c r="O67" i="79"/>
  <c r="AE66" i="79"/>
  <c r="AD66" i="79"/>
  <c r="AA66" i="79"/>
  <c r="Z66" i="79"/>
  <c r="Y66" i="79"/>
  <c r="X66" i="79"/>
  <c r="W66" i="79"/>
  <c r="V66" i="79"/>
  <c r="U66" i="79"/>
  <c r="T66" i="79"/>
  <c r="S66" i="79"/>
  <c r="R66" i="79"/>
  <c r="O66" i="79"/>
  <c r="AE65" i="79"/>
  <c r="AD65" i="79"/>
  <c r="AA65" i="79"/>
  <c r="Z65" i="79"/>
  <c r="Y65" i="79"/>
  <c r="X65" i="79"/>
  <c r="W65" i="79"/>
  <c r="V65" i="79"/>
  <c r="U65" i="79"/>
  <c r="T65" i="79"/>
  <c r="S65" i="79"/>
  <c r="R65" i="79"/>
  <c r="O65" i="79"/>
  <c r="AE64" i="79"/>
  <c r="AD64" i="79"/>
  <c r="AA64" i="79"/>
  <c r="Z64" i="79"/>
  <c r="Y64" i="79"/>
  <c r="X64" i="79"/>
  <c r="W64" i="79"/>
  <c r="V64" i="79"/>
  <c r="U64" i="79"/>
  <c r="T64" i="79"/>
  <c r="S64" i="79"/>
  <c r="R64" i="79"/>
  <c r="O64" i="79"/>
  <c r="AE63" i="79"/>
  <c r="AD63" i="79"/>
  <c r="AA63" i="79"/>
  <c r="Z63" i="79"/>
  <c r="Y63" i="79"/>
  <c r="X63" i="79"/>
  <c r="W63" i="79"/>
  <c r="V63" i="79"/>
  <c r="U63" i="79"/>
  <c r="T63" i="79"/>
  <c r="S63" i="79"/>
  <c r="R63" i="79"/>
  <c r="O63" i="79"/>
  <c r="AE62" i="79"/>
  <c r="AD62" i="79"/>
  <c r="AA62" i="79"/>
  <c r="Z62" i="79"/>
  <c r="Y62" i="79"/>
  <c r="X62" i="79"/>
  <c r="W62" i="79"/>
  <c r="V62" i="79"/>
  <c r="U62" i="79"/>
  <c r="T62" i="79"/>
  <c r="S62" i="79"/>
  <c r="R62" i="79"/>
  <c r="O62" i="79"/>
  <c r="AE61" i="79"/>
  <c r="AD61" i="79"/>
  <c r="AA61" i="79"/>
  <c r="Z61" i="79"/>
  <c r="Y61" i="79"/>
  <c r="X61" i="79"/>
  <c r="W61" i="79"/>
  <c r="V61" i="79"/>
  <c r="U61" i="79"/>
  <c r="T61" i="79"/>
  <c r="S61" i="79"/>
  <c r="R61" i="79"/>
  <c r="O61" i="79"/>
  <c r="AE60" i="79"/>
  <c r="AD60" i="79"/>
  <c r="AA60" i="79"/>
  <c r="Z60" i="79"/>
  <c r="Y60" i="79"/>
  <c r="X60" i="79"/>
  <c r="W60" i="79"/>
  <c r="V60" i="79"/>
  <c r="U60" i="79"/>
  <c r="T60" i="79"/>
  <c r="S60" i="79"/>
  <c r="R60" i="79"/>
  <c r="O60" i="79"/>
  <c r="AE59" i="79"/>
  <c r="AD59" i="79"/>
  <c r="AA59" i="79"/>
  <c r="Z59" i="79"/>
  <c r="Y59" i="79"/>
  <c r="X59" i="79"/>
  <c r="W59" i="79"/>
  <c r="V59" i="79"/>
  <c r="U59" i="79"/>
  <c r="T59" i="79"/>
  <c r="S59" i="79"/>
  <c r="R59" i="79"/>
  <c r="O59" i="79"/>
  <c r="AE58" i="79"/>
  <c r="AD58" i="79"/>
  <c r="AA58" i="79"/>
  <c r="Z58" i="79"/>
  <c r="Y58" i="79"/>
  <c r="X58" i="79"/>
  <c r="W58" i="79"/>
  <c r="V58" i="79"/>
  <c r="U58" i="79"/>
  <c r="T58" i="79"/>
  <c r="S58" i="79"/>
  <c r="R58" i="79"/>
  <c r="O58" i="79"/>
  <c r="AE57" i="79"/>
  <c r="AD57" i="79"/>
  <c r="AA57" i="79"/>
  <c r="Z57" i="79"/>
  <c r="Y57" i="79"/>
  <c r="X57" i="79"/>
  <c r="W57" i="79"/>
  <c r="V57" i="79"/>
  <c r="U57" i="79"/>
  <c r="T57" i="79"/>
  <c r="S57" i="79"/>
  <c r="R57" i="79"/>
  <c r="O57" i="79"/>
  <c r="AE56" i="79"/>
  <c r="AD56" i="79"/>
  <c r="AA56" i="79"/>
  <c r="Z56" i="79"/>
  <c r="Y56" i="79"/>
  <c r="X56" i="79"/>
  <c r="W56" i="79"/>
  <c r="V56" i="79"/>
  <c r="U56" i="79"/>
  <c r="T56" i="79"/>
  <c r="S56" i="79"/>
  <c r="R56" i="79"/>
  <c r="O56" i="79"/>
  <c r="AE55" i="79"/>
  <c r="AD55" i="79"/>
  <c r="AA55" i="79"/>
  <c r="Z55" i="79"/>
  <c r="Y55" i="79"/>
  <c r="X55" i="79"/>
  <c r="W55" i="79"/>
  <c r="V55" i="79"/>
  <c r="U55" i="79"/>
  <c r="T55" i="79"/>
  <c r="S55" i="79"/>
  <c r="R55" i="79"/>
  <c r="O55" i="79"/>
  <c r="AE54" i="79"/>
  <c r="AD54" i="79"/>
  <c r="AA54" i="79"/>
  <c r="Z54" i="79"/>
  <c r="Y54" i="79"/>
  <c r="X54" i="79"/>
  <c r="W54" i="79"/>
  <c r="V54" i="79"/>
  <c r="U54" i="79"/>
  <c r="T54" i="79"/>
  <c r="S54" i="79"/>
  <c r="R54" i="79"/>
  <c r="O54" i="79"/>
  <c r="AE53" i="79"/>
  <c r="AD53" i="79"/>
  <c r="AA53" i="79"/>
  <c r="Z53" i="79"/>
  <c r="Y53" i="79"/>
  <c r="X53" i="79"/>
  <c r="W53" i="79"/>
  <c r="V53" i="79"/>
  <c r="U53" i="79"/>
  <c r="T53" i="79"/>
  <c r="S53" i="79"/>
  <c r="R53" i="79"/>
  <c r="O53" i="79"/>
  <c r="AE52" i="79"/>
  <c r="AD52" i="79"/>
  <c r="AA52" i="79"/>
  <c r="Z52" i="79"/>
  <c r="Y52" i="79"/>
  <c r="X52" i="79"/>
  <c r="W52" i="79"/>
  <c r="V52" i="79"/>
  <c r="U52" i="79"/>
  <c r="T52" i="79"/>
  <c r="S52" i="79"/>
  <c r="R52" i="79"/>
  <c r="O52" i="79"/>
  <c r="AE51" i="79"/>
  <c r="AD51" i="79"/>
  <c r="AA51" i="79"/>
  <c r="Z51" i="79"/>
  <c r="Y51" i="79"/>
  <c r="X51" i="79"/>
  <c r="W51" i="79"/>
  <c r="V51" i="79"/>
  <c r="U51" i="79"/>
  <c r="T51" i="79"/>
  <c r="S51" i="79"/>
  <c r="R51" i="79"/>
  <c r="O51" i="79"/>
  <c r="AE50" i="79"/>
  <c r="AD50" i="79"/>
  <c r="AA50" i="79"/>
  <c r="Z50" i="79"/>
  <c r="Y50" i="79"/>
  <c r="X50" i="79"/>
  <c r="W50" i="79"/>
  <c r="V50" i="79"/>
  <c r="U50" i="79"/>
  <c r="T50" i="79"/>
  <c r="S50" i="79"/>
  <c r="R50" i="79"/>
  <c r="O50" i="79"/>
  <c r="AE49" i="79"/>
  <c r="AD49" i="79"/>
  <c r="AA49" i="79"/>
  <c r="Z49" i="79"/>
  <c r="Y49" i="79"/>
  <c r="X49" i="79"/>
  <c r="W49" i="79"/>
  <c r="V49" i="79"/>
  <c r="U49" i="79"/>
  <c r="T49" i="79"/>
  <c r="S49" i="79"/>
  <c r="R49" i="79"/>
  <c r="O49" i="79"/>
  <c r="AE48" i="79"/>
  <c r="AD48" i="79"/>
  <c r="AA48" i="79"/>
  <c r="Z48" i="79"/>
  <c r="Y48" i="79"/>
  <c r="X48" i="79"/>
  <c r="W48" i="79"/>
  <c r="V48" i="79"/>
  <c r="U48" i="79"/>
  <c r="T48" i="79"/>
  <c r="S48" i="79"/>
  <c r="R48" i="79"/>
  <c r="O48" i="79"/>
  <c r="AE47" i="79"/>
  <c r="AD47" i="79"/>
  <c r="AA47" i="79"/>
  <c r="Z47" i="79"/>
  <c r="Y47" i="79"/>
  <c r="X47" i="79"/>
  <c r="W47" i="79"/>
  <c r="V47" i="79"/>
  <c r="U47" i="79"/>
  <c r="T47" i="79"/>
  <c r="S47" i="79"/>
  <c r="R47" i="79"/>
  <c r="O47" i="79"/>
  <c r="AE46" i="79"/>
  <c r="AD46" i="79"/>
  <c r="AA46" i="79"/>
  <c r="Z46" i="79"/>
  <c r="Y46" i="79"/>
  <c r="X46" i="79"/>
  <c r="W46" i="79"/>
  <c r="V46" i="79"/>
  <c r="U46" i="79"/>
  <c r="T46" i="79"/>
  <c r="S46" i="79"/>
  <c r="R46" i="79"/>
  <c r="O46" i="79"/>
  <c r="AE45" i="79"/>
  <c r="AD45" i="79"/>
  <c r="AA45" i="79"/>
  <c r="Z45" i="79"/>
  <c r="Y45" i="79"/>
  <c r="X45" i="79"/>
  <c r="W45" i="79"/>
  <c r="V45" i="79"/>
  <c r="U45" i="79"/>
  <c r="T45" i="79"/>
  <c r="S45" i="79"/>
  <c r="R45" i="79"/>
  <c r="O45" i="79"/>
  <c r="AE44" i="79"/>
  <c r="AD44" i="79"/>
  <c r="AA44" i="79"/>
  <c r="Z44" i="79"/>
  <c r="Y44" i="79"/>
  <c r="X44" i="79"/>
  <c r="W44" i="79"/>
  <c r="V44" i="79"/>
  <c r="U44" i="79"/>
  <c r="T44" i="79"/>
  <c r="S44" i="79"/>
  <c r="R44" i="79"/>
  <c r="O44" i="79"/>
  <c r="AE43" i="79"/>
  <c r="AD43" i="79"/>
  <c r="AA43" i="79"/>
  <c r="Z43" i="79"/>
  <c r="Y43" i="79"/>
  <c r="X43" i="79"/>
  <c r="W43" i="79"/>
  <c r="V43" i="79"/>
  <c r="U43" i="79"/>
  <c r="T43" i="79"/>
  <c r="S43" i="79"/>
  <c r="R43" i="79"/>
  <c r="O43" i="79"/>
  <c r="AE42" i="79"/>
  <c r="AD42" i="79"/>
  <c r="AA42" i="79"/>
  <c r="Z42" i="79"/>
  <c r="Y42" i="79"/>
  <c r="X42" i="79"/>
  <c r="W42" i="79"/>
  <c r="V42" i="79"/>
  <c r="U42" i="79"/>
  <c r="T42" i="79"/>
  <c r="S42" i="79"/>
  <c r="R42" i="79"/>
  <c r="O42" i="79"/>
  <c r="AE41" i="79"/>
  <c r="AD41" i="79"/>
  <c r="AA41" i="79"/>
  <c r="Z41" i="79"/>
  <c r="Y41" i="79"/>
  <c r="X41" i="79"/>
  <c r="W41" i="79"/>
  <c r="V41" i="79"/>
  <c r="U41" i="79"/>
  <c r="T41" i="79"/>
  <c r="S41" i="79"/>
  <c r="R41" i="79"/>
  <c r="O41" i="79"/>
  <c r="AE40" i="79"/>
  <c r="AD40" i="79"/>
  <c r="AA40" i="79"/>
  <c r="Z40" i="79"/>
  <c r="Y40" i="79"/>
  <c r="X40" i="79"/>
  <c r="W40" i="79"/>
  <c r="V40" i="79"/>
  <c r="U40" i="79"/>
  <c r="T40" i="79"/>
  <c r="S40" i="79"/>
  <c r="R40" i="79"/>
  <c r="O40" i="79"/>
  <c r="AE39" i="79"/>
  <c r="AD39" i="79"/>
  <c r="AA39" i="79"/>
  <c r="Z39" i="79"/>
  <c r="Y39" i="79"/>
  <c r="X39" i="79"/>
  <c r="W39" i="79"/>
  <c r="V39" i="79"/>
  <c r="U39" i="79"/>
  <c r="T39" i="79"/>
  <c r="S39" i="79"/>
  <c r="R39" i="79"/>
  <c r="O39" i="79"/>
  <c r="AE38" i="79"/>
  <c r="AD38" i="79"/>
  <c r="AA38" i="79"/>
  <c r="Z38" i="79"/>
  <c r="Y38" i="79"/>
  <c r="X38" i="79"/>
  <c r="W38" i="79"/>
  <c r="V38" i="79"/>
  <c r="U38" i="79"/>
  <c r="T38" i="79"/>
  <c r="S38" i="79"/>
  <c r="R38" i="79"/>
  <c r="O38" i="79"/>
  <c r="AE37" i="79"/>
  <c r="AD37" i="79"/>
  <c r="AA37" i="79"/>
  <c r="Z37" i="79"/>
  <c r="Y37" i="79"/>
  <c r="X37" i="79"/>
  <c r="W37" i="79"/>
  <c r="V37" i="79"/>
  <c r="U37" i="79"/>
  <c r="T37" i="79"/>
  <c r="S37" i="79"/>
  <c r="R37" i="79"/>
  <c r="O37" i="79"/>
  <c r="AE36" i="79"/>
  <c r="AD36" i="79"/>
  <c r="AA36" i="79"/>
  <c r="Z36" i="79"/>
  <c r="Y36" i="79"/>
  <c r="X36" i="79"/>
  <c r="W36" i="79"/>
  <c r="V36" i="79"/>
  <c r="U36" i="79"/>
  <c r="T36" i="79"/>
  <c r="S36" i="79"/>
  <c r="R36" i="79"/>
  <c r="O36" i="79"/>
  <c r="AE35" i="79"/>
  <c r="AD35" i="79"/>
  <c r="AA35" i="79"/>
  <c r="Z35" i="79"/>
  <c r="Y35" i="79"/>
  <c r="X35" i="79"/>
  <c r="W35" i="79"/>
  <c r="V35" i="79"/>
  <c r="U35" i="79"/>
  <c r="T35" i="79"/>
  <c r="S35" i="79"/>
  <c r="R35" i="79"/>
  <c r="O35" i="79"/>
  <c r="AE34" i="79"/>
  <c r="AD34" i="79"/>
  <c r="AA34" i="79"/>
  <c r="Z34" i="79"/>
  <c r="Y34" i="79"/>
  <c r="X34" i="79"/>
  <c r="W34" i="79"/>
  <c r="V34" i="79"/>
  <c r="U34" i="79"/>
  <c r="T34" i="79"/>
  <c r="S34" i="79"/>
  <c r="R34" i="79"/>
  <c r="O34" i="79"/>
  <c r="AE33" i="79"/>
  <c r="AD33" i="79"/>
  <c r="AA33" i="79"/>
  <c r="Z33" i="79"/>
  <c r="Y33" i="79"/>
  <c r="X33" i="79"/>
  <c r="W33" i="79"/>
  <c r="V33" i="79"/>
  <c r="U33" i="79"/>
  <c r="T33" i="79"/>
  <c r="S33" i="79"/>
  <c r="R33" i="79"/>
  <c r="O33" i="79"/>
  <c r="AE32" i="79"/>
  <c r="AD32" i="79"/>
  <c r="AA32" i="79"/>
  <c r="Z32" i="79"/>
  <c r="Y32" i="79"/>
  <c r="X32" i="79"/>
  <c r="W32" i="79"/>
  <c r="V32" i="79"/>
  <c r="U32" i="79"/>
  <c r="T32" i="79"/>
  <c r="S32" i="79"/>
  <c r="R32" i="79"/>
  <c r="O32" i="79"/>
  <c r="AE31" i="79"/>
  <c r="AD31" i="79"/>
  <c r="AA31" i="79"/>
  <c r="Z31" i="79"/>
  <c r="Y31" i="79"/>
  <c r="X31" i="79"/>
  <c r="W31" i="79"/>
  <c r="V31" i="79"/>
  <c r="U31" i="79"/>
  <c r="T31" i="79"/>
  <c r="S31" i="79"/>
  <c r="R31" i="79"/>
  <c r="O31" i="79"/>
  <c r="AE30" i="79"/>
  <c r="AD30" i="79"/>
  <c r="AA30" i="79"/>
  <c r="Z30" i="79"/>
  <c r="Y30" i="79"/>
  <c r="X30" i="79"/>
  <c r="W30" i="79"/>
  <c r="V30" i="79"/>
  <c r="U30" i="79"/>
  <c r="T30" i="79"/>
  <c r="S30" i="79"/>
  <c r="R30" i="79"/>
  <c r="O30" i="79"/>
  <c r="AE29" i="79"/>
  <c r="AD29" i="79"/>
  <c r="AA29" i="79"/>
  <c r="Z29" i="79"/>
  <c r="Y29" i="79"/>
  <c r="X29" i="79"/>
  <c r="W29" i="79"/>
  <c r="V29" i="79"/>
  <c r="U29" i="79"/>
  <c r="T29" i="79"/>
  <c r="S29" i="79"/>
  <c r="R29" i="79"/>
  <c r="O29" i="79"/>
  <c r="AE28" i="79"/>
  <c r="AD28" i="79"/>
  <c r="AA28" i="79"/>
  <c r="Z28" i="79"/>
  <c r="Y28" i="79"/>
  <c r="X28" i="79"/>
  <c r="W28" i="79"/>
  <c r="V28" i="79"/>
  <c r="U28" i="79"/>
  <c r="T28" i="79"/>
  <c r="S28" i="79"/>
  <c r="R28" i="79"/>
  <c r="O28" i="79"/>
  <c r="AE27" i="79"/>
  <c r="AD27" i="79"/>
  <c r="AA27" i="79"/>
  <c r="Z27" i="79"/>
  <c r="Y27" i="79"/>
  <c r="X27" i="79"/>
  <c r="W27" i="79"/>
  <c r="V27" i="79"/>
  <c r="U27" i="79"/>
  <c r="T27" i="79"/>
  <c r="S27" i="79"/>
  <c r="R27" i="79"/>
  <c r="O27" i="79"/>
  <c r="AE26" i="79"/>
  <c r="AD26" i="79"/>
  <c r="AA26" i="79"/>
  <c r="Z26" i="79"/>
  <c r="Y26" i="79"/>
  <c r="X26" i="79"/>
  <c r="W26" i="79"/>
  <c r="V26" i="79"/>
  <c r="U26" i="79"/>
  <c r="T26" i="79"/>
  <c r="S26" i="79"/>
  <c r="R26" i="79"/>
  <c r="O26" i="79"/>
  <c r="AE25" i="79"/>
  <c r="AD25" i="79"/>
  <c r="AA25" i="79"/>
  <c r="Z25" i="79"/>
  <c r="Y25" i="79"/>
  <c r="X25" i="79"/>
  <c r="W25" i="79"/>
  <c r="V25" i="79"/>
  <c r="U25" i="79"/>
  <c r="T25" i="79"/>
  <c r="S25" i="79"/>
  <c r="R25" i="79"/>
  <c r="O25" i="79"/>
  <c r="AE24" i="79"/>
  <c r="AD24" i="79"/>
  <c r="AA24" i="79"/>
  <c r="Z24" i="79"/>
  <c r="Y24" i="79"/>
  <c r="X24" i="79"/>
  <c r="W24" i="79"/>
  <c r="V24" i="79"/>
  <c r="U24" i="79"/>
  <c r="T24" i="79"/>
  <c r="S24" i="79"/>
  <c r="R24" i="79"/>
  <c r="O24" i="79"/>
  <c r="AE23" i="79"/>
  <c r="AD23" i="79"/>
  <c r="AA23" i="79"/>
  <c r="Z23" i="79"/>
  <c r="Y23" i="79"/>
  <c r="X23" i="79"/>
  <c r="W23" i="79"/>
  <c r="V23" i="79"/>
  <c r="U23" i="79"/>
  <c r="T23" i="79"/>
  <c r="S23" i="79"/>
  <c r="R23" i="79"/>
  <c r="O23" i="79"/>
  <c r="AE22" i="79"/>
  <c r="AD22" i="79"/>
  <c r="AA22" i="79"/>
  <c r="Z22" i="79"/>
  <c r="Y22" i="79"/>
  <c r="X22" i="79"/>
  <c r="W22" i="79"/>
  <c r="V22" i="79"/>
  <c r="U22" i="79"/>
  <c r="T22" i="79"/>
  <c r="S22" i="79"/>
  <c r="R22" i="79"/>
  <c r="O22" i="79"/>
  <c r="AE21" i="79"/>
  <c r="AD21" i="79"/>
  <c r="AA21" i="79"/>
  <c r="Z21" i="79"/>
  <c r="Y21" i="79"/>
  <c r="X21" i="79"/>
  <c r="W21" i="79"/>
  <c r="V21" i="79"/>
  <c r="U21" i="79"/>
  <c r="T21" i="79"/>
  <c r="S21" i="79"/>
  <c r="R21" i="79"/>
  <c r="O21" i="79"/>
  <c r="AE20" i="79"/>
  <c r="AD20" i="79"/>
  <c r="AA20" i="79"/>
  <c r="Z20" i="79"/>
  <c r="Y20" i="79"/>
  <c r="X20" i="79"/>
  <c r="W20" i="79"/>
  <c r="V20" i="79"/>
  <c r="U20" i="79"/>
  <c r="T20" i="79"/>
  <c r="S20" i="79"/>
  <c r="R20" i="79"/>
  <c r="O20" i="79"/>
  <c r="AE19" i="79"/>
  <c r="AD19" i="79"/>
  <c r="AA19" i="79"/>
  <c r="Z19" i="79"/>
  <c r="Y19" i="79"/>
  <c r="X19" i="79"/>
  <c r="W19" i="79"/>
  <c r="V19" i="79"/>
  <c r="U19" i="79"/>
  <c r="T19" i="79"/>
  <c r="S19" i="79"/>
  <c r="R19" i="79"/>
  <c r="O19" i="79"/>
  <c r="AE18" i="79"/>
  <c r="AD18" i="79"/>
  <c r="AA18" i="79"/>
  <c r="Z18" i="79"/>
  <c r="Y18" i="79"/>
  <c r="X18" i="79"/>
  <c r="W18" i="79"/>
  <c r="V18" i="79"/>
  <c r="U18" i="79"/>
  <c r="T18" i="79"/>
  <c r="S18" i="79"/>
  <c r="R18" i="79"/>
  <c r="O18" i="79"/>
  <c r="AE17" i="79"/>
  <c r="AD17" i="79"/>
  <c r="AA17" i="79"/>
  <c r="Z17" i="79"/>
  <c r="Y17" i="79"/>
  <c r="X17" i="79"/>
  <c r="W17" i="79"/>
  <c r="V17" i="79"/>
  <c r="U17" i="79"/>
  <c r="T17" i="79"/>
  <c r="S17" i="79"/>
  <c r="R17" i="79"/>
  <c r="O17" i="79"/>
  <c r="AE16" i="79"/>
  <c r="AD16" i="79"/>
  <c r="AA16" i="79"/>
  <c r="Z16" i="79"/>
  <c r="Y16" i="79"/>
  <c r="X16" i="79"/>
  <c r="W16" i="79"/>
  <c r="V16" i="79"/>
  <c r="U16" i="79"/>
  <c r="T16" i="79"/>
  <c r="S16" i="79"/>
  <c r="R16" i="79"/>
  <c r="O16" i="79"/>
  <c r="AE15" i="79"/>
  <c r="AD15" i="79"/>
  <c r="AA15" i="79"/>
  <c r="Z15" i="79"/>
  <c r="Y15" i="79"/>
  <c r="X15" i="79"/>
  <c r="W15" i="79"/>
  <c r="V15" i="79"/>
  <c r="U15" i="79"/>
  <c r="T15" i="79"/>
  <c r="S15" i="79"/>
  <c r="R15" i="79"/>
  <c r="O15" i="79"/>
  <c r="AE14" i="79"/>
  <c r="AD14" i="79"/>
  <c r="AA14" i="79"/>
  <c r="Z14" i="79"/>
  <c r="Y14" i="79"/>
  <c r="X14" i="79"/>
  <c r="W14" i="79"/>
  <c r="V14" i="79"/>
  <c r="U14" i="79"/>
  <c r="T14" i="79"/>
  <c r="S14" i="79"/>
  <c r="R14" i="79"/>
  <c r="O14" i="79"/>
  <c r="AE13" i="79"/>
  <c r="AD13" i="79"/>
  <c r="AA13" i="79"/>
  <c r="Z13" i="79"/>
  <c r="Y13" i="79"/>
  <c r="X13" i="79"/>
  <c r="W13" i="79"/>
  <c r="V13" i="79"/>
  <c r="U13" i="79"/>
  <c r="T13" i="79"/>
  <c r="S13" i="79"/>
  <c r="R13" i="79"/>
  <c r="O13" i="79"/>
  <c r="AE12" i="79"/>
  <c r="AD12" i="79"/>
  <c r="AA12" i="79"/>
  <c r="Z12" i="79"/>
  <c r="Y12" i="79"/>
  <c r="X12" i="79"/>
  <c r="W12" i="79"/>
  <c r="V12" i="79"/>
  <c r="U12" i="79"/>
  <c r="T12" i="79"/>
  <c r="S12" i="79"/>
  <c r="R12" i="79"/>
  <c r="O12" i="79"/>
  <c r="AE11" i="79"/>
  <c r="AD11" i="79"/>
  <c r="AA11" i="79"/>
  <c r="Z11" i="79"/>
  <c r="Y11" i="79"/>
  <c r="X11" i="79"/>
  <c r="W11" i="79"/>
  <c r="V11" i="79"/>
  <c r="U11" i="79"/>
  <c r="T11" i="79"/>
  <c r="S11" i="79"/>
  <c r="R11" i="79"/>
  <c r="O11" i="79"/>
  <c r="AE10" i="79"/>
  <c r="AD10" i="79"/>
  <c r="AA10" i="79"/>
  <c r="Z10" i="79"/>
  <c r="Y10" i="79"/>
  <c r="X10" i="79"/>
  <c r="W10" i="79"/>
  <c r="V10" i="79"/>
  <c r="U10" i="79"/>
  <c r="T10" i="79"/>
  <c r="S10" i="79"/>
  <c r="R10" i="79"/>
  <c r="O10" i="79"/>
  <c r="AE9" i="79"/>
  <c r="AD9" i="79"/>
  <c r="AA9" i="79"/>
  <c r="Z9" i="79"/>
  <c r="Y9" i="79"/>
  <c r="X9" i="79"/>
  <c r="W9" i="79"/>
  <c r="H65" i="77" s="1"/>
  <c r="V9" i="79"/>
  <c r="U9" i="79"/>
  <c r="T9" i="79"/>
  <c r="S9" i="79"/>
  <c r="G65" i="77" s="1"/>
  <c r="R9" i="79"/>
  <c r="F65" i="77" s="1"/>
  <c r="O9" i="79"/>
  <c r="AE8" i="79"/>
  <c r="AD8" i="79"/>
  <c r="AA8" i="79"/>
  <c r="Z8" i="79"/>
  <c r="Y8" i="79"/>
  <c r="X8" i="79"/>
  <c r="W8" i="79"/>
  <c r="H64" i="77" s="1"/>
  <c r="V8" i="79"/>
  <c r="U8" i="79"/>
  <c r="T8" i="79"/>
  <c r="S8" i="79"/>
  <c r="G64" i="77" s="1"/>
  <c r="R8" i="79"/>
  <c r="F64" i="77" s="1"/>
  <c r="H63" i="77"/>
  <c r="G63" i="77"/>
  <c r="F63" i="77"/>
  <c r="H62" i="77"/>
  <c r="G62" i="77"/>
  <c r="F62" i="77"/>
  <c r="AD5" i="79"/>
  <c r="AC5" i="79"/>
  <c r="AG5" i="79" s="1"/>
  <c r="Z5" i="79"/>
  <c r="Y5" i="79"/>
  <c r="X5" i="79"/>
  <c r="W5" i="79"/>
  <c r="H61" i="77" s="1"/>
  <c r="V5" i="79"/>
  <c r="U5" i="79"/>
  <c r="T5" i="79"/>
  <c r="S5" i="79"/>
  <c r="G61" i="77" s="1"/>
  <c r="R5" i="79"/>
  <c r="F61" i="77" s="1"/>
  <c r="AI5" i="79" l="1" a="1"/>
  <c r="AI5" i="79" s="1"/>
  <c r="AJ15" i="79"/>
  <c r="AJ100" i="79"/>
  <c r="AJ52" i="79"/>
  <c r="AJ63" i="79"/>
  <c r="AJ79" i="79"/>
  <c r="AJ95" i="79"/>
  <c r="J64" i="77"/>
  <c r="J65" i="77"/>
  <c r="AJ36" i="79"/>
  <c r="J63" i="77"/>
  <c r="J62" i="77"/>
  <c r="AJ70" i="79"/>
  <c r="AJ66" i="79"/>
  <c r="AJ28" i="79"/>
  <c r="AJ25" i="79"/>
  <c r="AJ83" i="79"/>
  <c r="AJ65" i="79"/>
  <c r="AJ45" i="79"/>
  <c r="AJ24" i="79"/>
  <c r="AJ67" i="79"/>
  <c r="AJ50" i="79"/>
  <c r="AJ88" i="79"/>
  <c r="AJ27" i="79"/>
  <c r="AJ49" i="79"/>
  <c r="AJ46" i="79"/>
  <c r="AJ104" i="79"/>
  <c r="AJ8" i="79"/>
  <c r="AJ7" i="79"/>
  <c r="AJ6" i="79"/>
  <c r="AJ20" i="79"/>
  <c r="AJ99" i="79"/>
  <c r="AJ19" i="79"/>
  <c r="AJ59" i="79"/>
  <c r="AJ57" i="79"/>
  <c r="AJ76" i="79"/>
  <c r="AJ35" i="79"/>
  <c r="AJ14" i="79"/>
  <c r="AJ54" i="79"/>
  <c r="AJ10" i="79"/>
  <c r="AJ13" i="79"/>
  <c r="AJ31" i="79"/>
  <c r="AJ33" i="79"/>
  <c r="AJ72" i="79"/>
  <c r="AJ92" i="79"/>
  <c r="AJ23" i="79"/>
  <c r="AJ62" i="79"/>
  <c r="AJ81" i="79"/>
  <c r="AJ40" i="79"/>
  <c r="AJ39" i="79"/>
  <c r="AJ77" i="79"/>
  <c r="AJ55" i="79"/>
  <c r="AJ75" i="79"/>
  <c r="AJ34" i="79"/>
  <c r="AJ73" i="79"/>
  <c r="AJ93" i="79"/>
  <c r="AJ9" i="79"/>
  <c r="AJ11" i="79"/>
  <c r="AJ12" i="79"/>
  <c r="AJ51" i="79"/>
  <c r="AJ68" i="79"/>
  <c r="AJ71" i="79"/>
  <c r="AJ90" i="79"/>
  <c r="AJ91" i="79"/>
  <c r="AJ102" i="79"/>
  <c r="AJ22" i="79"/>
  <c r="AJ61" i="79"/>
  <c r="AJ18" i="79"/>
  <c r="AJ38" i="79"/>
  <c r="AJ89" i="79"/>
  <c r="AJ60" i="79"/>
  <c r="AJ97" i="79"/>
  <c r="AJ56" i="79"/>
  <c r="O105" i="79"/>
  <c r="AJ47" i="79"/>
  <c r="AJ43" i="79"/>
  <c r="AJ82" i="79"/>
  <c r="AJ41" i="79"/>
  <c r="AJ78" i="79"/>
  <c r="AJ98" i="79"/>
  <c r="AJ17" i="79"/>
  <c r="AJ94" i="79"/>
  <c r="AJ84" i="79"/>
  <c r="AJ32" i="79"/>
  <c r="AJ80" i="79"/>
  <c r="AJ64" i="79"/>
  <c r="AJ48" i="79"/>
  <c r="AJ16" i="79"/>
  <c r="AJ96" i="79"/>
  <c r="AJ58" i="79" l="1"/>
  <c r="AJ53" i="79"/>
  <c r="AJ69" i="79"/>
  <c r="AJ85" i="79"/>
  <c r="AJ101" i="79"/>
  <c r="AJ87" i="79"/>
  <c r="J61" i="77"/>
  <c r="AJ30" i="79"/>
  <c r="AJ103" i="79"/>
  <c r="AJ86" i="79"/>
  <c r="AJ29" i="79"/>
  <c r="AJ44" i="79"/>
  <c r="AJ74" i="79"/>
  <c r="AG105" i="79"/>
  <c r="S5" i="48" s="1"/>
  <c r="F24" i="77" s="1"/>
  <c r="AJ37" i="79"/>
  <c r="AJ21" i="79"/>
  <c r="AJ5" i="79"/>
  <c r="AJ42" i="79"/>
  <c r="AJ26" i="79"/>
  <c r="AJ105" i="79" l="1"/>
  <c r="BC5" i="67"/>
  <c r="E56" i="77" l="1"/>
  <c r="E57" i="77"/>
  <c r="E58" i="77"/>
  <c r="E59" i="77"/>
  <c r="E55" i="77"/>
  <c r="E50" i="77"/>
  <c r="E51" i="77"/>
  <c r="E52" i="77"/>
  <c r="E53" i="77"/>
  <c r="E49" i="77"/>
  <c r="E44" i="77"/>
  <c r="E45" i="77"/>
  <c r="E46" i="77"/>
  <c r="E47" i="77"/>
  <c r="E43" i="77"/>
  <c r="E10" i="77"/>
  <c r="E11" i="77"/>
  <c r="E9" i="77"/>
  <c r="E12" i="77"/>
  <c r="S9" i="74" l="1"/>
  <c r="S10" i="74"/>
  <c r="S11" i="74"/>
  <c r="S12" i="74"/>
  <c r="S13" i="74"/>
  <c r="S14" i="74"/>
  <c r="S15" i="74"/>
  <c r="S16" i="74"/>
  <c r="S17" i="74"/>
  <c r="S18" i="74"/>
  <c r="S19" i="74"/>
  <c r="S20" i="74"/>
  <c r="S21" i="74"/>
  <c r="S22" i="74"/>
  <c r="S23" i="74"/>
  <c r="S24" i="74"/>
  <c r="S25" i="74"/>
  <c r="S26" i="74"/>
  <c r="S27" i="74"/>
  <c r="S28" i="74"/>
  <c r="S29" i="74"/>
  <c r="S30" i="74"/>
  <c r="S31" i="74"/>
  <c r="S32" i="74"/>
  <c r="S33" i="74"/>
  <c r="S34" i="74"/>
  <c r="S35" i="74"/>
  <c r="S36" i="74"/>
  <c r="S37" i="74"/>
  <c r="S38" i="74"/>
  <c r="S39" i="74"/>
  <c r="S40" i="74"/>
  <c r="S41" i="74"/>
  <c r="S42" i="74"/>
  <c r="S43" i="74"/>
  <c r="S44" i="74"/>
  <c r="S45" i="74"/>
  <c r="S46" i="74"/>
  <c r="S47" i="74"/>
  <c r="S48" i="74"/>
  <c r="S49" i="74"/>
  <c r="S50" i="74"/>
  <c r="S51" i="74"/>
  <c r="S52" i="74"/>
  <c r="S53" i="74"/>
  <c r="S54" i="74"/>
  <c r="S55" i="74"/>
  <c r="S56" i="74"/>
  <c r="S57" i="74"/>
  <c r="S58" i="74"/>
  <c r="S59" i="74"/>
  <c r="S60" i="74"/>
  <c r="S61" i="74"/>
  <c r="S62" i="74"/>
  <c r="S63" i="74"/>
  <c r="S64" i="74"/>
  <c r="S65" i="74"/>
  <c r="S66" i="74"/>
  <c r="S67" i="74"/>
  <c r="S68" i="74"/>
  <c r="S69" i="74"/>
  <c r="S70" i="74"/>
  <c r="S71" i="74"/>
  <c r="S72" i="74"/>
  <c r="S73" i="74"/>
  <c r="S74" i="74"/>
  <c r="S75" i="74"/>
  <c r="S76" i="74"/>
  <c r="S77" i="74"/>
  <c r="S78" i="74"/>
  <c r="S79" i="74"/>
  <c r="S80" i="74"/>
  <c r="S81" i="74"/>
  <c r="S82" i="74"/>
  <c r="S83" i="74"/>
  <c r="S84" i="74"/>
  <c r="S85" i="74"/>
  <c r="S86" i="74"/>
  <c r="S87" i="74"/>
  <c r="S88" i="74"/>
  <c r="S89" i="74"/>
  <c r="S90" i="74"/>
  <c r="S91" i="74"/>
  <c r="S92" i="74"/>
  <c r="S93" i="74"/>
  <c r="S94" i="74"/>
  <c r="S95" i="74"/>
  <c r="S96" i="74"/>
  <c r="S97" i="74"/>
  <c r="S98" i="74"/>
  <c r="S99" i="74"/>
  <c r="S100" i="74"/>
  <c r="S101" i="74"/>
  <c r="S102" i="74"/>
  <c r="S103" i="74"/>
  <c r="S104" i="74"/>
  <c r="S105" i="74"/>
  <c r="S106" i="74"/>
  <c r="S107" i="74"/>
  <c r="S108" i="74"/>
  <c r="S8" i="74"/>
  <c r="Q10" i="74"/>
  <c r="G53" i="77" l="1"/>
  <c r="G52" i="77"/>
  <c r="G51" i="77"/>
  <c r="G50" i="77"/>
  <c r="G49" i="77"/>
  <c r="J8" i="74" l="1"/>
  <c r="N8" i="74" s="1"/>
  <c r="P8" i="74"/>
  <c r="Q8" i="74"/>
  <c r="R8" i="74"/>
  <c r="T8" i="74"/>
  <c r="U8" i="74"/>
  <c r="V8" i="74"/>
  <c r="W8" i="74"/>
  <c r="Z8" i="74"/>
  <c r="AA8" i="74"/>
  <c r="P9" i="74"/>
  <c r="Q9" i="74"/>
  <c r="R9" i="74"/>
  <c r="T9" i="74"/>
  <c r="U9" i="74"/>
  <c r="J10" i="74"/>
  <c r="N10" i="74" s="1"/>
  <c r="P10" i="74"/>
  <c r="F50" i="77" s="1"/>
  <c r="R10" i="74"/>
  <c r="T10" i="74"/>
  <c r="U10" i="74"/>
  <c r="V10" i="74"/>
  <c r="W10" i="74"/>
  <c r="H50" i="77"/>
  <c r="P11" i="74"/>
  <c r="F51" i="77" s="1"/>
  <c r="Q11" i="74"/>
  <c r="R11" i="74"/>
  <c r="T11" i="74"/>
  <c r="U11" i="74"/>
  <c r="V11" i="74"/>
  <c r="W11" i="74"/>
  <c r="H51" i="77"/>
  <c r="P12" i="74"/>
  <c r="F52" i="77" s="1"/>
  <c r="Q12" i="74"/>
  <c r="R12" i="74"/>
  <c r="T12" i="74"/>
  <c r="U12" i="74"/>
  <c r="V12" i="74"/>
  <c r="W12" i="74"/>
  <c r="H52" i="77"/>
  <c r="J13" i="74"/>
  <c r="N13" i="74" s="1"/>
  <c r="P13" i="74"/>
  <c r="F53" i="77" s="1"/>
  <c r="Q13" i="74"/>
  <c r="R13" i="74"/>
  <c r="T13" i="74"/>
  <c r="U13" i="74"/>
  <c r="V13" i="74"/>
  <c r="W13" i="74"/>
  <c r="H53" i="77"/>
  <c r="J14" i="74"/>
  <c r="N14" i="74" s="1"/>
  <c r="P14" i="74"/>
  <c r="Q14" i="74"/>
  <c r="R14" i="74"/>
  <c r="T14" i="74"/>
  <c r="U14" i="74"/>
  <c r="V14" i="74"/>
  <c r="W14" i="74"/>
  <c r="J15" i="74"/>
  <c r="N15" i="74" s="1"/>
  <c r="P15" i="74"/>
  <c r="Q15" i="74"/>
  <c r="R15" i="74"/>
  <c r="T15" i="74"/>
  <c r="U15" i="74"/>
  <c r="V15" i="74"/>
  <c r="X15" i="74" s="1"/>
  <c r="W15" i="74"/>
  <c r="J16" i="74"/>
  <c r="N16" i="74" s="1"/>
  <c r="P16" i="74"/>
  <c r="Q16" i="74"/>
  <c r="R16" i="74"/>
  <c r="T16" i="74"/>
  <c r="U16" i="74"/>
  <c r="V16" i="74"/>
  <c r="X16" i="74" s="1"/>
  <c r="W16" i="74"/>
  <c r="J17" i="74"/>
  <c r="N17" i="74" s="1"/>
  <c r="P17" i="74"/>
  <c r="Q17" i="74"/>
  <c r="R17" i="74"/>
  <c r="T17" i="74"/>
  <c r="U17" i="74"/>
  <c r="V17" i="74"/>
  <c r="X17" i="74" s="1"/>
  <c r="W17" i="74"/>
  <c r="J18" i="74"/>
  <c r="N18" i="74" s="1"/>
  <c r="P18" i="74"/>
  <c r="Q18" i="74"/>
  <c r="R18" i="74"/>
  <c r="T18" i="74"/>
  <c r="U18" i="74"/>
  <c r="V18" i="74"/>
  <c r="X18" i="74" s="1"/>
  <c r="W18" i="74"/>
  <c r="J19" i="74"/>
  <c r="N19" i="74" s="1"/>
  <c r="P19" i="74"/>
  <c r="Q19" i="74"/>
  <c r="R19" i="74"/>
  <c r="T19" i="74"/>
  <c r="U19" i="74"/>
  <c r="V19" i="74"/>
  <c r="X19" i="74" s="1"/>
  <c r="W19" i="74"/>
  <c r="J20" i="74"/>
  <c r="N20" i="74" s="1"/>
  <c r="P20" i="74"/>
  <c r="Q20" i="74"/>
  <c r="R20" i="74"/>
  <c r="T20" i="74"/>
  <c r="U20" i="74"/>
  <c r="V20" i="74"/>
  <c r="X20" i="74" s="1"/>
  <c r="W20" i="74"/>
  <c r="J21" i="74"/>
  <c r="N21" i="74" s="1"/>
  <c r="P21" i="74"/>
  <c r="Q21" i="74"/>
  <c r="R21" i="74"/>
  <c r="T21" i="74"/>
  <c r="U21" i="74"/>
  <c r="V21" i="74"/>
  <c r="X21" i="74" s="1"/>
  <c r="W21" i="74"/>
  <c r="J22" i="74"/>
  <c r="N22" i="74" s="1"/>
  <c r="P22" i="74"/>
  <c r="Q22" i="74"/>
  <c r="R22" i="74"/>
  <c r="T22" i="74"/>
  <c r="U22" i="74"/>
  <c r="V22" i="74"/>
  <c r="X22" i="74" s="1"/>
  <c r="W22" i="74"/>
  <c r="J23" i="74"/>
  <c r="N23" i="74" s="1"/>
  <c r="P23" i="74"/>
  <c r="Q23" i="74"/>
  <c r="R23" i="74"/>
  <c r="T23" i="74"/>
  <c r="U23" i="74"/>
  <c r="V23" i="74"/>
  <c r="X23" i="74" s="1"/>
  <c r="W23" i="74"/>
  <c r="J24" i="74"/>
  <c r="N24" i="74" s="1"/>
  <c r="P24" i="74"/>
  <c r="Q24" i="74"/>
  <c r="R24" i="74"/>
  <c r="T24" i="74"/>
  <c r="U24" i="74"/>
  <c r="V24" i="74"/>
  <c r="X24" i="74" s="1"/>
  <c r="W24" i="74"/>
  <c r="J25" i="74"/>
  <c r="N25" i="74" s="1"/>
  <c r="P25" i="74"/>
  <c r="Q25" i="74"/>
  <c r="R25" i="74"/>
  <c r="T25" i="74"/>
  <c r="U25" i="74"/>
  <c r="V25" i="74"/>
  <c r="X25" i="74" s="1"/>
  <c r="W25" i="74"/>
  <c r="J26" i="74"/>
  <c r="N26" i="74" s="1"/>
  <c r="P26" i="74"/>
  <c r="Q26" i="74"/>
  <c r="R26" i="74"/>
  <c r="T26" i="74"/>
  <c r="U26" i="74"/>
  <c r="V26" i="74"/>
  <c r="X26" i="74" s="1"/>
  <c r="W26" i="74"/>
  <c r="J27" i="74"/>
  <c r="N27" i="74" s="1"/>
  <c r="P27" i="74"/>
  <c r="Q27" i="74"/>
  <c r="R27" i="74"/>
  <c r="T27" i="74"/>
  <c r="U27" i="74"/>
  <c r="V27" i="74"/>
  <c r="X27" i="74" s="1"/>
  <c r="W27" i="74"/>
  <c r="J28" i="74"/>
  <c r="N28" i="74" s="1"/>
  <c r="P28" i="74"/>
  <c r="Q28" i="74"/>
  <c r="R28" i="74"/>
  <c r="T28" i="74"/>
  <c r="U28" i="74"/>
  <c r="V28" i="74"/>
  <c r="X28" i="74" s="1"/>
  <c r="W28" i="74"/>
  <c r="J29" i="74"/>
  <c r="N29" i="74" s="1"/>
  <c r="P29" i="74"/>
  <c r="Q29" i="74"/>
  <c r="R29" i="74"/>
  <c r="T29" i="74"/>
  <c r="U29" i="74"/>
  <c r="V29" i="74"/>
  <c r="X29" i="74" s="1"/>
  <c r="W29" i="74"/>
  <c r="J30" i="74"/>
  <c r="N30" i="74" s="1"/>
  <c r="P30" i="74"/>
  <c r="Q30" i="74"/>
  <c r="R30" i="74"/>
  <c r="T30" i="74"/>
  <c r="U30" i="74"/>
  <c r="V30" i="74"/>
  <c r="X30" i="74" s="1"/>
  <c r="W30" i="74"/>
  <c r="J31" i="74"/>
  <c r="N31" i="74" s="1"/>
  <c r="P31" i="74"/>
  <c r="Q31" i="74"/>
  <c r="R31" i="74"/>
  <c r="T31" i="74"/>
  <c r="U31" i="74"/>
  <c r="V31" i="74"/>
  <c r="X31" i="74" s="1"/>
  <c r="W31" i="74"/>
  <c r="J32" i="74"/>
  <c r="N32" i="74" s="1"/>
  <c r="P32" i="74"/>
  <c r="Q32" i="74"/>
  <c r="R32" i="74"/>
  <c r="T32" i="74"/>
  <c r="U32" i="74"/>
  <c r="V32" i="74"/>
  <c r="X32" i="74" s="1"/>
  <c r="W32" i="74"/>
  <c r="J33" i="74"/>
  <c r="N33" i="74" s="1"/>
  <c r="P33" i="74"/>
  <c r="Q33" i="74"/>
  <c r="R33" i="74"/>
  <c r="T33" i="74"/>
  <c r="U33" i="74"/>
  <c r="V33" i="74"/>
  <c r="X33" i="74" s="1"/>
  <c r="W33" i="74"/>
  <c r="J34" i="74"/>
  <c r="N34" i="74" s="1"/>
  <c r="P34" i="74"/>
  <c r="Q34" i="74"/>
  <c r="R34" i="74"/>
  <c r="T34" i="74"/>
  <c r="U34" i="74"/>
  <c r="V34" i="74"/>
  <c r="X34" i="74" s="1"/>
  <c r="W34" i="74"/>
  <c r="J35" i="74"/>
  <c r="N35" i="74" s="1"/>
  <c r="P35" i="74"/>
  <c r="Q35" i="74"/>
  <c r="R35" i="74"/>
  <c r="T35" i="74"/>
  <c r="U35" i="74"/>
  <c r="V35" i="74"/>
  <c r="X35" i="74" s="1"/>
  <c r="W35" i="74"/>
  <c r="J36" i="74"/>
  <c r="N36" i="74" s="1"/>
  <c r="P36" i="74"/>
  <c r="Q36" i="74"/>
  <c r="R36" i="74"/>
  <c r="T36" i="74"/>
  <c r="U36" i="74"/>
  <c r="V36" i="74"/>
  <c r="X36" i="74" s="1"/>
  <c r="W36" i="74"/>
  <c r="J37" i="74"/>
  <c r="N37" i="74" s="1"/>
  <c r="P37" i="74"/>
  <c r="Q37" i="74"/>
  <c r="R37" i="74"/>
  <c r="T37" i="74"/>
  <c r="U37" i="74"/>
  <c r="V37" i="74"/>
  <c r="X37" i="74" s="1"/>
  <c r="W37" i="74"/>
  <c r="J38" i="74"/>
  <c r="N38" i="74" s="1"/>
  <c r="P38" i="74"/>
  <c r="Q38" i="74"/>
  <c r="R38" i="74"/>
  <c r="T38" i="74"/>
  <c r="U38" i="74"/>
  <c r="V38" i="74"/>
  <c r="X38" i="74" s="1"/>
  <c r="W38" i="74"/>
  <c r="J39" i="74"/>
  <c r="N39" i="74" s="1"/>
  <c r="P39" i="74"/>
  <c r="Q39" i="74"/>
  <c r="R39" i="74"/>
  <c r="T39" i="74"/>
  <c r="U39" i="74"/>
  <c r="V39" i="74"/>
  <c r="X39" i="74" s="1"/>
  <c r="W39" i="74"/>
  <c r="J40" i="74"/>
  <c r="N40" i="74" s="1"/>
  <c r="P40" i="74"/>
  <c r="Q40" i="74"/>
  <c r="R40" i="74"/>
  <c r="T40" i="74"/>
  <c r="U40" i="74"/>
  <c r="V40" i="74"/>
  <c r="X40" i="74" s="1"/>
  <c r="W40" i="74"/>
  <c r="J41" i="74"/>
  <c r="N41" i="74" s="1"/>
  <c r="P41" i="74"/>
  <c r="Q41" i="74"/>
  <c r="R41" i="74"/>
  <c r="T41" i="74"/>
  <c r="U41" i="74"/>
  <c r="V41" i="74"/>
  <c r="X41" i="74" s="1"/>
  <c r="W41" i="74"/>
  <c r="J42" i="74"/>
  <c r="N42" i="74" s="1"/>
  <c r="P42" i="74"/>
  <c r="Q42" i="74"/>
  <c r="R42" i="74"/>
  <c r="T42" i="74"/>
  <c r="U42" i="74"/>
  <c r="V42" i="74"/>
  <c r="X42" i="74" s="1"/>
  <c r="W42" i="74"/>
  <c r="J43" i="74"/>
  <c r="N43" i="74" s="1"/>
  <c r="P43" i="74"/>
  <c r="Q43" i="74"/>
  <c r="R43" i="74"/>
  <c r="T43" i="74"/>
  <c r="U43" i="74"/>
  <c r="V43" i="74"/>
  <c r="X43" i="74" s="1"/>
  <c r="W43" i="74"/>
  <c r="J44" i="74"/>
  <c r="N44" i="74" s="1"/>
  <c r="P44" i="74"/>
  <c r="Q44" i="74"/>
  <c r="R44" i="74"/>
  <c r="T44" i="74"/>
  <c r="U44" i="74"/>
  <c r="V44" i="74"/>
  <c r="X44" i="74" s="1"/>
  <c r="W44" i="74"/>
  <c r="J45" i="74"/>
  <c r="N45" i="74" s="1"/>
  <c r="P45" i="74"/>
  <c r="Q45" i="74"/>
  <c r="R45" i="74"/>
  <c r="T45" i="74"/>
  <c r="U45" i="74"/>
  <c r="V45" i="74"/>
  <c r="X45" i="74" s="1"/>
  <c r="W45" i="74"/>
  <c r="J46" i="74"/>
  <c r="N46" i="74" s="1"/>
  <c r="P46" i="74"/>
  <c r="Q46" i="74"/>
  <c r="R46" i="74"/>
  <c r="T46" i="74"/>
  <c r="U46" i="74"/>
  <c r="V46" i="74"/>
  <c r="X46" i="74" s="1"/>
  <c r="W46" i="74"/>
  <c r="J47" i="74"/>
  <c r="N47" i="74" s="1"/>
  <c r="P47" i="74"/>
  <c r="Q47" i="74"/>
  <c r="R47" i="74"/>
  <c r="T47" i="74"/>
  <c r="U47" i="74"/>
  <c r="V47" i="74"/>
  <c r="X47" i="74" s="1"/>
  <c r="W47" i="74"/>
  <c r="J48" i="74"/>
  <c r="N48" i="74" s="1"/>
  <c r="P48" i="74"/>
  <c r="Q48" i="74"/>
  <c r="R48" i="74"/>
  <c r="T48" i="74"/>
  <c r="U48" i="74"/>
  <c r="V48" i="74"/>
  <c r="X48" i="74" s="1"/>
  <c r="W48" i="74"/>
  <c r="J49" i="74"/>
  <c r="N49" i="74" s="1"/>
  <c r="P49" i="74"/>
  <c r="Q49" i="74"/>
  <c r="R49" i="74"/>
  <c r="T49" i="74"/>
  <c r="U49" i="74"/>
  <c r="V49" i="74"/>
  <c r="X49" i="74" s="1"/>
  <c r="W49" i="74"/>
  <c r="J50" i="74"/>
  <c r="N50" i="74" s="1"/>
  <c r="P50" i="74"/>
  <c r="Q50" i="74"/>
  <c r="R50" i="74"/>
  <c r="T50" i="74"/>
  <c r="U50" i="74"/>
  <c r="V50" i="74"/>
  <c r="X50" i="74" s="1"/>
  <c r="W50" i="74"/>
  <c r="J51" i="74"/>
  <c r="N51" i="74" s="1"/>
  <c r="P51" i="74"/>
  <c r="Q51" i="74"/>
  <c r="R51" i="74"/>
  <c r="T51" i="74"/>
  <c r="U51" i="74"/>
  <c r="V51" i="74"/>
  <c r="X51" i="74" s="1"/>
  <c r="W51" i="74"/>
  <c r="J52" i="74"/>
  <c r="N52" i="74" s="1"/>
  <c r="P52" i="74"/>
  <c r="Q52" i="74"/>
  <c r="R52" i="74"/>
  <c r="T52" i="74"/>
  <c r="U52" i="74"/>
  <c r="V52" i="74"/>
  <c r="X52" i="74" s="1"/>
  <c r="W52" i="74"/>
  <c r="J53" i="74"/>
  <c r="N53" i="74" s="1"/>
  <c r="P53" i="74"/>
  <c r="Q53" i="74"/>
  <c r="R53" i="74"/>
  <c r="T53" i="74"/>
  <c r="U53" i="74"/>
  <c r="V53" i="74"/>
  <c r="X53" i="74" s="1"/>
  <c r="W53" i="74"/>
  <c r="J54" i="74"/>
  <c r="N54" i="74" s="1"/>
  <c r="P54" i="74"/>
  <c r="Q54" i="74"/>
  <c r="R54" i="74"/>
  <c r="T54" i="74"/>
  <c r="U54" i="74"/>
  <c r="V54" i="74"/>
  <c r="X54" i="74" s="1"/>
  <c r="W54" i="74"/>
  <c r="J55" i="74"/>
  <c r="N55" i="74" s="1"/>
  <c r="P55" i="74"/>
  <c r="Q55" i="74"/>
  <c r="R55" i="74"/>
  <c r="T55" i="74"/>
  <c r="U55" i="74"/>
  <c r="V55" i="74"/>
  <c r="X55" i="74" s="1"/>
  <c r="W55" i="74"/>
  <c r="J56" i="74"/>
  <c r="N56" i="74" s="1"/>
  <c r="P56" i="74"/>
  <c r="Q56" i="74"/>
  <c r="R56" i="74"/>
  <c r="T56" i="74"/>
  <c r="U56" i="74"/>
  <c r="V56" i="74"/>
  <c r="X56" i="74" s="1"/>
  <c r="W56" i="74"/>
  <c r="J57" i="74"/>
  <c r="N57" i="74" s="1"/>
  <c r="P57" i="74"/>
  <c r="Q57" i="74"/>
  <c r="R57" i="74"/>
  <c r="T57" i="74"/>
  <c r="U57" i="74"/>
  <c r="V57" i="74"/>
  <c r="X57" i="74" s="1"/>
  <c r="W57" i="74"/>
  <c r="J58" i="74"/>
  <c r="N58" i="74" s="1"/>
  <c r="P58" i="74"/>
  <c r="Q58" i="74"/>
  <c r="R58" i="74"/>
  <c r="T58" i="74"/>
  <c r="U58" i="74"/>
  <c r="V58" i="74"/>
  <c r="X58" i="74" s="1"/>
  <c r="W58" i="74"/>
  <c r="J59" i="74"/>
  <c r="N59" i="74" s="1"/>
  <c r="P59" i="74"/>
  <c r="Q59" i="74"/>
  <c r="R59" i="74"/>
  <c r="T59" i="74"/>
  <c r="U59" i="74"/>
  <c r="V59" i="74"/>
  <c r="X59" i="74" s="1"/>
  <c r="W59" i="74"/>
  <c r="J60" i="74"/>
  <c r="N60" i="74" s="1"/>
  <c r="P60" i="74"/>
  <c r="Q60" i="74"/>
  <c r="R60" i="74"/>
  <c r="T60" i="74"/>
  <c r="U60" i="74"/>
  <c r="V60" i="74"/>
  <c r="X60" i="74" s="1"/>
  <c r="W60" i="74"/>
  <c r="J61" i="74"/>
  <c r="N61" i="74" s="1"/>
  <c r="P61" i="74"/>
  <c r="Q61" i="74"/>
  <c r="R61" i="74"/>
  <c r="T61" i="74"/>
  <c r="U61" i="74"/>
  <c r="V61" i="74"/>
  <c r="X61" i="74" s="1"/>
  <c r="W61" i="74"/>
  <c r="J62" i="74"/>
  <c r="N62" i="74" s="1"/>
  <c r="P62" i="74"/>
  <c r="Q62" i="74"/>
  <c r="R62" i="74"/>
  <c r="T62" i="74"/>
  <c r="U62" i="74"/>
  <c r="V62" i="74"/>
  <c r="X62" i="74" s="1"/>
  <c r="W62" i="74"/>
  <c r="J63" i="74"/>
  <c r="N63" i="74" s="1"/>
  <c r="P63" i="74"/>
  <c r="Q63" i="74"/>
  <c r="R63" i="74"/>
  <c r="T63" i="74"/>
  <c r="U63" i="74"/>
  <c r="V63" i="74"/>
  <c r="X63" i="74" s="1"/>
  <c r="W63" i="74"/>
  <c r="J64" i="74"/>
  <c r="N64" i="74" s="1"/>
  <c r="P64" i="74"/>
  <c r="Q64" i="74"/>
  <c r="R64" i="74"/>
  <c r="T64" i="74"/>
  <c r="U64" i="74"/>
  <c r="V64" i="74"/>
  <c r="X64" i="74" s="1"/>
  <c r="W64" i="74"/>
  <c r="J65" i="74"/>
  <c r="N65" i="74" s="1"/>
  <c r="P65" i="74"/>
  <c r="Q65" i="74"/>
  <c r="R65" i="74"/>
  <c r="T65" i="74"/>
  <c r="U65" i="74"/>
  <c r="V65" i="74"/>
  <c r="X65" i="74" s="1"/>
  <c r="W65" i="74"/>
  <c r="J66" i="74"/>
  <c r="N66" i="74" s="1"/>
  <c r="P66" i="74"/>
  <c r="Q66" i="74"/>
  <c r="R66" i="74"/>
  <c r="T66" i="74"/>
  <c r="U66" i="74"/>
  <c r="V66" i="74"/>
  <c r="X66" i="74" s="1"/>
  <c r="W66" i="74"/>
  <c r="J67" i="74"/>
  <c r="N67" i="74" s="1"/>
  <c r="P67" i="74"/>
  <c r="Q67" i="74"/>
  <c r="R67" i="74"/>
  <c r="T67" i="74"/>
  <c r="U67" i="74"/>
  <c r="V67" i="74"/>
  <c r="X67" i="74" s="1"/>
  <c r="W67" i="74"/>
  <c r="J68" i="74"/>
  <c r="N68" i="74" s="1"/>
  <c r="P68" i="74"/>
  <c r="Q68" i="74"/>
  <c r="R68" i="74"/>
  <c r="T68" i="74"/>
  <c r="U68" i="74"/>
  <c r="V68" i="74"/>
  <c r="X68" i="74" s="1"/>
  <c r="W68" i="74"/>
  <c r="J69" i="74"/>
  <c r="N69" i="74" s="1"/>
  <c r="P69" i="74"/>
  <c r="Q69" i="74"/>
  <c r="R69" i="74"/>
  <c r="T69" i="74"/>
  <c r="U69" i="74"/>
  <c r="V69" i="74"/>
  <c r="X69" i="74" s="1"/>
  <c r="W69" i="74"/>
  <c r="J70" i="74"/>
  <c r="N70" i="74" s="1"/>
  <c r="P70" i="74"/>
  <c r="Q70" i="74"/>
  <c r="R70" i="74"/>
  <c r="T70" i="74"/>
  <c r="U70" i="74"/>
  <c r="V70" i="74"/>
  <c r="X70" i="74" s="1"/>
  <c r="W70" i="74"/>
  <c r="J71" i="74"/>
  <c r="N71" i="74" s="1"/>
  <c r="P71" i="74"/>
  <c r="Q71" i="74"/>
  <c r="R71" i="74"/>
  <c r="T71" i="74"/>
  <c r="U71" i="74"/>
  <c r="V71" i="74"/>
  <c r="X71" i="74" s="1"/>
  <c r="W71" i="74"/>
  <c r="J72" i="74"/>
  <c r="N72" i="74" s="1"/>
  <c r="P72" i="74"/>
  <c r="Q72" i="74"/>
  <c r="R72" i="74"/>
  <c r="T72" i="74"/>
  <c r="U72" i="74"/>
  <c r="V72" i="74"/>
  <c r="X72" i="74" s="1"/>
  <c r="W72" i="74"/>
  <c r="J73" i="74"/>
  <c r="N73" i="74" s="1"/>
  <c r="P73" i="74"/>
  <c r="Q73" i="74"/>
  <c r="R73" i="74"/>
  <c r="T73" i="74"/>
  <c r="U73" i="74"/>
  <c r="V73" i="74"/>
  <c r="X73" i="74" s="1"/>
  <c r="W73" i="74"/>
  <c r="J74" i="74"/>
  <c r="N74" i="74" s="1"/>
  <c r="P74" i="74"/>
  <c r="Q74" i="74"/>
  <c r="R74" i="74"/>
  <c r="T74" i="74"/>
  <c r="U74" i="74"/>
  <c r="V74" i="74"/>
  <c r="X74" i="74" s="1"/>
  <c r="W74" i="74"/>
  <c r="J75" i="74"/>
  <c r="N75" i="74" s="1"/>
  <c r="P75" i="74"/>
  <c r="Q75" i="74"/>
  <c r="R75" i="74"/>
  <c r="T75" i="74"/>
  <c r="U75" i="74"/>
  <c r="V75" i="74"/>
  <c r="X75" i="74" s="1"/>
  <c r="W75" i="74"/>
  <c r="J76" i="74"/>
  <c r="N76" i="74" s="1"/>
  <c r="P76" i="74"/>
  <c r="Q76" i="74"/>
  <c r="R76" i="74"/>
  <c r="T76" i="74"/>
  <c r="U76" i="74"/>
  <c r="V76" i="74"/>
  <c r="X76" i="74" s="1"/>
  <c r="W76" i="74"/>
  <c r="J77" i="74"/>
  <c r="N77" i="74" s="1"/>
  <c r="P77" i="74"/>
  <c r="Q77" i="74"/>
  <c r="R77" i="74"/>
  <c r="T77" i="74"/>
  <c r="U77" i="74"/>
  <c r="V77" i="74"/>
  <c r="X77" i="74" s="1"/>
  <c r="W77" i="74"/>
  <c r="J78" i="74"/>
  <c r="N78" i="74" s="1"/>
  <c r="P78" i="74"/>
  <c r="Q78" i="74"/>
  <c r="R78" i="74"/>
  <c r="T78" i="74"/>
  <c r="U78" i="74"/>
  <c r="V78" i="74"/>
  <c r="X78" i="74" s="1"/>
  <c r="W78" i="74"/>
  <c r="J79" i="74"/>
  <c r="N79" i="74" s="1"/>
  <c r="P79" i="74"/>
  <c r="Q79" i="74"/>
  <c r="R79" i="74"/>
  <c r="T79" i="74"/>
  <c r="U79" i="74"/>
  <c r="V79" i="74"/>
  <c r="X79" i="74" s="1"/>
  <c r="W79" i="74"/>
  <c r="J80" i="74"/>
  <c r="N80" i="74" s="1"/>
  <c r="P80" i="74"/>
  <c r="Q80" i="74"/>
  <c r="R80" i="74"/>
  <c r="T80" i="74"/>
  <c r="U80" i="74"/>
  <c r="V80" i="74"/>
  <c r="X80" i="74" s="1"/>
  <c r="W80" i="74"/>
  <c r="J81" i="74"/>
  <c r="N81" i="74" s="1"/>
  <c r="P81" i="74"/>
  <c r="Q81" i="74"/>
  <c r="R81" i="74"/>
  <c r="T81" i="74"/>
  <c r="U81" i="74"/>
  <c r="V81" i="74"/>
  <c r="X81" i="74" s="1"/>
  <c r="W81" i="74"/>
  <c r="J82" i="74"/>
  <c r="N82" i="74" s="1"/>
  <c r="P82" i="74"/>
  <c r="Q82" i="74"/>
  <c r="R82" i="74"/>
  <c r="T82" i="74"/>
  <c r="U82" i="74"/>
  <c r="V82" i="74"/>
  <c r="X82" i="74" s="1"/>
  <c r="W82" i="74"/>
  <c r="J83" i="74"/>
  <c r="N83" i="74" s="1"/>
  <c r="P83" i="74"/>
  <c r="Q83" i="74"/>
  <c r="R83" i="74"/>
  <c r="T83" i="74"/>
  <c r="U83" i="74"/>
  <c r="V83" i="74"/>
  <c r="X83" i="74" s="1"/>
  <c r="W83" i="74"/>
  <c r="J84" i="74"/>
  <c r="N84" i="74" s="1"/>
  <c r="P84" i="74"/>
  <c r="Q84" i="74"/>
  <c r="R84" i="74"/>
  <c r="T84" i="74"/>
  <c r="U84" i="74"/>
  <c r="V84" i="74"/>
  <c r="X84" i="74" s="1"/>
  <c r="W84" i="74"/>
  <c r="J85" i="74"/>
  <c r="N85" i="74" s="1"/>
  <c r="P85" i="74"/>
  <c r="Q85" i="74"/>
  <c r="R85" i="74"/>
  <c r="T85" i="74"/>
  <c r="U85" i="74"/>
  <c r="V85" i="74"/>
  <c r="X85" i="74" s="1"/>
  <c r="W85" i="74"/>
  <c r="J86" i="74"/>
  <c r="N86" i="74" s="1"/>
  <c r="P86" i="74"/>
  <c r="Q86" i="74"/>
  <c r="R86" i="74"/>
  <c r="T86" i="74"/>
  <c r="U86" i="74"/>
  <c r="V86" i="74"/>
  <c r="X86" i="74" s="1"/>
  <c r="W86" i="74"/>
  <c r="J87" i="74"/>
  <c r="N87" i="74" s="1"/>
  <c r="P87" i="74"/>
  <c r="Q87" i="74"/>
  <c r="R87" i="74"/>
  <c r="T87" i="74"/>
  <c r="U87" i="74"/>
  <c r="V87" i="74"/>
  <c r="X87" i="74" s="1"/>
  <c r="W87" i="74"/>
  <c r="J88" i="74"/>
  <c r="N88" i="74" s="1"/>
  <c r="P88" i="74"/>
  <c r="Q88" i="74"/>
  <c r="R88" i="74"/>
  <c r="T88" i="74"/>
  <c r="U88" i="74"/>
  <c r="V88" i="74"/>
  <c r="X88" i="74" s="1"/>
  <c r="W88" i="74"/>
  <c r="J89" i="74"/>
  <c r="N89" i="74" s="1"/>
  <c r="P89" i="74"/>
  <c r="Q89" i="74"/>
  <c r="R89" i="74"/>
  <c r="T89" i="74"/>
  <c r="U89" i="74"/>
  <c r="V89" i="74"/>
  <c r="X89" i="74" s="1"/>
  <c r="W89" i="74"/>
  <c r="J90" i="74"/>
  <c r="N90" i="74" s="1"/>
  <c r="P90" i="74"/>
  <c r="Q90" i="74"/>
  <c r="R90" i="74"/>
  <c r="T90" i="74"/>
  <c r="U90" i="74"/>
  <c r="V90" i="74"/>
  <c r="X90" i="74" s="1"/>
  <c r="W90" i="74"/>
  <c r="J91" i="74"/>
  <c r="N91" i="74" s="1"/>
  <c r="P91" i="74"/>
  <c r="Q91" i="74"/>
  <c r="R91" i="74"/>
  <c r="T91" i="74"/>
  <c r="U91" i="74"/>
  <c r="V91" i="74"/>
  <c r="X91" i="74" s="1"/>
  <c r="W91" i="74"/>
  <c r="J92" i="74"/>
  <c r="N92" i="74" s="1"/>
  <c r="P92" i="74"/>
  <c r="Q92" i="74"/>
  <c r="R92" i="74"/>
  <c r="T92" i="74"/>
  <c r="U92" i="74"/>
  <c r="V92" i="74"/>
  <c r="X92" i="74" s="1"/>
  <c r="W92" i="74"/>
  <c r="J93" i="74"/>
  <c r="N93" i="74" s="1"/>
  <c r="P93" i="74"/>
  <c r="Q93" i="74"/>
  <c r="R93" i="74"/>
  <c r="T93" i="74"/>
  <c r="U93" i="74"/>
  <c r="V93" i="74"/>
  <c r="X93" i="74" s="1"/>
  <c r="W93" i="74"/>
  <c r="J94" i="74"/>
  <c r="N94" i="74" s="1"/>
  <c r="P94" i="74"/>
  <c r="Q94" i="74"/>
  <c r="R94" i="74"/>
  <c r="T94" i="74"/>
  <c r="U94" i="74"/>
  <c r="V94" i="74"/>
  <c r="X94" i="74" s="1"/>
  <c r="W94" i="74"/>
  <c r="J95" i="74"/>
  <c r="N95" i="74" s="1"/>
  <c r="P95" i="74"/>
  <c r="Q95" i="74"/>
  <c r="R95" i="74"/>
  <c r="T95" i="74"/>
  <c r="U95" i="74"/>
  <c r="V95" i="74"/>
  <c r="X95" i="74" s="1"/>
  <c r="W95" i="74"/>
  <c r="J96" i="74"/>
  <c r="N96" i="74" s="1"/>
  <c r="P96" i="74"/>
  <c r="Q96" i="74"/>
  <c r="R96" i="74"/>
  <c r="T96" i="74"/>
  <c r="U96" i="74"/>
  <c r="V96" i="74"/>
  <c r="X96" i="74" s="1"/>
  <c r="W96" i="74"/>
  <c r="J97" i="74"/>
  <c r="N97" i="74" s="1"/>
  <c r="P97" i="74"/>
  <c r="Q97" i="74"/>
  <c r="R97" i="74"/>
  <c r="T97" i="74"/>
  <c r="U97" i="74"/>
  <c r="V97" i="74"/>
  <c r="X97" i="74" s="1"/>
  <c r="W97" i="74"/>
  <c r="J98" i="74"/>
  <c r="N98" i="74" s="1"/>
  <c r="P98" i="74"/>
  <c r="Q98" i="74"/>
  <c r="R98" i="74"/>
  <c r="T98" i="74"/>
  <c r="U98" i="74"/>
  <c r="V98" i="74"/>
  <c r="X98" i="74" s="1"/>
  <c r="W98" i="74"/>
  <c r="J99" i="74"/>
  <c r="N99" i="74" s="1"/>
  <c r="P99" i="74"/>
  <c r="Q99" i="74"/>
  <c r="R99" i="74"/>
  <c r="T99" i="74"/>
  <c r="U99" i="74"/>
  <c r="V99" i="74"/>
  <c r="X99" i="74" s="1"/>
  <c r="W99" i="74"/>
  <c r="J100" i="74"/>
  <c r="N100" i="74" s="1"/>
  <c r="P100" i="74"/>
  <c r="Q100" i="74"/>
  <c r="R100" i="74"/>
  <c r="T100" i="74"/>
  <c r="U100" i="74"/>
  <c r="V100" i="74"/>
  <c r="X100" i="74" s="1"/>
  <c r="W100" i="74"/>
  <c r="J101" i="74"/>
  <c r="N101" i="74" s="1"/>
  <c r="P101" i="74"/>
  <c r="Q101" i="74"/>
  <c r="R101" i="74"/>
  <c r="T101" i="74"/>
  <c r="U101" i="74"/>
  <c r="V101" i="74"/>
  <c r="X101" i="74" s="1"/>
  <c r="W101" i="74"/>
  <c r="J102" i="74"/>
  <c r="N102" i="74" s="1"/>
  <c r="P102" i="74"/>
  <c r="Q102" i="74"/>
  <c r="R102" i="74"/>
  <c r="T102" i="74"/>
  <c r="U102" i="74"/>
  <c r="V102" i="74"/>
  <c r="X102" i="74" s="1"/>
  <c r="W102" i="74"/>
  <c r="J103" i="74"/>
  <c r="N103" i="74" s="1"/>
  <c r="P103" i="74"/>
  <c r="Q103" i="74"/>
  <c r="R103" i="74"/>
  <c r="T103" i="74"/>
  <c r="U103" i="74"/>
  <c r="V103" i="74"/>
  <c r="X103" i="74" s="1"/>
  <c r="W103" i="74"/>
  <c r="J104" i="74"/>
  <c r="N104" i="74" s="1"/>
  <c r="P104" i="74"/>
  <c r="Q104" i="74"/>
  <c r="R104" i="74"/>
  <c r="T104" i="74"/>
  <c r="U104" i="74"/>
  <c r="V104" i="74"/>
  <c r="X104" i="74" s="1"/>
  <c r="W104" i="74"/>
  <c r="J105" i="74"/>
  <c r="N105" i="74" s="1"/>
  <c r="P105" i="74"/>
  <c r="Q105" i="74"/>
  <c r="R105" i="74"/>
  <c r="T105" i="74"/>
  <c r="U105" i="74"/>
  <c r="V105" i="74"/>
  <c r="X105" i="74" s="1"/>
  <c r="W105" i="74"/>
  <c r="J106" i="74"/>
  <c r="N106" i="74" s="1"/>
  <c r="P106" i="74"/>
  <c r="Q106" i="74"/>
  <c r="R106" i="74"/>
  <c r="T106" i="74"/>
  <c r="U106" i="74"/>
  <c r="V106" i="74"/>
  <c r="X106" i="74" s="1"/>
  <c r="W106" i="74"/>
  <c r="J107" i="74"/>
  <c r="N107" i="74" s="1"/>
  <c r="P107" i="74"/>
  <c r="Q107" i="74"/>
  <c r="R107" i="74"/>
  <c r="T107" i="74"/>
  <c r="U107" i="74"/>
  <c r="V107" i="74"/>
  <c r="X107" i="74" s="1"/>
  <c r="W107" i="74"/>
  <c r="J108" i="74"/>
  <c r="N108" i="74" s="1"/>
  <c r="P108" i="74"/>
  <c r="Q108" i="74"/>
  <c r="R108" i="74"/>
  <c r="T108" i="74"/>
  <c r="U108" i="74"/>
  <c r="V108" i="74"/>
  <c r="X108" i="74" s="1"/>
  <c r="W108" i="74"/>
  <c r="X10" i="74" l="1"/>
  <c r="X13" i="74"/>
  <c r="X14" i="74"/>
  <c r="X12" i="74"/>
  <c r="X11" i="74"/>
  <c r="AE10" i="74" a="1"/>
  <c r="AE10" i="74" s="1"/>
  <c r="AE11" i="74" a="1"/>
  <c r="AE11" i="74" s="1"/>
  <c r="AE13" i="74" a="1"/>
  <c r="AE13" i="74" s="1"/>
  <c r="AE102" i="74" a="1"/>
  <c r="AE102" i="74" s="1"/>
  <c r="AE90" i="74" a="1"/>
  <c r="AE90" i="74" s="1"/>
  <c r="AE78" i="74" a="1"/>
  <c r="AE78" i="74" s="1"/>
  <c r="AE64" i="74" a="1"/>
  <c r="AE64" i="74" s="1"/>
  <c r="AE52" i="74" a="1"/>
  <c r="AE52" i="74" s="1"/>
  <c r="AE38" i="74" a="1"/>
  <c r="AE38" i="74" s="1"/>
  <c r="AE24" i="74" a="1"/>
  <c r="AE24" i="74" s="1"/>
  <c r="AE16" i="74" a="1"/>
  <c r="AE16" i="74" s="1"/>
  <c r="AE12" i="74" a="1"/>
  <c r="AE12" i="74" s="1"/>
  <c r="AE106" i="74" a="1"/>
  <c r="AE106" i="74" s="1"/>
  <c r="AE94" i="74" a="1"/>
  <c r="AE94" i="74" s="1"/>
  <c r="AE80" i="74" a="1"/>
  <c r="AE80" i="74" s="1"/>
  <c r="AE66" i="74" a="1"/>
  <c r="AE66" i="74" s="1"/>
  <c r="AE50" i="74" a="1"/>
  <c r="AE50" i="74" s="1"/>
  <c r="AE36" i="74" a="1"/>
  <c r="AE36" i="74" s="1"/>
  <c r="AE22" i="74" a="1"/>
  <c r="AE22" i="74" s="1"/>
  <c r="AE104" i="74" a="1"/>
  <c r="AE104" i="74" s="1"/>
  <c r="AE92" i="74" a="1"/>
  <c r="AE92" i="74" s="1"/>
  <c r="AE82" i="74" a="1"/>
  <c r="AE82" i="74" s="1"/>
  <c r="AE70" i="74" a="1"/>
  <c r="AE70" i="74" s="1"/>
  <c r="AE62" i="74" a="1"/>
  <c r="AE62" i="74" s="1"/>
  <c r="AE54" i="74" a="1"/>
  <c r="AE54" i="74" s="1"/>
  <c r="AE42" i="74" a="1"/>
  <c r="AE42" i="74" s="1"/>
  <c r="AE30" i="74" a="1"/>
  <c r="AE30" i="74" s="1"/>
  <c r="AE20" i="74" a="1"/>
  <c r="AE20" i="74" s="1"/>
  <c r="AE108" i="74" a="1"/>
  <c r="AE108" i="74" s="1"/>
  <c r="AE98" i="74" a="1"/>
  <c r="AE98" i="74" s="1"/>
  <c r="AE84" i="74" a="1"/>
  <c r="AE84" i="74" s="1"/>
  <c r="AE72" i="74" a="1"/>
  <c r="AE72" i="74" s="1"/>
  <c r="AE58" i="74" a="1"/>
  <c r="AE58" i="74" s="1"/>
  <c r="AE48" i="74" a="1"/>
  <c r="AE48" i="74" s="1"/>
  <c r="AE40" i="74" a="1"/>
  <c r="AE40" i="74" s="1"/>
  <c r="AE28" i="74" a="1"/>
  <c r="AE28" i="74" s="1"/>
  <c r="AE14" i="74" a="1"/>
  <c r="AE14" i="74" s="1"/>
  <c r="AE96" i="74" a="1"/>
  <c r="AE96" i="74" s="1"/>
  <c r="AE86" i="74" a="1"/>
  <c r="AE86" i="74" s="1"/>
  <c r="AE74" i="74" a="1"/>
  <c r="AE74" i="74" s="1"/>
  <c r="AE60" i="74" a="1"/>
  <c r="AE60" i="74" s="1"/>
  <c r="AE46" i="74" a="1"/>
  <c r="AE46" i="74" s="1"/>
  <c r="AE32" i="74" a="1"/>
  <c r="AE32" i="74" s="1"/>
  <c r="AE100" i="74" a="1"/>
  <c r="AE100" i="74" s="1"/>
  <c r="AE88" i="74" a="1"/>
  <c r="AE88" i="74" s="1"/>
  <c r="AE76" i="74" a="1"/>
  <c r="AE76" i="74" s="1"/>
  <c r="AE68" i="74" a="1"/>
  <c r="AE68" i="74" s="1"/>
  <c r="AE56" i="74" a="1"/>
  <c r="AE56" i="74" s="1"/>
  <c r="AE44" i="74" a="1"/>
  <c r="AE44" i="74" s="1"/>
  <c r="AE34" i="74" a="1"/>
  <c r="AE34" i="74" s="1"/>
  <c r="AE26" i="74" a="1"/>
  <c r="AE26" i="74" s="1"/>
  <c r="AE18" i="74" a="1"/>
  <c r="AE18" i="74" s="1"/>
  <c r="AE107" i="74" a="1"/>
  <c r="AE107" i="74" s="1"/>
  <c r="AE105" i="74" a="1"/>
  <c r="AE105" i="74" s="1"/>
  <c r="AE103" i="74" a="1"/>
  <c r="AE103" i="74" s="1"/>
  <c r="AE101" i="74" a="1"/>
  <c r="AE101" i="74" s="1"/>
  <c r="AE99" i="74" a="1"/>
  <c r="AE99" i="74" s="1"/>
  <c r="AE97" i="74" a="1"/>
  <c r="AE97" i="74" s="1"/>
  <c r="AE95" i="74" a="1"/>
  <c r="AE95" i="74" s="1"/>
  <c r="AE93" i="74" a="1"/>
  <c r="AE93" i="74" s="1"/>
  <c r="AE91" i="74" a="1"/>
  <c r="AE91" i="74" s="1"/>
  <c r="AE89" i="74" a="1"/>
  <c r="AE89" i="74" s="1"/>
  <c r="AE87" i="74" a="1"/>
  <c r="AE87" i="74" s="1"/>
  <c r="AE85" i="74" a="1"/>
  <c r="AE85" i="74" s="1"/>
  <c r="AE83" i="74" a="1"/>
  <c r="AE83" i="74" s="1"/>
  <c r="AE81" i="74" a="1"/>
  <c r="AE81" i="74" s="1"/>
  <c r="AE79" i="74" a="1"/>
  <c r="AE79" i="74" s="1"/>
  <c r="AE77" i="74" a="1"/>
  <c r="AE77" i="74" s="1"/>
  <c r="AE75" i="74" a="1"/>
  <c r="AE75" i="74" s="1"/>
  <c r="AE73" i="74" a="1"/>
  <c r="AE73" i="74" s="1"/>
  <c r="AE71" i="74" a="1"/>
  <c r="AE71" i="74" s="1"/>
  <c r="AE69" i="74" a="1"/>
  <c r="AE69" i="74" s="1"/>
  <c r="AE67" i="74" a="1"/>
  <c r="AE67" i="74" s="1"/>
  <c r="AE65" i="74" a="1"/>
  <c r="AE65" i="74" s="1"/>
  <c r="AE63" i="74" a="1"/>
  <c r="AE63" i="74" s="1"/>
  <c r="AE61" i="74" a="1"/>
  <c r="AE61" i="74" s="1"/>
  <c r="AE59" i="74" a="1"/>
  <c r="AE59" i="74" s="1"/>
  <c r="AE57" i="74" a="1"/>
  <c r="AE57" i="74" s="1"/>
  <c r="AE55" i="74" a="1"/>
  <c r="AE55" i="74" s="1"/>
  <c r="AE53" i="74" a="1"/>
  <c r="AE53" i="74" s="1"/>
  <c r="AE51" i="74" a="1"/>
  <c r="AE51" i="74" s="1"/>
  <c r="AE49" i="74" a="1"/>
  <c r="AE49" i="74" s="1"/>
  <c r="AE47" i="74" a="1"/>
  <c r="AE47" i="74" s="1"/>
  <c r="AE45" i="74" a="1"/>
  <c r="AE45" i="74" s="1"/>
  <c r="AE43" i="74" a="1"/>
  <c r="AE43" i="74" s="1"/>
  <c r="AE41" i="74" a="1"/>
  <c r="AE41" i="74" s="1"/>
  <c r="AE39" i="74" a="1"/>
  <c r="AE39" i="74" s="1"/>
  <c r="AE37" i="74" a="1"/>
  <c r="AE37" i="74" s="1"/>
  <c r="AE35" i="74" a="1"/>
  <c r="AE35" i="74" s="1"/>
  <c r="AE33" i="74" a="1"/>
  <c r="AE33" i="74" s="1"/>
  <c r="AE31" i="74" a="1"/>
  <c r="AE31" i="74" s="1"/>
  <c r="AE29" i="74" a="1"/>
  <c r="AE29" i="74" s="1"/>
  <c r="AE27" i="74" a="1"/>
  <c r="AE27" i="74" s="1"/>
  <c r="AE25" i="74" a="1"/>
  <c r="AE25" i="74" s="1"/>
  <c r="AE23" i="74" a="1"/>
  <c r="AE23" i="74" s="1"/>
  <c r="AE21" i="74" a="1"/>
  <c r="AE21" i="74" s="1"/>
  <c r="AE19" i="74" a="1"/>
  <c r="AE19" i="74" s="1"/>
  <c r="AE17" i="74" a="1"/>
  <c r="AE17" i="74" s="1"/>
  <c r="AE15" i="74" a="1"/>
  <c r="AE15" i="74" s="1"/>
  <c r="H43" i="77"/>
  <c r="F49" i="77"/>
  <c r="H49" i="77"/>
  <c r="AF47" i="74"/>
  <c r="AF28" i="74"/>
  <c r="AF56" i="74"/>
  <c r="AF32" i="74"/>
  <c r="AF37" i="74"/>
  <c r="AF72" i="74"/>
  <c r="AF84" i="74"/>
  <c r="AF29" i="74"/>
  <c r="J53" i="77"/>
  <c r="AF13" i="74"/>
  <c r="AF76" i="74"/>
  <c r="AF95" i="74"/>
  <c r="AF39" i="74"/>
  <c r="AF31" i="74"/>
  <c r="J51" i="77"/>
  <c r="AF104" i="74"/>
  <c r="AF91" i="74"/>
  <c r="AF61" i="74"/>
  <c r="AF105" i="74"/>
  <c r="AF92" i="74"/>
  <c r="AF80" i="74"/>
  <c r="AF77" i="74"/>
  <c r="AF65" i="74"/>
  <c r="AF107" i="74"/>
  <c r="AF81" i="74"/>
  <c r="AF27" i="74"/>
  <c r="AF16" i="74"/>
  <c r="X8" i="74"/>
  <c r="AF53" i="74"/>
  <c r="AF21" i="74"/>
  <c r="AF35" i="74"/>
  <c r="AF71" i="74"/>
  <c r="AF55" i="74"/>
  <c r="AF38" i="74"/>
  <c r="AF23" i="74"/>
  <c r="AF102" i="74"/>
  <c r="AF89" i="74"/>
  <c r="AF41" i="74"/>
  <c r="AF25" i="74"/>
  <c r="AG9" i="55"/>
  <c r="F43" i="77" s="1"/>
  <c r="BG9" i="55"/>
  <c r="F44" i="77"/>
  <c r="I44" i="77" s="1"/>
  <c r="G44" i="77"/>
  <c r="F45" i="77"/>
  <c r="I45" i="77" s="1"/>
  <c r="H45" i="77"/>
  <c r="G45" i="77"/>
  <c r="F46" i="77"/>
  <c r="I46" i="77" s="1"/>
  <c r="G46" i="77"/>
  <c r="F47" i="77"/>
  <c r="I47" i="77" s="1"/>
  <c r="G47" i="77"/>
  <c r="AC9" i="55" a="1"/>
  <c r="AC9" i="55" s="1"/>
  <c r="AC10" i="55" a="1"/>
  <c r="AC10" i="55" s="1"/>
  <c r="BR10" i="55" s="1"/>
  <c r="AC11" i="55" a="1"/>
  <c r="AC11" i="55" s="1"/>
  <c r="BR11" i="55" s="1"/>
  <c r="AC12" i="55" a="1"/>
  <c r="AC12" i="55" s="1"/>
  <c r="BR12" i="55" s="1"/>
  <c r="AC13" i="55" a="1"/>
  <c r="AC13" i="55" s="1"/>
  <c r="BR13" i="55" s="1"/>
  <c r="AA9" i="55"/>
  <c r="AA10" i="55"/>
  <c r="AA11" i="55"/>
  <c r="AA12" i="55"/>
  <c r="AA13" i="55"/>
  <c r="V9" i="55"/>
  <c r="BA9" i="55" s="1"/>
  <c r="V10" i="55"/>
  <c r="V11" i="55"/>
  <c r="BA11" i="55" s="1"/>
  <c r="V12" i="55"/>
  <c r="BA12" i="55" s="1"/>
  <c r="Q9" i="55"/>
  <c r="Q10" i="55"/>
  <c r="Q11" i="55"/>
  <c r="BA10" i="55" l="1"/>
  <c r="BL9" i="55" a="1"/>
  <c r="BL9" i="55" s="1"/>
  <c r="BM9" i="55" a="1"/>
  <c r="BM9" i="55" s="1"/>
  <c r="AE9" i="74" a="1"/>
  <c r="AE9" i="74" s="1"/>
  <c r="BF9" i="55"/>
  <c r="AC8" i="74"/>
  <c r="AE8" i="74" s="1" a="1"/>
  <c r="AE8" i="74" s="1"/>
  <c r="AV9" i="55"/>
  <c r="H46" i="77"/>
  <c r="H47" i="77"/>
  <c r="I43" i="77"/>
  <c r="G43" i="77"/>
  <c r="AD11" i="55" a="1"/>
  <c r="AD11" i="55" s="1"/>
  <c r="AD10" i="55" a="1"/>
  <c r="AD10" i="55" s="1"/>
  <c r="H44" i="77"/>
  <c r="AF33" i="74"/>
  <c r="AF108" i="74"/>
  <c r="AF15" i="74"/>
  <c r="AF64" i="74"/>
  <c r="J52" i="77"/>
  <c r="AF12" i="74"/>
  <c r="AF100" i="74"/>
  <c r="AF40" i="74"/>
  <c r="AF68" i="74"/>
  <c r="AF24" i="74"/>
  <c r="AF97" i="74"/>
  <c r="AF17" i="74"/>
  <c r="AF57" i="74"/>
  <c r="AF69" i="74"/>
  <c r="AF85" i="74"/>
  <c r="AF19" i="74"/>
  <c r="AF96" i="74"/>
  <c r="AF44" i="74"/>
  <c r="AF20" i="74"/>
  <c r="AF67" i="74"/>
  <c r="AF54" i="74"/>
  <c r="AF52" i="74"/>
  <c r="AF86" i="74"/>
  <c r="AF22" i="74"/>
  <c r="AF101" i="74"/>
  <c r="AF93" i="74"/>
  <c r="AF48" i="74"/>
  <c r="AF106" i="74"/>
  <c r="AF49" i="74"/>
  <c r="AF83" i="74"/>
  <c r="AF87" i="74"/>
  <c r="AF99" i="74"/>
  <c r="AF103" i="74"/>
  <c r="AF36" i="74"/>
  <c r="AF75" i="74"/>
  <c r="AF79" i="74"/>
  <c r="AF88" i="74"/>
  <c r="AF60" i="74"/>
  <c r="AF63" i="74"/>
  <c r="AF43" i="74"/>
  <c r="AF45" i="74"/>
  <c r="AF51" i="74"/>
  <c r="AF11" i="74"/>
  <c r="AF59" i="74"/>
  <c r="AF70" i="74"/>
  <c r="AF73" i="74"/>
  <c r="AF74" i="74"/>
  <c r="N109" i="74"/>
  <c r="AF10" i="74"/>
  <c r="AF98" i="74"/>
  <c r="AF34" i="74"/>
  <c r="AF14" i="74"/>
  <c r="AF30" i="74"/>
  <c r="AF94" i="74"/>
  <c r="AF58" i="74"/>
  <c r="AF50" i="74"/>
  <c r="AF18" i="74"/>
  <c r="AF42" i="74"/>
  <c r="AF78" i="74"/>
  <c r="AF90" i="74"/>
  <c r="AF66" i="74"/>
  <c r="AF62" i="74"/>
  <c r="AF46" i="74"/>
  <c r="AF26" i="74"/>
  <c r="AF82" i="74"/>
  <c r="AD13" i="55" a="1"/>
  <c r="AD13" i="55" s="1"/>
  <c r="AD12" i="55" a="1"/>
  <c r="AD12" i="55" s="1"/>
  <c r="AD9" i="55" a="1"/>
  <c r="AD9" i="55" s="1"/>
  <c r="AE9" i="55" s="1"/>
  <c r="AE13" i="55" l="1"/>
  <c r="BS13" i="55"/>
  <c r="AE11" i="55"/>
  <c r="BS11" i="55"/>
  <c r="AE12" i="55"/>
  <c r="BS12" i="55"/>
  <c r="AE10" i="55"/>
  <c r="BS10" i="55"/>
  <c r="AF8" i="74"/>
  <c r="J49" i="77"/>
  <c r="J50" i="77"/>
  <c r="AF9" i="74"/>
  <c r="AF109" i="74" s="1"/>
  <c r="BK9" i="55"/>
  <c r="BR9" i="55"/>
  <c r="BS9" i="55"/>
  <c r="BT11" i="55" l="1"/>
  <c r="BQ11" i="55" a="1"/>
  <c r="BQ11" i="55" s="1"/>
  <c r="BQ13" i="55" a="1"/>
  <c r="BQ13" i="55" s="1"/>
  <c r="BT13" i="55"/>
  <c r="BT12" i="55"/>
  <c r="BQ12" i="55" a="1"/>
  <c r="BQ12" i="55" s="1"/>
  <c r="BT10" i="55"/>
  <c r="BQ10" i="55" a="1"/>
  <c r="BQ10" i="55" s="1"/>
  <c r="J46" i="77"/>
  <c r="J44" i="77"/>
  <c r="BN9" i="55"/>
  <c r="BP9" i="55" s="1" a="1"/>
  <c r="BP9" i="55" s="1"/>
  <c r="C28" i="31"/>
  <c r="C27" i="31"/>
  <c r="AC109" i="74"/>
  <c r="R5" i="48" s="1"/>
  <c r="F22" i="77" s="1"/>
  <c r="P5" i="48" l="1"/>
  <c r="BQ9" i="55" a="1"/>
  <c r="BQ9" i="55" s="1"/>
  <c r="J47" i="77"/>
  <c r="J45" i="77"/>
  <c r="I27" i="31"/>
  <c r="I28" i="31"/>
  <c r="J43" i="77"/>
  <c r="BT9" i="55"/>
  <c r="F28" i="31"/>
  <c r="G28" i="31" s="1"/>
  <c r="F27" i="31"/>
  <c r="G27" i="31" s="1"/>
  <c r="AN8" i="55"/>
  <c r="AH8" i="55" l="1"/>
  <c r="F55" i="77" l="1"/>
  <c r="BB5" i="67" l="1"/>
  <c r="G55" i="77"/>
  <c r="H55" i="77"/>
  <c r="AW5" i="67"/>
  <c r="BJ5" i="67" l="1"/>
  <c r="BO5" i="67"/>
  <c r="BN5" i="67"/>
  <c r="J55" i="77" l="1"/>
  <c r="BM5" i="67" a="1"/>
  <c r="BM5" i="67" s="1"/>
  <c r="BG5" i="67"/>
  <c r="BL5" i="67" s="1" a="1"/>
  <c r="BL5" i="67" s="1"/>
  <c r="BP5" i="67"/>
  <c r="U8" i="55" l="1"/>
  <c r="AZ8" i="55" s="1"/>
  <c r="AA8" i="55"/>
  <c r="Y4" i="67"/>
  <c r="AG8" i="55"/>
  <c r="AJ8" i="55"/>
  <c r="AK8" i="55"/>
  <c r="AL8" i="55"/>
  <c r="AO8" i="55"/>
  <c r="AP8" i="55"/>
  <c r="AQ8" i="55"/>
  <c r="AT8" i="55"/>
  <c r="AY8" i="55"/>
  <c r="BD8" i="55"/>
  <c r="BG8" i="55"/>
  <c r="P8" i="55"/>
  <c r="Q8" i="55" s="1"/>
  <c r="BE8" i="55"/>
  <c r="AC8" i="55" a="1"/>
  <c r="AC8" i="55" s="1"/>
  <c r="AE4" i="67"/>
  <c r="AG4" i="67"/>
  <c r="AH4" i="67"/>
  <c r="AJ4" i="67"/>
  <c r="AK4" i="67"/>
  <c r="AM4" i="67"/>
  <c r="AP4" i="67"/>
  <c r="AU4" i="67"/>
  <c r="AZ4" i="67"/>
  <c r="BC4" i="67"/>
  <c r="AA4" i="67" a="1"/>
  <c r="AA4" i="67" s="1"/>
  <c r="BA4" i="67"/>
  <c r="S4" i="67"/>
  <c r="AV4" i="67" s="1"/>
  <c r="N4" i="67"/>
  <c r="AQ4" i="67" l="1"/>
  <c r="AR4" i="67" s="1"/>
  <c r="AB4" i="67" a="1"/>
  <c r="AB4" i="67" s="1"/>
  <c r="AC4" i="67" s="1"/>
  <c r="AD8" i="55" a="1"/>
  <c r="AD8" i="55" s="1"/>
  <c r="AE8" i="55" s="1"/>
  <c r="V8" i="55"/>
  <c r="AW4" i="67"/>
  <c r="O4" i="67"/>
  <c r="BN4" i="67"/>
  <c r="BA8" i="55"/>
  <c r="AU8" i="55"/>
  <c r="AV8" i="55" s="1"/>
  <c r="BF8" i="55"/>
  <c r="BB4" i="67"/>
  <c r="BR8" i="55"/>
  <c r="BS8" i="55" l="1"/>
  <c r="BN8" i="55" a="1"/>
  <c r="BN8" i="55" s="1"/>
  <c r="BQ8" i="55" s="1" a="1"/>
  <c r="BQ8" i="55" s="1"/>
  <c r="BG4" i="67"/>
  <c r="BL4" i="67" s="1" a="1"/>
  <c r="BL4" i="67" s="1"/>
  <c r="BJ4" i="67" a="1"/>
  <c r="BJ4" i="67" s="1"/>
  <c r="BO4" i="67"/>
  <c r="BK8" i="55"/>
  <c r="BP8" i="55" s="1" a="1"/>
  <c r="BP8" i="55" s="1"/>
  <c r="AC17" i="55" a="1"/>
  <c r="AC17" i="55" s="1"/>
  <c r="AC14" i="55" a="1"/>
  <c r="AC14" i="55" s="1"/>
  <c r="BR14" i="55" s="1"/>
  <c r="AC15" i="55" a="1"/>
  <c r="AC15" i="55" s="1"/>
  <c r="BR15" i="55" s="1"/>
  <c r="AC16" i="55" a="1"/>
  <c r="AC16" i="55" s="1"/>
  <c r="BR16" i="55" s="1"/>
  <c r="AC18" i="55" a="1"/>
  <c r="AC18" i="55" s="1"/>
  <c r="BR18" i="55" s="1"/>
  <c r="AC19" i="55" a="1"/>
  <c r="AC19" i="55" s="1"/>
  <c r="AC20" i="55" a="1"/>
  <c r="AC20" i="55" s="1"/>
  <c r="AC21" i="55" a="1"/>
  <c r="AC21" i="55" s="1"/>
  <c r="BR21" i="55" s="1"/>
  <c r="AC22" i="55" a="1"/>
  <c r="AC22" i="55" s="1"/>
  <c r="BR22" i="55" s="1"/>
  <c r="AC23" i="55" a="1"/>
  <c r="AC23" i="55" s="1"/>
  <c r="BR23" i="55" s="1"/>
  <c r="AC24" i="55" a="1"/>
  <c r="AC24" i="55" s="1"/>
  <c r="AC25" i="55" a="1"/>
  <c r="AC25" i="55" s="1"/>
  <c r="BR25" i="55" s="1"/>
  <c r="AC26" i="55" a="1"/>
  <c r="AC26" i="55" s="1"/>
  <c r="BR26" i="55" s="1"/>
  <c r="AC27" i="55" a="1"/>
  <c r="AC27" i="55" s="1"/>
  <c r="AC28" i="55" a="1"/>
  <c r="AC28" i="55" s="1"/>
  <c r="AC29" i="55" a="1"/>
  <c r="AC29" i="55" s="1"/>
  <c r="AC30" i="55" a="1"/>
  <c r="AC30" i="55" s="1"/>
  <c r="AC31" i="55" a="1"/>
  <c r="AC31" i="55" s="1"/>
  <c r="AC32" i="55" a="1"/>
  <c r="AC32" i="55" s="1"/>
  <c r="AD32" i="55" s="1" a="1"/>
  <c r="AD32" i="55" s="1"/>
  <c r="AC33" i="55" a="1"/>
  <c r="AC33" i="55" s="1"/>
  <c r="AD33" i="55" s="1" a="1"/>
  <c r="AD33" i="55" s="1"/>
  <c r="AC34" i="55" a="1"/>
  <c r="AC34" i="55" s="1"/>
  <c r="AC35" i="55" a="1"/>
  <c r="AC35" i="55" s="1"/>
  <c r="AD35" i="55" s="1" a="1"/>
  <c r="AD35" i="55" s="1"/>
  <c r="AC36" i="55" a="1"/>
  <c r="AC36" i="55" s="1"/>
  <c r="AD36" i="55" s="1" a="1"/>
  <c r="AD36" i="55" s="1"/>
  <c r="AC37" i="55" a="1"/>
  <c r="AC37" i="55" s="1"/>
  <c r="AC38" i="55" a="1"/>
  <c r="AC38" i="55" s="1"/>
  <c r="AD38" i="55" s="1" a="1"/>
  <c r="AD38" i="55" s="1"/>
  <c r="AE38" i="55" s="1"/>
  <c r="AC39" i="55" a="1"/>
  <c r="AC39" i="55" s="1"/>
  <c r="AC40" i="55" a="1"/>
  <c r="AC40" i="55" s="1"/>
  <c r="AD40" i="55" s="1" a="1"/>
  <c r="AD40" i="55" s="1"/>
  <c r="AC41" i="55" a="1"/>
  <c r="AC41" i="55" s="1"/>
  <c r="AC42" i="55" a="1"/>
  <c r="AC42" i="55" s="1"/>
  <c r="AC43" i="55" a="1"/>
  <c r="AC43" i="55" s="1"/>
  <c r="AC44" i="55" a="1"/>
  <c r="AC44" i="55" s="1"/>
  <c r="AC45" i="55" a="1"/>
  <c r="AC45" i="55" s="1"/>
  <c r="AC46" i="55" a="1"/>
  <c r="AC46" i="55" s="1"/>
  <c r="AC47" i="55" a="1"/>
  <c r="AC47" i="55" s="1"/>
  <c r="AC48" i="55" a="1"/>
  <c r="AC48" i="55" s="1"/>
  <c r="AC49" i="55" a="1"/>
  <c r="AC49" i="55" s="1"/>
  <c r="AD49" i="55" s="1" a="1"/>
  <c r="AD49" i="55" s="1"/>
  <c r="AC50" i="55" a="1"/>
  <c r="AC50" i="55" s="1"/>
  <c r="AC51" i="55" a="1"/>
  <c r="AC51" i="55" s="1"/>
  <c r="AD51" i="55" s="1" a="1"/>
  <c r="AD51" i="55" s="1"/>
  <c r="AC52" i="55" a="1"/>
  <c r="AC52" i="55" s="1"/>
  <c r="AD52" i="55" s="1" a="1"/>
  <c r="AD52" i="55" s="1"/>
  <c r="AC53" i="55" a="1"/>
  <c r="AC53" i="55" s="1"/>
  <c r="AC54" i="55" a="1"/>
  <c r="AC54" i="55" s="1"/>
  <c r="AD54" i="55" s="1" a="1"/>
  <c r="AD54" i="55" s="1"/>
  <c r="AE54" i="55" s="1"/>
  <c r="AC55" i="55" a="1"/>
  <c r="AC55" i="55" s="1"/>
  <c r="AC56" i="55" a="1"/>
  <c r="AC56" i="55" s="1"/>
  <c r="AD56" i="55" s="1" a="1"/>
  <c r="AD56" i="55" s="1"/>
  <c r="AC57" i="55" a="1"/>
  <c r="AC57" i="55" s="1"/>
  <c r="AC58" i="55" a="1"/>
  <c r="AC58" i="55" s="1"/>
  <c r="AC59" i="55" a="1"/>
  <c r="AC59" i="55" s="1"/>
  <c r="AC60" i="55" a="1"/>
  <c r="AC60" i="55" s="1"/>
  <c r="AC61" i="55" a="1"/>
  <c r="AC61" i="55" s="1"/>
  <c r="AC62" i="55" a="1"/>
  <c r="AC62" i="55" s="1"/>
  <c r="AC63" i="55" a="1"/>
  <c r="AC63" i="55" s="1"/>
  <c r="AC64" i="55" a="1"/>
  <c r="AC64" i="55" s="1"/>
  <c r="AD64" i="55" s="1" a="1"/>
  <c r="AD64" i="55" s="1"/>
  <c r="AC65" i="55" a="1"/>
  <c r="AC65" i="55" s="1"/>
  <c r="AD65" i="55" s="1" a="1"/>
  <c r="AD65" i="55" s="1"/>
  <c r="AC66" i="55" a="1"/>
  <c r="AC66" i="55" s="1"/>
  <c r="AC67" i="55" a="1"/>
  <c r="AC67" i="55" s="1"/>
  <c r="AD67" i="55" s="1" a="1"/>
  <c r="AD67" i="55" s="1"/>
  <c r="AC68" i="55" a="1"/>
  <c r="AC68" i="55" s="1"/>
  <c r="AD68" i="55" s="1" a="1"/>
  <c r="AD68" i="55" s="1"/>
  <c r="AC69" i="55" a="1"/>
  <c r="AC69" i="55" s="1"/>
  <c r="AC70" i="55" a="1"/>
  <c r="AC70" i="55" s="1"/>
  <c r="AD70" i="55" s="1" a="1"/>
  <c r="AD70" i="55" s="1"/>
  <c r="AE70" i="55" s="1"/>
  <c r="AC71" i="55" a="1"/>
  <c r="AC71" i="55" s="1"/>
  <c r="AC72" i="55" a="1"/>
  <c r="AC72" i="55" s="1"/>
  <c r="AD72" i="55" s="1" a="1"/>
  <c r="AD72" i="55" s="1"/>
  <c r="AC73" i="55" a="1"/>
  <c r="AC73" i="55" s="1"/>
  <c r="AC74" i="55" a="1"/>
  <c r="AC74" i="55" s="1"/>
  <c r="AC75" i="55" a="1"/>
  <c r="AC75" i="55" s="1"/>
  <c r="AC76" i="55" a="1"/>
  <c r="AC76" i="55" s="1"/>
  <c r="AC77" i="55" a="1"/>
  <c r="AC77" i="55" s="1"/>
  <c r="AC78" i="55" a="1"/>
  <c r="AC78" i="55" s="1"/>
  <c r="AC79" i="55" a="1"/>
  <c r="AC79" i="55" s="1"/>
  <c r="AC80" i="55" a="1"/>
  <c r="AC80" i="55" s="1"/>
  <c r="AC81" i="55" a="1"/>
  <c r="AC81" i="55" s="1"/>
  <c r="AD81" i="55" s="1" a="1"/>
  <c r="AD81" i="55" s="1"/>
  <c r="AC82" i="55" a="1"/>
  <c r="AC82" i="55" s="1"/>
  <c r="AC83" i="55" a="1"/>
  <c r="AC83" i="55" s="1"/>
  <c r="AC84" i="55" a="1"/>
  <c r="AC84" i="55" s="1"/>
  <c r="AD84" i="55" s="1" a="1"/>
  <c r="AD84" i="55" s="1"/>
  <c r="AC85" i="55" a="1"/>
  <c r="AC85" i="55" s="1"/>
  <c r="AC86" i="55" a="1"/>
  <c r="AC86" i="55" s="1"/>
  <c r="AD86" i="55" s="1" a="1"/>
  <c r="AD86" i="55" s="1"/>
  <c r="AE86" i="55" s="1"/>
  <c r="AC87" i="55" a="1"/>
  <c r="AC87" i="55" s="1"/>
  <c r="AC88" i="55" a="1"/>
  <c r="AC88" i="55" s="1"/>
  <c r="AD88" i="55" s="1" a="1"/>
  <c r="AD88" i="55" s="1"/>
  <c r="AC89" i="55" a="1"/>
  <c r="AC89" i="55" s="1"/>
  <c r="AC90" i="55" a="1"/>
  <c r="AC90" i="55" s="1"/>
  <c r="AC91" i="55" a="1"/>
  <c r="AC91" i="55" s="1"/>
  <c r="AC92" i="55" a="1"/>
  <c r="AC92" i="55" s="1"/>
  <c r="AC93" i="55" a="1"/>
  <c r="AC93" i="55" s="1"/>
  <c r="AC94" i="55" a="1"/>
  <c r="AC94" i="55" s="1"/>
  <c r="AC95" i="55" a="1"/>
  <c r="AC95" i="55" s="1"/>
  <c r="AC96" i="55" a="1"/>
  <c r="AC96" i="55" s="1"/>
  <c r="AC97" i="55" a="1"/>
  <c r="AC97" i="55" s="1"/>
  <c r="AD97" i="55" s="1" a="1"/>
  <c r="AD97" i="55" s="1"/>
  <c r="AC98" i="55" a="1"/>
  <c r="AC98" i="55" s="1"/>
  <c r="AC99" i="55" a="1"/>
  <c r="AC99" i="55" s="1"/>
  <c r="AD99" i="55" s="1" a="1"/>
  <c r="AD99" i="55" s="1"/>
  <c r="AC100" i="55" a="1"/>
  <c r="AC100" i="55" s="1"/>
  <c r="AD100" i="55" s="1" a="1"/>
  <c r="AD100" i="55" s="1"/>
  <c r="AC101" i="55" a="1"/>
  <c r="AC101" i="55" s="1"/>
  <c r="AC102" i="55" a="1"/>
  <c r="AC102" i="55" s="1"/>
  <c r="AD102" i="55" s="1" a="1"/>
  <c r="AD102" i="55" s="1"/>
  <c r="AE102" i="55" s="1"/>
  <c r="AC103" i="55" a="1"/>
  <c r="AC103" i="55" s="1"/>
  <c r="AC104" i="55" a="1"/>
  <c r="AC104" i="55" s="1"/>
  <c r="AC105" i="55" a="1"/>
  <c r="AC105" i="55" s="1"/>
  <c r="AC106" i="55" a="1"/>
  <c r="AC106" i="55" s="1"/>
  <c r="AC107" i="55" a="1"/>
  <c r="AC107" i="55" s="1"/>
  <c r="AC108" i="55" a="1"/>
  <c r="AC108" i="55" s="1"/>
  <c r="AD24" i="55" l="1" a="1"/>
  <c r="AD24" i="55" s="1"/>
  <c r="BS24" i="55" s="1"/>
  <c r="BR24" i="55"/>
  <c r="AD17" i="55" a="1"/>
  <c r="AD17" i="55" s="1"/>
  <c r="BS17" i="55" s="1"/>
  <c r="BR17" i="55"/>
  <c r="AD19" i="55" a="1"/>
  <c r="AD19" i="55" s="1"/>
  <c r="BS19" i="55" s="1"/>
  <c r="BR19" i="55"/>
  <c r="AD20" i="55" a="1"/>
  <c r="AD20" i="55" s="1"/>
  <c r="BS20" i="55" s="1"/>
  <c r="BR20" i="55"/>
  <c r="BM4" i="67" a="1"/>
  <c r="BM4" i="67" s="1"/>
  <c r="BT8" i="55"/>
  <c r="AC109" i="55"/>
  <c r="BP4" i="67"/>
  <c r="AD25" i="55" a="1"/>
  <c r="AD25" i="55" s="1"/>
  <c r="AD104" i="55" a="1"/>
  <c r="AD104" i="55" s="1"/>
  <c r="AE104" i="55" s="1"/>
  <c r="AD83" i="55" a="1"/>
  <c r="AD83" i="55" s="1"/>
  <c r="AE83" i="55" s="1"/>
  <c r="AD48" i="55" a="1"/>
  <c r="AD48" i="55" s="1"/>
  <c r="AE48" i="55" s="1"/>
  <c r="AE84" i="55"/>
  <c r="AE100" i="55"/>
  <c r="AD85" i="55" a="1"/>
  <c r="AD85" i="55" s="1"/>
  <c r="AE85" i="55" s="1"/>
  <c r="AD74" i="55" a="1"/>
  <c r="AD74" i="55" s="1"/>
  <c r="AE74" i="55" s="1"/>
  <c r="AD29" i="55" a="1"/>
  <c r="AD29" i="55" s="1"/>
  <c r="AE29" i="55" s="1"/>
  <c r="AD96" i="55" a="1"/>
  <c r="AD96" i="55" s="1"/>
  <c r="AE96" i="55" s="1"/>
  <c r="AD73" i="55" a="1"/>
  <c r="AD73" i="55" s="1"/>
  <c r="AE73" i="55" s="1"/>
  <c r="AD66" i="55" a="1"/>
  <c r="AD66" i="55" s="1"/>
  <c r="AE66" i="55" s="1"/>
  <c r="AD55" i="55" a="1"/>
  <c r="AD55" i="55" s="1"/>
  <c r="AE55" i="55" s="1"/>
  <c r="AD28" i="55" a="1"/>
  <c r="AD28" i="55" s="1"/>
  <c r="AE28" i="55" s="1"/>
  <c r="AD37" i="55" a="1"/>
  <c r="AD37" i="55" s="1"/>
  <c r="AE37" i="55" s="1"/>
  <c r="AD27" i="55" a="1"/>
  <c r="AD27" i="55" s="1"/>
  <c r="AE27" i="55" s="1"/>
  <c r="AE67" i="55"/>
  <c r="AD103" i="55" a="1"/>
  <c r="AD103" i="55" s="1"/>
  <c r="AE103" i="55" s="1"/>
  <c r="AD94" i="55" a="1"/>
  <c r="AD94" i="55" s="1"/>
  <c r="AE94" i="55" s="1"/>
  <c r="AE72" i="55"/>
  <c r="AD47" i="55" a="1"/>
  <c r="AD47" i="55" s="1"/>
  <c r="AE47" i="55" s="1"/>
  <c r="AD26" i="55" a="1"/>
  <c r="AD26" i="55" s="1"/>
  <c r="BS26" i="55" s="1"/>
  <c r="AD105" i="55" a="1"/>
  <c r="AD105" i="55" s="1"/>
  <c r="AE105" i="55" s="1"/>
  <c r="AD93" i="55" a="1"/>
  <c r="AD93" i="55" s="1"/>
  <c r="AE93" i="55" s="1"/>
  <c r="AD46" i="55" a="1"/>
  <c r="AD46" i="55" s="1"/>
  <c r="AE46" i="55" s="1"/>
  <c r="AE36" i="55"/>
  <c r="AD71" i="55" a="1"/>
  <c r="AD71" i="55" s="1"/>
  <c r="AE71" i="55" s="1"/>
  <c r="AE64" i="55"/>
  <c r="AD45" i="55" a="1"/>
  <c r="AD45" i="55" s="1"/>
  <c r="AE45" i="55" s="1"/>
  <c r="AD18" i="55" a="1"/>
  <c r="AD18" i="55" s="1"/>
  <c r="AD98" i="55" a="1"/>
  <c r="AD98" i="55" s="1"/>
  <c r="AE98" i="55" s="1"/>
  <c r="AD76" i="55" a="1"/>
  <c r="AD76" i="55" s="1"/>
  <c r="AE76" i="55" s="1"/>
  <c r="AD31" i="55" a="1"/>
  <c r="AD31" i="55" s="1"/>
  <c r="AE31" i="55" s="1"/>
  <c r="AD53" i="55" a="1"/>
  <c r="AD53" i="55" s="1"/>
  <c r="AE53" i="55" s="1"/>
  <c r="AD44" i="55" a="1"/>
  <c r="AD44" i="55" s="1"/>
  <c r="AE44" i="55" s="1"/>
  <c r="AD106" i="55" a="1"/>
  <c r="AD106" i="55" s="1"/>
  <c r="AE106" i="55" s="1"/>
  <c r="AD21" i="55" a="1"/>
  <c r="AD21" i="55" s="1"/>
  <c r="AD30" i="55" a="1"/>
  <c r="AD30" i="55" s="1"/>
  <c r="AE30" i="55" s="1"/>
  <c r="AD92" i="55" a="1"/>
  <c r="AD92" i="55" s="1"/>
  <c r="AE92" i="55" s="1"/>
  <c r="AD91" i="55" a="1"/>
  <c r="AD91" i="55" s="1"/>
  <c r="AE91" i="55" s="1"/>
  <c r="AD101" i="55" a="1"/>
  <c r="AD101" i="55" s="1"/>
  <c r="AE101" i="55" s="1"/>
  <c r="AD90" i="55" a="1"/>
  <c r="AD90" i="55" s="1"/>
  <c r="AE90" i="55" s="1"/>
  <c r="AD82" i="55" a="1"/>
  <c r="AD82" i="55" s="1"/>
  <c r="AE82" i="55" s="1"/>
  <c r="AD63" i="55" a="1"/>
  <c r="AD63" i="55" s="1"/>
  <c r="AE63" i="55" s="1"/>
  <c r="AD43" i="55" a="1"/>
  <c r="AD43" i="55" s="1"/>
  <c r="AE43" i="55" s="1"/>
  <c r="AE35" i="55"/>
  <c r="AD95" i="55" a="1"/>
  <c r="AD95" i="55" s="1"/>
  <c r="AE95" i="55" s="1"/>
  <c r="AD89" i="55" a="1"/>
  <c r="AD89" i="55" s="1"/>
  <c r="AE89" i="55" s="1"/>
  <c r="AD62" i="55" a="1"/>
  <c r="AD62" i="55" s="1"/>
  <c r="AE62" i="55" s="1"/>
  <c r="AE52" i="55"/>
  <c r="AD42" i="55" a="1"/>
  <c r="AD42" i="55" s="1"/>
  <c r="AE42" i="55" s="1"/>
  <c r="AD16" i="55" a="1"/>
  <c r="AD16" i="55" s="1"/>
  <c r="AD61" i="55" a="1"/>
  <c r="AD61" i="55" s="1"/>
  <c r="AE61" i="55" s="1"/>
  <c r="AD41" i="55" a="1"/>
  <c r="AD41" i="55" s="1"/>
  <c r="AE41" i="55" s="1"/>
  <c r="AD34" i="55" a="1"/>
  <c r="AD34" i="55" s="1"/>
  <c r="AE34" i="55" s="1"/>
  <c r="AD15" i="55" a="1"/>
  <c r="AD15" i="55" s="1"/>
  <c r="AD60" i="55" a="1"/>
  <c r="AD60" i="55" s="1"/>
  <c r="AE60" i="55" s="1"/>
  <c r="AE24" i="55"/>
  <c r="AD75" i="55" a="1"/>
  <c r="AD75" i="55" s="1"/>
  <c r="AE75" i="55" s="1"/>
  <c r="AE68" i="55"/>
  <c r="AD58" i="55" a="1"/>
  <c r="AD58" i="55" s="1"/>
  <c r="AE58" i="55" s="1"/>
  <c r="AD23" i="55" a="1"/>
  <c r="AD23" i="55" s="1"/>
  <c r="AE56" i="55"/>
  <c r="AE88" i="55"/>
  <c r="AD80" i="55" a="1"/>
  <c r="AD80" i="55" s="1"/>
  <c r="AE80" i="55" s="1"/>
  <c r="AD69" i="55" a="1"/>
  <c r="AD69" i="55" s="1"/>
  <c r="AE69" i="55" s="1"/>
  <c r="AD14" i="55" a="1"/>
  <c r="AD14" i="55" s="1"/>
  <c r="AD79" i="55" a="1"/>
  <c r="AD79" i="55" s="1"/>
  <c r="AE79" i="55" s="1"/>
  <c r="AD59" i="55" a="1"/>
  <c r="AD59" i="55" s="1"/>
  <c r="AE51" i="55"/>
  <c r="AE40" i="55"/>
  <c r="AD108" i="55" a="1"/>
  <c r="AD108" i="55" s="1"/>
  <c r="AE108" i="55" s="1"/>
  <c r="AE99" i="55"/>
  <c r="AD87" i="55" a="1"/>
  <c r="AD87" i="55" s="1"/>
  <c r="AE87" i="55" s="1"/>
  <c r="AD78" i="55" a="1"/>
  <c r="AD78" i="55" s="1"/>
  <c r="AE78" i="55" s="1"/>
  <c r="AD107" i="55" a="1"/>
  <c r="AD107" i="55" s="1"/>
  <c r="AE107" i="55" s="1"/>
  <c r="AD77" i="55" a="1"/>
  <c r="AD77" i="55" s="1"/>
  <c r="AE77" i="55" s="1"/>
  <c r="AD57" i="55" a="1"/>
  <c r="AD57" i="55" s="1"/>
  <c r="AE57" i="55" s="1"/>
  <c r="AD50" i="55" a="1"/>
  <c r="AD50" i="55" s="1"/>
  <c r="AE50" i="55" s="1"/>
  <c r="AD39" i="55" a="1"/>
  <c r="AD39" i="55" s="1"/>
  <c r="AE39" i="55" s="1"/>
  <c r="AD22" i="55" a="1"/>
  <c r="AD22" i="55" s="1"/>
  <c r="AE32" i="55"/>
  <c r="AE97" i="55"/>
  <c r="AE81" i="55"/>
  <c r="AE65" i="55"/>
  <c r="AE49" i="55"/>
  <c r="AE33" i="55"/>
  <c r="AE17" i="55"/>
  <c r="AA8" i="67" a="1"/>
  <c r="AA8" i="67" s="1"/>
  <c r="BN8" i="67" s="1"/>
  <c r="AA9" i="67" a="1"/>
  <c r="AA9" i="67" s="1"/>
  <c r="BN9" i="67" s="1"/>
  <c r="AA10" i="67" a="1"/>
  <c r="AA10" i="67" s="1"/>
  <c r="BN10" i="67" s="1"/>
  <c r="AA11" i="67" a="1"/>
  <c r="AA11" i="67" s="1"/>
  <c r="BN11" i="67" s="1"/>
  <c r="AA12" i="67" a="1"/>
  <c r="AA12" i="67" s="1"/>
  <c r="BN12" i="67" s="1"/>
  <c r="AA13" i="67" a="1"/>
  <c r="AA13" i="67" s="1"/>
  <c r="BN13" i="67" s="1"/>
  <c r="AA14" i="67" a="1"/>
  <c r="AA14" i="67" s="1"/>
  <c r="BN14" i="67" s="1"/>
  <c r="AA15" i="67" a="1"/>
  <c r="AA15" i="67" s="1"/>
  <c r="BN15" i="67" s="1"/>
  <c r="AA16" i="67" a="1"/>
  <c r="AA16" i="67" s="1"/>
  <c r="BN16" i="67" s="1"/>
  <c r="AA17" i="67" a="1"/>
  <c r="AA17" i="67" s="1"/>
  <c r="BN17" i="67" s="1"/>
  <c r="AA18" i="67" a="1"/>
  <c r="AA18" i="67" s="1"/>
  <c r="BN18" i="67" s="1"/>
  <c r="AA19" i="67" a="1"/>
  <c r="AA19" i="67" s="1"/>
  <c r="BN19" i="67" s="1"/>
  <c r="AA20" i="67" a="1"/>
  <c r="AA20" i="67" s="1"/>
  <c r="AA21" i="67" a="1"/>
  <c r="AA21" i="67" s="1"/>
  <c r="AA22" i="67" a="1"/>
  <c r="AA22" i="67" s="1"/>
  <c r="AA23" i="67" a="1"/>
  <c r="AA23" i="67" s="1"/>
  <c r="AA24" i="67" a="1"/>
  <c r="AA24" i="67" s="1"/>
  <c r="AA25" i="67" a="1"/>
  <c r="AA25" i="67" s="1"/>
  <c r="AA26" i="67" a="1"/>
  <c r="AA26" i="67" s="1"/>
  <c r="AA27" i="67" a="1"/>
  <c r="AA27" i="67" s="1"/>
  <c r="AA28" i="67" a="1"/>
  <c r="AA28" i="67" s="1"/>
  <c r="AA29" i="67" a="1"/>
  <c r="AA29" i="67" s="1"/>
  <c r="AA30" i="67" a="1"/>
  <c r="AA30" i="67" s="1"/>
  <c r="AA31" i="67" a="1"/>
  <c r="AA31" i="67" s="1"/>
  <c r="AA32" i="67" a="1"/>
  <c r="AA32" i="67" s="1"/>
  <c r="AA33" i="67" a="1"/>
  <c r="AA33" i="67" s="1"/>
  <c r="AA34" i="67" a="1"/>
  <c r="AA34" i="67" s="1"/>
  <c r="AA35" i="67" a="1"/>
  <c r="AA35" i="67" s="1"/>
  <c r="AA36" i="67" a="1"/>
  <c r="AA36" i="67" s="1"/>
  <c r="AA37" i="67" a="1"/>
  <c r="AA37" i="67" s="1"/>
  <c r="AA38" i="67" a="1"/>
  <c r="AA38" i="67" s="1"/>
  <c r="AA39" i="67" a="1"/>
  <c r="AA39" i="67" s="1"/>
  <c r="AA40" i="67" a="1"/>
  <c r="AA40" i="67" s="1"/>
  <c r="AA41" i="67" a="1"/>
  <c r="AA41" i="67" s="1"/>
  <c r="AA42" i="67" a="1"/>
  <c r="AA42" i="67" s="1"/>
  <c r="AA43" i="67" a="1"/>
  <c r="AA43" i="67" s="1"/>
  <c r="AA44" i="67" a="1"/>
  <c r="AA44" i="67" s="1"/>
  <c r="AA45" i="67" a="1"/>
  <c r="AA45" i="67" s="1"/>
  <c r="AA46" i="67" a="1"/>
  <c r="AA46" i="67" s="1"/>
  <c r="AA47" i="67" a="1"/>
  <c r="AA47" i="67" s="1"/>
  <c r="AA48" i="67" a="1"/>
  <c r="AA48" i="67" s="1"/>
  <c r="AA49" i="67" a="1"/>
  <c r="AA49" i="67" s="1"/>
  <c r="AA50" i="67" a="1"/>
  <c r="AA50" i="67" s="1"/>
  <c r="AA51" i="67" a="1"/>
  <c r="AA51" i="67" s="1"/>
  <c r="AA52" i="67" a="1"/>
  <c r="AA52" i="67" s="1"/>
  <c r="AA53" i="67" a="1"/>
  <c r="AA53" i="67" s="1"/>
  <c r="AA54" i="67" a="1"/>
  <c r="AA54" i="67" s="1"/>
  <c r="AA55" i="67" a="1"/>
  <c r="AA55" i="67" s="1"/>
  <c r="AA56" i="67" a="1"/>
  <c r="AA56" i="67" s="1"/>
  <c r="AA57" i="67" a="1"/>
  <c r="AA57" i="67" s="1"/>
  <c r="AA58" i="67" a="1"/>
  <c r="AA58" i="67" s="1"/>
  <c r="AA59" i="67" a="1"/>
  <c r="AA59" i="67" s="1"/>
  <c r="AA60" i="67" a="1"/>
  <c r="AA60" i="67" s="1"/>
  <c r="AA61" i="67" a="1"/>
  <c r="AA61" i="67" s="1"/>
  <c r="AA62" i="67" a="1"/>
  <c r="AA62" i="67" s="1"/>
  <c r="AA63" i="67" a="1"/>
  <c r="AA63" i="67" s="1"/>
  <c r="AA64" i="67" a="1"/>
  <c r="AA64" i="67" s="1"/>
  <c r="AA65" i="67" a="1"/>
  <c r="AA65" i="67" s="1"/>
  <c r="AA66" i="67" a="1"/>
  <c r="AA66" i="67" s="1"/>
  <c r="AA67" i="67" a="1"/>
  <c r="AA67" i="67" s="1"/>
  <c r="AA68" i="67" a="1"/>
  <c r="AA68" i="67" s="1"/>
  <c r="AA69" i="67" a="1"/>
  <c r="AA69" i="67" s="1"/>
  <c r="AA70" i="67" a="1"/>
  <c r="AA70" i="67" s="1"/>
  <c r="AA71" i="67" a="1"/>
  <c r="AA71" i="67" s="1"/>
  <c r="AA72" i="67" a="1"/>
  <c r="AA72" i="67" s="1"/>
  <c r="AA73" i="67" a="1"/>
  <c r="AA73" i="67" s="1"/>
  <c r="AA74" i="67" a="1"/>
  <c r="AA74" i="67" s="1"/>
  <c r="AA75" i="67" a="1"/>
  <c r="AA75" i="67" s="1"/>
  <c r="AA76" i="67" a="1"/>
  <c r="AA76" i="67" s="1"/>
  <c r="AA77" i="67" a="1"/>
  <c r="AA77" i="67" s="1"/>
  <c r="AA78" i="67" a="1"/>
  <c r="AA78" i="67" s="1"/>
  <c r="AA79" i="67" a="1"/>
  <c r="AA79" i="67" s="1"/>
  <c r="AA80" i="67" a="1"/>
  <c r="AA80" i="67" s="1"/>
  <c r="AA81" i="67" a="1"/>
  <c r="AA81" i="67" s="1"/>
  <c r="AA82" i="67" a="1"/>
  <c r="AA82" i="67" s="1"/>
  <c r="AA83" i="67" a="1"/>
  <c r="AA83" i="67" s="1"/>
  <c r="AA84" i="67" a="1"/>
  <c r="AA84" i="67" s="1"/>
  <c r="AA85" i="67" a="1"/>
  <c r="AA85" i="67" s="1"/>
  <c r="AA86" i="67" a="1"/>
  <c r="AA86" i="67" s="1"/>
  <c r="AA87" i="67" a="1"/>
  <c r="AA87" i="67" s="1"/>
  <c r="AA88" i="67" a="1"/>
  <c r="AA88" i="67" s="1"/>
  <c r="AA89" i="67" a="1"/>
  <c r="AA89" i="67" s="1"/>
  <c r="AA90" i="67" a="1"/>
  <c r="AA90" i="67" s="1"/>
  <c r="AA91" i="67" a="1"/>
  <c r="AA91" i="67" s="1"/>
  <c r="AA92" i="67" a="1"/>
  <c r="AA92" i="67" s="1"/>
  <c r="AA93" i="67" a="1"/>
  <c r="AA93" i="67" s="1"/>
  <c r="AA94" i="67" a="1"/>
  <c r="AA94" i="67" s="1"/>
  <c r="AA95" i="67" a="1"/>
  <c r="AA95" i="67" s="1"/>
  <c r="AA96" i="67" a="1"/>
  <c r="AA96" i="67" s="1"/>
  <c r="AA97" i="67" a="1"/>
  <c r="AA97" i="67" s="1"/>
  <c r="AA98" i="67" a="1"/>
  <c r="AA98" i="67" s="1"/>
  <c r="AA99" i="67" a="1"/>
  <c r="AA99" i="67" s="1"/>
  <c r="AA100" i="67" a="1"/>
  <c r="AA100" i="67" s="1"/>
  <c r="AA101" i="67" a="1"/>
  <c r="AA101" i="67" s="1"/>
  <c r="AA102" i="67" a="1"/>
  <c r="AA102" i="67" s="1"/>
  <c r="AA103" i="67" a="1"/>
  <c r="AA103" i="67" s="1"/>
  <c r="AA104" i="67" a="1"/>
  <c r="AA104" i="67" s="1"/>
  <c r="O14" i="67"/>
  <c r="Y32" i="67"/>
  <c r="Y9" i="67"/>
  <c r="Y104" i="67"/>
  <c r="T104" i="67"/>
  <c r="O104" i="67"/>
  <c r="Y103" i="67"/>
  <c r="T103" i="67"/>
  <c r="O103" i="67"/>
  <c r="Y102" i="67"/>
  <c r="T102" i="67"/>
  <c r="O102" i="67"/>
  <c r="Y101" i="67"/>
  <c r="T101" i="67"/>
  <c r="O101" i="67"/>
  <c r="Y100" i="67"/>
  <c r="T100" i="67"/>
  <c r="O100" i="67"/>
  <c r="Y99" i="67"/>
  <c r="T99" i="67"/>
  <c r="O99" i="67"/>
  <c r="Y98" i="67"/>
  <c r="T98" i="67"/>
  <c r="O98" i="67"/>
  <c r="Y97" i="67"/>
  <c r="T97" i="67"/>
  <c r="O97" i="67"/>
  <c r="Y96" i="67"/>
  <c r="T96" i="67"/>
  <c r="O96" i="67"/>
  <c r="Y95" i="67"/>
  <c r="T95" i="67"/>
  <c r="O95" i="67"/>
  <c r="Y94" i="67"/>
  <c r="T94" i="67"/>
  <c r="O94" i="67"/>
  <c r="Y93" i="67"/>
  <c r="T93" i="67"/>
  <c r="O93" i="67"/>
  <c r="Y92" i="67"/>
  <c r="T92" i="67"/>
  <c r="O92" i="67"/>
  <c r="Y91" i="67"/>
  <c r="T91" i="67"/>
  <c r="O91" i="67"/>
  <c r="Y90" i="67"/>
  <c r="T90" i="67"/>
  <c r="O90" i="67"/>
  <c r="Y89" i="67"/>
  <c r="T89" i="67"/>
  <c r="O89" i="67"/>
  <c r="Y88" i="67"/>
  <c r="T88" i="67"/>
  <c r="O88" i="67"/>
  <c r="Y87" i="67"/>
  <c r="T87" i="67"/>
  <c r="O87" i="67"/>
  <c r="Y86" i="67"/>
  <c r="T86" i="67"/>
  <c r="O86" i="67"/>
  <c r="Y85" i="67"/>
  <c r="T85" i="67"/>
  <c r="O85" i="67"/>
  <c r="Y84" i="67"/>
  <c r="T84" i="67"/>
  <c r="O84" i="67"/>
  <c r="Y83" i="67"/>
  <c r="T83" i="67"/>
  <c r="O83" i="67"/>
  <c r="Y82" i="67"/>
  <c r="T82" i="67"/>
  <c r="O82" i="67"/>
  <c r="Y81" i="67"/>
  <c r="T81" i="67"/>
  <c r="O81" i="67"/>
  <c r="Y80" i="67"/>
  <c r="T80" i="67"/>
  <c r="O80" i="67"/>
  <c r="Y79" i="67"/>
  <c r="T79" i="67"/>
  <c r="O79" i="67"/>
  <c r="Y78" i="67"/>
  <c r="T78" i="67"/>
  <c r="O78" i="67"/>
  <c r="Y77" i="67"/>
  <c r="T77" i="67"/>
  <c r="O77" i="67"/>
  <c r="Y76" i="67"/>
  <c r="T76" i="67"/>
  <c r="O76" i="67"/>
  <c r="Y75" i="67"/>
  <c r="T75" i="67"/>
  <c r="O75" i="67"/>
  <c r="Y74" i="67"/>
  <c r="T74" i="67"/>
  <c r="O74" i="67"/>
  <c r="Y73" i="67"/>
  <c r="T73" i="67"/>
  <c r="O73" i="67"/>
  <c r="Y72" i="67"/>
  <c r="T72" i="67"/>
  <c r="O72" i="67"/>
  <c r="Y71" i="67"/>
  <c r="T71" i="67"/>
  <c r="O71" i="67"/>
  <c r="Y70" i="67"/>
  <c r="T70" i="67"/>
  <c r="O70" i="67"/>
  <c r="Y69" i="67"/>
  <c r="T69" i="67"/>
  <c r="O69" i="67"/>
  <c r="Y68" i="67"/>
  <c r="T68" i="67"/>
  <c r="O68" i="67"/>
  <c r="Y67" i="67"/>
  <c r="T67" i="67"/>
  <c r="O67" i="67"/>
  <c r="Y66" i="67"/>
  <c r="T66" i="67"/>
  <c r="O66" i="67"/>
  <c r="Y65" i="67"/>
  <c r="T65" i="67"/>
  <c r="O65" i="67"/>
  <c r="Y64" i="67"/>
  <c r="T64" i="67"/>
  <c r="O64" i="67"/>
  <c r="Y63" i="67"/>
  <c r="T63" i="67"/>
  <c r="O63" i="67"/>
  <c r="Y62" i="67"/>
  <c r="T62" i="67"/>
  <c r="O62" i="67"/>
  <c r="Y61" i="67"/>
  <c r="T61" i="67"/>
  <c r="O61" i="67"/>
  <c r="Y60" i="67"/>
  <c r="T60" i="67"/>
  <c r="O60" i="67"/>
  <c r="Y59" i="67"/>
  <c r="T59" i="67"/>
  <c r="O59" i="67"/>
  <c r="Y58" i="67"/>
  <c r="T58" i="67"/>
  <c r="O58" i="67"/>
  <c r="Y57" i="67"/>
  <c r="T57" i="67"/>
  <c r="O57" i="67"/>
  <c r="Y56" i="67"/>
  <c r="T56" i="67"/>
  <c r="O56" i="67"/>
  <c r="Y55" i="67"/>
  <c r="T55" i="67"/>
  <c r="O55" i="67"/>
  <c r="Y54" i="67"/>
  <c r="T54" i="67"/>
  <c r="O54" i="67"/>
  <c r="Y53" i="67"/>
  <c r="T53" i="67"/>
  <c r="O53" i="67"/>
  <c r="Y52" i="67"/>
  <c r="T52" i="67"/>
  <c r="O52" i="67"/>
  <c r="Y51" i="67"/>
  <c r="T51" i="67"/>
  <c r="O51" i="67"/>
  <c r="Y50" i="67"/>
  <c r="T50" i="67"/>
  <c r="O50" i="67"/>
  <c r="Y49" i="67"/>
  <c r="T49" i="67"/>
  <c r="O49" i="67"/>
  <c r="Y48" i="67"/>
  <c r="T48" i="67"/>
  <c r="O48" i="67"/>
  <c r="Y47" i="67"/>
  <c r="T47" i="67"/>
  <c r="O47" i="67"/>
  <c r="Y46" i="67"/>
  <c r="T46" i="67"/>
  <c r="O46" i="67"/>
  <c r="Y45" i="67"/>
  <c r="T45" i="67"/>
  <c r="O45" i="67"/>
  <c r="Y44" i="67"/>
  <c r="T44" i="67"/>
  <c r="O44" i="67"/>
  <c r="Y43" i="67"/>
  <c r="T43" i="67"/>
  <c r="O43" i="67"/>
  <c r="Y42" i="67"/>
  <c r="T42" i="67"/>
  <c r="O42" i="67"/>
  <c r="Y41" i="67"/>
  <c r="T41" i="67"/>
  <c r="O41" i="67"/>
  <c r="Y40" i="67"/>
  <c r="T40" i="67"/>
  <c r="O40" i="67"/>
  <c r="Y39" i="67"/>
  <c r="T39" i="67"/>
  <c r="O39" i="67"/>
  <c r="Y38" i="67"/>
  <c r="T38" i="67"/>
  <c r="O38" i="67"/>
  <c r="Y37" i="67"/>
  <c r="T37" i="67"/>
  <c r="O37" i="67"/>
  <c r="Y36" i="67"/>
  <c r="T36" i="67"/>
  <c r="O36" i="67"/>
  <c r="Y35" i="67"/>
  <c r="T35" i="67"/>
  <c r="O35" i="67"/>
  <c r="Y34" i="67"/>
  <c r="T34" i="67"/>
  <c r="O34" i="67"/>
  <c r="Y33" i="67"/>
  <c r="T33" i="67"/>
  <c r="O33" i="67"/>
  <c r="T32" i="67"/>
  <c r="O32" i="67"/>
  <c r="Y31" i="67"/>
  <c r="T31" i="67"/>
  <c r="O31" i="67"/>
  <c r="Y30" i="67"/>
  <c r="T30" i="67"/>
  <c r="O30" i="67"/>
  <c r="Y29" i="67"/>
  <c r="T29" i="67"/>
  <c r="O29" i="67"/>
  <c r="Y28" i="67"/>
  <c r="T28" i="67"/>
  <c r="O28" i="67"/>
  <c r="Y27" i="67"/>
  <c r="T27" i="67"/>
  <c r="O27" i="67"/>
  <c r="Y26" i="67"/>
  <c r="T26" i="67"/>
  <c r="O26" i="67"/>
  <c r="Y25" i="67"/>
  <c r="T25" i="67"/>
  <c r="O25" i="67"/>
  <c r="Y24" i="67"/>
  <c r="T24" i="67"/>
  <c r="O24" i="67"/>
  <c r="Y23" i="67"/>
  <c r="T23" i="67"/>
  <c r="O23" i="67"/>
  <c r="Y22" i="67"/>
  <c r="T22" i="67"/>
  <c r="O22" i="67"/>
  <c r="Y21" i="67"/>
  <c r="T21" i="67"/>
  <c r="O21" i="67"/>
  <c r="Y20" i="67"/>
  <c r="T20" i="67"/>
  <c r="O20" i="67"/>
  <c r="Y19" i="67"/>
  <c r="T19" i="67"/>
  <c r="O19" i="67"/>
  <c r="Y18" i="67"/>
  <c r="T18" i="67"/>
  <c r="O18" i="67"/>
  <c r="Y17" i="67"/>
  <c r="T17" i="67"/>
  <c r="O17" i="67"/>
  <c r="Y16" i="67"/>
  <c r="T16" i="67"/>
  <c r="O16" i="67"/>
  <c r="Y15" i="67"/>
  <c r="T15" i="67"/>
  <c r="O15" i="67"/>
  <c r="Y14" i="67"/>
  <c r="T14" i="67"/>
  <c r="Y13" i="67"/>
  <c r="T13" i="67"/>
  <c r="O13" i="67"/>
  <c r="Y12" i="67"/>
  <c r="T12" i="67"/>
  <c r="O12" i="67"/>
  <c r="Y11" i="67"/>
  <c r="T11" i="67"/>
  <c r="O11" i="67"/>
  <c r="Y10" i="67"/>
  <c r="T10" i="67"/>
  <c r="O10" i="67"/>
  <c r="T9" i="67"/>
  <c r="O9" i="67"/>
  <c r="Y8" i="67"/>
  <c r="T8" i="67"/>
  <c r="AA14" i="55"/>
  <c r="AA15" i="55"/>
  <c r="AA16" i="55"/>
  <c r="AA17" i="55"/>
  <c r="AA18" i="55"/>
  <c r="AA19" i="55"/>
  <c r="AA20" i="55"/>
  <c r="AA21" i="55"/>
  <c r="AA22" i="55"/>
  <c r="AA23" i="55"/>
  <c r="AA24" i="55"/>
  <c r="AA25" i="55"/>
  <c r="AA26" i="55"/>
  <c r="AA27" i="55"/>
  <c r="AA28" i="55"/>
  <c r="AA29" i="55"/>
  <c r="AA30" i="55"/>
  <c r="AA31" i="55"/>
  <c r="AA32" i="55"/>
  <c r="AA33" i="55"/>
  <c r="AA34" i="55"/>
  <c r="AA35" i="55"/>
  <c r="AA36" i="55"/>
  <c r="AA37" i="55"/>
  <c r="AA38" i="55"/>
  <c r="AA39" i="55"/>
  <c r="AA40" i="55"/>
  <c r="AA41" i="55"/>
  <c r="AA42" i="55"/>
  <c r="AA43" i="55"/>
  <c r="AA44" i="55"/>
  <c r="AA45" i="55"/>
  <c r="AA46" i="55"/>
  <c r="AA47" i="55"/>
  <c r="AA48" i="55"/>
  <c r="AA49" i="55"/>
  <c r="AA50" i="55"/>
  <c r="AA51" i="55"/>
  <c r="AA52" i="55"/>
  <c r="AA53" i="55"/>
  <c r="AA54" i="55"/>
  <c r="AA55" i="55"/>
  <c r="AA56" i="55"/>
  <c r="AA57" i="55"/>
  <c r="AA58" i="55"/>
  <c r="AA59" i="55"/>
  <c r="AA60" i="55"/>
  <c r="AA61" i="55"/>
  <c r="AA62" i="55"/>
  <c r="AA63" i="55"/>
  <c r="AA64" i="55"/>
  <c r="AA65" i="55"/>
  <c r="AA66" i="55"/>
  <c r="AA67" i="55"/>
  <c r="AA68" i="55"/>
  <c r="AA69" i="55"/>
  <c r="AA70" i="55"/>
  <c r="AA71" i="55"/>
  <c r="AA72" i="55"/>
  <c r="AA73" i="55"/>
  <c r="AA74" i="55"/>
  <c r="AA75" i="55"/>
  <c r="AA76" i="55"/>
  <c r="AA77" i="55"/>
  <c r="AA78" i="55"/>
  <c r="AA79" i="55"/>
  <c r="AA80" i="55"/>
  <c r="AA81" i="55"/>
  <c r="AA82" i="55"/>
  <c r="AA83" i="55"/>
  <c r="AA84" i="55"/>
  <c r="AA85" i="55"/>
  <c r="AA86" i="55"/>
  <c r="AA87" i="55"/>
  <c r="AA88" i="55"/>
  <c r="AA89" i="55"/>
  <c r="AA90" i="55"/>
  <c r="AA91" i="55"/>
  <c r="AA92" i="55"/>
  <c r="AA93" i="55"/>
  <c r="AA94" i="55"/>
  <c r="AA95" i="55"/>
  <c r="AA96" i="55"/>
  <c r="AA97" i="55"/>
  <c r="AA98" i="55"/>
  <c r="AA99" i="55"/>
  <c r="AA100" i="55"/>
  <c r="AA101" i="55"/>
  <c r="AA102" i="55"/>
  <c r="AA103" i="55"/>
  <c r="AA104" i="55"/>
  <c r="AA105" i="55"/>
  <c r="AA106" i="55"/>
  <c r="AA107" i="55"/>
  <c r="AA108" i="55"/>
  <c r="V13" i="55"/>
  <c r="BA13" i="55" s="1"/>
  <c r="V14" i="55"/>
  <c r="BA14" i="55" s="1"/>
  <c r="V15" i="55"/>
  <c r="BA15" i="55" s="1"/>
  <c r="V16" i="55"/>
  <c r="BA16" i="55" s="1"/>
  <c r="V17" i="55"/>
  <c r="BA17" i="55" s="1"/>
  <c r="V18" i="55"/>
  <c r="BA18" i="55" s="1"/>
  <c r="V19" i="55"/>
  <c r="BA19" i="55" s="1"/>
  <c r="V20" i="55"/>
  <c r="V21" i="55"/>
  <c r="V22" i="55"/>
  <c r="V23" i="55"/>
  <c r="V24" i="55"/>
  <c r="V25" i="55"/>
  <c r="V26" i="55"/>
  <c r="V27" i="55"/>
  <c r="V28" i="55"/>
  <c r="V29" i="55"/>
  <c r="V30" i="55"/>
  <c r="V31" i="55"/>
  <c r="V32" i="55"/>
  <c r="V33" i="55"/>
  <c r="V34" i="55"/>
  <c r="V35" i="55"/>
  <c r="V36" i="55"/>
  <c r="V37" i="55"/>
  <c r="V38" i="55"/>
  <c r="V39" i="55"/>
  <c r="V40" i="55"/>
  <c r="V41" i="55"/>
  <c r="V42" i="55"/>
  <c r="V43" i="55"/>
  <c r="V44" i="55"/>
  <c r="V45" i="55"/>
  <c r="V46" i="55"/>
  <c r="V47" i="55"/>
  <c r="V48" i="55"/>
  <c r="V49" i="55"/>
  <c r="V50" i="55"/>
  <c r="V51" i="55"/>
  <c r="V52" i="55"/>
  <c r="V53" i="55"/>
  <c r="V54" i="55"/>
  <c r="V55" i="55"/>
  <c r="V56" i="55"/>
  <c r="V57" i="55"/>
  <c r="V58" i="55"/>
  <c r="V59" i="55"/>
  <c r="V60" i="55"/>
  <c r="V61" i="55"/>
  <c r="V62" i="55"/>
  <c r="V63" i="55"/>
  <c r="V64" i="55"/>
  <c r="V65" i="55"/>
  <c r="V66" i="55"/>
  <c r="V67" i="55"/>
  <c r="V68" i="55"/>
  <c r="V69" i="55"/>
  <c r="V70" i="55"/>
  <c r="V71" i="55"/>
  <c r="V72" i="55"/>
  <c r="V73" i="55"/>
  <c r="V74" i="55"/>
  <c r="V75" i="55"/>
  <c r="V76" i="55"/>
  <c r="V77" i="55"/>
  <c r="V78" i="55"/>
  <c r="V79" i="55"/>
  <c r="V80" i="55"/>
  <c r="V81" i="55"/>
  <c r="V82" i="55"/>
  <c r="V83" i="55"/>
  <c r="V84" i="55"/>
  <c r="V85" i="55"/>
  <c r="V86" i="55"/>
  <c r="V87" i="55"/>
  <c r="V88" i="55"/>
  <c r="V89" i="55"/>
  <c r="V90" i="55"/>
  <c r="V91" i="55"/>
  <c r="V92" i="55"/>
  <c r="V93" i="55"/>
  <c r="V94" i="55"/>
  <c r="V95" i="55"/>
  <c r="V96" i="55"/>
  <c r="V97" i="55"/>
  <c r="V98" i="55"/>
  <c r="V99" i="55"/>
  <c r="V100" i="55"/>
  <c r="V101" i="55"/>
  <c r="V102" i="55"/>
  <c r="V103" i="55"/>
  <c r="V104" i="55"/>
  <c r="V105" i="55"/>
  <c r="V106" i="55"/>
  <c r="V107" i="55"/>
  <c r="V108" i="55"/>
  <c r="Q12" i="55"/>
  <c r="Q13" i="55"/>
  <c r="Q14" i="55"/>
  <c r="Q15" i="55"/>
  <c r="Q16" i="55"/>
  <c r="Q17" i="55"/>
  <c r="Q18" i="55"/>
  <c r="Q19" i="55"/>
  <c r="Q20" i="55"/>
  <c r="Q21" i="55"/>
  <c r="Q22" i="55"/>
  <c r="Q23" i="55"/>
  <c r="Q24" i="55"/>
  <c r="Q25" i="55"/>
  <c r="Q26" i="55"/>
  <c r="Q27" i="55"/>
  <c r="Q28" i="55"/>
  <c r="Q29" i="55"/>
  <c r="Q30" i="55"/>
  <c r="Q31" i="55"/>
  <c r="Q32" i="55"/>
  <c r="Q33" i="55"/>
  <c r="Q34" i="55"/>
  <c r="Q35" i="55"/>
  <c r="Q36" i="55"/>
  <c r="Q37" i="55"/>
  <c r="Q38" i="55"/>
  <c r="Q39" i="55"/>
  <c r="Q40" i="55"/>
  <c r="Q41" i="55"/>
  <c r="Q42" i="55"/>
  <c r="Q43" i="55"/>
  <c r="Q44" i="55"/>
  <c r="Q45" i="55"/>
  <c r="Q46" i="55"/>
  <c r="Q47" i="55"/>
  <c r="Q48" i="55"/>
  <c r="Q49" i="55"/>
  <c r="Q50" i="55"/>
  <c r="Q51" i="55"/>
  <c r="Q52" i="55"/>
  <c r="Q53" i="55"/>
  <c r="Q54" i="55"/>
  <c r="Q55" i="55"/>
  <c r="Q56" i="55"/>
  <c r="Q57" i="55"/>
  <c r="Q58" i="55"/>
  <c r="Q59" i="55"/>
  <c r="Q60" i="55"/>
  <c r="Q61" i="55"/>
  <c r="Q62" i="55"/>
  <c r="Q63" i="55"/>
  <c r="Q64" i="55"/>
  <c r="Q65" i="55"/>
  <c r="Q66" i="55"/>
  <c r="Q67" i="55"/>
  <c r="Q68" i="55"/>
  <c r="Q69" i="55"/>
  <c r="Q70" i="55"/>
  <c r="Q71" i="55"/>
  <c r="Q72" i="55"/>
  <c r="Q73" i="55"/>
  <c r="Q74" i="55"/>
  <c r="Q75" i="55"/>
  <c r="Q76" i="55"/>
  <c r="Q77" i="55"/>
  <c r="Q78" i="55"/>
  <c r="Q79" i="55"/>
  <c r="Q80" i="55"/>
  <c r="Q81" i="55"/>
  <c r="Q82" i="55"/>
  <c r="Q83" i="55"/>
  <c r="Q84" i="55"/>
  <c r="Q85" i="55"/>
  <c r="Q86" i="55"/>
  <c r="Q87" i="55"/>
  <c r="Q88" i="55"/>
  <c r="Q89" i="55"/>
  <c r="Q90" i="55"/>
  <c r="Q91" i="55"/>
  <c r="Q92" i="55"/>
  <c r="Q93" i="55"/>
  <c r="Q94" i="55"/>
  <c r="Q95" i="55"/>
  <c r="Q96" i="55"/>
  <c r="Q97" i="55"/>
  <c r="Q98" i="55"/>
  <c r="Q99" i="55"/>
  <c r="Q100" i="55"/>
  <c r="Q101" i="55"/>
  <c r="Q102" i="55"/>
  <c r="Q103" i="55"/>
  <c r="Q104" i="55"/>
  <c r="Q105" i="55"/>
  <c r="Q106" i="55"/>
  <c r="Q107" i="55"/>
  <c r="Q108" i="55"/>
  <c r="BQ24" i="55" l="1" a="1"/>
  <c r="BQ24" i="55" s="1"/>
  <c r="BT24" i="55"/>
  <c r="AE25" i="55"/>
  <c r="BS25" i="55"/>
  <c r="AE14" i="55"/>
  <c r="BS14" i="55"/>
  <c r="AE16" i="55"/>
  <c r="BS16" i="55"/>
  <c r="AE15" i="55"/>
  <c r="BS15" i="55"/>
  <c r="BQ17" i="55" a="1"/>
  <c r="BQ17" i="55" s="1"/>
  <c r="BT17" i="55"/>
  <c r="AE23" i="55"/>
  <c r="BS23" i="55"/>
  <c r="AE18" i="55"/>
  <c r="BS18" i="55"/>
  <c r="AE19" i="55"/>
  <c r="AE22" i="55"/>
  <c r="BS22" i="55"/>
  <c r="AE20" i="55"/>
  <c r="AE21" i="55"/>
  <c r="BS21" i="55"/>
  <c r="B24" i="31"/>
  <c r="AD109" i="55"/>
  <c r="AB21" i="67" a="1"/>
  <c r="AB21" i="67" s="1"/>
  <c r="AC21" i="67" s="1"/>
  <c r="AB83" i="67" a="1"/>
  <c r="AB83" i="67" s="1"/>
  <c r="AC83" i="67" s="1"/>
  <c r="AB67" i="67" a="1"/>
  <c r="AB67" i="67" s="1"/>
  <c r="AC67" i="67" s="1"/>
  <c r="AB51" i="67" a="1"/>
  <c r="AB51" i="67" s="1"/>
  <c r="AC51" i="67" s="1"/>
  <c r="AB35" i="67" a="1"/>
  <c r="AB35" i="67" s="1"/>
  <c r="AC35" i="67" s="1"/>
  <c r="AB20" i="67" a="1"/>
  <c r="AB20" i="67" s="1"/>
  <c r="AC20" i="67" s="1"/>
  <c r="AB84" i="67" a="1"/>
  <c r="AB84" i="67" s="1"/>
  <c r="AC84" i="67" s="1"/>
  <c r="AB99" i="67" a="1"/>
  <c r="AB99" i="67" s="1"/>
  <c r="AC99" i="67" s="1"/>
  <c r="AB98" i="67" a="1"/>
  <c r="AB98" i="67" s="1"/>
  <c r="AC98" i="67" s="1"/>
  <c r="AB82" i="67" a="1"/>
  <c r="AB82" i="67" s="1"/>
  <c r="AC82" i="67" s="1"/>
  <c r="AB66" i="67" a="1"/>
  <c r="AB66" i="67" s="1"/>
  <c r="AC66" i="67" s="1"/>
  <c r="AB50" i="67" a="1"/>
  <c r="AB50" i="67" s="1"/>
  <c r="AC50" i="67" s="1"/>
  <c r="AB34" i="67" a="1"/>
  <c r="AB34" i="67" s="1"/>
  <c r="AC34" i="67" s="1"/>
  <c r="AB19" i="67" a="1"/>
  <c r="AB19" i="67" s="1"/>
  <c r="AB65" i="67" a="1"/>
  <c r="AB65" i="67" s="1"/>
  <c r="AC65" i="67" s="1"/>
  <c r="AB49" i="67" a="1"/>
  <c r="AB49" i="67" s="1"/>
  <c r="AC49" i="67" s="1"/>
  <c r="AB33" i="67" a="1"/>
  <c r="AB33" i="67" s="1"/>
  <c r="AC33" i="67" s="1"/>
  <c r="AB18" i="67" a="1"/>
  <c r="AB18" i="67" s="1"/>
  <c r="AB100" i="67" a="1"/>
  <c r="AB100" i="67" s="1"/>
  <c r="AC100" i="67" s="1"/>
  <c r="AB81" i="67" a="1"/>
  <c r="AB81" i="67" s="1"/>
  <c r="AC81" i="67" s="1"/>
  <c r="AB96" i="67" a="1"/>
  <c r="AB96" i="67" s="1"/>
  <c r="AC96" i="67" s="1"/>
  <c r="AB80" i="67" a="1"/>
  <c r="AB80" i="67" s="1"/>
  <c r="AC80" i="67" s="1"/>
  <c r="AB64" i="67" a="1"/>
  <c r="AB64" i="67" s="1"/>
  <c r="AC64" i="67" s="1"/>
  <c r="AB48" i="67" a="1"/>
  <c r="AB48" i="67" s="1"/>
  <c r="AC48" i="67" s="1"/>
  <c r="AB32" i="67" a="1"/>
  <c r="AB32" i="67" s="1"/>
  <c r="AC32" i="67" s="1"/>
  <c r="AB17" i="67" a="1"/>
  <c r="AB17" i="67" s="1"/>
  <c r="AB52" i="67" a="1"/>
  <c r="AB52" i="67" s="1"/>
  <c r="AC52" i="67" s="1"/>
  <c r="AB95" i="67" a="1"/>
  <c r="AB95" i="67" s="1"/>
  <c r="AC95" i="67" s="1"/>
  <c r="AB79" i="67" a="1"/>
  <c r="AB79" i="67" s="1"/>
  <c r="AC79" i="67" s="1"/>
  <c r="AB63" i="67" a="1"/>
  <c r="AB63" i="67" s="1"/>
  <c r="AC63" i="67" s="1"/>
  <c r="AB47" i="67" a="1"/>
  <c r="AB47" i="67" s="1"/>
  <c r="AC47" i="67" s="1"/>
  <c r="AB31" i="67" a="1"/>
  <c r="AB31" i="67" s="1"/>
  <c r="AC31" i="67" s="1"/>
  <c r="AB16" i="67" a="1"/>
  <c r="AB16" i="67" s="1"/>
  <c r="AB94" i="67" a="1"/>
  <c r="AB94" i="67" s="1"/>
  <c r="AC94" i="67" s="1"/>
  <c r="AB78" i="67" a="1"/>
  <c r="AB78" i="67" s="1"/>
  <c r="AC78" i="67" s="1"/>
  <c r="AB62" i="67" a="1"/>
  <c r="AB62" i="67" s="1"/>
  <c r="AC62" i="67" s="1"/>
  <c r="AB46" i="67" a="1"/>
  <c r="AB46" i="67" s="1"/>
  <c r="AC46" i="67" s="1"/>
  <c r="AB30" i="67" a="1"/>
  <c r="AB30" i="67" s="1"/>
  <c r="AC30" i="67" s="1"/>
  <c r="AB93" i="67" a="1"/>
  <c r="AB93" i="67" s="1"/>
  <c r="AC93" i="67" s="1"/>
  <c r="AB77" i="67" a="1"/>
  <c r="AB77" i="67" s="1"/>
  <c r="AC77" i="67" s="1"/>
  <c r="AB61" i="67" a="1"/>
  <c r="AB61" i="67" s="1"/>
  <c r="AC61" i="67" s="1"/>
  <c r="AB45" i="67" a="1"/>
  <c r="AB45" i="67" s="1"/>
  <c r="AC45" i="67" s="1"/>
  <c r="AB29" i="67" a="1"/>
  <c r="AB29" i="67" s="1"/>
  <c r="AC29" i="67" s="1"/>
  <c r="AB97" i="67" a="1"/>
  <c r="AB97" i="67" s="1"/>
  <c r="AC97" i="67" s="1"/>
  <c r="AB92" i="67" a="1"/>
  <c r="AB92" i="67" s="1"/>
  <c r="AC92" i="67" s="1"/>
  <c r="AB76" i="67" a="1"/>
  <c r="AB76" i="67" s="1"/>
  <c r="AC76" i="67" s="1"/>
  <c r="AB60" i="67" a="1"/>
  <c r="AB60" i="67" s="1"/>
  <c r="AC60" i="67" s="1"/>
  <c r="AB44" i="67" a="1"/>
  <c r="AB44" i="67" s="1"/>
  <c r="AC44" i="67" s="1"/>
  <c r="AB28" i="67" a="1"/>
  <c r="AB28" i="67" s="1"/>
  <c r="AC28" i="67" s="1"/>
  <c r="AB91" i="67" a="1"/>
  <c r="AB91" i="67" s="1"/>
  <c r="AC91" i="67" s="1"/>
  <c r="AB75" i="67" a="1"/>
  <c r="AB75" i="67" s="1"/>
  <c r="AC75" i="67" s="1"/>
  <c r="AB59" i="67" a="1"/>
  <c r="AB59" i="67" s="1"/>
  <c r="AC59" i="67" s="1"/>
  <c r="AB43" i="67" a="1"/>
  <c r="AB43" i="67" s="1"/>
  <c r="AC43" i="67" s="1"/>
  <c r="AB27" i="67" a="1"/>
  <c r="AB27" i="67" s="1"/>
  <c r="AC27" i="67" s="1"/>
  <c r="AB90" i="67" a="1"/>
  <c r="AB90" i="67" s="1"/>
  <c r="AC90" i="67" s="1"/>
  <c r="AB74" i="67" a="1"/>
  <c r="AB74" i="67" s="1"/>
  <c r="AC74" i="67" s="1"/>
  <c r="AB58" i="67" a="1"/>
  <c r="AB58" i="67" s="1"/>
  <c r="AC58" i="67" s="1"/>
  <c r="AB42" i="67" a="1"/>
  <c r="AB42" i="67" s="1"/>
  <c r="AC42" i="67" s="1"/>
  <c r="AB26" i="67" a="1"/>
  <c r="AB26" i="67" s="1"/>
  <c r="AC26" i="67" s="1"/>
  <c r="AB89" i="67" a="1"/>
  <c r="AB89" i="67" s="1"/>
  <c r="AC89" i="67" s="1"/>
  <c r="AB73" i="67" a="1"/>
  <c r="AB73" i="67" s="1"/>
  <c r="AC73" i="67" s="1"/>
  <c r="AB57" i="67" a="1"/>
  <c r="AB57" i="67" s="1"/>
  <c r="AC57" i="67" s="1"/>
  <c r="AB41" i="67" a="1"/>
  <c r="AB41" i="67" s="1"/>
  <c r="AC41" i="67" s="1"/>
  <c r="AB25" i="67" a="1"/>
  <c r="AB25" i="67" s="1"/>
  <c r="AC25" i="67" s="1"/>
  <c r="AB104" i="67" a="1"/>
  <c r="AB104" i="67" s="1"/>
  <c r="AC104" i="67" s="1"/>
  <c r="AB88" i="67" a="1"/>
  <c r="AB88" i="67" s="1"/>
  <c r="AC88" i="67" s="1"/>
  <c r="AB72" i="67" a="1"/>
  <c r="AB72" i="67" s="1"/>
  <c r="AC72" i="67" s="1"/>
  <c r="AB56" i="67" a="1"/>
  <c r="AB56" i="67" s="1"/>
  <c r="AC56" i="67" s="1"/>
  <c r="AB40" i="67" a="1"/>
  <c r="AB40" i="67" s="1"/>
  <c r="AC40" i="67" s="1"/>
  <c r="AB24" i="67" a="1"/>
  <c r="AB24" i="67" s="1"/>
  <c r="AC24" i="67" s="1"/>
  <c r="AB36" i="67" a="1"/>
  <c r="AB36" i="67" s="1"/>
  <c r="AC36" i="67" s="1"/>
  <c r="AB103" i="67" a="1"/>
  <c r="AB103" i="67" s="1"/>
  <c r="AC103" i="67" s="1"/>
  <c r="AB87" i="67" a="1"/>
  <c r="AB87" i="67" s="1"/>
  <c r="AC87" i="67" s="1"/>
  <c r="AB71" i="67" a="1"/>
  <c r="AB71" i="67" s="1"/>
  <c r="AC71" i="67" s="1"/>
  <c r="AB55" i="67" a="1"/>
  <c r="AB55" i="67" s="1"/>
  <c r="AC55" i="67" s="1"/>
  <c r="AB39" i="67" a="1"/>
  <c r="AB39" i="67" s="1"/>
  <c r="AC39" i="67" s="1"/>
  <c r="AB23" i="67" a="1"/>
  <c r="AB23" i="67" s="1"/>
  <c r="AC23" i="67" s="1"/>
  <c r="AB68" i="67" a="1"/>
  <c r="AB68" i="67" s="1"/>
  <c r="AC68" i="67" s="1"/>
  <c r="AB102" i="67" a="1"/>
  <c r="AB102" i="67" s="1"/>
  <c r="AC102" i="67" s="1"/>
  <c r="AB86" i="67" a="1"/>
  <c r="AB86" i="67" s="1"/>
  <c r="AC86" i="67" s="1"/>
  <c r="AB70" i="67" a="1"/>
  <c r="AB70" i="67" s="1"/>
  <c r="AC70" i="67" s="1"/>
  <c r="AB54" i="67" a="1"/>
  <c r="AB54" i="67" s="1"/>
  <c r="AC54" i="67" s="1"/>
  <c r="AB38" i="67" a="1"/>
  <c r="AB38" i="67" s="1"/>
  <c r="AC38" i="67" s="1"/>
  <c r="AB22" i="67" a="1"/>
  <c r="AB22" i="67" s="1"/>
  <c r="AC22" i="67" s="1"/>
  <c r="AB101" i="67" a="1"/>
  <c r="AB101" i="67" s="1"/>
  <c r="AC101" i="67" s="1"/>
  <c r="AB85" i="67" a="1"/>
  <c r="AB85" i="67" s="1"/>
  <c r="AC85" i="67" s="1"/>
  <c r="AB69" i="67" a="1"/>
  <c r="AB69" i="67" s="1"/>
  <c r="AC69" i="67" s="1"/>
  <c r="AB53" i="67" a="1"/>
  <c r="AB53" i="67" s="1"/>
  <c r="AC53" i="67" s="1"/>
  <c r="AB37" i="67" a="1"/>
  <c r="AB37" i="67" s="1"/>
  <c r="AC37" i="67" s="1"/>
  <c r="AB15" i="67" a="1"/>
  <c r="AB15" i="67" s="1"/>
  <c r="AB14" i="67" a="1"/>
  <c r="AB14" i="67" s="1"/>
  <c r="AB13" i="67" a="1"/>
  <c r="AB13" i="67" s="1"/>
  <c r="AB12" i="67" a="1"/>
  <c r="AB12" i="67" s="1"/>
  <c r="AB11" i="67" a="1"/>
  <c r="AB11" i="67" s="1"/>
  <c r="AB10" i="67" a="1"/>
  <c r="AB10" i="67" s="1"/>
  <c r="AB9" i="67" a="1"/>
  <c r="AB9" i="67" s="1"/>
  <c r="AB7" i="67" a="1"/>
  <c r="AB7" i="67" s="1"/>
  <c r="AB8" i="67" a="1"/>
  <c r="AB8" i="67" s="1"/>
  <c r="AE26" i="55"/>
  <c r="AE59" i="55"/>
  <c r="T4" i="67"/>
  <c r="AC19" i="67" l="1"/>
  <c r="BO19" i="67"/>
  <c r="AC17" i="67"/>
  <c r="BO17" i="67"/>
  <c r="AC18" i="67"/>
  <c r="BO18" i="67"/>
  <c r="AC15" i="67"/>
  <c r="BO15" i="67"/>
  <c r="AC16" i="67"/>
  <c r="BO16" i="67"/>
  <c r="AC9" i="67"/>
  <c r="BO9" i="67"/>
  <c r="AC10" i="67"/>
  <c r="BO10" i="67"/>
  <c r="AC12" i="67"/>
  <c r="BO12" i="67"/>
  <c r="AC14" i="67"/>
  <c r="BO14" i="67"/>
  <c r="AC8" i="67"/>
  <c r="BO8" i="67"/>
  <c r="AC11" i="67"/>
  <c r="BO11" i="67"/>
  <c r="AC13" i="67"/>
  <c r="BO13" i="67"/>
  <c r="AC7" i="67"/>
  <c r="BO7" i="67"/>
  <c r="BQ26" i="55" a="1"/>
  <c r="BQ26" i="55" s="1"/>
  <c r="BT26" i="55"/>
  <c r="BT25" i="55"/>
  <c r="BQ25" i="55" a="1"/>
  <c r="BQ25" i="55" s="1"/>
  <c r="BT22" i="55"/>
  <c r="BQ22" i="55" a="1"/>
  <c r="BQ22" i="55" s="1"/>
  <c r="BT15" i="55"/>
  <c r="BQ15" i="55" a="1"/>
  <c r="BQ15" i="55" s="1"/>
  <c r="BT20" i="55"/>
  <c r="BQ20" i="55" a="1"/>
  <c r="BQ20" i="55" s="1"/>
  <c r="BQ18" i="55" a="1"/>
  <c r="BQ18" i="55" s="1"/>
  <c r="BT18" i="55"/>
  <c r="BQ16" i="55" a="1"/>
  <c r="BQ16" i="55" s="1"/>
  <c r="BT16" i="55"/>
  <c r="BQ19" i="55" a="1"/>
  <c r="BQ19" i="55" s="1"/>
  <c r="BT19" i="55"/>
  <c r="BT21" i="55"/>
  <c r="BQ21" i="55" a="1"/>
  <c r="BQ21" i="55" s="1"/>
  <c r="BQ23" i="55" a="1"/>
  <c r="BQ23" i="55" s="1"/>
  <c r="BT23" i="55"/>
  <c r="BT14" i="55"/>
  <c r="BQ14" i="55" a="1"/>
  <c r="BQ14" i="55" s="1"/>
  <c r="AE109" i="55"/>
  <c r="V20" i="48"/>
  <c r="V21" i="48"/>
  <c r="V22" i="48"/>
  <c r="BM15" i="67" l="1" a="1"/>
  <c r="BM15" i="67" s="1"/>
  <c r="BP15" i="67"/>
  <c r="BP18" i="67"/>
  <c r="BM18" i="67" a="1"/>
  <c r="BM18" i="67" s="1"/>
  <c r="BM17" i="67" a="1"/>
  <c r="BM17" i="67" s="1"/>
  <c r="BP17" i="67"/>
  <c r="BP16" i="67"/>
  <c r="BM16" i="67" a="1"/>
  <c r="BM16" i="67" s="1"/>
  <c r="BP19" i="67"/>
  <c r="BM19" i="67" a="1"/>
  <c r="BM19" i="67" s="1"/>
  <c r="B23" i="31"/>
  <c r="B29" i="31" s="1"/>
  <c r="C7" i="31" s="1"/>
  <c r="BM7" i="67" a="1"/>
  <c r="BM7" i="67" s="1"/>
  <c r="BP7" i="67"/>
  <c r="BP14" i="67"/>
  <c r="BM14" i="67" a="1"/>
  <c r="BM14" i="67" s="1"/>
  <c r="BP10" i="67"/>
  <c r="BM10" i="67" a="1"/>
  <c r="BM10" i="67" s="1"/>
  <c r="BP13" i="67"/>
  <c r="BM13" i="67" a="1"/>
  <c r="BM13" i="67" s="1"/>
  <c r="BP12" i="67"/>
  <c r="BM12" i="67" a="1"/>
  <c r="BM12" i="67" s="1"/>
  <c r="BP11" i="67"/>
  <c r="BM11" i="67" a="1"/>
  <c r="BM11" i="67" s="1"/>
  <c r="BP8" i="67"/>
  <c r="BM8" i="67" a="1"/>
  <c r="BM8" i="67" s="1"/>
  <c r="BP9" i="67"/>
  <c r="BM9" i="67" a="1"/>
  <c r="BM9" i="67" s="1"/>
  <c r="AB105" i="67"/>
  <c r="C4" i="31" s="1"/>
  <c r="AA105" i="67"/>
  <c r="C3" i="31" s="1"/>
  <c r="F7" i="31" l="1"/>
  <c r="H7" i="48"/>
  <c r="F56" i="77"/>
  <c r="G56" i="77"/>
  <c r="F57" i="77"/>
  <c r="G57" i="77"/>
  <c r="F58" i="77"/>
  <c r="H58" i="77"/>
  <c r="G58" i="77"/>
  <c r="F59" i="77"/>
  <c r="H59" i="77"/>
  <c r="G59" i="77"/>
  <c r="H57" i="77" l="1"/>
  <c r="B29" i="48"/>
  <c r="B28" i="48"/>
  <c r="F36" i="77" s="1"/>
  <c r="B19" i="48"/>
  <c r="F27" i="77" s="1"/>
  <c r="S6" i="48"/>
  <c r="G24" i="77" s="1"/>
  <c r="R6" i="48"/>
  <c r="G22" i="77" s="1"/>
  <c r="M4" i="31"/>
  <c r="Q4" i="31"/>
  <c r="N4" i="31"/>
  <c r="P4" i="31"/>
  <c r="B22" i="48"/>
  <c r="F30" i="77" s="1"/>
  <c r="B23" i="48"/>
  <c r="B26" i="48"/>
  <c r="F34" i="77" s="1"/>
  <c r="B21" i="48"/>
  <c r="F29" i="77" s="1"/>
  <c r="B27" i="48"/>
  <c r="F35" i="77" s="1"/>
  <c r="B20" i="48"/>
  <c r="F28" i="77" s="1"/>
  <c r="H56" i="77"/>
  <c r="B24" i="48" l="1"/>
  <c r="F32" i="77" s="1"/>
  <c r="J59" i="77"/>
  <c r="F31" i="77"/>
  <c r="C29" i="48"/>
  <c r="F37" i="77"/>
  <c r="C26" i="48"/>
  <c r="C23" i="48"/>
  <c r="C20" i="48"/>
  <c r="J57" i="77"/>
  <c r="BH105" i="67"/>
  <c r="BL109" i="55"/>
  <c r="J58" i="77" l="1"/>
  <c r="C3" i="48"/>
  <c r="I29" i="48"/>
  <c r="I20" i="48"/>
  <c r="I26" i="48"/>
  <c r="I23" i="48"/>
  <c r="G37" i="77"/>
  <c r="F29" i="48"/>
  <c r="G29" i="48" s="1"/>
  <c r="G28" i="77"/>
  <c r="G31" i="77"/>
  <c r="G34" i="77"/>
  <c r="BR109" i="55"/>
  <c r="BM109" i="55"/>
  <c r="BS109" i="55"/>
  <c r="BO105" i="67"/>
  <c r="BN105" i="67"/>
  <c r="BI105" i="67"/>
  <c r="AC105" i="67"/>
  <c r="O6" i="48" l="1"/>
  <c r="O5" i="48"/>
  <c r="F21" i="77" s="1"/>
  <c r="BN109" i="55"/>
  <c r="B25" i="48"/>
  <c r="J56" i="77"/>
  <c r="J66" i="77" s="1"/>
  <c r="C4" i="48"/>
  <c r="O4" i="31"/>
  <c r="M5" i="31" s="1"/>
  <c r="BT109" i="55"/>
  <c r="BJ105" i="67"/>
  <c r="Q5" i="48" s="1"/>
  <c r="F33" i="77" l="1"/>
  <c r="F38" i="77" s="1"/>
  <c r="B30" i="48"/>
  <c r="F23" i="77"/>
  <c r="F25" i="77" s="1"/>
  <c r="Q6" i="48"/>
  <c r="G23" i="77" s="1"/>
  <c r="BP105" i="67"/>
  <c r="C18" i="31" l="1"/>
  <c r="I18" i="31" l="1"/>
  <c r="F18" i="31"/>
  <c r="G18" i="31" s="1"/>
  <c r="C26" i="31"/>
  <c r="C21" i="31"/>
  <c r="C25" i="31"/>
  <c r="C22" i="31"/>
  <c r="C24" i="31"/>
  <c r="C20" i="31"/>
  <c r="C23" i="31"/>
  <c r="C19" i="31"/>
  <c r="I19" i="31" l="1"/>
  <c r="I22" i="31"/>
  <c r="F20" i="31"/>
  <c r="G20" i="31" s="1"/>
  <c r="I25" i="31"/>
  <c r="F21" i="31"/>
  <c r="G21" i="31" s="1"/>
  <c r="I26" i="31"/>
  <c r="F23" i="31"/>
  <c r="F25" i="31"/>
  <c r="G25" i="31" s="1"/>
  <c r="F19" i="31"/>
  <c r="G19" i="31" s="1"/>
  <c r="F24" i="31"/>
  <c r="F22" i="31"/>
  <c r="G22" i="31" s="1"/>
  <c r="F26" i="31"/>
  <c r="G26" i="31" s="1"/>
  <c r="C29" i="31"/>
  <c r="D28" i="31"/>
  <c r="C5" i="31"/>
  <c r="I5" i="31" s="1"/>
  <c r="H25" i="31" l="1"/>
  <c r="P25" i="31" s="1"/>
  <c r="H28" i="31"/>
  <c r="P28" i="31" s="1"/>
  <c r="H19" i="31"/>
  <c r="P19" i="31" s="1"/>
  <c r="H18" i="31"/>
  <c r="P18" i="31" s="1"/>
  <c r="K25" i="31"/>
  <c r="U25" i="31" s="1"/>
  <c r="H22" i="31"/>
  <c r="P22" i="31" s="1"/>
  <c r="H26" i="31"/>
  <c r="P26" i="31" s="1"/>
  <c r="H27" i="31"/>
  <c r="P27" i="31" s="1"/>
  <c r="D29" i="31"/>
  <c r="F29" i="31"/>
  <c r="F8" i="31" s="1"/>
  <c r="D19" i="31"/>
  <c r="D25" i="31"/>
  <c r="D23" i="31"/>
  <c r="D22" i="31"/>
  <c r="I6" i="31"/>
  <c r="G24" i="31" l="1"/>
  <c r="G23" i="31"/>
  <c r="K19" i="31"/>
  <c r="U19" i="31" s="1"/>
  <c r="F9" i="31"/>
  <c r="H29" i="31" s="1"/>
  <c r="K18" i="31"/>
  <c r="U18" i="31" s="1"/>
  <c r="R25" i="31"/>
  <c r="K27" i="31"/>
  <c r="U27" i="31" s="1"/>
  <c r="K26" i="31"/>
  <c r="U26" i="31" s="1"/>
  <c r="K22" i="31"/>
  <c r="U22" i="31" s="1"/>
  <c r="R19" i="31"/>
  <c r="K28" i="31"/>
  <c r="U28" i="31" s="1"/>
  <c r="R28" i="31"/>
  <c r="H23" i="31" l="1"/>
  <c r="I23" i="31" s="1"/>
  <c r="H24" i="31"/>
  <c r="R26" i="31"/>
  <c r="R22" i="31"/>
  <c r="G29" i="31"/>
  <c r="R18" i="31"/>
  <c r="R27" i="31"/>
  <c r="H21" i="31"/>
  <c r="H20" i="31"/>
  <c r="P20" i="31" s="1"/>
  <c r="R20" i="31" s="1"/>
  <c r="C5" i="48"/>
  <c r="K5" i="48" s="1"/>
  <c r="P6" i="48" s="1"/>
  <c r="T5" i="48"/>
  <c r="D4" i="48"/>
  <c r="I24" i="31" l="1"/>
  <c r="I21" i="31"/>
  <c r="I20" i="31"/>
  <c r="T6" i="48"/>
  <c r="G21" i="77"/>
  <c r="G25" i="77" s="1"/>
  <c r="K6" i="48"/>
  <c r="C24" i="48" s="1"/>
  <c r="D5" i="48"/>
  <c r="G32" i="77" l="1"/>
  <c r="J18" i="31"/>
  <c r="K24" i="31" s="1"/>
  <c r="C28" i="48"/>
  <c r="C19" i="48"/>
  <c r="C21" i="48"/>
  <c r="C27" i="48"/>
  <c r="C25" i="48"/>
  <c r="C22" i="48"/>
  <c r="K21" i="31" l="1"/>
  <c r="U21" i="31" s="1"/>
  <c r="K23" i="31"/>
  <c r="I27" i="48"/>
  <c r="I19" i="48"/>
  <c r="I28" i="48"/>
  <c r="K29" i="31"/>
  <c r="K20" i="31"/>
  <c r="U20" i="31" s="1"/>
  <c r="G35" i="77"/>
  <c r="G30" i="77"/>
  <c r="G33" i="77"/>
  <c r="G29" i="77"/>
  <c r="F28" i="48"/>
  <c r="G28" i="48" s="1"/>
  <c r="G36" i="77"/>
  <c r="C30" i="48"/>
  <c r="C7" i="48" s="1"/>
  <c r="F19" i="48"/>
  <c r="G19" i="48" s="1"/>
  <c r="G27" i="77"/>
  <c r="L29" i="31" l="1"/>
  <c r="M18" i="31" s="1"/>
  <c r="H27" i="48"/>
  <c r="H28" i="48"/>
  <c r="H19" i="48"/>
  <c r="H26" i="48"/>
  <c r="H20" i="48"/>
  <c r="H29" i="48"/>
  <c r="H23" i="48"/>
  <c r="L18" i="31"/>
  <c r="S18" i="31" s="1"/>
  <c r="L28" i="31"/>
  <c r="S28" i="31" s="1"/>
  <c r="L25" i="31"/>
  <c r="S25" i="31" s="1"/>
  <c r="L27" i="31"/>
  <c r="S27" i="31" s="1"/>
  <c r="L26" i="31"/>
  <c r="S26" i="31" s="1"/>
  <c r="L19" i="31"/>
  <c r="S19" i="31" s="1"/>
  <c r="L24" i="31"/>
  <c r="L23" i="31"/>
  <c r="L22" i="31"/>
  <c r="S22" i="31" s="1"/>
  <c r="L21" i="31"/>
  <c r="O21" i="31" s="1"/>
  <c r="G38" i="77"/>
  <c r="L20" i="31"/>
  <c r="O20" i="31" s="1"/>
  <c r="O29" i="31"/>
  <c r="D23" i="48"/>
  <c r="D29" i="48"/>
  <c r="D28" i="48"/>
  <c r="P23" i="48" l="1"/>
  <c r="O23" i="48"/>
  <c r="Q23" i="48" s="1"/>
  <c r="P20" i="48"/>
  <c r="O20" i="48"/>
  <c r="Q20" i="48" s="1"/>
  <c r="P26" i="48"/>
  <c r="O26" i="48"/>
  <c r="Q26" i="48" s="1"/>
  <c r="P29" i="48"/>
  <c r="R29" i="48" s="1"/>
  <c r="O29" i="48"/>
  <c r="Q29" i="48" s="1"/>
  <c r="P27" i="48"/>
  <c r="O27" i="48"/>
  <c r="Q27" i="48" s="1"/>
  <c r="P28" i="48"/>
  <c r="R28" i="48" s="1"/>
  <c r="O28" i="48"/>
  <c r="Q28" i="48" s="1"/>
  <c r="P19" i="48"/>
  <c r="R19" i="48" s="1"/>
  <c r="O19" i="48"/>
  <c r="Q19" i="48" s="1"/>
  <c r="P29" i="31"/>
  <c r="R29" i="31" s="1"/>
  <c r="C8" i="31" s="1"/>
  <c r="N18" i="31"/>
  <c r="P21" i="31"/>
  <c r="R21" i="31" s="1"/>
  <c r="S20" i="31"/>
  <c r="Q20" i="31"/>
  <c r="S21" i="31"/>
  <c r="Q21" i="31"/>
  <c r="Q29" i="31" l="1"/>
  <c r="U29" i="31"/>
  <c r="S29" i="31"/>
  <c r="T29" i="31" s="1"/>
  <c r="F26" i="48"/>
  <c r="G26" i="48" s="1"/>
  <c r="R26" i="48" s="1"/>
  <c r="F21" i="48"/>
  <c r="G21" i="48" s="1"/>
  <c r="F27" i="48"/>
  <c r="G27" i="48" s="1"/>
  <c r="R27" i="48" s="1"/>
  <c r="F22" i="48"/>
  <c r="G22" i="48" s="1"/>
  <c r="F25" i="48" l="1"/>
  <c r="F24" i="48"/>
  <c r="F23" i="48"/>
  <c r="G23" i="48" s="1"/>
  <c r="R23" i="48" s="1"/>
  <c r="F20" i="48"/>
  <c r="G20" i="48" s="1"/>
  <c r="R20" i="48" s="1"/>
  <c r="D19" i="48"/>
  <c r="D7" i="48"/>
  <c r="F30" i="48" l="1"/>
  <c r="J19" i="77"/>
  <c r="D27" i="48"/>
  <c r="D21" i="48"/>
  <c r="D22" i="48"/>
  <c r="D25" i="48"/>
  <c r="D20" i="48"/>
  <c r="D26" i="48"/>
  <c r="D24" i="48"/>
  <c r="G24" i="48" l="1"/>
  <c r="H9" i="48"/>
  <c r="H8" i="48"/>
  <c r="G25" i="48"/>
  <c r="D30" i="48"/>
  <c r="H30" i="48"/>
  <c r="H24" i="48" l="1"/>
  <c r="H25" i="48"/>
  <c r="H21" i="48"/>
  <c r="O21" i="48" s="1"/>
  <c r="Q21" i="48" s="1"/>
  <c r="H22" i="48"/>
  <c r="O22" i="48" s="1"/>
  <c r="Q22" i="48" s="1"/>
  <c r="K21" i="48"/>
  <c r="S21" i="48" s="1"/>
  <c r="K26" i="48"/>
  <c r="S26" i="48" s="1"/>
  <c r="K29" i="48"/>
  <c r="S29" i="48" s="1"/>
  <c r="K19" i="48"/>
  <c r="S19" i="48" s="1"/>
  <c r="K27" i="48"/>
  <c r="S27" i="48" s="1"/>
  <c r="K28" i="48"/>
  <c r="S28" i="48" s="1"/>
  <c r="K23" i="48"/>
  <c r="S23" i="48" s="1"/>
  <c r="K20" i="48"/>
  <c r="S20" i="48" s="1"/>
  <c r="G30" i="48"/>
  <c r="I24" i="48" l="1"/>
  <c r="I25" i="48"/>
  <c r="U19" i="48"/>
  <c r="U29" i="48"/>
  <c r="U28" i="48"/>
  <c r="I22" i="48"/>
  <c r="U20" i="48"/>
  <c r="U23" i="48"/>
  <c r="U26" i="48"/>
  <c r="U27" i="48"/>
  <c r="P21" i="48"/>
  <c r="I21" i="48"/>
  <c r="W30" i="48"/>
  <c r="U21" i="48" l="1"/>
  <c r="R21" i="48"/>
  <c r="J19" i="48"/>
  <c r="C8" i="48"/>
  <c r="J21" i="77"/>
  <c r="J20" i="77"/>
  <c r="K24" i="48" l="1"/>
  <c r="K25" i="48"/>
  <c r="K22" i="48"/>
  <c r="S22" i="48" s="1"/>
  <c r="K30" i="48"/>
  <c r="H6" i="48" s="1" a="1"/>
  <c r="H6" i="48" s="1"/>
  <c r="D21" i="31"/>
  <c r="D27" i="31"/>
  <c r="D24" i="31"/>
  <c r="D26" i="31"/>
  <c r="D20" i="31"/>
  <c r="D18" i="31"/>
  <c r="L25" i="48" l="1"/>
  <c r="O25" i="48" s="1"/>
  <c r="L19" i="48"/>
  <c r="L29" i="48"/>
  <c r="L24" i="48"/>
  <c r="O24" i="48" s="1"/>
  <c r="L21" i="48"/>
  <c r="L20" i="48"/>
  <c r="L26" i="48"/>
  <c r="L27" i="48"/>
  <c r="L23" i="48"/>
  <c r="L28" i="48"/>
  <c r="L22" i="48"/>
  <c r="L30" i="48"/>
  <c r="M19" i="48" l="1"/>
  <c r="O30" i="48"/>
  <c r="C9" i="48"/>
  <c r="T28" i="48"/>
  <c r="T29" i="48"/>
  <c r="T20" i="48"/>
  <c r="T23" i="48"/>
  <c r="J22" i="77"/>
  <c r="D8" i="48"/>
  <c r="T26" i="48"/>
  <c r="P24" i="48" l="1"/>
  <c r="P25" i="48"/>
  <c r="N19" i="48"/>
  <c r="P22" i="48"/>
  <c r="P30" i="48"/>
  <c r="R30" i="48" s="1"/>
  <c r="S30" i="48" s="1"/>
  <c r="U22" i="48"/>
  <c r="T27" i="48"/>
  <c r="T19" i="48"/>
  <c r="T21" i="48"/>
  <c r="C10" i="48"/>
  <c r="J23" i="77"/>
  <c r="T22" i="48" l="1"/>
  <c r="R22" i="48"/>
  <c r="R25" i="48"/>
  <c r="S25" i="48" s="1"/>
  <c r="T25" i="48" s="1"/>
  <c r="Q25" i="48"/>
  <c r="R24" i="48"/>
  <c r="S24" i="48" s="1"/>
  <c r="T24" i="48" s="1"/>
  <c r="Q24" i="48"/>
  <c r="Q30" i="48"/>
  <c r="C12" i="48"/>
  <c r="U30" i="48"/>
  <c r="O18" i="31"/>
  <c r="Q18" i="31" s="1"/>
  <c r="C9" i="31"/>
  <c r="F6" i="31" a="1"/>
  <c r="F6" i="31" s="1"/>
  <c r="O22" i="31"/>
  <c r="Q22" i="31" s="1"/>
  <c r="O28" i="31"/>
  <c r="Q28" i="31" s="1"/>
  <c r="O23" i="31"/>
  <c r="O27" i="31"/>
  <c r="Q27" i="31" s="1"/>
  <c r="P23" i="31" l="1"/>
  <c r="R23" i="31" s="1"/>
  <c r="U23" i="31" s="1"/>
  <c r="U25" i="48"/>
  <c r="U24" i="48"/>
  <c r="Q23" i="31"/>
  <c r="S23" i="31"/>
  <c r="T30" i="48"/>
  <c r="J31" i="77"/>
  <c r="C11" i="48"/>
  <c r="J32" i="77"/>
  <c r="O24" i="31"/>
  <c r="O19" i="31"/>
  <c r="Q19" i="31" s="1"/>
  <c r="O26" i="31"/>
  <c r="Q26" i="31" s="1"/>
  <c r="O25" i="31"/>
  <c r="Q25" i="31" s="1"/>
  <c r="P24" i="31" l="1"/>
  <c r="R24" i="31" s="1"/>
  <c r="U24" i="31" s="1"/>
  <c r="T25" i="31"/>
  <c r="C10" i="31"/>
  <c r="T19" i="31"/>
  <c r="T26" i="31"/>
  <c r="T20" i="31"/>
  <c r="S24" i="31" l="1"/>
  <c r="T24" i="31" s="1"/>
  <c r="Q24" i="31"/>
  <c r="T27" i="31"/>
  <c r="T23" i="31"/>
  <c r="T22" i="31"/>
  <c r="T28" i="31"/>
  <c r="T21" i="31" l="1"/>
  <c r="T18" i="31"/>
  <c r="C11" i="3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8" authorId="0" shapeId="0" xr:uid="{00FB3F55-65DA-4DF8-9092-06889A9D056B}">
      <text>
        <r>
          <rPr>
            <sz val="9"/>
            <color rgb="FF000000"/>
            <rFont val="Tahoma"/>
            <family val="2"/>
          </rPr>
          <t>Une seule modalité de prise en compte des dépenses sur cette intervention.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<sst xmlns="http://schemas.openxmlformats.org/spreadsheetml/2006/main" count="823" uniqueCount="408">
  <si>
    <t>STRATEGIE REGIONALE GUADELOUPE FEADER 2023-2027</t>
  </si>
  <si>
    <t xml:space="preserve">Construction stockage banque alimentaire et ecolodge </t>
  </si>
  <si>
    <t>MOD678910</t>
  </si>
  <si>
    <t>SARL THURAM</t>
  </si>
  <si>
    <t>SAISIR CI-APRES LA NATURE DU PORTEUR DE PROJET (PRIVE OU PUBLIC)</t>
  </si>
  <si>
    <t>Privé</t>
  </si>
  <si>
    <t>Mesure 73.05 : Amélioration des services de base et infrastructures dans les zones rurales</t>
  </si>
  <si>
    <t xml:space="preserve">Plan de financement prévisionnel </t>
  </si>
  <si>
    <t>version 13 - Février 2026</t>
  </si>
  <si>
    <t>Cette version du plan de financement est à utiliser uniquement pour les dossiers déposés à partir du 01/08/2025 inclus (date d'entrée en vigueur de la version 4 du PSR)
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</si>
  <si>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</si>
  <si>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</si>
  <si>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De façon générale:
</t>
    </r>
    <r>
      <rPr>
        <sz val="12"/>
        <color theme="1"/>
        <rFont val="Calibri"/>
        <family val="2"/>
        <scheme val="minor"/>
      </rPr>
      <t xml:space="preserve">- Il est conseillé de compléter les onglets de celui le plus à gauche "Accueil" vers l'onglet le plus à droite "Syn pf bénéficiaire" (l'onglet "Syn pf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</si>
  <si>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r>
      <t xml:space="preserve">Accueil
</t>
    </r>
    <r>
      <rPr>
        <sz val="12"/>
        <color rgb="FFFF0000"/>
        <rFont val="Calibri"/>
        <family val="2"/>
        <scheme val="minor"/>
      </rPr>
      <t>Saisir l'intitulé de l'opération, le numéro du dossier EuroPAC et le nom du demandeur ou de la structure porteuse dans les lignes en jaune fluo dédiées (lignes 9 à 11).</t>
    </r>
  </si>
  <si>
    <r>
      <rPr>
        <b/>
        <sz val="12"/>
        <color rgb="FF000000"/>
        <rFont val="Calibri"/>
        <family val="2"/>
        <scheme val="minor"/>
      </rPr>
      <t xml:space="preserve">Présentation des postes de dépense et des types d'actions - onglet 0 :
</t>
    </r>
    <r>
      <rPr>
        <sz val="12"/>
        <color rgb="FF000000"/>
        <rFont val="Calibri"/>
        <family val="2"/>
        <scheme val="minor"/>
      </rPr>
      <t xml:space="preserve">L'onglet "0-Présentation poste-typeaction" vise à faciliter la compréhension du projet, et permet de regrouper différentes dépenses par poste de dépense et par type d'action. Cet onglet est à remplir en précisant, pour chaque poste de dépense qui sera par la suite saisi dans les onglets 1 à 4, le type d'action auquel il se rattache et ses modalités de prise en compte (soit au réel, soit par application d'une option de coûts simplifiés). Le poste de dépense correspond à l'intitulé des onglets 1 à 4. Le type d'action correspond aux actions éligibles à la notice. 
</t>
    </r>
    <r>
      <rPr>
        <sz val="12"/>
        <color rgb="FFFF0000"/>
        <rFont val="Calibri"/>
        <family val="2"/>
        <scheme val="minor"/>
      </rPr>
      <t xml:space="preserve">Si un type d'action est concerné par plusieurs postes de dépenses, saisir autant de lignes que de postes de dépenses pour ce type daction.
</t>
    </r>
    <r>
      <rPr>
        <sz val="12"/>
        <color rgb="FF000000"/>
        <rFont val="Calibri"/>
        <family val="2"/>
        <scheme val="minor"/>
      </rPr>
      <t xml:space="preserve">
Les lignes grises vous montrent :
- Les différents types d'actions éligibles ;
- Les différents postes de dépenses éligibles (cf. menu déroulant).
Elles ne doivent pas être saisies, elles servent d'exemple.
Les lignes blanches doivent être saisies et montrent en synthèse à l'administration quels sont :
- Les types d'actions présentés ;
- Les différents postes de dépenses présentés.</t>
    </r>
  </si>
  <si>
    <r>
      <rPr>
        <b/>
        <sz val="12"/>
        <color rgb="FF000000"/>
        <rFont val="Calibri"/>
        <family val="2"/>
        <scheme val="minor"/>
      </rPr>
      <t xml:space="preserve">Dépenses prévisionnelles - onglets 1 à 4 :
</t>
    </r>
    <r>
      <rPr>
        <sz val="12"/>
        <color rgb="FFFF0000"/>
        <rFont val="Calibri"/>
        <family val="2"/>
        <scheme val="minor"/>
      </rPr>
      <t xml:space="preserve">Ces onglets sont à compléter uniquement si vous êtes concernés par le poste de dépense en question.
</t>
    </r>
    <r>
      <rPr>
        <sz val="12"/>
        <color rgb="FF000000"/>
        <rFont val="Calibri"/>
        <family val="2"/>
        <scheme val="minor"/>
      </rPr>
      <t xml:space="preserve">Pour chaque poste de dépense prévisionnelle (onglets 1 à 3), se positionner sur l'onglet correspondant et renseigner une ligne complète par dépense dans le tableau :
- chaque ligne correspond à </t>
    </r>
    <r>
      <rPr>
        <u/>
        <sz val="12"/>
        <color rgb="FF000000"/>
        <rFont val="Calibri"/>
        <family val="2"/>
        <scheme val="minor"/>
      </rPr>
      <t>une</t>
    </r>
    <r>
      <rPr>
        <sz val="12"/>
        <color rgb="FF000000"/>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
</t>
    </r>
  </si>
  <si>
    <r>
      <rPr>
        <b/>
        <sz val="12"/>
        <color theme="1"/>
        <rFont val="Calibri"/>
        <family val="2"/>
        <scheme val="minor"/>
      </rPr>
      <t>Synthèse des dépenses du bénéficiaire - onglet "Syn pf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</si>
  <si>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Synthèse des dépenses instruites - onglet "Syn pf instructeur"</t>
    </r>
    <r>
      <rPr>
        <sz val="12"/>
        <color theme="1"/>
        <rFont val="Calibri"/>
        <family val="2"/>
        <scheme val="minor"/>
      </rPr>
      <t xml:space="preserve">
Cet onglet est entièrement réservé à l'administration.</t>
    </r>
  </si>
  <si>
    <t>Rappels généraux et points de vigilance</t>
  </si>
  <si>
    <t xml:space="preserve">.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mieux disant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
</t>
  </si>
  <si>
    <t>Présentation des types d'actions et des postes de dépenses pour le dispositif 73.05</t>
  </si>
  <si>
    <t>Type d'action</t>
  </si>
  <si>
    <t>Onglet (Poste de dépense)</t>
  </si>
  <si>
    <t>Modalités de prise en compte</t>
  </si>
  <si>
    <t>Référentiel des listes déroulantes pour les types d'action (onglets 1 à 3 + synthèses)</t>
  </si>
  <si>
    <t>Postes de dépenses et types d'actions pour le dispositif 73.05</t>
  </si>
  <si>
    <t>Favoriser l’émergence d’espaces de valorisation du patrimoine agricole, et horticole local par la mise en place de jardins partagés ou collectifs, l’aménagement paysager d’espaces non utilisés, etc</t>
  </si>
  <si>
    <t>2 - Frais de personnel</t>
  </si>
  <si>
    <t>Valoriser les espaces non utilisés en jardin</t>
  </si>
  <si>
    <t xml:space="preserve">Favoriser la mise en place de projets / services de gestion de l'errance animale </t>
  </si>
  <si>
    <t>Favoriser service gestion errance animale</t>
  </si>
  <si>
    <t xml:space="preserve">Permettre l’offre de prestations dans des espaces mutualisés </t>
  </si>
  <si>
    <t>4 - Frais de personnel</t>
  </si>
  <si>
    <t>Permettre offre de prestations dans espaces mutualisés</t>
  </si>
  <si>
    <t>Développer les lieux de vie récréatifs, culturels, intergénérationnels sécurisés.</t>
  </si>
  <si>
    <t>3 - Frais généraux</t>
  </si>
  <si>
    <t>Favoriser mise en place maisons de santé</t>
  </si>
  <si>
    <t>Favoriser la mise en place de maisons de santé et la construction ou rénovation de structures dédiées à la prise en charge des personnes vulnérables et/ou en situation de handicap</t>
  </si>
  <si>
    <t>4 - Amortissement</t>
  </si>
  <si>
    <t>Développer projets infrastructures locales</t>
  </si>
  <si>
    <t>Permettre la construction ou rénovation d’infrastructures dédiées à accueillir les activités de la Banque Alimentaire de Guadeloupe</t>
  </si>
  <si>
    <t>Financer les chemins communaux</t>
  </si>
  <si>
    <t>Développer les projets d’infrastructures locales portées par des entreprises privées contribuant au développement d’une gamme de services structurants en termes d’offre touristique et valorisant le patrimoine naturel, agricole ou culture</t>
  </si>
  <si>
    <t>1 - Investissements</t>
  </si>
  <si>
    <t>Permettre formation aux nouvelles technologies</t>
  </si>
  <si>
    <t>Financer les chemins communaux desservant a minima 4 unités de production agricoles</t>
  </si>
  <si>
    <t>Permettre formation aux techniques agricoles</t>
  </si>
  <si>
    <t>Permettre l’accès et la formation aux nouvelles technologies de l’information et de la communication au travers d’espaces publics ou de services pour le bénéfice des populations rurales</t>
  </si>
  <si>
    <t>Permettre formation des personnes éloignées de l'emploi</t>
  </si>
  <si>
    <t>Permettre la formation des agriculteurs, des ouvriers agricoles, des apprenants, des apprentis, des techniciens aux métiers agricoles</t>
  </si>
  <si>
    <t xml:space="preserve">Permettre la formation des personnes en insertion ou éloignés de l'emploi au travers d'infrastructures d'accueil et de valorisation des ressources locales. </t>
  </si>
  <si>
    <t>Exemple</t>
  </si>
  <si>
    <t>Saisir vos choix dans les cases blanches à l'aide des menus déroulants.
Pour chaque type d'action sélectionné en colonne B, indiquer en colonne C les postes de dépenses présentés.
La colonne D se complète automatiquement en fonction du poste de dépense sélectionné en colonne C par rapport aux modalités de prise en compte possibles.</t>
  </si>
  <si>
    <t>Investissements matériels et immatériels</t>
  </si>
  <si>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</si>
  <si>
    <r>
      <t>Partie à remplir par le bénéficiaire - Présentation des dépenses d'investissements matériels et immatériels</t>
    </r>
    <r>
      <rPr>
        <sz val="20"/>
        <color theme="1"/>
        <rFont val="Calibri"/>
        <family val="2"/>
        <scheme val="minor"/>
      </rPr>
      <t xml:space="preserve"> (justifiés par devis ou justificatifs équivalents)</t>
    </r>
    <r>
      <rPr>
        <b/>
        <sz val="20"/>
        <color theme="1"/>
        <rFont val="Calibri"/>
        <family val="2"/>
        <scheme val="minor"/>
      </rPr>
      <t xml:space="preserve">
</t>
    </r>
    <r>
      <rPr>
        <sz val="20"/>
        <color rgb="FFFF0000"/>
        <rFont val="Calibri"/>
        <family val="2"/>
        <scheme val="minor"/>
      </rPr>
      <t>Pour les dépenses hors marché public, présenter 2 pièces estimatives à partir d'un coût supérieur ou égal à 3 000€ HT et 3 pièces estimatives à partir d'un coût supérieur ou égal à 90 000€ HT.</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</si>
  <si>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</si>
  <si>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t xml:space="preserve">Liste types d'investissement </t>
  </si>
  <si>
    <t>Numéro de la dépense</t>
  </si>
  <si>
    <t>Description de la dépense</t>
  </si>
  <si>
    <t>S'agit-il d'un achat de terrain hors terrain à des fins de protection de l’environnement et de préservation des sols riches en carbone, ou terrain pour de jeunes agriculteurs acquis au moyen d’instrument financier?</t>
  </si>
  <si>
    <t>Catégorie d'investissement</t>
  </si>
  <si>
    <t>Taux d'affectation à l'opération</t>
  </si>
  <si>
    <t>Type d'action concerné</t>
  </si>
  <si>
    <t>Présence d'un marché public</t>
  </si>
  <si>
    <t>Seuil du marché public</t>
  </si>
  <si>
    <t>Référence du marché public</t>
  </si>
  <si>
    <t>Quantité / Poids / Surface / Autre</t>
  </si>
  <si>
    <t>Unité dans laquelle s'exprime la quantité/ le montant</t>
  </si>
  <si>
    <t>Nombre de pièces estimatives des dépenses jointes</t>
  </si>
  <si>
    <t>Dénomination du fournisseur</t>
  </si>
  <si>
    <t>Référence du justificatif</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</si>
  <si>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</si>
  <si>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</si>
  <si>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</si>
  <si>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</si>
  <si>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</si>
  <si>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</si>
  <si>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</si>
  <si>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</si>
  <si>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</si>
  <si>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</si>
  <si>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</si>
  <si>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</si>
  <si>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</si>
  <si>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</si>
  <si>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</si>
  <si>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Nombre de pièces estimative des dépenses jointes</t>
  </si>
  <si>
    <t>Dénomination du fournisseur retenu</t>
  </si>
  <si>
    <t>Référence du justificatif retenu</t>
  </si>
  <si>
    <t xml:space="preserve">Dénomination du fournisseur </t>
  </si>
  <si>
    <t xml:space="preserve">Référence du justificatif </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</si>
  <si>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</si>
  <si>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</si>
  <si>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</si>
  <si>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</si>
  <si>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</si>
  <si>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</si>
  <si>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</si>
  <si>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</si>
  <si>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</si>
  <si>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</si>
  <si>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</si>
  <si>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</si>
  <si>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</si>
  <si>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</si>
  <si>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L'amélioration de biens immeubles (rénovation, extension, aménagement)</t>
  </si>
  <si>
    <t>Type de dépense (acquisition de matériel, location, acquisition de brevets, logiciels…)</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</si>
  <si>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family val="2"/>
        <scheme val="minor"/>
      </rPr>
      <t>Le plafond de l'achat de terrain ne s'applique que pour la somme des lignes pour lesquelles la réponse est "Oui".</t>
    </r>
  </si>
  <si>
    <t>(catégorie d'investissement à sélectionner dans le menu déroulant)</t>
  </si>
  <si>
    <t xml:space="preserve">(Si la dépense est affectée partiellement à l'opération, préciser le taux de proratisation retenu ex: 50%). 
Si la dépense est intégralement liée à l'opération, préciser 100%) </t>
  </si>
  <si>
    <t>(nom du type d'action à sélectionner dans le menu déroulant, en cohérence avec les éléments saisis dans l'onglet 0)</t>
  </si>
  <si>
    <r>
      <t xml:space="preserve">(absence ou type de marché public à sélectionner dans le menu déroulant)
</t>
    </r>
    <r>
      <rPr>
        <b/>
        <i/>
        <sz val="11"/>
        <color rgb="FFFF0000"/>
        <rFont val="Calibri"/>
        <family val="2"/>
        <scheme val="minor"/>
      </rPr>
      <t>Si oui, renseigner l'onglet "Liste MP"</t>
    </r>
  </si>
  <si>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</si>
  <si>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t>Le cas échéant. 
Si non concerné : entrer « N/A »</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</si>
  <si>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</si>
  <si>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</si>
  <si>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</si>
  <si>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</si>
  <si>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</si>
  <si>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</si>
  <si>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</si>
  <si>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</si>
  <si>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(nom de l'entreprise, de la structure émettrice du devis ou du justificatif de la dépense)</t>
  </si>
  <si>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</si>
  <si>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</si>
  <si>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</si>
  <si>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</si>
  <si>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</si>
  <si>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</si>
  <si>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(report automatique de la demande. Corriger les informations des cellules selon les modalités d'instruction)
</t>
    </r>
    <r>
      <rPr>
        <b/>
        <i/>
        <sz val="11"/>
        <color rgb="FFFF0000"/>
        <rFont val="Calibri"/>
        <family val="2"/>
        <scheme val="minor"/>
      </rPr>
      <t>Si oui, contrôler l'onglet "Liste MP"</t>
    </r>
  </si>
  <si>
    <t>(saisie automatique à corriger selon les modalités d'instruction)</t>
  </si>
  <si>
    <t>(le cas échéant:
demande de dérogation pour absence de devis opposable, ou note justificative du choix du devis le plus cher jointe)</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</si>
  <si>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</si>
  <si>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</si>
  <si>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</si>
  <si>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</si>
  <si>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Construction de biens immeubles</t>
  </si>
  <si>
    <t>Chaînage carré</t>
  </si>
  <si>
    <t>Non</t>
  </si>
  <si>
    <t>Amélioration de biens immeubles</t>
  </si>
  <si>
    <t>Favoriser service gestion errance animal</t>
  </si>
  <si>
    <t xml:space="preserve">Pas de marché public </t>
  </si>
  <si>
    <t>Non concerné</t>
  </si>
  <si>
    <t>mètre</t>
  </si>
  <si>
    <t>Fer Plus</t>
  </si>
  <si>
    <t>D230115102</t>
  </si>
  <si>
    <t>Devis 1</t>
  </si>
  <si>
    <t>OUI</t>
  </si>
  <si>
    <t xml:space="preserve">Voirie et réseau divers en lien avec l'investissement </t>
  </si>
  <si>
    <t xml:space="preserve">Acquisitions d'équipements, d'outils informatiques </t>
  </si>
  <si>
    <t xml:space="preserve">Aménagements des accès et espaces paysagers </t>
  </si>
  <si>
    <t xml:space="preserve">Développement de logiciels informatiques et acquisition de brevets </t>
  </si>
  <si>
    <t xml:space="preserve">Licences, droits d'auteurs et marques commerciales </t>
  </si>
  <si>
    <t>Total présenté</t>
  </si>
  <si>
    <t>Total retenu</t>
  </si>
  <si>
    <t>2. Frais de personnel</t>
  </si>
  <si>
    <t xml:space="preserve">Merci de saisir une ligne par personne
Les frais de personnel des agents titulaires de la fonction publique d'Etat ne sont pas éligibles. Pour ce type d'organisation, seul le personnel contractuel est éligible.  
Les frais de personnel dont la quotité d’affectation à l’opération est inférieure à 15% ne sont pas éligibles. La période de référence du taux d'affectation doit être de 1 an. Par exemple, un agent peut être à 50% sur l'opération la première année puis à 60% la deuxième année (dans ce cas saisir 2 lignes de dépense). Les affectations de moins d'un an, même si le taux est supérieur à 15%, ne sont pas éligibles. Le taux d'affectation peut-être inférieur à 15% par type d'action sous réserve que le taux d'affectation global à l'opération soit supérieur ou égal à 15%.
Les frais de personnel dont l'affectation à l'opération est justifiée par des feuilles de temps ne sont pas acceptés. La justification doit être réalisée via lettre de mission, contrat, fiche de poste formalisant l'affectation. </t>
  </si>
  <si>
    <t>Partie à remplir par le bénéficiaire - Présentation des dépenses de frais de personnel</t>
  </si>
  <si>
    <t>Partie réservée à l'administration - Instruction des dépenses de frais de personnel</t>
  </si>
  <si>
    <t>Description de l'intervention/de la mission</t>
  </si>
  <si>
    <t>Nom de l'intervenant</t>
  </si>
  <si>
    <t>Qualification de l'intervenant</t>
  </si>
  <si>
    <t>Contrat de travail</t>
  </si>
  <si>
    <t>Justificatif des frais salariaux présenté</t>
  </si>
  <si>
    <t>Frais salariaux moyens par mois en euros</t>
  </si>
  <si>
    <t>Nombre de mois sur la période de réalisation du projet</t>
  </si>
  <si>
    <t>Taux d'affectation sur le projet</t>
  </si>
  <si>
    <t>Justificatif du taux d'affectation présenté</t>
  </si>
  <si>
    <t>Montant des frais salariaux liés à l'opération présentés</t>
  </si>
  <si>
    <t>Description de l'intervention</t>
  </si>
  <si>
    <t xml:space="preserve">Frais salariaux moyens par mois en euros </t>
  </si>
  <si>
    <t>Montant éligible</t>
  </si>
  <si>
    <t>Montant écarté</t>
  </si>
  <si>
    <t>(nature du travail ou de la mission à réaliser sur l'opération.
Ex : animation, gestion, études…)</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</si>
  <si>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</si>
  <si>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</si>
  <si>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</si>
  <si>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t xml:space="preserve">(fiche de paie, journal de paie, déclaration sociale nominative (DSN), ou document probant équivalent)
</t>
    </r>
    <r>
      <rPr>
        <b/>
        <i/>
        <sz val="11"/>
        <rFont val="Calibri"/>
        <family val="2"/>
        <scheme val="minor"/>
      </rPr>
      <t xml:space="preserve">Voir la note de bifage pour l'anonymisation des données personnelles </t>
    </r>
  </si>
  <si>
    <t>salaire brut mensuel moyen sur la période de réalisation du projet</t>
  </si>
  <si>
    <t>charges patronales mensuelles moyennes sur la période de réalisation du projet</t>
  </si>
  <si>
    <t>total mensuel moyen sur la période de réalisation du projet</t>
  </si>
  <si>
    <t>Nombre de mois pour la réalisation du projet</t>
  </si>
  <si>
    <r>
      <t xml:space="preserve">(% d'affectation du personnel au projet éligible au FEADER. </t>
    </r>
    <r>
      <rPr>
        <i/>
        <sz val="11"/>
        <color rgb="FFFF0000"/>
        <rFont val="Calibri"/>
        <family val="2"/>
        <scheme val="minor"/>
      </rPr>
      <t>Les frais de personnel dont le taux d'affectation total à l'opération est inférieur à 15 % ne sont pas éligibles</t>
    </r>
    <r>
      <rPr>
        <i/>
        <sz val="11"/>
        <rFont val="Calibri"/>
        <family val="2"/>
        <scheme val="minor"/>
      </rPr>
      <t>)</t>
    </r>
  </si>
  <si>
    <t>(fiche de poste, lettre de mission, contrat de travail)</t>
  </si>
  <si>
    <t>(saisie automatique
base de calcul: coût horaire*temps de travail prévu sur l'opération)</t>
  </si>
  <si>
    <t>Salaire brut mensuel moyen
(report automatique de la demande. Corriger les informations des cellules selon les modalités d'instruction)</t>
  </si>
  <si>
    <t>Charges patronales mensuelles moyennes
(report automatique de la demande. Corriger les informations des cellules selon les modalités d'instruction)</t>
  </si>
  <si>
    <t>Total mensuel moyen
(report automatique de la demande. Corriger les informations des cellules selon les modalités d'instruction)</t>
  </si>
  <si>
    <t>Nombre de mois pour la réalisation du projet 
(report automatique de la demande. Corriger les informations des cellules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</si>
  <si>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</si>
  <si>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Conseil - action 1 - année 2024</t>
  </si>
  <si>
    <t>Mme DUPONT</t>
  </si>
  <si>
    <t>Chargée de mission</t>
  </si>
  <si>
    <t>Oui</t>
  </si>
  <si>
    <t>Fiche de paie</t>
  </si>
  <si>
    <t>Agent recruté pour la mission</t>
  </si>
  <si>
    <t xml:space="preserve">Partie à remplir par le bénéficiaire - Présentation des dépenses de frais généraux
</t>
  </si>
  <si>
    <t>Partie réservée à l'administration - Instruction des frais généraux (selon les modalités définies dans la notice)</t>
  </si>
  <si>
    <t>Catégorie de frais</t>
  </si>
  <si>
    <t>Honoraires</t>
  </si>
  <si>
    <t>Type de dépense (études préalabes à la réalisation d'un investissement matériel, diagnostics, assistance à maitrise d'ouvrage, honoraires de consultants…)</t>
  </si>
  <si>
    <t>(catégorie de frais à sélectionner dans le menu déroulant)</t>
  </si>
  <si>
    <t xml:space="preserve">(Si la dépense est affectée partiellement à l'opération, préciser le taux de proratisation retenu ex: 50%. 
Si la dépense est intégralement liée à l'opération, préciser 100%) </t>
  </si>
  <si>
    <t>Pour les marchés publics de travaux ou de fournitures et de services, la valeur est-elle supérieure aux seuils rappelés en encart ci-dessus ?</t>
  </si>
  <si>
    <t>(nom de l'entreprise, de la structure émettrice du devis ou du justificatif de la dépense retenue)</t>
  </si>
  <si>
    <t xml:space="preserve">(le cas échéant, pour préciser un point saillant au Service Instructeur)
</t>
  </si>
  <si>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</si>
  <si>
    <t>Etudes ou prestations de conseil</t>
  </si>
  <si>
    <t>Etude de faisabilité</t>
  </si>
  <si>
    <t>euro</t>
  </si>
  <si>
    <t>Pas de marché public</t>
  </si>
  <si>
    <t>EkoXpertise</t>
  </si>
  <si>
    <t>F558115102</t>
  </si>
  <si>
    <t xml:space="preserve">GUAConseil </t>
  </si>
  <si>
    <t>D72892929</t>
  </si>
  <si>
    <t>Conseil durabilité environnementale et économique, y compris études de faisabilité</t>
  </si>
  <si>
    <t>Partie à remplir par le bénéficiaire - Présentation des dépenses d'amortissement</t>
  </si>
  <si>
    <t>Partie réservée à l'administration - Instruction des dépenses d'amortissement</t>
  </si>
  <si>
    <t>Description du bien amortissable</t>
  </si>
  <si>
    <t>Type de bien</t>
  </si>
  <si>
    <t>Lien avec l’opération</t>
  </si>
  <si>
    <t>Taux d'affectation à l'opération sur la durée présentée</t>
  </si>
  <si>
    <t>Justificatif de la valeur du bien amorti</t>
  </si>
  <si>
    <t>Durée de l'opération</t>
  </si>
  <si>
    <t>Date de début d’amortissement</t>
  </si>
  <si>
    <t>Durée totale de l’amortissement</t>
  </si>
  <si>
    <t>Durée d’amortissement présentée EN JOURS</t>
  </si>
  <si>
    <t>Durée d’amortissement présentée EN ANNÉES</t>
  </si>
  <si>
    <t>Coût total de l'amortissement</t>
  </si>
  <si>
    <t>Montant de la charge d'amortissement présentée</t>
  </si>
  <si>
    <t>Justificatif de la modalité d'amortissement</t>
  </si>
  <si>
    <t>Coût total de l’amortissement</t>
  </si>
  <si>
    <t>Justificatif(s) approprié(s) joint(s) ?</t>
  </si>
  <si>
    <t>Montant de la charge d'amortissement éligible</t>
  </si>
  <si>
    <t xml:space="preserve">Type de dépense </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</si>
  <si>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</si>
  <si>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</si>
  <si>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</si>
  <si>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</si>
  <si>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</si>
  <si>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(évaluation de la valeur du bien par un expert indépendat)</t>
  </si>
  <si>
    <t>en année(s)</t>
  </si>
  <si>
    <t>(jj/mm/aaaa)</t>
  </si>
  <si>
    <t>(cette durée ne doit pas être supérieure à la durée de l'opération)</t>
  </si>
  <si>
    <t xml:space="preserve">
(saisie automatique)
</t>
  </si>
  <si>
    <t>(montant de la charge d'amortissement pour la durée totale d'amortissement du matériel)</t>
  </si>
  <si>
    <t>[(coût total de l'amortissement / durée totale de l'amortissement) x durée d'amortissement présentée ] x taux d'affectation à l'opération</t>
  </si>
  <si>
    <t>(plan d'amortissement prévisionnel, attestation sur l’honneur du bénéficiaire qui atteste que le bien amorti n’a pas fait l’objet de subventions publiques, etc.)</t>
  </si>
  <si>
    <t>Oui / Non / Sans objet</t>
  </si>
  <si>
    <t>Amortissement exemple</t>
  </si>
  <si>
    <t>Neuf</t>
  </si>
  <si>
    <t>Nécessaire à la réalisation de l'opération - exemple</t>
  </si>
  <si>
    <t>Justificatif : exemple</t>
  </si>
  <si>
    <t>2</t>
  </si>
  <si>
    <t>13/11/2025</t>
  </si>
  <si>
    <t>365</t>
  </si>
  <si>
    <t>Attestation sur l'honneur</t>
  </si>
  <si>
    <t>XX</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</si>
  <si>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</si>
  <si>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</si>
  <si>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</si>
  <si>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</si>
  <si>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</si>
  <si>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</si>
  <si>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</si>
  <si>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</si>
  <si>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t>Tableau récapitulatif des dépenses prévisionnelles de l'opération
(données à titre informatif ne valant ni promesse d'attribution de l'aide, ni contractualisation des montants indiqués)</t>
  </si>
  <si>
    <t>Montants</t>
  </si>
  <si>
    <t>Présentés</t>
  </si>
  <si>
    <t>Contrôles à titre informatifs (hors condition d'éligibilité du projet, les autres dépassements de plafond seront traités par le service instructeur le cas échéant)</t>
  </si>
  <si>
    <t xml:space="preserve">Ventilation des dépenses présentées par poste </t>
  </si>
  <si>
    <t xml:space="preserve">Poste de dépenses </t>
  </si>
  <si>
    <t>Investissements (hors  achat de terrain hors terrain à des fins de protection de l’environnement et de préservation des sols riches en carbone, ou terrain pour de jeunes agriculteurs acquis au moyen d’instrument financier)</t>
  </si>
  <si>
    <t xml:space="preserve"> Achat de terrain hors terrain à des fins de protection de l’environnement et de préservation des sols riches en carbone, ou terrain pour de jeunes agriculteurs acquis au moyen d’instrument financier</t>
  </si>
  <si>
    <t xml:space="preserve">Frais généraux </t>
  </si>
  <si>
    <t>Frais de personnel</t>
  </si>
  <si>
    <t>Amortissement</t>
  </si>
  <si>
    <t>Montant total HT</t>
  </si>
  <si>
    <t>Montant total TVA</t>
  </si>
  <si>
    <t xml:space="preserve">Montant présenté </t>
  </si>
  <si>
    <t>Total  TTC</t>
  </si>
  <si>
    <t>Type de bénéficiaire (se réfère à l'information saisi dans l'onglet accueil)</t>
  </si>
  <si>
    <t>Montant du plafond de l'achat de terrain hors terrain à des fins de protection de l’environnement et de préservation des sols riches en carbone, ou terrain pour de jeunes agriculteurs acquis au moyen d’instrument financier (10% max. des dépenses présentées)</t>
  </si>
  <si>
    <r>
      <t xml:space="preserve">Recettes prévisionelles générées
</t>
    </r>
    <r>
      <rPr>
        <b/>
        <sz val="16"/>
        <color rgb="FFFF0000"/>
        <rFont val="Calibri"/>
        <family val="2"/>
        <scheme val="minor"/>
      </rPr>
      <t>(Dans le cas où les recettes sont à déduire du Montant total HT se rapprocher du service instructeur)</t>
    </r>
  </si>
  <si>
    <r>
      <rPr>
        <b/>
        <sz val="16"/>
        <color rgb="FF000000"/>
        <rFont val="Calibri"/>
        <family val="2"/>
        <scheme val="minor"/>
      </rPr>
      <t xml:space="preserve">Plafond  maximal de 3 000 000,00 € du montant d'aide FEADER pour le bénéficiaire privé
</t>
    </r>
    <r>
      <rPr>
        <b/>
        <sz val="16"/>
        <color rgb="FFFF0000"/>
        <rFont val="Calibri"/>
        <family val="2"/>
        <scheme val="minor"/>
      </rPr>
      <t>En cas de "Plafond non respecté", le plafonnement est réalisé automatiquement dans le tableau ci-dessous</t>
    </r>
  </si>
  <si>
    <r>
      <t xml:space="preserve">Plafond de l'achat de terrain hors terrain à des fins de protection de l’environnement et de préservation des sols riches en carbone, ou terrain pour de jeunes agriculteurs acquis au moyen d’instrument financier
</t>
    </r>
    <r>
      <rPr>
        <b/>
        <sz val="16"/>
        <color rgb="FFFF0000"/>
        <rFont val="Calibri"/>
        <family val="2"/>
        <scheme val="minor"/>
      </rPr>
      <t>Les achats de terrain sont plafonnés en instruction le cas échéant</t>
    </r>
  </si>
  <si>
    <t>Assiette PSN présentée
(donnée à titre informatif ne valant ni promesse d'attribution de l'aide, ni contractualisation des montants indiqués)</t>
  </si>
  <si>
    <r>
      <rPr>
        <b/>
        <sz val="16"/>
        <color rgb="FF000000"/>
        <rFont val="Calibri"/>
        <family val="2"/>
        <scheme val="minor"/>
      </rPr>
      <t xml:space="preserve">Seuil minimal de 15 000,00 € pour les dépenses présentées.
</t>
    </r>
    <r>
      <rPr>
        <b/>
        <sz val="16"/>
        <color rgb="FFFF0000"/>
        <rFont val="Calibri"/>
        <family val="2"/>
        <scheme val="minor"/>
      </rPr>
      <t>ATTENTION: Le respect de ce seuil est une condition d'éligibilité du projet</t>
    </r>
  </si>
  <si>
    <r>
      <t xml:space="preserve">COMPLÉTER LES INFORMATIONS LIEES A D'AUTRES EVENTUELS FINANCEURS 
</t>
    </r>
    <r>
      <rPr>
        <sz val="25"/>
        <color theme="0"/>
        <rFont val="Calibri"/>
        <family val="2"/>
        <scheme val="minor"/>
      </rPr>
      <t xml:space="preserve">Compléter les cellules blanches ci-dessous. Le cas échéant, ajouter autant de lignes que de financeurs publics ou privés existants. 
</t>
    </r>
    <r>
      <rPr>
        <i/>
        <sz val="25"/>
        <color theme="0" tint="-4.9989318521683403E-2"/>
        <rFont val="Calibri"/>
        <family val="2"/>
        <scheme val="minor"/>
      </rPr>
      <t>(Attention, si le périmètre du projet financé est différent de celui du FEADER un échange avec le service instructeur est nécessaire avant validation de la demande d'aide)</t>
    </r>
  </si>
  <si>
    <t>Montant d'aide publique calculé après application des RIF</t>
  </si>
  <si>
    <t xml:space="preserve">La règle de non-profit est-elle respectée ? 
Cette règle signifie que la somme des financements pour l'opération présentée ne dépasse pas le coût total de cette dernière. </t>
  </si>
  <si>
    <r>
      <t xml:space="preserve">Montant du cofinanceur </t>
    </r>
    <r>
      <rPr>
        <b/>
        <u/>
        <sz val="18"/>
        <color rgb="FFFF0000"/>
        <rFont val="Calibri"/>
        <family val="2"/>
      </rPr>
      <t xml:space="preserve">public </t>
    </r>
    <r>
      <rPr>
        <b/>
        <sz val="18"/>
        <rFont val="Calibri"/>
        <family val="2"/>
      </rPr>
      <t>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</si>
  <si>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</si>
  <si>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</si>
  <si>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cofinanceur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</si>
  <si>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</si>
  <si>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Les décisions d'attribution des financements privés sont-elles obtenues en date du dépôt de la demande d'aide ?</t>
  </si>
  <si>
    <t>Dont montant FEADER sollicité</t>
  </si>
  <si>
    <t>Plafond lié à la règle de non-profit</t>
  </si>
  <si>
    <t>Attention, si le montant versé par le cofinanceur porte sur un périmètre différent du projet éligible au FEADER, il ne faut renseigner ici que le montant correspondant au périmètre du projet éligible au FEADER</t>
  </si>
  <si>
    <t>Dont montant d'aide nationale sollicitée</t>
  </si>
  <si>
    <t>Montant de l'apport du porteur de projet</t>
  </si>
  <si>
    <t>Synthèse de l'opération présentée par  type d'action</t>
  </si>
  <si>
    <r>
      <rPr>
        <b/>
        <sz val="16"/>
        <color theme="1"/>
        <rFont val="Calibri"/>
        <family val="2"/>
        <scheme val="minor"/>
      </rPr>
      <t>Détail des montants prévisionnels d'aide par type d'action</t>
    </r>
    <r>
      <rPr>
        <sz val="16"/>
        <color theme="1"/>
        <rFont val="Calibri"/>
        <family val="2"/>
        <scheme val="minor"/>
      </rPr>
      <t xml:space="preserve">
(données à titre informatif ne valant ni promesse d'attribution de l'aide, ni contractualisation des montants indiqués)</t>
    </r>
  </si>
  <si>
    <t>Dépenses présentées</t>
  </si>
  <si>
    <t xml:space="preserve">Dépenses présentées calculées après application du seuil </t>
  </si>
  <si>
    <t>Part du type d'action sur le total des dépenses présentées (en %)</t>
  </si>
  <si>
    <t>Taux d'Aide Publique (TAP) réglementaire du dispositif, équivalent au Taux Maximum d'Aide Publique (TMAP) le cas échéant</t>
  </si>
  <si>
    <t>Montant d'aide calculé après application des Règles d'Interventions Financières (RIF)</t>
  </si>
  <si>
    <t>Part du type d'action sur le total du montant d'aide publique avant contrôle de la règle de non-profit (en %)</t>
  </si>
  <si>
    <r>
      <t xml:space="preserve">Montant d'aide publique </t>
    </r>
    <r>
      <rPr>
        <b/>
        <sz val="16"/>
        <color rgb="FFFF0000"/>
        <rFont val="Calibri (Corps)"/>
      </rPr>
      <t>après</t>
    </r>
    <r>
      <rPr>
        <b/>
        <sz val="16"/>
        <rFont val="Calibri (Corps)"/>
      </rPr>
      <t xml:space="preserve"> contrôle de la règle de non-profit</t>
    </r>
  </si>
  <si>
    <r>
      <t xml:space="preserve">Taux d'Aide Publique (TAP) réglementaire du dispositif, </t>
    </r>
    <r>
      <rPr>
        <b/>
        <sz val="16"/>
        <color rgb="FFFF0000"/>
        <rFont val="Calibri"/>
        <family val="2"/>
      </rPr>
      <t>après</t>
    </r>
    <r>
      <rPr>
        <b/>
        <sz val="16"/>
        <rFont val="Calibri"/>
        <family val="2"/>
      </rPr>
      <t xml:space="preserve"> contrôle de la règle de non-profit</t>
    </r>
  </si>
  <si>
    <t>Le montant du financeur public autre que FEADER/Région prend-il en charge toute la part nationale initiale ?</t>
  </si>
  <si>
    <t>Montant d'aide FEADER intermédiaire</t>
  </si>
  <si>
    <t>Montant FEADER à solliciter final</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</si>
  <si>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</si>
  <si>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</si>
  <si>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</si>
  <si>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</si>
  <si>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</si>
  <si>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</si>
  <si>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 xml:space="preserve">Montant de l'apport </t>
  </si>
  <si>
    <t>% de l'apport et du financement externe d'origine privée</t>
  </si>
  <si>
    <t>Unique montant finançable par un autre cofinanceur publique issu du plafonnement du montant FEADER</t>
  </si>
  <si>
    <t xml:space="preserve">Après applications du seuil calculé ci-dessus
Le plafonnement de l'achat de terrain aura lieu à l'instruction le cas échéant </t>
  </si>
  <si>
    <r>
      <t xml:space="preserve">Saisir dans cette colonne le TAP applicable à chaque type d'action.
</t>
    </r>
    <r>
      <rPr>
        <b/>
        <sz val="16"/>
        <color rgb="FFFF0000"/>
        <rFont val="Calibri"/>
        <family val="2"/>
      </rPr>
      <t xml:space="preserve">Le Taux d’aide publique est de 100% sauf lorsque le projet est concerné par une aide d'Etat. </t>
    </r>
    <r>
      <rPr>
        <b/>
        <sz val="16"/>
        <rFont val="Calibri"/>
        <family val="2"/>
      </rPr>
      <t xml:space="preserve">
Le cas échéant, veuillez renseigner le taux d'aide publique associé au régime d'aide d'Etat que vous pensez applicable conformément à la notice. En cas de doute veuillez contacter le service instructeur. </t>
    </r>
  </si>
  <si>
    <t>TAP réglementaire du dispositif x Dépenses présentées</t>
  </si>
  <si>
    <t>Cette étape permet de recalculer le montant d'aide publique dans le cas où il existe des financeurs privés externes et des contributions en nature, et que la règle de non-profit ne serait pas respectée</t>
  </si>
  <si>
    <t>Cette étape permet de recalculer le TAP dans le cas où il existe des financeurs privés externes et que la règle de non-profit ne serait pas respectée</t>
  </si>
  <si>
    <r>
      <t xml:space="preserve">Saisie automatique en fonction des montants </t>
    </r>
    <r>
      <rPr>
        <b/>
        <sz val="16"/>
        <color rgb="FFFF0000"/>
        <rFont val="Calibri"/>
        <family val="2"/>
      </rPr>
      <t>(à corriger à l'aide du menu déroulant si consigne différente et se rapprocher du service instructeur le cas échéant)</t>
    </r>
  </si>
  <si>
    <t>Montant d'aide calculé après application des RIF - Montant du financeur public autre que FEADER/Région</t>
  </si>
  <si>
    <t>Montant d'aide FEADER calculé après application du plafond de 3 millions d'euros</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</si>
  <si>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</si>
  <si>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b/>
        <i/>
        <sz val="16"/>
        <color rgb="FFFF0000"/>
        <rFont val="Calibri"/>
        <family val="2"/>
      </rPr>
      <t>(se rapprocher du service instructeur)</t>
    </r>
  </si>
  <si>
    <t>Montant de la part nationale - le montant du financeur public autre que FEADER/Région</t>
  </si>
  <si>
    <t>Emprunt + Auto-financement + Montant non pris en charge par le FEADER suite au plafonnement</t>
  </si>
  <si>
    <r>
      <t xml:space="preserve">Montant égal à 0 si le plafond de l'aide FEADER n'est pas atteint. </t>
    </r>
    <r>
      <rPr>
        <b/>
        <i/>
        <sz val="16"/>
        <color rgb="FFFF0000"/>
        <rFont val="Calibri"/>
        <family val="2"/>
      </rPr>
      <t>Ce montant est le seul pouvant être demandé à un autre cofinanceur public par le porteur de projet. 
Pour information, il peut également être demandé à un cofinanceur privé à l'image de tout le montant de l'apport.
Dans les deux cas, tout cofinanceur public ou privé supplémentaire doit être notifié au service instructeur avant conventionnement</t>
    </r>
    <r>
      <rPr>
        <b/>
        <i/>
        <sz val="16"/>
        <rFont val="Calibri"/>
        <family val="2"/>
      </rPr>
      <t>.</t>
    </r>
  </si>
  <si>
    <t>Total des dépenses</t>
  </si>
  <si>
    <t>Partie réservée à l'administration - Récapitulatif des dépenses de l'opération retenues à l'instruction
(saisies automatiques à corriger selon les modalités d'instruction)</t>
  </si>
  <si>
    <t>Ecartés</t>
  </si>
  <si>
    <t>Contrôles automatiques</t>
  </si>
  <si>
    <t xml:space="preserve">Ventilation des dépenses instruites par poste </t>
  </si>
  <si>
    <t xml:space="preserve">Total </t>
  </si>
  <si>
    <t>Type de bénéficiaire</t>
  </si>
  <si>
    <t>Dépenses éligibles (avant RIF)</t>
  </si>
  <si>
    <r>
      <t xml:space="preserve">Recettes prévisionelles générées
</t>
    </r>
    <r>
      <rPr>
        <b/>
        <sz val="14"/>
        <color rgb="FFFF0000"/>
        <rFont val="Calibri"/>
        <family val="2"/>
        <scheme val="minor"/>
      </rPr>
      <t>(Dans le cas où les recettes sont à déduire du Montant total HT se rapprocher du service instructeur)</t>
    </r>
  </si>
  <si>
    <t>Dépenses éligibles retenues (après RIF)</t>
  </si>
  <si>
    <t>Assiette PSN retenue
(donnée à titre informatif ne valant ni promesse d'attribution de l'aide, ni contractualisation des montants indiqués)</t>
  </si>
  <si>
    <r>
      <t>Report des informations des cofinanceurs externes du porteur de projet</t>
    </r>
    <r>
      <rPr>
        <sz val="25"/>
        <color theme="1"/>
        <rFont val="Calibri"/>
        <family val="2"/>
        <scheme val="minor"/>
      </rPr>
      <t xml:space="preserve">
</t>
    </r>
    <r>
      <rPr>
        <i/>
        <sz val="25"/>
        <color theme="1"/>
        <rFont val="Calibri"/>
        <family val="2"/>
        <scheme val="minor"/>
      </rPr>
      <t>(Attention, si le périmètre du projet financé est différent de celui du FEADER, le calcul doit être réalisé manuellement)</t>
    </r>
  </si>
  <si>
    <t>Plafond lié à la règle de non profit</t>
  </si>
  <si>
    <t>Dont montant d'aide publique supplémentaire sollicitée (cas du plafond du montant FEADER atteint)</t>
  </si>
  <si>
    <t>Montant de l'apport nécessaire</t>
  </si>
  <si>
    <t>Partie réservée à l'administration - Détail des montants prévisionnels d'aide par type d'action, à l'instruction
(report automatique des informations renseignées par le bénéficiaire, corriger le cas échéant)</t>
  </si>
  <si>
    <t>Dépenses instruites</t>
  </si>
  <si>
    <r>
      <rPr>
        <b/>
        <sz val="16"/>
        <color rgb="FF000000"/>
        <rFont val="Calibri"/>
        <family val="2"/>
      </rPr>
      <t xml:space="preserve">Dépenses instruites </t>
    </r>
    <r>
      <rPr>
        <b/>
        <sz val="16"/>
        <color rgb="FFFF0000"/>
        <rFont val="Calibri"/>
        <family val="2"/>
      </rPr>
      <t>après plafonnement de l'achat de terrain hors terrain à des fins de protection de l’environnement et de préservation des sols riches en carbone, ou terrain pour de jeunes agriculteurs acquis au moyen d’instrument financier</t>
    </r>
  </si>
  <si>
    <t>Part du type d'action sur le total des dépenses éligibles retenues (en %)</t>
  </si>
  <si>
    <r>
      <t xml:space="preserve">Montant d'aide publique </t>
    </r>
    <r>
      <rPr>
        <b/>
        <sz val="16"/>
        <color rgb="FFFF0000"/>
        <rFont val="Calibri"/>
        <family val="2"/>
      </rPr>
      <t>après</t>
    </r>
    <r>
      <rPr>
        <b/>
        <sz val="16"/>
        <rFont val="Calibri"/>
        <family val="2"/>
      </rPr>
      <t xml:space="preserve"> contrôle de la règle de non-profit</t>
    </r>
  </si>
  <si>
    <t>Le montant du financeur public autre que FEADER/Région prend-il en charge toute la part nationale?</t>
  </si>
  <si>
    <t>Montant d'aide FEADER intermédiaire AVANT CONTRÔLE DU PLAFOND</t>
  </si>
  <si>
    <t>Montant d'aide FEADER à solliciter FINAL</t>
  </si>
  <si>
    <t>% de l'apport</t>
  </si>
  <si>
    <t>Commentaires du service instructeur</t>
  </si>
  <si>
    <t>Financement hors assiette PSN</t>
  </si>
  <si>
    <t>Saisie automatique en fonction des montants à corriger si consigne différente le cas échéant</t>
  </si>
  <si>
    <r>
      <t xml:space="preserve">Saisie automatique </t>
    </r>
    <r>
      <rPr>
        <b/>
        <i/>
        <sz val="16"/>
        <color rgb="FFFF0000"/>
        <rFont val="Calibri"/>
        <family val="2"/>
      </rPr>
      <t>(à corriger dans le cas où le montant du financeur public autre que FEADER/Région est supérieur à la part nationale, mais que la Région participe également à la part nationale)</t>
    </r>
    <r>
      <rPr>
        <b/>
        <i/>
        <sz val="16"/>
        <rFont val="Calibri"/>
        <family val="2"/>
      </rPr>
      <t>.</t>
    </r>
  </si>
  <si>
    <t>Emprunt + Auto-financement+Montant non pris en charge par le FEADER suite au plafonnement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</si>
  <si>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</si>
  <si>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</si>
  <si>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</si>
  <si>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</si>
  <si>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</si>
  <si>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Annexe financière à la Décision Juridique</t>
  </si>
  <si>
    <t>version 3 - Janvier 2026</t>
  </si>
  <si>
    <t xml:space="preserve">1. Synthèse des dépenses </t>
  </si>
  <si>
    <t>2. Synthèse des ressources instruites</t>
  </si>
  <si>
    <t>Montant total du projet</t>
  </si>
  <si>
    <t>Par poste de dépense</t>
  </si>
  <si>
    <t>Taux d'aide publique</t>
  </si>
  <si>
    <t xml:space="preserve">Investissements </t>
  </si>
  <si>
    <t>Montant d'aide publique</t>
  </si>
  <si>
    <t>dont FEADER</t>
  </si>
  <si>
    <t>Frais généraux</t>
  </si>
  <si>
    <t>dont conseil régional de Guadeloupe</t>
  </si>
  <si>
    <t>dont Montant du cofinanceur public externe 1</t>
  </si>
  <si>
    <t>TOTAL</t>
  </si>
  <si>
    <t>dont Montant du cofinanceur public externe 2</t>
  </si>
  <si>
    <t>Par type d'action</t>
  </si>
  <si>
    <t>dont Montant du cofinanceur public externe 3</t>
  </si>
  <si>
    <t>Montant des financeurs privés</t>
  </si>
  <si>
    <t>Autofinancement (dont montant d'aide publique non attribué en cas de plafonnement FEADER)</t>
  </si>
  <si>
    <t xml:space="preserve">Montant d'aide publique éligible non attribué </t>
  </si>
  <si>
    <t>3. Détail des dépenses instruites par poste de dépense</t>
  </si>
  <si>
    <t xml:space="preserve">Numéro </t>
  </si>
  <si>
    <t xml:space="preserve">Caractéristique supplémentaire </t>
  </si>
  <si>
    <t>Investissements</t>
  </si>
  <si>
    <t>NC.</t>
  </si>
  <si>
    <t>Total éligible retenu</t>
  </si>
  <si>
    <t xml:space="preserve"> Favoriser la mise en place de projets / services de gestion de l'errance animale visant notamment la mise en place de campagnes de capture et de stérilisation, le déploiement d’un système d'alerte, l'accueil en refuge et/ou fourrière</t>
  </si>
  <si>
    <t>Permettre l’offre de prestations dans des espaces mutualisés : maisons et 
espaces d’accueil pour les associations, espaces de services 
d'accompagnement administratif, social, numérique, bureautique de 
proximité aux particuliers et aux entreprises, bus équipés visant la diffusion 
d’information aux particuliers, lieux de travail, de réunions, d'animation, de 
commercialisation d'agrofournitures et de services de groupements, de 
structures agricoles et d'entités œuvrant pour le secteur agricole et 
l'agrotransformation.</t>
  </si>
  <si>
    <t xml:space="preserve"> Favoriser la mise en place de maisons de santé et la construction ou 
rénovation de structures dédiées à la prise en charge des personnes 
vulnérables et/ou en situation de handicap</t>
  </si>
  <si>
    <t>Permettre la construction ou rénovation d’infrastructures dédiées à accueillir 
les activités de la Banque Alimentaire de Guadeloupe, permettre et favoriser 
le stockage et la distribution des denrées</t>
  </si>
  <si>
    <t>Développer les projets d’infrastructures locales portées par des entreprises 
privées contribuant au développement d’une gamme de services
structurants en termes d’offre touristique et valorisant le patrimoine naturel, 
agricole ou culture</t>
  </si>
  <si>
    <t>Financer les chemins communaux desservant a minima 4 unités de 
production agricoles</t>
  </si>
  <si>
    <t>Permettre l’accès et la formation aux nouvelles technologies de 
l’information et de la communication au travers d’espaces publics ou de 
services pour le bénéfice des populations rurales</t>
  </si>
  <si>
    <t>Permettre la formation des agriculteurs, des ouvriers agricoles, des 
apprenants, des apprentis, des techniciens aux métiers agricoles</t>
  </si>
  <si>
    <t xml:space="preserve">Permettre la formation des personnes en insertion ou éloignés de l'emploi au 
travers d'infrastructures d'accueil et de valorisation des ressources locales. </t>
  </si>
  <si>
    <t>Public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</si>
</sst>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_);\(#,##0.00\ &quot;€&quot;\)"/>
    <numFmt numFmtId="165" formatCode="#,##0.00\ &quot;€&quot;;\-#,##0.00\ &quot;€&quot;"/>
    <numFmt numFmtId="166" formatCode="#,##0.00\ &quot;€&quot;;[Red]\-#,##0.00\ &quot;€&quot;"/>
    <numFmt numFmtId="167" formatCode="_-* #,##0.00\ &quot;€&quot;_-;\-* #,##0.00\ &quot;€&quot;_-;_-* &quot;-&quot;??\ &quot;€&quot;_-;_-@_-"/>
    <numFmt numFmtId="168" formatCode="_-* #,##0.00\ _€_-;\-* #,##0.00\ _€_-;_-* &quot;-&quot;??\ _€_-;_-@_-"/>
    <numFmt numFmtId="169" formatCode="#,##0.00\ &quot;€&quot;"/>
    <numFmt numFmtId="170" formatCode="#,##0.00&quot; &quot;[$€-40C];[Red]&quot;-&quot;#,##0.00&quot; &quot;[$€-40C]"/>
    <numFmt numFmtId="171" formatCode="&quot; &quot;#,##0.00&quot; € &quot;;&quot;-&quot;#,##0.00&quot; € &quot;;&quot;-&quot;#&quot; € &quot;;@&quot; &quot;"/>
    <numFmt numFmtId="172" formatCode="&quot; &quot;#,##0.00&quot;    &quot;;&quot;-&quot;#,##0.00&quot;    &quot;;&quot;-&quot;#&quot;    &quot;;@&quot; &quot;"/>
  </numFmts>
  <fonts count="102">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b/>
      <sz val="11"/>
      <color rgb="FF0070C0"/>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i/>
      <u/>
      <sz val="11"/>
      <name val="Calibri"/>
      <family val="2"/>
      <scheme val="minor"/>
    </font>
    <font>
      <sz val="12"/>
      <color rgb="FFFF0000"/>
      <name val="Calibri"/>
      <family val="2"/>
      <scheme val="minor"/>
    </font>
    <font>
      <b/>
      <sz val="16"/>
      <name val="Calibri"/>
      <family val="2"/>
    </font>
    <font>
      <b/>
      <i/>
      <sz val="14"/>
      <color theme="1"/>
      <name val="Calibri"/>
      <family val="2"/>
      <scheme val="minor"/>
    </font>
    <font>
      <sz val="20"/>
      <color rgb="FFFF0000"/>
      <name val="Calibri"/>
      <family val="2"/>
      <scheme val="minor"/>
    </font>
    <font>
      <i/>
      <sz val="11"/>
      <color rgb="FFFF0000"/>
      <name val="Calibri"/>
      <family val="2"/>
      <scheme val="minor"/>
    </font>
    <font>
      <b/>
      <sz val="11"/>
      <color rgb="FFC00000"/>
      <name val="Calibri"/>
      <family val="2"/>
      <scheme val="minor"/>
    </font>
    <font>
      <sz val="9"/>
      <name val="Tahoma"/>
      <family val="2"/>
    </font>
    <font>
      <sz val="11"/>
      <color rgb="FFC00000"/>
      <name val="Calibri"/>
      <family val="2"/>
      <scheme val="minor"/>
    </font>
    <font>
      <b/>
      <sz val="12"/>
      <color rgb="FF000000"/>
      <name val="Calibri"/>
      <family val="2"/>
      <scheme val="minor"/>
    </font>
    <font>
      <sz val="12"/>
      <color rgb="FF000000"/>
      <name val="Calibri"/>
      <family val="2"/>
      <scheme val="minor"/>
    </font>
    <font>
      <u/>
      <sz val="12"/>
      <color rgb="FF000000"/>
      <name val="Calibri"/>
      <family val="2"/>
      <scheme val="minor"/>
    </font>
    <font>
      <b/>
      <sz val="14"/>
      <color rgb="FF000000"/>
      <name val="Calibri"/>
      <family val="2"/>
      <scheme val="minor"/>
    </font>
    <font>
      <b/>
      <sz val="16"/>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6"/>
      <color theme="1"/>
      <name val="Calibri"/>
      <family val="2"/>
      <scheme val="minor"/>
    </font>
    <font>
      <sz val="14"/>
      <color rgb="FF000000"/>
      <name val="Calibri"/>
      <family val="2"/>
      <scheme val="minor"/>
    </font>
    <font>
      <b/>
      <i/>
      <sz val="11"/>
      <color rgb="FFFF0000"/>
      <name val="Calibri"/>
      <family val="2"/>
      <scheme val="minor"/>
    </font>
    <font>
      <b/>
      <sz val="25"/>
      <color theme="0"/>
      <name val="Calibri"/>
      <family val="2"/>
      <scheme val="minor"/>
    </font>
    <font>
      <sz val="25"/>
      <color theme="0"/>
      <name val="Calibri"/>
      <family val="2"/>
      <scheme val="minor"/>
    </font>
    <font>
      <i/>
      <sz val="25"/>
      <color theme="0" tint="-4.9989318521683403E-2"/>
      <name val="Calibri"/>
      <family val="2"/>
      <scheme val="minor"/>
    </font>
    <font>
      <b/>
      <sz val="18"/>
      <name val="Calibri"/>
      <family val="2"/>
    </font>
    <font>
      <b/>
      <u/>
      <sz val="18"/>
      <color rgb="FFFF0000"/>
      <name val="Calibri"/>
      <family val="2"/>
    </font>
    <font>
      <b/>
      <u/>
      <sz val="18"/>
      <name val="Calibri"/>
      <family val="2"/>
    </font>
    <font>
      <i/>
      <sz val="18"/>
      <name val="Calibri"/>
      <family val="2"/>
    </font>
    <font>
      <sz val="18"/>
      <color theme="1"/>
      <name val="Calibri"/>
      <family val="2"/>
      <scheme val="minor"/>
    </font>
    <font>
      <b/>
      <sz val="18"/>
      <color rgb="FF000000"/>
      <name val="Calibri"/>
      <family val="2"/>
      <scheme val="minor"/>
    </font>
    <font>
      <b/>
      <sz val="16"/>
      <color rgb="FFFF0000"/>
      <name val="Calibri"/>
      <family val="2"/>
    </font>
    <font>
      <i/>
      <sz val="16"/>
      <name val="Calibri"/>
      <family val="2"/>
    </font>
    <font>
      <sz val="16"/>
      <name val="Calibri"/>
      <family val="2"/>
    </font>
    <font>
      <b/>
      <i/>
      <sz val="16"/>
      <name val="Calibri"/>
      <family val="2"/>
    </font>
    <font>
      <b/>
      <i/>
      <sz val="16"/>
      <color rgb="FFFF0000"/>
      <name val="Calibri"/>
      <family val="2"/>
    </font>
    <font>
      <sz val="16"/>
      <name val="Calibri"/>
      <family val="2"/>
      <scheme val="minor"/>
    </font>
    <font>
      <b/>
      <sz val="16"/>
      <color rgb="FF000000"/>
      <name val="Calibri"/>
      <family val="2"/>
    </font>
    <font>
      <b/>
      <i/>
      <sz val="16"/>
      <color theme="1"/>
      <name val="Calibri"/>
      <family val="2"/>
      <scheme val="minor"/>
    </font>
    <font>
      <b/>
      <i/>
      <sz val="16"/>
      <color rgb="FFFF0000"/>
      <name val="Calibri"/>
      <family val="2"/>
      <scheme val="minor"/>
    </font>
    <font>
      <b/>
      <sz val="25"/>
      <color theme="1"/>
      <name val="Calibri"/>
      <family val="2"/>
      <scheme val="minor"/>
    </font>
    <font>
      <sz val="25"/>
      <color theme="1"/>
      <name val="Calibri"/>
      <family val="2"/>
      <scheme val="minor"/>
    </font>
    <font>
      <i/>
      <sz val="25"/>
      <color theme="1"/>
      <name val="Calibri"/>
      <family val="2"/>
      <scheme val="minor"/>
    </font>
    <font>
      <b/>
      <sz val="24"/>
      <color theme="1"/>
      <name val="Calibri"/>
      <family val="2"/>
      <scheme val="minor"/>
    </font>
    <font>
      <i/>
      <sz val="16"/>
      <color theme="1"/>
      <name val="Calibri"/>
      <family val="2"/>
      <scheme val="minor"/>
    </font>
    <font>
      <i/>
      <sz val="16"/>
      <color rgb="FFFF0000"/>
      <name val="Calibri"/>
      <family val="2"/>
      <scheme val="minor"/>
    </font>
    <font>
      <b/>
      <sz val="16"/>
      <color theme="1"/>
      <name val="Calibri (Corps)"/>
    </font>
    <font>
      <i/>
      <sz val="16"/>
      <color theme="1"/>
      <name val="Calibri (Corps)"/>
    </font>
    <font>
      <b/>
      <sz val="16"/>
      <name val="Calibri (Corps)"/>
    </font>
    <font>
      <b/>
      <sz val="16"/>
      <color rgb="FFFF0000"/>
      <name val="Calibri (Corps)"/>
    </font>
    <font>
      <i/>
      <sz val="11"/>
      <color rgb="FF000000"/>
      <name val="Calibri"/>
      <family val="2"/>
      <scheme val="minor"/>
    </font>
    <font>
      <sz val="9"/>
      <color rgb="FF000000"/>
      <name val="Tahoma"/>
      <family val="2"/>
    </font>
  </fonts>
  <fills count="43">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C4D79B"/>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FFE699"/>
        <bgColor indexed="64"/>
      </patternFill>
    </fill>
    <fill>
      <patternFill patternType="solid">
        <fgColor theme="9" tint="0.59999389629810485"/>
        <bgColor indexed="64"/>
      </patternFill>
    </fill>
    <fill>
      <patternFill patternType="solid">
        <fgColor rgb="FFF9F3A1"/>
        <bgColor indexed="64"/>
      </patternFill>
    </fill>
    <fill>
      <patternFill patternType="solid">
        <fgColor rgb="FFF2F2F2"/>
        <bgColor rgb="FF000000"/>
      </patternFill>
    </fill>
    <fill>
      <patternFill patternType="solid">
        <fgColor rgb="FFFFFF00"/>
        <bgColor rgb="FF000000"/>
      </patternFill>
    </fill>
    <fill>
      <patternFill patternType="solid">
        <fgColor theme="0" tint="-0.249977111117893"/>
        <bgColor rgb="FF000000"/>
      </patternFill>
    </fill>
    <fill>
      <patternFill patternType="solid">
        <fgColor rgb="FFFCD5B4"/>
        <bgColor rgb="FF000000"/>
      </patternFill>
    </fill>
    <fill>
      <patternFill patternType="solid">
        <fgColor theme="0"/>
        <bgColor rgb="FF000000"/>
      </patternFill>
    </fill>
    <fill>
      <patternFill patternType="solid">
        <fgColor rgb="FF227A56"/>
        <bgColor indexed="64"/>
      </patternFill>
    </fill>
    <fill>
      <patternFill patternType="solid">
        <fgColor rgb="FFA6A6A6"/>
        <bgColor rgb="FF000000"/>
      </patternFill>
    </fill>
    <fill>
      <patternFill patternType="solid">
        <fgColor rgb="FFDCE6F1"/>
        <bgColor rgb="FF000000"/>
      </patternFill>
    </fill>
    <fill>
      <patternFill patternType="solid">
        <fgColor theme="0" tint="-0.14999847407452621"/>
        <bgColor rgb="FF000000"/>
      </patternFill>
    </fill>
  </fills>
  <borders count="2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7"/>
      </left>
      <right style="thin">
        <color indexed="64"/>
      </right>
      <top style="medium">
        <color theme="7"/>
      </top>
      <bottom style="thin">
        <color indexed="64"/>
      </bottom>
      <diagonal/>
    </border>
    <border>
      <left style="thin">
        <color indexed="64"/>
      </left>
      <right style="thin">
        <color indexed="64"/>
      </right>
      <top style="medium">
        <color theme="7"/>
      </top>
      <bottom style="thin">
        <color indexed="64"/>
      </bottom>
      <diagonal/>
    </border>
    <border>
      <left style="thin">
        <color indexed="64"/>
      </left>
      <right style="medium">
        <color theme="7"/>
      </right>
      <top style="medium">
        <color theme="7"/>
      </top>
      <bottom style="thin">
        <color indexed="64"/>
      </bottom>
      <diagonal/>
    </border>
    <border>
      <left style="medium">
        <color theme="7"/>
      </left>
      <right style="thin">
        <color indexed="64"/>
      </right>
      <top style="thin">
        <color indexed="64"/>
      </top>
      <bottom/>
      <diagonal/>
    </border>
    <border>
      <left style="thick">
        <color indexed="64"/>
      </left>
      <right/>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theme="1"/>
      </right>
      <top style="thin">
        <color theme="1"/>
      </top>
      <bottom style="thin">
        <color theme="1"/>
      </bottom>
      <diagonal/>
    </border>
    <border>
      <left style="thin">
        <color theme="1"/>
      </left>
      <right style="medium">
        <color rgb="FF00B050"/>
      </right>
      <top style="thin">
        <color theme="1"/>
      </top>
      <bottom style="thin">
        <color theme="1"/>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right/>
      <top style="thin">
        <color theme="1"/>
      </top>
      <bottom style="thin">
        <color theme="1"/>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style="medium">
        <color rgb="FF00B050"/>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rgb="FF00B050"/>
      </left>
      <right style="thin">
        <color indexed="64"/>
      </right>
      <top style="medium">
        <color rgb="FF00B050"/>
      </top>
      <bottom style="thin">
        <color indexed="64"/>
      </bottom>
      <diagonal/>
    </border>
    <border>
      <left style="thin">
        <color indexed="64"/>
      </left>
      <right style="thin">
        <color indexed="64"/>
      </right>
      <top style="medium">
        <color rgb="FF00B050"/>
      </top>
      <bottom style="thin">
        <color indexed="64"/>
      </bottom>
      <diagonal/>
    </border>
    <border>
      <left style="thin">
        <color indexed="64"/>
      </left>
      <right style="medium">
        <color rgb="FF00B050"/>
      </right>
      <top style="medium">
        <color rgb="FF00B050"/>
      </top>
      <bottom style="thin">
        <color indexed="64"/>
      </bottom>
      <diagonal/>
    </border>
    <border>
      <left style="thin">
        <color indexed="64"/>
      </left>
      <right style="medium">
        <color theme="7"/>
      </right>
      <top style="thin">
        <color indexed="64"/>
      </top>
      <bottom style="medium">
        <color theme="7"/>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right style="thin">
        <color theme="1"/>
      </right>
      <top style="medium">
        <color theme="1"/>
      </top>
      <bottom/>
      <diagonal/>
    </border>
    <border>
      <left style="thin">
        <color theme="1"/>
      </left>
      <right style="medium">
        <color theme="1"/>
      </right>
      <top style="medium">
        <color theme="1"/>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bottom style="medium">
        <color theme="1"/>
      </bottom>
      <diagonal/>
    </border>
    <border>
      <left style="thin">
        <color theme="1"/>
      </left>
      <right style="medium">
        <color theme="1"/>
      </right>
      <top/>
      <bottom style="medium">
        <color theme="1"/>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diagonal/>
    </border>
    <border>
      <left/>
      <right style="medium">
        <color theme="1"/>
      </right>
      <top style="thin">
        <color indexed="64"/>
      </top>
      <bottom/>
      <diagonal/>
    </border>
    <border>
      <left/>
      <right style="thin">
        <color indexed="64"/>
      </right>
      <top/>
      <bottom style="medium">
        <color theme="1"/>
      </bottom>
      <diagonal/>
    </border>
    <border>
      <left style="thin">
        <color indexed="64"/>
      </left>
      <right style="medium">
        <color theme="1"/>
      </right>
      <top/>
      <bottom style="medium">
        <color theme="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theme="1"/>
      </left>
      <right/>
      <top style="thin">
        <color theme="1"/>
      </top>
      <bottom style="thin">
        <color theme="1"/>
      </bottom>
      <diagonal/>
    </border>
    <border>
      <left/>
      <right style="medium">
        <color theme="1"/>
      </right>
      <top style="thin">
        <color theme="1"/>
      </top>
      <bottom style="thin">
        <color theme="1"/>
      </bottom>
      <diagonal/>
    </border>
    <border>
      <left style="thin">
        <color theme="1"/>
      </left>
      <right style="thin">
        <color theme="1"/>
      </right>
      <top style="medium">
        <color theme="1"/>
      </top>
      <bottom/>
      <diagonal/>
    </border>
    <border>
      <left style="thin">
        <color theme="1"/>
      </left>
      <right style="thin">
        <color theme="1"/>
      </right>
      <top/>
      <bottom/>
      <diagonal/>
    </border>
    <border>
      <left style="thin">
        <color theme="1"/>
      </left>
      <right style="thin">
        <color theme="1"/>
      </right>
      <top style="thin">
        <color indexed="64"/>
      </top>
      <bottom style="medium">
        <color indexed="64"/>
      </bottom>
      <diagonal/>
    </border>
    <border>
      <left style="thin">
        <color theme="1"/>
      </left>
      <right style="thin">
        <color theme="1"/>
      </right>
      <top/>
      <bottom style="thin">
        <color theme="1"/>
      </bottom>
      <diagonal/>
    </border>
    <border>
      <left style="thin">
        <color indexed="64"/>
      </left>
      <right style="thin">
        <color indexed="64"/>
      </right>
      <top/>
      <bottom style="medium">
        <color theme="1"/>
      </bottom>
      <diagonal/>
    </border>
    <border>
      <left style="medium">
        <color indexed="64"/>
      </left>
      <right/>
      <top style="thin">
        <color indexed="64"/>
      </top>
      <bottom/>
      <diagonal/>
    </border>
    <border>
      <left style="thin">
        <color indexed="64"/>
      </left>
      <right style="thin">
        <color indexed="64"/>
      </right>
      <top/>
      <bottom style="thin">
        <color theme="1"/>
      </bottom>
      <diagonal/>
    </border>
    <border>
      <left style="medium">
        <color indexed="64"/>
      </left>
      <right style="medium">
        <color indexed="64"/>
      </right>
      <top/>
      <bottom style="medium">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style="medium">
        <color theme="1"/>
      </right>
      <top style="medium">
        <color theme="1"/>
      </top>
      <bottom/>
      <diagonal/>
    </border>
    <border>
      <left style="medium">
        <color theme="1"/>
      </left>
      <right style="thin">
        <color indexed="64"/>
      </right>
      <top style="thin">
        <color indexed="64"/>
      </top>
      <bottom/>
      <diagonal/>
    </border>
    <border>
      <left style="thin">
        <color indexed="64"/>
      </left>
      <right style="medium">
        <color theme="1"/>
      </right>
      <top/>
      <bottom/>
      <diagonal/>
    </border>
    <border>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thin">
        <color indexed="64"/>
      </left>
      <right style="medium">
        <color theme="1"/>
      </right>
      <top style="thin">
        <color indexed="64"/>
      </top>
      <bottom style="thin">
        <color indexed="64"/>
      </bottom>
      <diagonal/>
    </border>
    <border>
      <left style="thin">
        <color theme="1"/>
      </left>
      <right style="thin">
        <color theme="1"/>
      </right>
      <top style="thin">
        <color theme="1"/>
      </top>
      <bottom/>
      <diagonal/>
    </border>
    <border>
      <left style="thin">
        <color theme="1"/>
      </left>
      <right style="medium">
        <color indexed="64"/>
      </right>
      <top style="thin">
        <color theme="1"/>
      </top>
      <bottom style="thin">
        <color theme="1"/>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style="thin">
        <color theme="1"/>
      </top>
      <bottom style="thin">
        <color theme="1"/>
      </bottom>
      <diagonal/>
    </border>
    <border>
      <left/>
      <right style="medium">
        <color indexed="64"/>
      </right>
      <top style="thin">
        <color theme="1"/>
      </top>
      <bottom style="medium">
        <color indexed="64"/>
      </bottom>
      <diagonal/>
    </border>
    <border>
      <left style="thin">
        <color indexed="64"/>
      </left>
      <right style="thin">
        <color theme="1"/>
      </right>
      <top style="thin">
        <color theme="1"/>
      </top>
      <bottom style="medium">
        <color indexed="64"/>
      </bottom>
      <diagonal/>
    </border>
    <border>
      <left style="medium">
        <color theme="1"/>
      </left>
      <right style="thin">
        <color theme="1"/>
      </right>
      <top style="thin">
        <color theme="1"/>
      </top>
      <bottom/>
      <diagonal/>
    </border>
    <border>
      <left style="thin">
        <color theme="1"/>
      </left>
      <right/>
      <top style="thin">
        <color theme="1"/>
      </top>
      <bottom/>
      <diagonal/>
    </border>
    <border>
      <left/>
      <right style="medium">
        <color theme="1"/>
      </right>
      <top style="thin">
        <color theme="1"/>
      </top>
      <bottom/>
      <diagonal/>
    </border>
    <border>
      <left style="medium">
        <color indexed="64"/>
      </left>
      <right style="thin">
        <color theme="1"/>
      </right>
      <top style="medium">
        <color indexed="64"/>
      </top>
      <bottom style="medium">
        <color indexed="64"/>
      </bottom>
      <diagonal/>
    </border>
    <border>
      <left style="thin">
        <color theme="1"/>
      </left>
      <right/>
      <top style="medium">
        <color indexed="64"/>
      </top>
      <bottom style="medium">
        <color indexed="64"/>
      </bottom>
      <diagonal/>
    </border>
    <border>
      <left style="thin">
        <color indexed="64"/>
      </left>
      <right style="medium">
        <color theme="1"/>
      </right>
      <top style="thin">
        <color indexed="64"/>
      </top>
      <bottom style="medium">
        <color indexed="64"/>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medium">
        <color indexed="64"/>
      </bottom>
      <diagonal/>
    </border>
    <border>
      <left style="thin">
        <color theme="1"/>
      </left>
      <right style="medium">
        <color theme="1"/>
      </right>
      <top/>
      <bottom style="thin">
        <color theme="1"/>
      </bottom>
      <diagonal/>
    </border>
    <border>
      <left style="thin">
        <color theme="1"/>
      </left>
      <right style="thin">
        <color theme="1"/>
      </right>
      <top style="medium">
        <color indexed="64"/>
      </top>
      <bottom/>
      <diagonal/>
    </border>
    <border>
      <left style="thin">
        <color theme="1"/>
      </left>
      <right/>
      <top/>
      <bottom style="thin">
        <color theme="1"/>
      </bottom>
      <diagonal/>
    </border>
    <border>
      <left style="thin">
        <color theme="1"/>
      </left>
      <right style="thin">
        <color indexed="64"/>
      </right>
      <top style="thin">
        <color indexed="64"/>
      </top>
      <bottom style="medium">
        <color indexed="64"/>
      </bottom>
      <diagonal/>
    </border>
    <border>
      <left style="thin">
        <color theme="1"/>
      </left>
      <right style="thin">
        <color indexed="64"/>
      </right>
      <top style="medium">
        <color indexed="64"/>
      </top>
      <bottom/>
      <diagonal/>
    </border>
    <border>
      <left style="thin">
        <color theme="1"/>
      </left>
      <right style="thin">
        <color indexed="64"/>
      </right>
      <top/>
      <bottom/>
      <diagonal/>
    </border>
    <border>
      <left style="thin">
        <color theme="1"/>
      </left>
      <right style="thin">
        <color indexed="64"/>
      </right>
      <top/>
      <bottom style="medium">
        <color indexed="64"/>
      </bottom>
      <diagonal/>
    </border>
    <border>
      <left style="medium">
        <color rgb="FF00B0F0"/>
      </left>
      <right style="thin">
        <color indexed="64"/>
      </right>
      <top style="medium">
        <color rgb="FF00B0F0"/>
      </top>
      <bottom style="thin">
        <color indexed="64"/>
      </bottom>
      <diagonal/>
    </border>
    <border>
      <left style="thin">
        <color indexed="64"/>
      </left>
      <right style="thin">
        <color indexed="64"/>
      </right>
      <top style="medium">
        <color rgb="FF00B0F0"/>
      </top>
      <bottom style="thin">
        <color indexed="64"/>
      </bottom>
      <diagonal/>
    </border>
    <border>
      <left style="medium">
        <color rgb="FF00B0F0"/>
      </left>
      <right style="thin">
        <color indexed="64"/>
      </right>
      <top style="thin">
        <color indexed="64"/>
      </top>
      <bottom style="thin">
        <color indexed="64"/>
      </bottom>
      <diagonal/>
    </border>
    <border>
      <left style="medium">
        <color rgb="FF00B0F0"/>
      </left>
      <right style="thin">
        <color indexed="64"/>
      </right>
      <top style="thin">
        <color indexed="64"/>
      </top>
      <bottom style="medium">
        <color rgb="FF00B0F0"/>
      </bottom>
      <diagonal/>
    </border>
    <border>
      <left style="thin">
        <color indexed="64"/>
      </left>
      <right style="thin">
        <color indexed="64"/>
      </right>
      <top style="thin">
        <color indexed="64"/>
      </top>
      <bottom style="medium">
        <color rgb="FF00B0F0"/>
      </bottom>
      <diagonal/>
    </border>
    <border>
      <left style="thin">
        <color indexed="64"/>
      </left>
      <right/>
      <top style="medium">
        <color indexed="64"/>
      </top>
      <bottom style="thin">
        <color indexed="64"/>
      </bottom>
      <diagonal/>
    </border>
    <border>
      <left style="thin">
        <color indexed="64"/>
      </left>
      <right/>
      <top style="medium">
        <color rgb="FF00B0F0"/>
      </top>
      <bottom style="thin">
        <color indexed="64"/>
      </bottom>
      <diagonal/>
    </border>
    <border>
      <left style="thin">
        <color indexed="64"/>
      </left>
      <right/>
      <top style="thin">
        <color indexed="64"/>
      </top>
      <bottom style="medium">
        <color rgb="FF00B0F0"/>
      </bottom>
      <diagonal/>
    </border>
    <border>
      <left style="medium">
        <color rgb="FFFFC000"/>
      </left>
      <right style="thin">
        <color indexed="64"/>
      </right>
      <top style="medium">
        <color rgb="FFFFC000"/>
      </top>
      <bottom style="thin">
        <color indexed="64"/>
      </bottom>
      <diagonal/>
    </border>
    <border>
      <left style="thin">
        <color indexed="64"/>
      </left>
      <right style="thin">
        <color indexed="64"/>
      </right>
      <top style="medium">
        <color rgb="FFFFC000"/>
      </top>
      <bottom style="thin">
        <color indexed="64"/>
      </bottom>
      <diagonal/>
    </border>
    <border>
      <left style="medium">
        <color rgb="FFFFC000"/>
      </left>
      <right style="thin">
        <color indexed="64"/>
      </right>
      <top style="thin">
        <color indexed="64"/>
      </top>
      <bottom style="thin">
        <color indexed="64"/>
      </bottom>
      <diagonal/>
    </border>
    <border>
      <left style="medium">
        <color rgb="FFFFC000"/>
      </left>
      <right style="thin">
        <color indexed="64"/>
      </right>
      <top style="thin">
        <color indexed="64"/>
      </top>
      <bottom style="medium">
        <color rgb="FFFFC000"/>
      </bottom>
      <diagonal/>
    </border>
    <border>
      <left style="thin">
        <color indexed="64"/>
      </left>
      <right style="thin">
        <color indexed="64"/>
      </right>
      <top style="thin">
        <color indexed="64"/>
      </top>
      <bottom style="medium">
        <color rgb="FFFFC000"/>
      </bottom>
      <diagonal/>
    </border>
    <border>
      <left style="thin">
        <color indexed="64"/>
      </left>
      <right/>
      <top style="medium">
        <color rgb="FFFFC000"/>
      </top>
      <bottom style="thin">
        <color indexed="64"/>
      </bottom>
      <diagonal/>
    </border>
    <border>
      <left style="thin">
        <color indexed="64"/>
      </left>
      <right/>
      <top style="thin">
        <color indexed="64"/>
      </top>
      <bottom style="medium">
        <color rgb="FFFFC000"/>
      </bottom>
      <diagonal/>
    </border>
    <border>
      <left style="medium">
        <color rgb="FF00B050"/>
      </left>
      <right style="medium">
        <color rgb="FF00B050"/>
      </right>
      <top style="medium">
        <color rgb="FF00B050"/>
      </top>
      <bottom style="medium">
        <color rgb="FF00B050"/>
      </bottom>
      <diagonal/>
    </border>
    <border>
      <left style="thin">
        <color indexed="64"/>
      </left>
      <right style="medium">
        <color rgb="FF00B050"/>
      </right>
      <top style="thin">
        <color indexed="64"/>
      </top>
      <bottom style="medium">
        <color rgb="FF00B050"/>
      </bottom>
      <diagonal/>
    </border>
    <border>
      <left style="medium">
        <color rgb="FFFFC000"/>
      </left>
      <right style="thin">
        <color theme="1"/>
      </right>
      <top style="thin">
        <color theme="1"/>
      </top>
      <bottom style="thin">
        <color theme="1"/>
      </bottom>
      <diagonal/>
    </border>
    <border>
      <left style="medium">
        <color theme="7"/>
      </left>
      <right style="thin">
        <color theme="1"/>
      </right>
      <top style="medium">
        <color theme="7"/>
      </top>
      <bottom style="thin">
        <color theme="1"/>
      </bottom>
      <diagonal/>
    </border>
    <border>
      <left style="thin">
        <color theme="1"/>
      </left>
      <right style="thin">
        <color theme="1"/>
      </right>
      <top style="medium">
        <color theme="7"/>
      </top>
      <bottom style="thin">
        <color theme="1"/>
      </bottom>
      <diagonal/>
    </border>
    <border>
      <left style="medium">
        <color theme="7"/>
      </left>
      <right style="thin">
        <color theme="1"/>
      </right>
      <top style="thin">
        <color theme="1"/>
      </top>
      <bottom style="thin">
        <color theme="1"/>
      </bottom>
      <diagonal/>
    </border>
    <border>
      <left style="thin">
        <color theme="1"/>
      </left>
      <right style="thin">
        <color theme="1"/>
      </right>
      <top style="medium">
        <color rgb="FF00B0F0"/>
      </top>
      <bottom style="thin">
        <color theme="1"/>
      </bottom>
      <diagonal/>
    </border>
    <border>
      <left style="medium">
        <color rgb="FF00B0F0"/>
      </left>
      <right style="thin">
        <color theme="1"/>
      </right>
      <top style="thin">
        <color theme="1"/>
      </top>
      <bottom style="thin">
        <color theme="1"/>
      </bottom>
      <diagonal/>
    </border>
    <border>
      <left/>
      <right style="thin">
        <color theme="1"/>
      </right>
      <top style="thin">
        <color theme="1"/>
      </top>
      <bottom style="thin">
        <color theme="1"/>
      </bottom>
      <diagonal/>
    </border>
    <border>
      <left style="medium">
        <color rgb="FF00B0F0"/>
      </left>
      <right style="thin">
        <color theme="1"/>
      </right>
      <top style="thin">
        <color theme="1"/>
      </top>
      <bottom style="medium">
        <color rgb="FF00B0F0"/>
      </bottom>
      <diagonal/>
    </border>
    <border>
      <left style="thin">
        <color theme="1"/>
      </left>
      <right style="thin">
        <color theme="1"/>
      </right>
      <top style="thin">
        <color theme="1"/>
      </top>
      <bottom style="medium">
        <color rgb="FF00B0F0"/>
      </bottom>
      <diagonal/>
    </border>
    <border>
      <left style="thin">
        <color theme="1"/>
      </left>
      <right/>
      <top style="medium">
        <color rgb="FF00B0F0"/>
      </top>
      <bottom style="thin">
        <color theme="1"/>
      </bottom>
      <diagonal/>
    </border>
    <border>
      <left style="thin">
        <color theme="1"/>
      </left>
      <right/>
      <top style="thin">
        <color theme="1"/>
      </top>
      <bottom style="medium">
        <color rgb="FF00B0F0"/>
      </bottom>
      <diagonal/>
    </border>
    <border>
      <left style="medium">
        <color rgb="FFFFC000"/>
      </left>
      <right style="thin">
        <color theme="1"/>
      </right>
      <top style="thin">
        <color theme="1"/>
      </top>
      <bottom style="medium">
        <color rgb="FFFFC000"/>
      </bottom>
      <diagonal/>
    </border>
    <border>
      <left style="thin">
        <color theme="1"/>
      </left>
      <right style="thin">
        <color theme="1"/>
      </right>
      <top style="thin">
        <color theme="1"/>
      </top>
      <bottom style="medium">
        <color rgb="FFFFC000"/>
      </bottom>
      <diagonal/>
    </border>
    <border>
      <left style="thin">
        <color theme="1"/>
      </left>
      <right/>
      <top style="thin">
        <color theme="1"/>
      </top>
      <bottom style="medium">
        <color rgb="FFFFC000"/>
      </bottom>
      <diagonal/>
    </border>
    <border>
      <left style="thin">
        <color theme="1"/>
      </left>
      <right style="medium">
        <color theme="7"/>
      </right>
      <top style="medium">
        <color theme="7"/>
      </top>
      <bottom style="thin">
        <color theme="1"/>
      </bottom>
      <diagonal/>
    </border>
    <border>
      <left style="thin">
        <color theme="1"/>
      </left>
      <right style="medium">
        <color theme="7"/>
      </right>
      <top style="thin">
        <color theme="1"/>
      </top>
      <bottom style="thin">
        <color theme="1"/>
      </bottom>
      <diagonal/>
    </border>
    <border>
      <left style="medium">
        <color theme="7"/>
      </left>
      <right style="thin">
        <color theme="1"/>
      </right>
      <top style="thin">
        <color theme="1"/>
      </top>
      <bottom style="medium">
        <color theme="7"/>
      </bottom>
      <diagonal/>
    </border>
    <border>
      <left style="thin">
        <color theme="1"/>
      </left>
      <right style="thin">
        <color theme="1"/>
      </right>
      <top style="thin">
        <color theme="1"/>
      </top>
      <bottom style="medium">
        <color theme="7"/>
      </bottom>
      <diagonal/>
    </border>
    <border>
      <left style="thin">
        <color theme="1"/>
      </left>
      <right style="medium">
        <color theme="7"/>
      </right>
      <top style="thin">
        <color theme="1"/>
      </top>
      <bottom style="medium">
        <color theme="7"/>
      </bottom>
      <diagonal/>
    </border>
    <border>
      <left style="medium">
        <color rgb="FF00B050"/>
      </left>
      <right style="thin">
        <color theme="1"/>
      </right>
      <top style="thin">
        <color theme="1"/>
      </top>
      <bottom style="medium">
        <color rgb="FF00B050"/>
      </bottom>
      <diagonal/>
    </border>
    <border>
      <left style="thin">
        <color theme="1"/>
      </left>
      <right style="thin">
        <color theme="1"/>
      </right>
      <top style="thin">
        <color theme="1"/>
      </top>
      <bottom style="medium">
        <color rgb="FF00B050"/>
      </bottom>
      <diagonal/>
    </border>
    <border>
      <left style="thin">
        <color theme="1"/>
      </left>
      <right style="medium">
        <color rgb="FF00B050"/>
      </right>
      <top style="thin">
        <color theme="1"/>
      </top>
      <bottom style="medium">
        <color rgb="FF00B050"/>
      </bottom>
      <diagonal/>
    </border>
    <border>
      <left style="thin">
        <color theme="1"/>
      </left>
      <right/>
      <top style="medium">
        <color theme="1"/>
      </top>
      <bottom style="thin">
        <color theme="1"/>
      </bottom>
      <diagonal/>
    </border>
    <border>
      <left style="medium">
        <color rgb="FF00B0F0"/>
      </left>
      <right style="thin">
        <color theme="1"/>
      </right>
      <top style="medium">
        <color theme="1"/>
      </top>
      <bottom style="thin">
        <color theme="1"/>
      </bottom>
      <diagonal/>
    </border>
    <border>
      <left style="medium">
        <color rgb="FFFFC000"/>
      </left>
      <right style="thin">
        <color theme="1"/>
      </right>
      <top style="medium">
        <color theme="1"/>
      </top>
      <bottom style="thin">
        <color theme="1"/>
      </bottom>
      <diagonal/>
    </border>
    <border>
      <left style="medium">
        <color theme="7"/>
      </left>
      <right style="thin">
        <color theme="1"/>
      </right>
      <top style="medium">
        <color theme="1"/>
      </top>
      <bottom style="thin">
        <color theme="1"/>
      </bottom>
      <diagonal/>
    </border>
    <border>
      <left style="thin">
        <color theme="1"/>
      </left>
      <right style="medium">
        <color theme="7"/>
      </right>
      <top style="medium">
        <color theme="1"/>
      </top>
      <bottom style="thin">
        <color theme="1"/>
      </bottom>
      <diagonal/>
    </border>
    <border>
      <left/>
      <right/>
      <top style="medium">
        <color theme="1"/>
      </top>
      <bottom style="thin">
        <color theme="1"/>
      </bottom>
      <diagonal/>
    </border>
    <border>
      <left style="medium">
        <color rgb="FF00B050"/>
      </left>
      <right style="thin">
        <color theme="1"/>
      </right>
      <top style="medium">
        <color theme="1"/>
      </top>
      <bottom style="thin">
        <color theme="1"/>
      </bottom>
      <diagonal/>
    </border>
    <border>
      <left style="thin">
        <color theme="1"/>
      </left>
      <right style="medium">
        <color rgb="FF00B050"/>
      </right>
      <top style="medium">
        <color theme="1"/>
      </top>
      <bottom style="thin">
        <color theme="1"/>
      </bottom>
      <diagonal/>
    </border>
    <border>
      <left/>
      <right style="medium">
        <color theme="1"/>
      </right>
      <top style="medium">
        <color theme="1"/>
      </top>
      <bottom style="thin">
        <color theme="1"/>
      </bottom>
      <diagonal/>
    </border>
    <border>
      <left style="thin">
        <color theme="1"/>
      </left>
      <right style="thin">
        <color theme="1"/>
      </right>
      <top/>
      <bottom style="medium">
        <color theme="1"/>
      </bottom>
      <diagonal/>
    </border>
    <border>
      <left/>
      <right style="thin">
        <color theme="1"/>
      </right>
      <top style="medium">
        <color theme="1"/>
      </top>
      <bottom style="thin">
        <color theme="1"/>
      </bottom>
      <diagonal/>
    </border>
    <border>
      <left style="medium">
        <color theme="9"/>
      </left>
      <right style="thin">
        <color theme="1"/>
      </right>
      <top style="medium">
        <color theme="9"/>
      </top>
      <bottom style="thin">
        <color theme="1"/>
      </bottom>
      <diagonal/>
    </border>
    <border>
      <left style="thin">
        <color theme="1"/>
      </left>
      <right style="thin">
        <color theme="1"/>
      </right>
      <top style="medium">
        <color theme="9"/>
      </top>
      <bottom style="thin">
        <color theme="1"/>
      </bottom>
      <diagonal/>
    </border>
    <border>
      <left style="medium">
        <color theme="9"/>
      </left>
      <right style="thin">
        <color theme="1"/>
      </right>
      <top style="thin">
        <color theme="1"/>
      </top>
      <bottom style="thin">
        <color theme="1"/>
      </bottom>
      <diagonal/>
    </border>
    <border>
      <left style="thin">
        <color theme="1"/>
      </left>
      <right/>
      <top style="medium">
        <color theme="9"/>
      </top>
      <bottom style="thin">
        <color theme="1"/>
      </bottom>
      <diagonal/>
    </border>
    <border>
      <left style="medium">
        <color rgb="FF00B0F0"/>
      </left>
      <right/>
      <top style="medium">
        <color rgb="FF00B0F0"/>
      </top>
      <bottom style="thin">
        <color theme="1"/>
      </bottom>
      <diagonal/>
    </border>
    <border>
      <left/>
      <right style="thin">
        <color theme="1"/>
      </right>
      <top style="medium">
        <color rgb="FF00B0F0"/>
      </top>
      <bottom style="thin">
        <color theme="1"/>
      </bottom>
      <diagonal/>
    </border>
    <border>
      <left style="thin">
        <color indexed="64"/>
      </left>
      <right style="medium">
        <color rgb="FF00B050"/>
      </right>
      <top style="thin">
        <color indexed="64"/>
      </top>
      <bottom/>
      <diagonal/>
    </border>
    <border>
      <left style="thin">
        <color indexed="64"/>
      </left>
      <right style="medium">
        <color indexed="64"/>
      </right>
      <top style="thin">
        <color indexed="64"/>
      </top>
      <bottom style="thin">
        <color theme="4" tint="0.39997558519241921"/>
      </bottom>
      <diagonal/>
    </border>
    <border>
      <left style="medium">
        <color rgb="FF00B0F0"/>
      </left>
      <right style="thin">
        <color indexed="64"/>
      </right>
      <top/>
      <bottom style="thin">
        <color indexed="64"/>
      </bottom>
      <diagonal/>
    </border>
    <border>
      <left style="medium">
        <color rgb="FFFFC000"/>
      </left>
      <right style="thin">
        <color indexed="64"/>
      </right>
      <top/>
      <bottom style="thin">
        <color indexed="64"/>
      </bottom>
      <diagonal/>
    </border>
    <border>
      <left style="medium">
        <color rgb="FF00B050"/>
      </left>
      <right style="thin">
        <color indexed="64"/>
      </right>
      <top/>
      <bottom style="thin">
        <color indexed="64"/>
      </bottom>
      <diagonal/>
    </border>
    <border>
      <left style="thin">
        <color indexed="64"/>
      </left>
      <right style="medium">
        <color rgb="FF00B050"/>
      </right>
      <top/>
      <bottom style="thin">
        <color indexed="64"/>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right style="medium">
        <color theme="7"/>
      </right>
      <top/>
      <bottom style="thin">
        <color indexed="64"/>
      </bottom>
      <diagonal/>
    </border>
    <border>
      <left/>
      <right style="medium">
        <color theme="7"/>
      </right>
      <top style="thin">
        <color indexed="64"/>
      </top>
      <bottom style="thin">
        <color indexed="64"/>
      </bottom>
      <diagonal/>
    </border>
    <border>
      <left style="thin">
        <color indexed="64"/>
      </left>
      <right/>
      <top style="thin">
        <color indexed="64"/>
      </top>
      <bottom style="medium">
        <color theme="7"/>
      </bottom>
      <diagonal/>
    </border>
    <border>
      <left style="medium">
        <color rgb="FF00B0F0"/>
      </left>
      <right style="thin">
        <color indexed="64"/>
      </right>
      <top style="thin">
        <color indexed="64"/>
      </top>
      <bottom style="medium">
        <color theme="7"/>
      </bottom>
      <diagonal/>
    </border>
    <border>
      <left style="medium">
        <color rgb="FFFFC000"/>
      </left>
      <right style="thin">
        <color indexed="64"/>
      </right>
      <top style="thin">
        <color indexed="64"/>
      </top>
      <bottom style="medium">
        <color theme="7"/>
      </bottom>
      <diagonal/>
    </border>
    <border>
      <left/>
      <right/>
      <top style="thin">
        <color indexed="64"/>
      </top>
      <bottom style="medium">
        <color theme="7"/>
      </bottom>
      <diagonal/>
    </border>
    <border>
      <left style="medium">
        <color rgb="FF00B050"/>
      </left>
      <right style="thin">
        <color indexed="64"/>
      </right>
      <top style="thin">
        <color indexed="64"/>
      </top>
      <bottom style="medium">
        <color theme="7"/>
      </bottom>
      <diagonal/>
    </border>
    <border>
      <left style="thin">
        <color indexed="64"/>
      </left>
      <right style="medium">
        <color rgb="FF00B050"/>
      </right>
      <top style="thin">
        <color indexed="64"/>
      </top>
      <bottom style="medium">
        <color theme="7"/>
      </bottom>
      <diagonal/>
    </border>
    <border>
      <left/>
      <right style="medium">
        <color theme="7"/>
      </right>
      <top style="thin">
        <color indexed="64"/>
      </top>
      <bottom style="medium">
        <color theme="7"/>
      </bottom>
      <diagonal/>
    </border>
    <border>
      <left style="thin">
        <color theme="1"/>
      </left>
      <right style="thin">
        <color theme="1"/>
      </right>
      <top/>
      <bottom style="thin">
        <color indexed="64"/>
      </bottom>
      <diagonal/>
    </border>
    <border>
      <left/>
      <right style="medium">
        <color rgb="FF00B050"/>
      </right>
      <top style="thin">
        <color indexed="64"/>
      </top>
      <bottom style="thin">
        <color indexed="64"/>
      </bottom>
      <diagonal/>
    </border>
  </borders>
  <cellStyleXfs count="103">
    <xf numFmtId="0" fontId="0" fillId="0" borderId="0"/>
    <xf numFmtId="9" fontId="3" fillId="0" borderId="0" applyFont="0" applyFill="0" applyBorder="0" applyAlignment="0" applyProtection="0"/>
    <xf numFmtId="0" fontId="5" fillId="0" borderId="0"/>
    <xf numFmtId="167"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7" fontId="6" fillId="0" borderId="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27" fillId="0" borderId="0"/>
    <xf numFmtId="0" fontId="27" fillId="0" borderId="44"/>
    <xf numFmtId="0" fontId="27" fillId="13" borderId="0"/>
    <xf numFmtId="0" fontId="28" fillId="14" borderId="0"/>
    <xf numFmtId="0" fontId="27" fillId="15" borderId="0"/>
    <xf numFmtId="0" fontId="29" fillId="16" borderId="0"/>
    <xf numFmtId="0" fontId="30" fillId="13" borderId="0"/>
    <xf numFmtId="0" fontId="27" fillId="17" borderId="0"/>
    <xf numFmtId="0" fontId="27" fillId="0" borderId="44"/>
    <xf numFmtId="0" fontId="27" fillId="0" borderId="0"/>
    <xf numFmtId="0" fontId="27" fillId="0" borderId="0"/>
    <xf numFmtId="0" fontId="27" fillId="0" borderId="0"/>
    <xf numFmtId="0" fontId="27" fillId="18" borderId="44"/>
    <xf numFmtId="0" fontId="27" fillId="0" borderId="0"/>
    <xf numFmtId="0" fontId="27" fillId="19" borderId="44"/>
    <xf numFmtId="0" fontId="27" fillId="2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19" borderId="44"/>
    <xf numFmtId="171" fontId="31" fillId="0" borderId="0"/>
    <xf numFmtId="9" fontId="27" fillId="0" borderId="0"/>
    <xf numFmtId="0" fontId="32" fillId="13" borderId="0"/>
    <xf numFmtId="0" fontId="33" fillId="13" borderId="0"/>
    <xf numFmtId="0" fontId="27" fillId="0" borderId="0"/>
    <xf numFmtId="0" fontId="27" fillId="0" borderId="0"/>
    <xf numFmtId="0" fontId="27" fillId="0" borderId="0"/>
    <xf numFmtId="0" fontId="27" fillId="0" borderId="0"/>
    <xf numFmtId="0" fontId="27" fillId="18" borderId="44"/>
    <xf numFmtId="0" fontId="27" fillId="0" borderId="0"/>
    <xf numFmtId="0" fontId="27" fillId="0" borderId="0"/>
    <xf numFmtId="0" fontId="27" fillId="20" borderId="44"/>
    <xf numFmtId="0" fontId="27" fillId="0" borderId="0"/>
    <xf numFmtId="170" fontId="27" fillId="13" borderId="44">
      <protection locked="0"/>
    </xf>
    <xf numFmtId="0" fontId="34" fillId="13" borderId="0"/>
    <xf numFmtId="0" fontId="35" fillId="13" borderId="0"/>
    <xf numFmtId="0" fontId="36" fillId="0" borderId="0">
      <alignment horizontal="center"/>
    </xf>
    <xf numFmtId="0" fontId="36" fillId="0" borderId="0">
      <alignment horizontal="center" textRotation="90"/>
    </xf>
    <xf numFmtId="0" fontId="27" fillId="0" borderId="0"/>
    <xf numFmtId="0" fontId="37" fillId="0" borderId="0"/>
    <xf numFmtId="0" fontId="38" fillId="0" borderId="0"/>
    <xf numFmtId="0" fontId="28" fillId="14" borderId="45"/>
    <xf numFmtId="0" fontId="39" fillId="0" borderId="0"/>
    <xf numFmtId="172" fontId="40" fillId="0" borderId="0"/>
    <xf numFmtId="0" fontId="41" fillId="0" borderId="0"/>
    <xf numFmtId="0" fontId="28" fillId="0" borderId="45"/>
    <xf numFmtId="0" fontId="31" fillId="0" borderId="0"/>
    <xf numFmtId="0" fontId="27" fillId="0" borderId="0"/>
    <xf numFmtId="0" fontId="27" fillId="0" borderId="0"/>
    <xf numFmtId="0" fontId="42" fillId="0" borderId="0"/>
    <xf numFmtId="0" fontId="3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31" fillId="0" borderId="0"/>
    <xf numFmtId="0" fontId="33" fillId="13" borderId="0"/>
    <xf numFmtId="0" fontId="38" fillId="13" borderId="0"/>
    <xf numFmtId="0" fontId="43" fillId="0" borderId="0"/>
    <xf numFmtId="170" fontId="43" fillId="0" borderId="0"/>
    <xf numFmtId="0" fontId="44" fillId="13" borderId="0"/>
    <xf numFmtId="0" fontId="45" fillId="0" borderId="0"/>
    <xf numFmtId="0" fontId="27" fillId="0" borderId="0"/>
    <xf numFmtId="0" fontId="27" fillId="21" borderId="0"/>
    <xf numFmtId="0" fontId="27" fillId="22" borderId="0"/>
    <xf numFmtId="0" fontId="27" fillId="23" borderId="0"/>
    <xf numFmtId="0" fontId="27" fillId="24" borderId="0"/>
    <xf numFmtId="0" fontId="27" fillId="25" borderId="0"/>
    <xf numFmtId="0" fontId="27" fillId="14" borderId="45"/>
    <xf numFmtId="0" fontId="27" fillId="0" borderId="0"/>
    <xf numFmtId="0" fontId="27" fillId="18" borderId="44">
      <alignment horizontal="center" vertical="center"/>
    </xf>
    <xf numFmtId="0" fontId="46" fillId="17" borderId="46"/>
    <xf numFmtId="0" fontId="46" fillId="17" borderId="47"/>
    <xf numFmtId="0" fontId="28" fillId="14" borderId="48"/>
    <xf numFmtId="0" fontId="27" fillId="0" borderId="0"/>
    <xf numFmtId="0" fontId="27" fillId="0" borderId="0"/>
    <xf numFmtId="0" fontId="27" fillId="0" borderId="0"/>
    <xf numFmtId="0" fontId="6" fillId="0" borderId="0"/>
    <xf numFmtId="167" fontId="3" fillId="0" borderId="0" applyFont="0" applyFill="0" applyBorder="0" applyAlignment="0" applyProtection="0"/>
  </cellStyleXfs>
  <cellXfs count="1076">
    <xf numFmtId="0" fontId="0" fillId="0" borderId="0" xfId="0"/>
    <xf numFmtId="0" fontId="4" fillId="0" borderId="0" xfId="0" applyFont="1"/>
    <xf numFmtId="0" fontId="14" fillId="9" borderId="14" xfId="0" applyFont="1" applyFill="1" applyBorder="1" applyAlignment="1">
      <alignment horizontal="center" vertical="center" wrapText="1"/>
    </xf>
    <xf numFmtId="0" fontId="4" fillId="0" borderId="0" xfId="0" applyFont="1" applyAlignment="1">
      <alignment wrapText="1"/>
    </xf>
    <xf numFmtId="0" fontId="14" fillId="9"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8"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169" fontId="4" fillId="0" borderId="67" xfId="0" applyNumberFormat="1" applyFont="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4" fillId="10" borderId="14"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48"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0" borderId="9" xfId="0" applyFont="1" applyBorder="1" applyAlignment="1" applyProtection="1">
      <alignment horizontal="center" vertical="center"/>
      <protection locked="0"/>
    </xf>
    <xf numFmtId="0" fontId="4" fillId="8" borderId="16"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69" fontId="4" fillId="4" borderId="1" xfId="0" applyNumberFormat="1" applyFont="1" applyFill="1" applyBorder="1" applyAlignment="1">
      <alignment horizontal="center" vertical="center" wrapText="1"/>
    </xf>
    <xf numFmtId="169" fontId="4" fillId="4" borderId="15" xfId="0" applyNumberFormat="1" applyFont="1" applyFill="1" applyBorder="1" applyAlignment="1">
      <alignment horizontal="center" vertical="center"/>
    </xf>
    <xf numFmtId="0" fontId="4" fillId="6" borderId="14" xfId="101" applyFont="1" applyFill="1" applyBorder="1" applyAlignment="1" applyProtection="1">
      <alignment horizontal="center" vertical="center" wrapText="1"/>
      <protection locked="0"/>
    </xf>
    <xf numFmtId="1" fontId="0" fillId="6" borderId="1" xfId="0" applyNumberFormat="1" applyFill="1" applyBorder="1" applyAlignment="1" applyProtection="1">
      <alignment horizontal="center" vertical="center" wrapText="1"/>
      <protection locked="0"/>
    </xf>
    <xf numFmtId="0" fontId="48" fillId="10" borderId="14" xfId="0" applyFont="1" applyFill="1" applyBorder="1" applyAlignment="1">
      <alignment horizontal="center" vertical="center" wrapText="1"/>
    </xf>
    <xf numFmtId="0" fontId="0" fillId="0" borderId="7" xfId="0" applyBorder="1" applyAlignment="1">
      <alignment vertical="center"/>
    </xf>
    <xf numFmtId="0" fontId="0" fillId="0" borderId="21" xfId="0" applyBorder="1" applyAlignment="1">
      <alignment vertical="center"/>
    </xf>
    <xf numFmtId="0" fontId="0" fillId="0" borderId="0" xfId="0" applyAlignment="1">
      <alignment vertical="center"/>
    </xf>
    <xf numFmtId="0" fontId="0" fillId="0" borderId="22" xfId="0" applyBorder="1" applyAlignment="1">
      <alignment vertical="center"/>
    </xf>
    <xf numFmtId="0" fontId="18" fillId="0" borderId="8" xfId="0" applyFont="1" applyBorder="1" applyAlignment="1">
      <alignment vertical="center"/>
    </xf>
    <xf numFmtId="0" fontId="18" fillId="0" borderId="0" xfId="0" applyFont="1" applyAlignment="1">
      <alignment vertical="center"/>
    </xf>
    <xf numFmtId="0" fontId="18" fillId="0" borderId="0" xfId="0" applyFont="1" applyAlignment="1">
      <alignment horizontal="center" vertical="center"/>
    </xf>
    <xf numFmtId="0" fontId="18" fillId="0" borderId="22" xfId="0" applyFont="1" applyBorder="1" applyAlignment="1">
      <alignment vertical="center"/>
    </xf>
    <xf numFmtId="0" fontId="19" fillId="0" borderId="0" xfId="0" applyFont="1" applyAlignment="1">
      <alignment horizontal="center" vertical="center"/>
    </xf>
    <xf numFmtId="0" fontId="19" fillId="0" borderId="22" xfId="0" applyFont="1" applyBorder="1" applyAlignment="1">
      <alignment horizontal="center" vertical="center"/>
    </xf>
    <xf numFmtId="0" fontId="0" fillId="0" borderId="8" xfId="0" applyBorder="1" applyAlignment="1">
      <alignment vertical="center"/>
    </xf>
    <xf numFmtId="0" fontId="0" fillId="0" borderId="4" xfId="0" applyBorder="1" applyAlignment="1">
      <alignment vertical="center"/>
    </xf>
    <xf numFmtId="0" fontId="17" fillId="0" borderId="4" xfId="0" applyFont="1" applyBorder="1" applyAlignment="1">
      <alignment vertical="center"/>
    </xf>
    <xf numFmtId="0" fontId="0" fillId="0" borderId="24" xfId="0" applyBorder="1" applyAlignment="1">
      <alignment vertical="center"/>
    </xf>
    <xf numFmtId="0" fontId="13" fillId="11" borderId="33"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48" fillId="10" borderId="5" xfId="0" applyFont="1" applyFill="1" applyBorder="1" applyAlignment="1">
      <alignment horizontal="center" vertical="center" wrapText="1"/>
    </xf>
    <xf numFmtId="0" fontId="48" fillId="10" borderId="25" xfId="0" applyFont="1" applyFill="1" applyBorder="1" applyAlignment="1">
      <alignment horizontal="center" vertical="center" wrapText="1"/>
    </xf>
    <xf numFmtId="0" fontId="4" fillId="0" borderId="0" xfId="0" applyFont="1" applyAlignment="1">
      <alignment vertical="center"/>
    </xf>
    <xf numFmtId="0" fontId="14" fillId="10" borderId="2" xfId="0" applyFont="1" applyFill="1" applyBorder="1" applyAlignment="1">
      <alignment horizontal="center" vertical="center" wrapText="1"/>
    </xf>
    <xf numFmtId="0" fontId="14" fillId="10" borderId="64" xfId="0" applyFont="1" applyFill="1" applyBorder="1" applyAlignment="1">
      <alignment horizontal="center" vertical="center" wrapText="1"/>
    </xf>
    <xf numFmtId="0" fontId="14" fillId="10" borderId="65" xfId="0" applyFont="1" applyFill="1" applyBorder="1" applyAlignment="1">
      <alignment horizontal="center" vertical="center" wrapText="1"/>
    </xf>
    <xf numFmtId="0" fontId="14" fillId="10" borderId="9" xfId="0" applyFont="1" applyFill="1" applyBorder="1" applyAlignment="1">
      <alignment horizontal="center" vertical="center" wrapText="1"/>
    </xf>
    <xf numFmtId="0" fontId="14" fillId="10" borderId="76" xfId="0" applyFont="1" applyFill="1" applyBorder="1" applyAlignment="1">
      <alignment horizontal="center" vertical="center" wrapText="1"/>
    </xf>
    <xf numFmtId="0" fontId="14" fillId="10" borderId="77"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4" fillId="9" borderId="64" xfId="0" applyFont="1" applyFill="1" applyBorder="1" applyAlignment="1">
      <alignment horizontal="center" vertical="center" wrapText="1"/>
    </xf>
    <xf numFmtId="169" fontId="4" fillId="11" borderId="2" xfId="0" applyNumberFormat="1" applyFont="1" applyFill="1" applyBorder="1" applyAlignment="1">
      <alignment horizontal="center" vertical="center" wrapText="1"/>
    </xf>
    <xf numFmtId="169" fontId="0" fillId="11" borderId="65" xfId="0" applyNumberFormat="1" applyFill="1" applyBorder="1" applyAlignment="1">
      <alignment horizontal="center" vertical="center"/>
    </xf>
    <xf numFmtId="0" fontId="4" fillId="11" borderId="3" xfId="0" applyFont="1" applyFill="1" applyBorder="1" applyAlignment="1">
      <alignment horizontal="center" vertical="center" wrapText="1"/>
    </xf>
    <xf numFmtId="2" fontId="4" fillId="11" borderId="1" xfId="0" applyNumberFormat="1" applyFont="1" applyFill="1" applyBorder="1" applyAlignment="1">
      <alignment horizontal="center" vertical="center" wrapText="1"/>
    </xf>
    <xf numFmtId="0" fontId="4" fillId="11" borderId="2" xfId="0" applyFont="1" applyFill="1" applyBorder="1" applyAlignment="1">
      <alignment horizontal="center" vertical="center" wrapText="1"/>
    </xf>
    <xf numFmtId="169" fontId="4" fillId="11" borderId="1" xfId="0" applyNumberFormat="1" applyFont="1" applyFill="1" applyBorder="1" applyAlignment="1">
      <alignment horizontal="center" vertical="center" wrapText="1"/>
    </xf>
    <xf numFmtId="169" fontId="4" fillId="11" borderId="64" xfId="0" applyNumberFormat="1" applyFont="1" applyFill="1" applyBorder="1" applyAlignment="1">
      <alignment horizontal="center" vertical="center" wrapText="1"/>
    </xf>
    <xf numFmtId="169" fontId="4" fillId="11" borderId="65" xfId="0" applyNumberFormat="1" applyFont="1" applyFill="1" applyBorder="1" applyAlignment="1">
      <alignment horizontal="center" vertical="center" wrapText="1"/>
    </xf>
    <xf numFmtId="169" fontId="4" fillId="11" borderId="1" xfId="0" applyNumberFormat="1" applyFont="1" applyFill="1" applyBorder="1" applyAlignment="1">
      <alignment horizontal="center" vertical="center"/>
    </xf>
    <xf numFmtId="0" fontId="14" fillId="0" borderId="0" xfId="0" applyFont="1"/>
    <xf numFmtId="169" fontId="4" fillId="4" borderId="2" xfId="0" applyNumberFormat="1" applyFont="1" applyFill="1" applyBorder="1" applyAlignment="1">
      <alignment horizontal="center" vertical="center" wrapText="1"/>
    </xf>
    <xf numFmtId="169" fontId="0" fillId="4" borderId="65" xfId="0" applyNumberFormat="1" applyFill="1" applyBorder="1" applyAlignment="1">
      <alignment horizontal="center" vertical="center"/>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9" fontId="4" fillId="4" borderId="65" xfId="0" applyNumberFormat="1" applyFont="1" applyFill="1" applyBorder="1" applyAlignment="1">
      <alignment horizontal="center" vertical="center" wrapText="1"/>
    </xf>
    <xf numFmtId="169"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6" fillId="0" borderId="0" xfId="0" applyFont="1" applyAlignment="1">
      <alignment vertical="center"/>
    </xf>
    <xf numFmtId="169" fontId="4" fillId="4" borderId="67" xfId="0" applyNumberFormat="1" applyFont="1" applyFill="1" applyBorder="1" applyAlignment="1">
      <alignment horizontal="center" vertical="center" wrapText="1"/>
    </xf>
    <xf numFmtId="169" fontId="47" fillId="2" borderId="14" xfId="0" applyNumberFormat="1" applyFont="1" applyFill="1" applyBorder="1" applyAlignment="1">
      <alignment vertical="center"/>
    </xf>
    <xf numFmtId="0" fontId="2" fillId="2" borderId="63" xfId="0" applyFont="1" applyFill="1" applyBorder="1" applyAlignment="1">
      <alignment horizontal="right" vertical="center"/>
    </xf>
    <xf numFmtId="0" fontId="48" fillId="10" borderId="1" xfId="0" applyFont="1" applyFill="1" applyBorder="1" applyAlignment="1">
      <alignment horizontal="center" vertical="center" wrapText="1"/>
    </xf>
    <xf numFmtId="0" fontId="48" fillId="10" borderId="2" xfId="0" applyFont="1" applyFill="1" applyBorder="1" applyAlignment="1">
      <alignment horizontal="center" vertical="center" wrapText="1"/>
    </xf>
    <xf numFmtId="0" fontId="48" fillId="9" borderId="1" xfId="0" applyFont="1" applyFill="1" applyBorder="1" applyAlignment="1">
      <alignment horizontal="center" vertical="center" wrapText="1"/>
    </xf>
    <xf numFmtId="0" fontId="48" fillId="9" borderId="59" xfId="0" applyFont="1" applyFill="1" applyBorder="1" applyAlignment="1">
      <alignment horizontal="center" vertical="center" wrapText="1"/>
    </xf>
    <xf numFmtId="0" fontId="48" fillId="9" borderId="60" xfId="0" applyFont="1" applyFill="1" applyBorder="1" applyAlignment="1">
      <alignment horizontal="center" vertical="center" wrapText="1"/>
    </xf>
    <xf numFmtId="0" fontId="48" fillId="9" borderId="3" xfId="0" applyFont="1" applyFill="1" applyBorder="1" applyAlignment="1">
      <alignment horizontal="center" vertical="center" wrapText="1"/>
    </xf>
    <xf numFmtId="0" fontId="14" fillId="10" borderId="74" xfId="0" applyFont="1" applyFill="1" applyBorder="1" applyAlignment="1">
      <alignment horizontal="center" vertical="center" wrapText="1"/>
    </xf>
    <xf numFmtId="0" fontId="14" fillId="10" borderId="57" xfId="0" applyFont="1" applyFill="1" applyBorder="1" applyAlignment="1">
      <alignment horizontal="center" vertical="center" wrapText="1"/>
    </xf>
    <xf numFmtId="0" fontId="14" fillId="10" borderId="75" xfId="0" applyFont="1" applyFill="1" applyBorder="1" applyAlignment="1">
      <alignment horizontal="center" vertical="center" wrapText="1"/>
    </xf>
    <xf numFmtId="0" fontId="14" fillId="11" borderId="1" xfId="0" applyFon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2" fontId="14" fillId="11" borderId="1" xfId="0" applyNumberFormat="1" applyFont="1" applyFill="1" applyBorder="1" applyAlignment="1">
      <alignment horizontal="center" vertical="center" wrapText="1"/>
    </xf>
    <xf numFmtId="0" fontId="4" fillId="11" borderId="78" xfId="0" applyFont="1" applyFill="1" applyBorder="1" applyAlignment="1">
      <alignment horizontal="center" vertical="center" wrapText="1"/>
    </xf>
    <xf numFmtId="9" fontId="14" fillId="11" borderId="1" xfId="0" applyNumberFormat="1" applyFont="1" applyFill="1" applyBorder="1" applyAlignment="1">
      <alignment horizontal="center" vertical="center" wrapText="1"/>
    </xf>
    <xf numFmtId="0" fontId="16" fillId="0" borderId="0" xfId="0" applyFont="1"/>
    <xf numFmtId="165" fontId="15" fillId="2" borderId="31" xfId="0" applyNumberFormat="1" applyFont="1" applyFill="1" applyBorder="1" applyAlignment="1">
      <alignment horizontal="right" vertical="center"/>
    </xf>
    <xf numFmtId="165" fontId="54" fillId="28" borderId="20" xfId="0" applyNumberFormat="1" applyFont="1" applyFill="1" applyBorder="1" applyAlignment="1">
      <alignment horizontal="right" vertical="center" wrapText="1"/>
    </xf>
    <xf numFmtId="0" fontId="2" fillId="0" borderId="0" xfId="0" applyFont="1" applyAlignment="1">
      <alignment vertical="center" wrapText="1"/>
    </xf>
    <xf numFmtId="165" fontId="0" fillId="0" borderId="0" xfId="0" applyNumberFormat="1"/>
    <xf numFmtId="0" fontId="0" fillId="0" borderId="0" xfId="0" applyProtection="1">
      <protection hidden="1"/>
    </xf>
    <xf numFmtId="0" fontId="8" fillId="0" borderId="0" xfId="6" quotePrefix="1" applyBorder="1" applyAlignment="1" applyProtection="1">
      <alignment vertical="center"/>
      <protection hidden="1"/>
    </xf>
    <xf numFmtId="0" fontId="16" fillId="0" borderId="0" xfId="0" applyFont="1" applyProtection="1">
      <protection hidden="1"/>
    </xf>
    <xf numFmtId="0" fontId="16" fillId="0" borderId="0" xfId="0" applyFont="1" applyAlignment="1" applyProtection="1">
      <alignment vertical="center"/>
      <protection hidden="1"/>
    </xf>
    <xf numFmtId="0" fontId="2" fillId="0" borderId="0" xfId="0" applyFont="1" applyAlignment="1" applyProtection="1">
      <alignment vertical="center" wrapText="1"/>
      <protection hidden="1"/>
    </xf>
    <xf numFmtId="0" fontId="48" fillId="10" borderId="33" xfId="0" applyFont="1" applyFill="1" applyBorder="1" applyAlignment="1">
      <alignment horizontal="center" vertical="center" wrapText="1"/>
    </xf>
    <xf numFmtId="0" fontId="14"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14" fillId="9" borderId="28" xfId="0" applyFont="1" applyFill="1" applyBorder="1" applyAlignment="1">
      <alignment horizontal="center" vertical="center" wrapText="1"/>
    </xf>
    <xf numFmtId="0" fontId="0" fillId="8" borderId="16" xfId="0" applyFill="1" applyBorder="1" applyAlignment="1">
      <alignment horizontal="center" vertical="center"/>
    </xf>
    <xf numFmtId="0" fontId="48" fillId="10" borderId="32" xfId="0" applyFont="1" applyFill="1" applyBorder="1" applyAlignment="1">
      <alignment horizontal="center" vertical="center" wrapText="1"/>
    </xf>
    <xf numFmtId="0" fontId="14" fillId="9" borderId="15" xfId="0" applyFont="1" applyFill="1" applyBorder="1" applyAlignment="1">
      <alignment horizontal="center" vertical="center" wrapText="1"/>
    </xf>
    <xf numFmtId="169" fontId="4" fillId="11" borderId="15" xfId="0" applyNumberFormat="1" applyFont="1" applyFill="1" applyBorder="1" applyAlignment="1">
      <alignment horizontal="center" vertical="center"/>
    </xf>
    <xf numFmtId="169" fontId="47" fillId="2" borderId="33" xfId="0" applyNumberFormat="1" applyFont="1" applyFill="1" applyBorder="1" applyAlignment="1">
      <alignment vertical="center"/>
    </xf>
    <xf numFmtId="169" fontId="9" fillId="11" borderId="1" xfId="0" applyNumberFormat="1" applyFont="1" applyFill="1" applyBorder="1" applyAlignment="1">
      <alignment horizontal="center" vertical="center"/>
    </xf>
    <xf numFmtId="0" fontId="54" fillId="29" borderId="69" xfId="0" applyFont="1" applyFill="1" applyBorder="1" applyAlignment="1">
      <alignment horizontal="left" vertical="center"/>
    </xf>
    <xf numFmtId="0" fontId="54" fillId="29" borderId="3" xfId="0" applyFont="1" applyFill="1" applyBorder="1" applyAlignment="1">
      <alignment horizontal="left" vertical="center"/>
    </xf>
    <xf numFmtId="0" fontId="4" fillId="6" borderId="78" xfId="0" applyFont="1" applyFill="1" applyBorder="1" applyAlignment="1" applyProtection="1">
      <alignment horizontal="center" vertical="center" wrapText="1"/>
      <protection locked="0"/>
    </xf>
    <xf numFmtId="169" fontId="4" fillId="4" borderId="90" xfId="0" applyNumberFormat="1" applyFont="1" applyFill="1" applyBorder="1" applyAlignment="1">
      <alignment horizontal="center" vertical="center" wrapText="1"/>
    </xf>
    <xf numFmtId="169" fontId="48" fillId="4" borderId="1" xfId="0" applyNumberFormat="1" applyFont="1" applyFill="1" applyBorder="1" applyAlignment="1">
      <alignment horizontal="center" vertical="center"/>
    </xf>
    <xf numFmtId="169" fontId="48" fillId="4" borderId="1" xfId="0" applyNumberFormat="1" applyFont="1" applyFill="1" applyBorder="1" applyAlignment="1">
      <alignment horizontal="center" vertical="center" wrapText="1"/>
    </xf>
    <xf numFmtId="169" fontId="9" fillId="11" borderId="76" xfId="0" applyNumberFormat="1" applyFont="1" applyFill="1" applyBorder="1" applyAlignment="1">
      <alignment horizontal="center" vertical="center"/>
    </xf>
    <xf numFmtId="169" fontId="47" fillId="11" borderId="77" xfId="0" applyNumberFormat="1" applyFont="1" applyFill="1" applyBorder="1" applyAlignment="1">
      <alignment horizontal="center" vertical="center"/>
    </xf>
    <xf numFmtId="169" fontId="48" fillId="4" borderId="76" xfId="0" applyNumberFormat="1" applyFont="1" applyFill="1" applyBorder="1" applyAlignment="1">
      <alignment horizontal="center" vertical="center"/>
    </xf>
    <xf numFmtId="169" fontId="2" fillId="4" borderId="77" xfId="0" applyNumberFormat="1" applyFont="1" applyFill="1" applyBorder="1" applyAlignment="1">
      <alignment horizontal="center" vertical="center"/>
    </xf>
    <xf numFmtId="169" fontId="2" fillId="2" borderId="31" xfId="0" applyNumberFormat="1" applyFont="1" applyFill="1" applyBorder="1" applyAlignment="1">
      <alignment vertical="center" wrapText="1"/>
    </xf>
    <xf numFmtId="169" fontId="2" fillId="2" borderId="30" xfId="0" applyNumberFormat="1" applyFont="1" applyFill="1" applyBorder="1" applyAlignment="1">
      <alignment vertical="center" wrapText="1"/>
    </xf>
    <xf numFmtId="0" fontId="2" fillId="2" borderId="30" xfId="0" applyFont="1" applyFill="1" applyBorder="1" applyAlignment="1">
      <alignment horizontal="right" vertical="center" wrapText="1"/>
    </xf>
    <xf numFmtId="167" fontId="2" fillId="2" borderId="31" xfId="0" applyNumberFormat="1" applyFont="1" applyFill="1" applyBorder="1" applyAlignment="1">
      <alignment vertical="center" wrapText="1"/>
    </xf>
    <xf numFmtId="49" fontId="48" fillId="0" borderId="1" xfId="0" applyNumberFormat="1" applyFont="1" applyBorder="1" applyAlignment="1">
      <alignment horizontal="center" vertical="center" wrapText="1"/>
    </xf>
    <xf numFmtId="0" fontId="4" fillId="4" borderId="69" xfId="0" applyFont="1" applyFill="1" applyBorder="1" applyAlignment="1">
      <alignment horizontal="center" vertical="center" wrapText="1"/>
    </xf>
    <xf numFmtId="49" fontId="4" fillId="0" borderId="15" xfId="0" applyNumberFormat="1" applyFont="1" applyBorder="1" applyAlignment="1" applyProtection="1">
      <alignment horizontal="center" vertical="center" wrapText="1"/>
      <protection locked="0"/>
    </xf>
    <xf numFmtId="0" fontId="58" fillId="0" borderId="1" xfId="0" applyFont="1" applyBorder="1" applyAlignment="1" applyProtection="1">
      <alignment horizontal="center" vertical="center" wrapText="1"/>
      <protection locked="0"/>
    </xf>
    <xf numFmtId="49" fontId="48" fillId="11" borderId="1" xfId="0" applyNumberFormat="1" applyFont="1" applyFill="1" applyBorder="1" applyAlignment="1">
      <alignment horizontal="center" vertical="center" wrapText="1"/>
    </xf>
    <xf numFmtId="169" fontId="48" fillId="11" borderId="1" xfId="0" applyNumberFormat="1" applyFont="1" applyFill="1" applyBorder="1" applyAlignment="1">
      <alignment horizontal="center" vertical="center" wrapText="1"/>
    </xf>
    <xf numFmtId="9" fontId="4" fillId="11" borderId="1" xfId="1" applyFont="1" applyFill="1" applyBorder="1" applyAlignment="1" applyProtection="1">
      <alignment horizontal="center" vertical="center" wrapText="1"/>
    </xf>
    <xf numFmtId="0" fontId="4" fillId="11" borderId="69" xfId="0" applyFont="1" applyFill="1" applyBorder="1" applyAlignment="1">
      <alignment horizontal="center" vertical="center" wrapText="1"/>
    </xf>
    <xf numFmtId="49" fontId="4" fillId="11" borderId="15" xfId="0" applyNumberFormat="1" applyFont="1" applyFill="1" applyBorder="1" applyAlignment="1">
      <alignment horizontal="center" vertical="center" wrapText="1"/>
    </xf>
    <xf numFmtId="0" fontId="48" fillId="11" borderId="1" xfId="0" applyFont="1" applyFill="1" applyBorder="1" applyAlignment="1">
      <alignment horizontal="center" vertical="center"/>
    </xf>
    <xf numFmtId="0" fontId="4" fillId="11" borderId="16" xfId="0" applyFont="1" applyFill="1" applyBorder="1" applyAlignment="1">
      <alignment horizontal="center" vertical="center" wrapText="1"/>
    </xf>
    <xf numFmtId="0" fontId="14" fillId="32" borderId="33" xfId="0" applyFont="1" applyFill="1" applyBorder="1" applyAlignment="1">
      <alignment horizontal="center" vertical="center" wrapText="1"/>
    </xf>
    <xf numFmtId="0" fontId="14" fillId="32" borderId="14" xfId="0" applyFont="1" applyFill="1" applyBorder="1" applyAlignment="1">
      <alignment horizontal="center" vertical="center" wrapText="1"/>
    </xf>
    <xf numFmtId="0" fontId="14" fillId="32" borderId="28" xfId="0" applyFont="1" applyFill="1" applyBorder="1" applyAlignment="1">
      <alignment horizontal="center" vertical="center" wrapText="1"/>
    </xf>
    <xf numFmtId="0" fontId="14" fillId="32" borderId="32" xfId="0" applyFont="1" applyFill="1" applyBorder="1" applyAlignment="1">
      <alignment horizontal="center" vertical="center" wrapText="1"/>
    </xf>
    <xf numFmtId="0" fontId="48" fillId="32" borderId="33" xfId="0" applyFont="1" applyFill="1" applyBorder="1" applyAlignment="1">
      <alignment horizontal="center" vertical="center" wrapText="1"/>
    </xf>
    <xf numFmtId="0" fontId="48" fillId="32" borderId="14" xfId="0" applyFont="1" applyFill="1" applyBorder="1" applyAlignment="1">
      <alignment horizontal="center" vertical="center" wrapText="1"/>
    </xf>
    <xf numFmtId="0" fontId="48" fillId="32" borderId="3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169" fontId="0" fillId="0" borderId="0" xfId="0" applyNumberFormat="1"/>
    <xf numFmtId="0" fontId="10" fillId="0" borderId="0" xfId="0" applyFont="1" applyAlignment="1" applyProtection="1">
      <alignment vertical="center" wrapText="1"/>
      <protection hidden="1"/>
    </xf>
    <xf numFmtId="165" fontId="0" fillId="0" borderId="0" xfId="0" applyNumberFormat="1" applyAlignment="1" applyProtection="1">
      <alignment horizontal="center" vertical="center"/>
      <protection hidden="1"/>
    </xf>
    <xf numFmtId="0" fontId="15" fillId="2" borderId="20" xfId="0" applyFont="1" applyFill="1" applyBorder="1" applyAlignment="1">
      <alignment horizontal="center" vertical="center" wrapText="1"/>
    </xf>
    <xf numFmtId="169" fontId="16" fillId="4" borderId="33" xfId="0" applyNumberFormat="1" applyFont="1" applyFill="1" applyBorder="1" applyAlignment="1">
      <alignment vertical="center" wrapText="1"/>
    </xf>
    <xf numFmtId="169" fontId="16" fillId="4" borderId="18" xfId="0" applyNumberFormat="1" applyFont="1" applyFill="1" applyBorder="1" applyAlignment="1">
      <alignment vertical="center" wrapText="1"/>
    </xf>
    <xf numFmtId="165" fontId="54" fillId="28" borderId="53" xfId="0" applyNumberFormat="1" applyFont="1" applyFill="1" applyBorder="1" applyAlignment="1">
      <alignment horizontal="right" vertical="center" wrapText="1"/>
    </xf>
    <xf numFmtId="165" fontId="54" fillId="4" borderId="33" xfId="0" applyNumberFormat="1" applyFont="1" applyFill="1" applyBorder="1" applyAlignment="1">
      <alignment horizontal="right" vertical="center" wrapText="1"/>
    </xf>
    <xf numFmtId="165" fontId="54" fillId="4" borderId="15" xfId="0" applyNumberFormat="1" applyFont="1" applyFill="1" applyBorder="1" applyAlignment="1">
      <alignment horizontal="right" vertical="center" wrapText="1"/>
    </xf>
    <xf numFmtId="169" fontId="54" fillId="28" borderId="91" xfId="0" applyNumberFormat="1" applyFont="1" applyFill="1" applyBorder="1" applyAlignment="1" applyProtection="1">
      <alignment horizontal="right" vertical="center" wrapText="1"/>
      <protection hidden="1"/>
    </xf>
    <xf numFmtId="0" fontId="15" fillId="2" borderId="82" xfId="0" applyFont="1" applyFill="1" applyBorder="1" applyAlignment="1" applyProtection="1">
      <alignment horizontal="center" vertical="center" wrapText="1"/>
      <protection hidden="1"/>
    </xf>
    <xf numFmtId="169" fontId="16" fillId="4" borderId="95" xfId="0" applyNumberFormat="1" applyFont="1" applyFill="1" applyBorder="1" applyAlignment="1" applyProtection="1">
      <alignment horizontal="right" vertical="center" wrapText="1"/>
      <protection hidden="1"/>
    </xf>
    <xf numFmtId="169" fontId="15" fillId="2" borderId="92" xfId="0" applyNumberFormat="1" applyFont="1" applyFill="1" applyBorder="1" applyAlignment="1" applyProtection="1">
      <alignment horizontal="right" vertical="center"/>
      <protection hidden="1"/>
    </xf>
    <xf numFmtId="0" fontId="53" fillId="0" borderId="8" xfId="0" applyFont="1" applyBorder="1" applyAlignment="1" applyProtection="1">
      <alignment vertical="center" wrapText="1"/>
      <protection hidden="1"/>
    </xf>
    <xf numFmtId="0" fontId="12" fillId="11" borderId="1" xfId="0" applyFont="1" applyFill="1" applyBorder="1" applyAlignment="1">
      <alignment horizontal="center" vertical="center" wrapText="1"/>
    </xf>
    <xf numFmtId="0" fontId="25" fillId="0" borderId="15" xfId="0" applyFont="1" applyBorder="1" applyAlignment="1">
      <alignment horizontal="center" vertical="center" wrapText="1"/>
    </xf>
    <xf numFmtId="0" fontId="4" fillId="0" borderId="1" xfId="0" applyFont="1" applyBorder="1" applyAlignment="1">
      <alignment horizontal="center" vertical="center" wrapText="1"/>
    </xf>
    <xf numFmtId="169" fontId="15" fillId="0" borderId="96" xfId="0" applyNumberFormat="1" applyFont="1" applyBorder="1" applyAlignment="1" applyProtection="1">
      <alignment horizontal="right" vertical="center"/>
      <protection hidden="1"/>
    </xf>
    <xf numFmtId="0" fontId="25" fillId="6" borderId="31"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0" xfId="0" applyFont="1" applyFill="1" applyAlignment="1">
      <alignment vertical="center" wrapText="1"/>
    </xf>
    <xf numFmtId="165" fontId="25" fillId="6" borderId="0" xfId="0" applyNumberFormat="1" applyFont="1" applyFill="1" applyAlignment="1">
      <alignment horizontal="center" vertical="center" wrapText="1"/>
    </xf>
    <xf numFmtId="0" fontId="0" fillId="6" borderId="0" xfId="0" applyFill="1"/>
    <xf numFmtId="0" fontId="0" fillId="6" borderId="0" xfId="0" applyFill="1" applyAlignment="1">
      <alignment vertical="center"/>
    </xf>
    <xf numFmtId="0" fontId="16" fillId="6" borderId="43" xfId="0" applyFont="1" applyFill="1" applyBorder="1" applyAlignment="1">
      <alignment vertical="center"/>
    </xf>
    <xf numFmtId="0" fontId="16" fillId="6" borderId="0" xfId="0" applyFont="1" applyFill="1"/>
    <xf numFmtId="0" fontId="10" fillId="6" borderId="0" xfId="0" applyFont="1" applyFill="1" applyAlignment="1" applyProtection="1">
      <alignment vertical="center" wrapText="1"/>
      <protection hidden="1"/>
    </xf>
    <xf numFmtId="165" fontId="0" fillId="6" borderId="0" xfId="0" applyNumberFormat="1" applyFill="1" applyAlignment="1" applyProtection="1">
      <alignment horizontal="center" vertical="center"/>
      <protection hidden="1"/>
    </xf>
    <xf numFmtId="0" fontId="16" fillId="6" borderId="0" xfId="0" applyFont="1" applyFill="1" applyAlignment="1">
      <alignment vertical="center"/>
    </xf>
    <xf numFmtId="0" fontId="16" fillId="6" borderId="0" xfId="0" applyFont="1" applyFill="1" applyProtection="1">
      <protection hidden="1"/>
    </xf>
    <xf numFmtId="0" fontId="0" fillId="6" borderId="0" xfId="0" applyFill="1" applyProtection="1">
      <protection hidden="1"/>
    </xf>
    <xf numFmtId="0" fontId="25" fillId="6" borderId="0" xfId="0" applyFont="1" applyFill="1" applyAlignment="1" applyProtection="1">
      <alignment vertical="center" wrapText="1"/>
      <protection hidden="1"/>
    </xf>
    <xf numFmtId="0" fontId="0" fillId="6" borderId="6" xfId="0" applyFill="1" applyBorder="1"/>
    <xf numFmtId="0" fontId="64" fillId="0" borderId="0" xfId="0" applyFont="1" applyAlignment="1">
      <alignment horizontal="left" vertical="center" wrapText="1"/>
    </xf>
    <xf numFmtId="0" fontId="60" fillId="0" borderId="0" xfId="0" applyFont="1" applyAlignment="1">
      <alignment horizontal="center" vertical="center" wrapText="1"/>
    </xf>
    <xf numFmtId="9" fontId="60" fillId="0" borderId="0" xfId="1" applyFont="1" applyAlignment="1">
      <alignment horizontal="center" vertical="center" wrapText="1"/>
    </xf>
    <xf numFmtId="0" fontId="25" fillId="0" borderId="0" xfId="0" applyFont="1" applyAlignment="1">
      <alignment horizontal="left" vertical="center" wrapText="1"/>
    </xf>
    <xf numFmtId="0" fontId="0" fillId="0" borderId="0" xfId="0" applyAlignment="1">
      <alignment vertical="center" wrapText="1"/>
    </xf>
    <xf numFmtId="9" fontId="0" fillId="0" borderId="0" xfId="1" applyFont="1" applyAlignment="1">
      <alignment vertical="center" wrapText="1"/>
    </xf>
    <xf numFmtId="0" fontId="23" fillId="12" borderId="103" xfId="0" applyFont="1" applyFill="1" applyBorder="1" applyAlignment="1">
      <alignment horizontal="left" vertical="center" wrapText="1"/>
    </xf>
    <xf numFmtId="0" fontId="23" fillId="12" borderId="104" xfId="0" applyFont="1" applyFill="1" applyBorder="1" applyAlignment="1">
      <alignment horizontal="left" vertical="center" wrapText="1"/>
    </xf>
    <xf numFmtId="9" fontId="23" fillId="12" borderId="104" xfId="1" applyFont="1" applyFill="1" applyBorder="1" applyAlignment="1">
      <alignment horizontal="left" vertical="center" wrapText="1"/>
    </xf>
    <xf numFmtId="0" fontId="23" fillId="12" borderId="105" xfId="0" applyFont="1" applyFill="1" applyBorder="1" applyAlignment="1">
      <alignment horizontal="left" vertical="center" wrapText="1"/>
    </xf>
    <xf numFmtId="0" fontId="66" fillId="0" borderId="0" xfId="0" applyFont="1" applyAlignment="1">
      <alignment horizontal="center" vertical="center" wrapText="1"/>
    </xf>
    <xf numFmtId="9" fontId="66" fillId="0" borderId="0" xfId="1" applyFont="1" applyAlignment="1">
      <alignment horizontal="center" vertical="center" wrapText="1"/>
    </xf>
    <xf numFmtId="0" fontId="67" fillId="0" borderId="106" xfId="0" applyFont="1" applyBorder="1" applyAlignment="1">
      <alignment vertical="center" wrapText="1"/>
    </xf>
    <xf numFmtId="0" fontId="67" fillId="0" borderId="0" xfId="0" applyFont="1" applyAlignment="1">
      <alignment vertical="center" wrapText="1"/>
    </xf>
    <xf numFmtId="9" fontId="67" fillId="0" borderId="0" xfId="1" applyFont="1" applyAlignment="1">
      <alignment vertical="center" wrapText="1"/>
    </xf>
    <xf numFmtId="0" fontId="67" fillId="0" borderId="107" xfId="0" applyFont="1" applyBorder="1" applyAlignment="1">
      <alignment vertical="center" wrapText="1"/>
    </xf>
    <xf numFmtId="9" fontId="0" fillId="0" borderId="0" xfId="1" applyFont="1"/>
    <xf numFmtId="0" fontId="24" fillId="32" borderId="109" xfId="0" applyFont="1" applyFill="1" applyBorder="1" applyAlignment="1">
      <alignment horizontal="center" vertical="center" wrapText="1"/>
    </xf>
    <xf numFmtId="0" fontId="25" fillId="11" borderId="110" xfId="0" applyFont="1" applyFill="1" applyBorder="1" applyAlignment="1">
      <alignment vertical="center" wrapText="1"/>
    </xf>
    <xf numFmtId="0" fontId="25" fillId="11" borderId="113" xfId="0" applyFont="1" applyFill="1" applyBorder="1" applyAlignment="1">
      <alignment vertical="center" wrapText="1"/>
    </xf>
    <xf numFmtId="169" fontId="25" fillId="4" borderId="111" xfId="0" applyNumberFormat="1" applyFont="1" applyFill="1" applyBorder="1" applyAlignment="1">
      <alignment vertical="center" wrapText="1"/>
    </xf>
    <xf numFmtId="169" fontId="25" fillId="4" borderId="112" xfId="0" applyNumberFormat="1" applyFont="1" applyFill="1" applyBorder="1" applyAlignment="1">
      <alignment vertical="center" wrapText="1"/>
    </xf>
    <xf numFmtId="169" fontId="25" fillId="4" borderId="57" xfId="0" applyNumberFormat="1" applyFont="1" applyFill="1" applyBorder="1" applyAlignment="1">
      <alignment vertical="center" wrapText="1"/>
    </xf>
    <xf numFmtId="169" fontId="25" fillId="4" borderId="114" xfId="0" applyNumberFormat="1" applyFont="1" applyFill="1" applyBorder="1" applyAlignment="1">
      <alignment vertical="center" wrapText="1"/>
    </xf>
    <xf numFmtId="0" fontId="64" fillId="36" borderId="115" xfId="0" applyFont="1" applyFill="1" applyBorder="1" applyAlignment="1">
      <alignment horizontal="right" vertical="center" wrapText="1"/>
    </xf>
    <xf numFmtId="169" fontId="25" fillId="2" borderId="98" xfId="0" applyNumberFormat="1" applyFont="1" applyFill="1" applyBorder="1" applyAlignment="1">
      <alignment vertical="center" wrapText="1"/>
    </xf>
    <xf numFmtId="169" fontId="25" fillId="2" borderId="116" xfId="0" applyNumberFormat="1" applyFont="1" applyFill="1" applyBorder="1" applyAlignment="1">
      <alignment vertical="center" wrapText="1"/>
    </xf>
    <xf numFmtId="0" fontId="26" fillId="2" borderId="120" xfId="0" applyFont="1" applyFill="1" applyBorder="1" applyAlignment="1" applyProtection="1">
      <alignment horizontal="right" vertical="center" wrapText="1"/>
      <protection hidden="1"/>
    </xf>
    <xf numFmtId="169" fontId="25" fillId="2" borderId="104" xfId="0" applyNumberFormat="1" applyFont="1" applyFill="1" applyBorder="1" applyAlignment="1">
      <alignment vertical="center" wrapText="1"/>
    </xf>
    <xf numFmtId="169" fontId="25" fillId="2" borderId="121" xfId="0" applyNumberFormat="1" applyFont="1" applyFill="1" applyBorder="1" applyAlignment="1">
      <alignment vertical="center" wrapText="1"/>
    </xf>
    <xf numFmtId="0" fontId="24" fillId="32" borderId="122" xfId="0" applyFont="1" applyFill="1" applyBorder="1" applyAlignment="1">
      <alignment horizontal="center" vertical="center" wrapText="1"/>
    </xf>
    <xf numFmtId="0" fontId="24" fillId="32" borderId="14" xfId="0" applyFont="1" applyFill="1" applyBorder="1" applyAlignment="1">
      <alignment horizontal="center" vertical="center" wrapText="1"/>
    </xf>
    <xf numFmtId="9" fontId="24" fillId="32" borderId="14" xfId="1" applyFont="1" applyFill="1" applyBorder="1" applyAlignment="1">
      <alignment horizontal="center" vertical="center" wrapText="1"/>
    </xf>
    <xf numFmtId="0" fontId="24" fillId="32" borderId="123" xfId="0" applyFont="1" applyFill="1" applyBorder="1" applyAlignment="1">
      <alignment horizontal="center" vertical="center" wrapText="1"/>
    </xf>
    <xf numFmtId="0" fontId="69" fillId="4" borderId="110" xfId="0" applyFont="1" applyFill="1" applyBorder="1" applyAlignment="1">
      <alignment horizontal="center" vertical="center" wrapText="1"/>
    </xf>
    <xf numFmtId="0" fontId="69" fillId="4" borderId="111" xfId="0" applyFont="1" applyFill="1" applyBorder="1" applyAlignment="1">
      <alignment horizontal="center" vertical="center" wrapText="1"/>
    </xf>
    <xf numFmtId="9" fontId="69" fillId="4" borderId="111" xfId="1" applyFont="1" applyFill="1" applyBorder="1" applyAlignment="1">
      <alignment horizontal="center" vertical="center" wrapText="1"/>
    </xf>
    <xf numFmtId="169" fontId="25" fillId="4" borderId="112" xfId="9" applyNumberFormat="1" applyFont="1" applyFill="1" applyBorder="1" applyAlignment="1">
      <alignment horizontal="center" vertical="center" wrapText="1"/>
    </xf>
    <xf numFmtId="0" fontId="69" fillId="4" borderId="113" xfId="0" applyFont="1" applyFill="1" applyBorder="1" applyAlignment="1">
      <alignment horizontal="center" vertical="center" wrapText="1"/>
    </xf>
    <xf numFmtId="0" fontId="69" fillId="4" borderId="57" xfId="0" applyFont="1" applyFill="1" applyBorder="1" applyAlignment="1">
      <alignment horizontal="center" vertical="center" wrapText="1"/>
    </xf>
    <xf numFmtId="9" fontId="69" fillId="4" borderId="57" xfId="1" applyFont="1" applyFill="1" applyBorder="1" applyAlignment="1">
      <alignment horizontal="center" vertical="center" wrapText="1"/>
    </xf>
    <xf numFmtId="169" fontId="25" fillId="4" borderId="114" xfId="9" applyNumberFormat="1" applyFont="1" applyFill="1" applyBorder="1" applyAlignment="1">
      <alignment horizontal="center" vertical="center" wrapText="1"/>
    </xf>
    <xf numFmtId="0" fontId="69" fillId="4" borderId="117" xfId="0" applyFont="1" applyFill="1" applyBorder="1" applyAlignment="1">
      <alignment horizontal="center" vertical="center" wrapText="1"/>
    </xf>
    <xf numFmtId="0" fontId="69" fillId="4" borderId="118" xfId="0" applyFont="1" applyFill="1" applyBorder="1" applyAlignment="1">
      <alignment horizontal="center" vertical="center" wrapText="1"/>
    </xf>
    <xf numFmtId="9" fontId="69" fillId="4" borderId="118" xfId="1" applyFont="1" applyFill="1" applyBorder="1" applyAlignment="1">
      <alignment horizontal="center" vertical="center" wrapText="1"/>
    </xf>
    <xf numFmtId="169" fontId="25" fillId="4" borderId="119" xfId="9" applyNumberFormat="1" applyFont="1" applyFill="1" applyBorder="1" applyAlignment="1">
      <alignment horizontal="center" vertical="center" wrapText="1"/>
    </xf>
    <xf numFmtId="169" fontId="25" fillId="2" borderId="127" xfId="9" applyNumberFormat="1" applyFont="1" applyFill="1" applyBorder="1" applyAlignment="1">
      <alignment horizontal="center" vertical="center" wrapText="1"/>
    </xf>
    <xf numFmtId="0" fontId="19" fillId="6" borderId="0" xfId="0" applyFont="1" applyFill="1" applyAlignment="1">
      <alignment horizontal="center" vertical="center" wrapText="1"/>
    </xf>
    <xf numFmtId="0" fontId="24" fillId="6" borderId="0" xfId="0" applyFont="1" applyFill="1" applyAlignment="1">
      <alignment horizontal="center" vertical="center" wrapText="1"/>
    </xf>
    <xf numFmtId="9" fontId="24" fillId="6" borderId="0" xfId="1" applyFont="1" applyFill="1" applyBorder="1" applyAlignment="1">
      <alignment horizontal="center" vertical="center" wrapText="1"/>
    </xf>
    <xf numFmtId="0" fontId="16" fillId="6" borderId="0" xfId="0" applyFont="1" applyFill="1" applyAlignment="1">
      <alignment horizontal="center" vertical="center" wrapText="1"/>
    </xf>
    <xf numFmtId="9" fontId="0" fillId="6" borderId="0" xfId="1" applyFont="1" applyFill="1" applyBorder="1" applyAlignment="1">
      <alignment vertical="center" wrapText="1"/>
    </xf>
    <xf numFmtId="9" fontId="24" fillId="6" borderId="0" xfId="1" applyFont="1" applyFill="1" applyBorder="1" applyAlignment="1">
      <alignment vertical="center" wrapText="1"/>
    </xf>
    <xf numFmtId="0" fontId="0" fillId="6" borderId="0" xfId="0" applyFill="1" applyAlignment="1">
      <alignment vertical="center" wrapText="1"/>
    </xf>
    <xf numFmtId="0" fontId="70" fillId="6" borderId="0" xfId="0" applyFont="1" applyFill="1" applyAlignment="1">
      <alignment horizontal="center" vertical="center" wrapText="1"/>
    </xf>
    <xf numFmtId="0" fontId="70" fillId="6" borderId="0" xfId="0" applyFont="1" applyFill="1" applyAlignment="1">
      <alignment vertical="center" wrapText="1"/>
    </xf>
    <xf numFmtId="169" fontId="16" fillId="6" borderId="0" xfId="9" applyNumberFormat="1" applyFont="1" applyFill="1" applyBorder="1" applyAlignment="1">
      <alignment horizontal="center" vertical="center" wrapText="1"/>
    </xf>
    <xf numFmtId="0" fontId="16" fillId="6" borderId="0" xfId="0" applyFont="1" applyFill="1" applyAlignment="1">
      <alignment vertical="center" wrapText="1"/>
    </xf>
    <xf numFmtId="0" fontId="24" fillId="6" borderId="0" xfId="0" applyFont="1" applyFill="1" applyAlignment="1">
      <alignment vertical="center" wrapText="1"/>
    </xf>
    <xf numFmtId="9" fontId="0" fillId="6" borderId="0" xfId="1" applyFont="1" applyFill="1" applyBorder="1"/>
    <xf numFmtId="169" fontId="70" fillId="6" borderId="0" xfId="9" applyNumberFormat="1" applyFont="1" applyFill="1" applyBorder="1" applyAlignment="1">
      <alignment horizontal="center" vertical="center" wrapText="1"/>
    </xf>
    <xf numFmtId="169" fontId="70" fillId="6" borderId="0" xfId="0" applyNumberFormat="1" applyFont="1" applyFill="1" applyAlignment="1">
      <alignment horizontal="center" vertical="center" wrapText="1"/>
    </xf>
    <xf numFmtId="169" fontId="25" fillId="6" borderId="0" xfId="9" applyNumberFormat="1" applyFont="1" applyFill="1" applyBorder="1" applyAlignment="1">
      <alignment horizontal="center" vertical="center" wrapText="1"/>
    </xf>
    <xf numFmtId="9" fontId="69" fillId="4" borderId="131" xfId="1" applyFont="1" applyFill="1" applyBorder="1" applyAlignment="1">
      <alignment horizontal="center" vertical="center" wrapText="1"/>
    </xf>
    <xf numFmtId="169" fontId="25" fillId="4" borderId="132" xfId="9" applyNumberFormat="1" applyFont="1" applyFill="1" applyBorder="1" applyAlignment="1">
      <alignment horizontal="center" vertical="center" wrapText="1"/>
    </xf>
    <xf numFmtId="0" fontId="69" fillId="4" borderId="133" xfId="0" applyFont="1" applyFill="1" applyBorder="1" applyAlignment="1">
      <alignment horizontal="center" vertical="center" wrapText="1"/>
    </xf>
    <xf numFmtId="0" fontId="69" fillId="4" borderId="1" xfId="0" applyFont="1" applyFill="1" applyBorder="1" applyAlignment="1">
      <alignment horizontal="center" vertical="center"/>
    </xf>
    <xf numFmtId="0" fontId="69" fillId="4" borderId="134" xfId="0" applyFont="1" applyFill="1" applyBorder="1" applyAlignment="1">
      <alignment horizontal="center" vertical="center" wrapText="1"/>
    </xf>
    <xf numFmtId="0" fontId="69" fillId="4" borderId="1" xfId="0" applyFont="1" applyFill="1" applyBorder="1" applyAlignment="1">
      <alignment horizontal="center" vertical="center" wrapText="1"/>
    </xf>
    <xf numFmtId="0" fontId="69" fillId="4" borderId="135" xfId="0" applyFont="1" applyFill="1" applyBorder="1" applyAlignment="1">
      <alignment horizontal="center" vertical="center"/>
    </xf>
    <xf numFmtId="0" fontId="48" fillId="37" borderId="14" xfId="0" applyFont="1" applyFill="1" applyBorder="1" applyAlignment="1">
      <alignment horizontal="center" vertical="center" wrapText="1"/>
    </xf>
    <xf numFmtId="169" fontId="4" fillId="6" borderId="1" xfId="0" applyNumberFormat="1" applyFont="1" applyFill="1" applyBorder="1" applyAlignment="1">
      <alignment horizontal="center" vertical="center" wrapText="1"/>
    </xf>
    <xf numFmtId="169" fontId="25" fillId="4" borderId="53" xfId="0" applyNumberFormat="1" applyFont="1" applyFill="1" applyBorder="1" applyAlignment="1">
      <alignment horizontal="center" vertical="center" wrapText="1"/>
    </xf>
    <xf numFmtId="0" fontId="25" fillId="4" borderId="31" xfId="0" applyFont="1" applyFill="1" applyBorder="1" applyAlignment="1">
      <alignment horizontal="center" vertical="center" wrapText="1"/>
    </xf>
    <xf numFmtId="0" fontId="2" fillId="0" borderId="0" xfId="0" applyFont="1" applyAlignment="1" applyProtection="1">
      <alignment horizontal="left" vertical="center" wrapText="1"/>
      <protection hidden="1"/>
    </xf>
    <xf numFmtId="169" fontId="16" fillId="4" borderId="91" xfId="0" applyNumberFormat="1" applyFont="1" applyFill="1" applyBorder="1" applyAlignment="1" applyProtection="1">
      <alignment horizontal="right" vertical="center" wrapText="1"/>
      <protection hidden="1"/>
    </xf>
    <xf numFmtId="169" fontId="54" fillId="28" borderId="82" xfId="0" applyNumberFormat="1" applyFont="1" applyFill="1" applyBorder="1" applyAlignment="1" applyProtection="1">
      <alignment horizontal="right" vertical="center" wrapText="1"/>
      <protection hidden="1"/>
    </xf>
    <xf numFmtId="164" fontId="0" fillId="0" borderId="0" xfId="0" applyNumberFormat="1" applyProtection="1">
      <protection hidden="1"/>
    </xf>
    <xf numFmtId="0" fontId="2" fillId="2" borderId="25" xfId="0" applyFont="1" applyFill="1" applyBorder="1" applyAlignment="1">
      <alignment horizontal="right" vertical="center"/>
    </xf>
    <xf numFmtId="0" fontId="13" fillId="11" borderId="53" xfId="0"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8" fillId="10" borderId="15" xfId="0" applyFont="1" applyFill="1" applyBorder="1" applyAlignment="1">
      <alignment horizontal="center" vertical="center" wrapText="1"/>
    </xf>
    <xf numFmtId="0" fontId="48" fillId="11" borderId="29" xfId="0" applyFont="1" applyFill="1" applyBorder="1" applyAlignment="1">
      <alignment horizontal="center" vertical="center"/>
    </xf>
    <xf numFmtId="0" fontId="14" fillId="11" borderId="49" xfId="0" applyFont="1" applyFill="1" applyBorder="1" applyAlignment="1">
      <alignment horizontal="center" vertical="center" wrapText="1"/>
    </xf>
    <xf numFmtId="49" fontId="4" fillId="11" borderId="30" xfId="0" applyNumberFormat="1" applyFont="1" applyFill="1" applyBorder="1" applyAlignment="1">
      <alignment horizontal="center" vertical="center" wrapText="1"/>
    </xf>
    <xf numFmtId="49" fontId="14" fillId="11" borderId="30" xfId="101" applyNumberFormat="1" applyFont="1" applyFill="1" applyBorder="1" applyAlignment="1">
      <alignment horizontal="center" vertical="center" wrapText="1"/>
    </xf>
    <xf numFmtId="9" fontId="14" fillId="11" borderId="30" xfId="101" applyNumberFormat="1" applyFont="1" applyFill="1" applyBorder="1" applyAlignment="1">
      <alignment horizontal="center" vertical="center" wrapText="1"/>
    </xf>
    <xf numFmtId="169" fontId="14" fillId="11" borderId="30" xfId="1" applyNumberFormat="1" applyFont="1" applyFill="1" applyBorder="1" applyAlignment="1" applyProtection="1">
      <alignment horizontal="right" vertical="center" wrapText="1"/>
    </xf>
    <xf numFmtId="49" fontId="14" fillId="11" borderId="30" xfId="1" applyNumberFormat="1" applyFont="1" applyFill="1" applyBorder="1" applyAlignment="1" applyProtection="1">
      <alignment horizontal="center" vertical="center" wrapText="1"/>
    </xf>
    <xf numFmtId="0" fontId="14" fillId="11" borderId="31" xfId="0" applyFont="1" applyFill="1" applyBorder="1" applyAlignment="1">
      <alignment horizontal="center" vertical="center" wrapText="1"/>
    </xf>
    <xf numFmtId="0" fontId="4" fillId="8" borderId="52" xfId="0" applyFont="1" applyFill="1" applyBorder="1" applyAlignment="1">
      <alignment horizontal="center" vertical="center"/>
    </xf>
    <xf numFmtId="0" fontId="4" fillId="6" borderId="28" xfId="0" applyFont="1" applyFill="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9" fontId="4" fillId="0" borderId="14" xfId="0" applyNumberFormat="1" applyFont="1" applyBorder="1" applyAlignment="1" applyProtection="1">
      <alignment horizontal="center" vertical="center" wrapText="1"/>
      <protection locked="0"/>
    </xf>
    <xf numFmtId="3" fontId="4" fillId="6" borderId="14" xfId="101"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69" fontId="4" fillId="6" borderId="14" xfId="102" applyNumberFormat="1" applyFont="1" applyFill="1" applyBorder="1" applyAlignment="1" applyProtection="1">
      <alignment horizontal="right" vertical="center" wrapText="1"/>
      <protection locked="0"/>
    </xf>
    <xf numFmtId="169" fontId="48" fillId="4" borderId="14" xfId="102" applyNumberFormat="1" applyFont="1" applyFill="1" applyBorder="1" applyAlignment="1" applyProtection="1">
      <alignment horizontal="right" vertical="center" wrapText="1"/>
    </xf>
    <xf numFmtId="0" fontId="4" fillId="0" borderId="33" xfId="0" applyFont="1" applyBorder="1" applyAlignment="1" applyProtection="1">
      <alignment horizontal="center" vertical="center" wrapText="1"/>
      <protection locked="0"/>
    </xf>
    <xf numFmtId="14" fontId="4" fillId="4" borderId="28" xfId="0" applyNumberFormat="1" applyFont="1" applyFill="1" applyBorder="1" applyAlignment="1">
      <alignment horizontal="center" vertical="center" wrapText="1"/>
    </xf>
    <xf numFmtId="14" fontId="4" fillId="4" borderId="14" xfId="0" applyNumberFormat="1" applyFont="1" applyFill="1" applyBorder="1" applyAlignment="1">
      <alignment horizontal="center" vertical="center" wrapText="1"/>
    </xf>
    <xf numFmtId="10" fontId="4" fillId="4" borderId="14" xfId="0" applyNumberFormat="1"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169" fontId="4" fillId="4" borderId="14" xfId="0" applyNumberFormat="1" applyFont="1" applyFill="1" applyBorder="1" applyAlignment="1">
      <alignment horizontal="center" vertical="center" wrapText="1"/>
    </xf>
    <xf numFmtId="0" fontId="4" fillId="0" borderId="14" xfId="0" applyFont="1" applyBorder="1" applyAlignment="1">
      <alignment horizontal="center" vertical="center" wrapText="1"/>
    </xf>
    <xf numFmtId="0" fontId="48" fillId="4" borderId="14" xfId="0"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4" fillId="4" borderId="3" xfId="0" applyNumberFormat="1"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0" fontId="4" fillId="0" borderId="1" xfId="0" applyFont="1" applyBorder="1"/>
    <xf numFmtId="169" fontId="2" fillId="2" borderId="4" xfId="0" applyNumberFormat="1" applyFont="1" applyFill="1" applyBorder="1" applyAlignment="1">
      <alignment vertical="center"/>
    </xf>
    <xf numFmtId="0" fontId="2" fillId="2" borderId="4" xfId="0" applyFont="1" applyFill="1" applyBorder="1" applyAlignment="1">
      <alignment vertical="center"/>
    </xf>
    <xf numFmtId="0" fontId="2" fillId="2" borderId="24" xfId="0" applyFont="1" applyFill="1" applyBorder="1" applyAlignment="1">
      <alignment vertical="center"/>
    </xf>
    <xf numFmtId="0" fontId="2" fillId="2" borderId="25" xfId="0" applyFont="1" applyFill="1" applyBorder="1" applyAlignment="1">
      <alignment vertical="center"/>
    </xf>
    <xf numFmtId="169" fontId="2" fillId="2" borderId="25" xfId="0" applyNumberFormat="1" applyFont="1" applyFill="1" applyBorder="1" applyAlignment="1">
      <alignment vertical="center"/>
    </xf>
    <xf numFmtId="0" fontId="13" fillId="11" borderId="20" xfId="0" applyFont="1" applyFill="1" applyBorder="1" applyAlignment="1">
      <alignment horizontal="center" vertical="center" wrapText="1"/>
    </xf>
    <xf numFmtId="0" fontId="12" fillId="10" borderId="93" xfId="0" applyFont="1" applyFill="1" applyBorder="1" applyAlignment="1">
      <alignment horizontal="center" vertical="center" wrapText="1"/>
    </xf>
    <xf numFmtId="14" fontId="4" fillId="11" borderId="28" xfId="0" applyNumberFormat="1" applyFont="1" applyFill="1" applyBorder="1" applyAlignment="1">
      <alignment horizontal="center" vertical="center" wrapText="1"/>
    </xf>
    <xf numFmtId="14" fontId="4" fillId="11" borderId="14" xfId="0" applyNumberFormat="1" applyFont="1" applyFill="1" applyBorder="1" applyAlignment="1">
      <alignment horizontal="center" vertical="center" wrapText="1"/>
    </xf>
    <xf numFmtId="10" fontId="4" fillId="11" borderId="14" xfId="0" applyNumberFormat="1" applyFont="1" applyFill="1" applyBorder="1" applyAlignment="1">
      <alignment horizontal="center" vertical="center" wrapText="1"/>
    </xf>
    <xf numFmtId="2" fontId="4" fillId="11" borderId="14" xfId="0" applyNumberFormat="1" applyFont="1" applyFill="1" applyBorder="1" applyAlignment="1">
      <alignment horizontal="center" vertical="center" wrapText="1"/>
    </xf>
    <xf numFmtId="169" fontId="4" fillId="11" borderId="14" xfId="0" applyNumberFormat="1"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4" xfId="0" applyFont="1" applyFill="1" applyBorder="1"/>
    <xf numFmtId="0" fontId="48" fillId="11" borderId="14" xfId="0" applyFont="1" applyFill="1" applyBorder="1" applyAlignment="1">
      <alignment horizontal="center" vertical="center" wrapText="1"/>
    </xf>
    <xf numFmtId="0" fontId="2" fillId="6" borderId="0" xfId="0" applyFont="1" applyFill="1" applyAlignment="1" applyProtection="1">
      <alignment horizontal="center" vertical="center" wrapText="1"/>
      <protection hidden="1"/>
    </xf>
    <xf numFmtId="0" fontId="4" fillId="6" borderId="0" xfId="0" applyFont="1" applyFill="1" applyAlignment="1">
      <alignment horizontal="center" vertical="center" wrapText="1"/>
    </xf>
    <xf numFmtId="0" fontId="48" fillId="6" borderId="0" xfId="0" applyFont="1" applyFill="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165" fontId="54" fillId="4" borderId="18" xfId="0" applyNumberFormat="1" applyFont="1" applyFill="1" applyBorder="1" applyAlignment="1">
      <alignment horizontal="right" vertical="center" wrapText="1"/>
    </xf>
    <xf numFmtId="165" fontId="0" fillId="6" borderId="8" xfId="0" applyNumberFormat="1" applyFill="1" applyBorder="1"/>
    <xf numFmtId="169" fontId="25" fillId="4" borderId="57" xfId="0" applyNumberFormat="1" applyFont="1" applyFill="1" applyBorder="1" applyAlignment="1">
      <alignment horizontal="center" vertical="center" wrapText="1"/>
    </xf>
    <xf numFmtId="167" fontId="0" fillId="0" borderId="0" xfId="102" applyFont="1" applyProtection="1">
      <protection hidden="1"/>
    </xf>
    <xf numFmtId="9" fontId="0" fillId="0" borderId="0" xfId="0" applyNumberFormat="1" applyProtection="1">
      <protection hidden="1"/>
    </xf>
    <xf numFmtId="167" fontId="0" fillId="0" borderId="0" xfId="0" applyNumberFormat="1" applyProtection="1">
      <protection hidden="1"/>
    </xf>
    <xf numFmtId="9" fontId="0" fillId="0" borderId="0" xfId="102" applyNumberFormat="1" applyFont="1" applyProtection="1">
      <protection hidden="1"/>
    </xf>
    <xf numFmtId="10" fontId="0" fillId="0" borderId="0" xfId="0" applyNumberFormat="1" applyProtection="1">
      <protection hidden="1"/>
    </xf>
    <xf numFmtId="9" fontId="0" fillId="0" borderId="0" xfId="1" applyFont="1" applyProtection="1">
      <protection hidden="1"/>
    </xf>
    <xf numFmtId="0" fontId="75" fillId="12" borderId="52" xfId="0" applyFont="1" applyFill="1" applyBorder="1" applyAlignment="1">
      <alignment horizontal="center" vertical="center" wrapText="1"/>
    </xf>
    <xf numFmtId="0" fontId="75" fillId="10" borderId="52" xfId="0" applyFont="1" applyFill="1" applyBorder="1" applyAlignment="1">
      <alignment horizontal="center" vertical="center" wrapText="1"/>
    </xf>
    <xf numFmtId="0" fontId="78" fillId="12" borderId="17" xfId="0" applyFont="1" applyFill="1" applyBorder="1" applyAlignment="1">
      <alignment horizontal="center" vertical="center" wrapText="1"/>
    </xf>
    <xf numFmtId="0" fontId="78" fillId="10" borderId="17" xfId="0" applyFont="1" applyFill="1" applyBorder="1" applyAlignment="1">
      <alignment horizontal="center" vertical="center" wrapText="1"/>
    </xf>
    <xf numFmtId="166" fontId="80" fillId="40" borderId="82" xfId="0" applyNumberFormat="1" applyFont="1" applyFill="1" applyBorder="1" applyAlignment="1">
      <alignment horizontal="center" vertical="center"/>
    </xf>
    <xf numFmtId="0" fontId="25" fillId="4" borderId="18" xfId="0" applyFont="1" applyFill="1" applyBorder="1" applyAlignment="1">
      <alignment horizontal="center" vertical="center" wrapText="1"/>
    </xf>
    <xf numFmtId="10" fontId="69" fillId="0" borderId="57" xfId="1" applyNumberFormat="1" applyFont="1" applyFill="1" applyBorder="1" applyAlignment="1" applyProtection="1">
      <alignment horizontal="center" vertical="center"/>
      <protection locked="0"/>
    </xf>
    <xf numFmtId="10" fontId="69" fillId="4" borderId="57" xfId="1" applyNumberFormat="1" applyFont="1" applyFill="1" applyBorder="1" applyAlignment="1" applyProtection="1">
      <alignment horizontal="center" vertical="center"/>
    </xf>
    <xf numFmtId="0" fontId="83" fillId="27" borderId="1" xfId="0" applyFont="1" applyFill="1" applyBorder="1" applyAlignment="1">
      <alignment horizontal="center" vertical="center" wrapText="1"/>
    </xf>
    <xf numFmtId="165" fontId="69" fillId="4" borderId="1" xfId="0" applyNumberFormat="1" applyFont="1" applyFill="1" applyBorder="1" applyAlignment="1">
      <alignment horizontal="center" vertical="center"/>
    </xf>
    <xf numFmtId="165" fontId="69" fillId="4" borderId="15" xfId="0" applyNumberFormat="1" applyFont="1" applyFill="1" applyBorder="1" applyAlignment="1">
      <alignment horizontal="center" vertical="center"/>
    </xf>
    <xf numFmtId="0" fontId="83" fillId="27" borderId="30" xfId="0" applyFont="1" applyFill="1" applyBorder="1" applyAlignment="1">
      <alignment horizontal="center" vertical="center" wrapText="1"/>
    </xf>
    <xf numFmtId="10" fontId="4" fillId="0" borderId="1" xfId="1" applyNumberFormat="1" applyFont="1" applyFill="1" applyBorder="1" applyAlignment="1" applyProtection="1">
      <alignment horizontal="center" vertical="center" wrapText="1"/>
      <protection locked="0"/>
    </xf>
    <xf numFmtId="0" fontId="25" fillId="4" borderId="53" xfId="0" applyFont="1" applyFill="1" applyBorder="1" applyAlignment="1">
      <alignment horizontal="center" vertical="center" wrapText="1"/>
    </xf>
    <xf numFmtId="0" fontId="84" fillId="10" borderId="57" xfId="0" applyFont="1" applyFill="1" applyBorder="1" applyAlignment="1">
      <alignment horizontal="center" vertical="center" wrapText="1"/>
    </xf>
    <xf numFmtId="169" fontId="69" fillId="4" borderId="57" xfId="1" applyNumberFormat="1" applyFont="1" applyFill="1" applyBorder="1" applyAlignment="1" applyProtection="1">
      <alignment horizontal="center" vertical="center"/>
    </xf>
    <xf numFmtId="0" fontId="53" fillId="10" borderId="57" xfId="0" applyFont="1" applyFill="1" applyBorder="1" applyAlignment="1">
      <alignment horizontal="center" vertical="center" wrapText="1"/>
    </xf>
    <xf numFmtId="165" fontId="69" fillId="4" borderId="57" xfId="0" applyNumberFormat="1" applyFont="1" applyFill="1" applyBorder="1" applyAlignment="1">
      <alignment horizontal="center" vertical="center"/>
    </xf>
    <xf numFmtId="9" fontId="69" fillId="4" borderId="57" xfId="1" applyFont="1" applyFill="1" applyBorder="1" applyAlignment="1" applyProtection="1">
      <alignment horizontal="center" vertical="center"/>
    </xf>
    <xf numFmtId="0" fontId="53" fillId="10" borderId="111" xfId="0" applyFont="1" applyFill="1" applyBorder="1" applyAlignment="1">
      <alignment horizontal="center" vertical="center" wrapText="1"/>
    </xf>
    <xf numFmtId="0" fontId="84" fillId="10" borderId="114" xfId="0" applyFont="1" applyFill="1" applyBorder="1" applyAlignment="1">
      <alignment horizontal="center" vertical="center" wrapText="1"/>
    </xf>
    <xf numFmtId="0" fontId="83" fillId="9" borderId="2" xfId="0" applyFont="1" applyFill="1" applyBorder="1" applyAlignment="1">
      <alignment horizontal="center" vertical="center" wrapText="1"/>
    </xf>
    <xf numFmtId="0" fontId="25" fillId="9" borderId="51" xfId="0" applyFont="1" applyFill="1" applyBorder="1" applyAlignment="1" applyProtection="1">
      <alignment horizontal="center" vertical="center" wrapText="1"/>
      <protection hidden="1"/>
    </xf>
    <xf numFmtId="0" fontId="25" fillId="9" borderId="50" xfId="0" applyFont="1" applyFill="1" applyBorder="1" applyAlignment="1" applyProtection="1">
      <alignment horizontal="center" vertical="center" wrapText="1"/>
      <protection hidden="1"/>
    </xf>
    <xf numFmtId="0" fontId="25" fillId="9" borderId="53" xfId="0" applyFont="1" applyFill="1" applyBorder="1" applyAlignment="1" applyProtection="1">
      <alignment horizontal="center" vertical="center" wrapText="1"/>
      <protection hidden="1"/>
    </xf>
    <xf numFmtId="0" fontId="88" fillId="9" borderId="30" xfId="0" quotePrefix="1" applyFont="1" applyFill="1" applyBorder="1" applyAlignment="1" applyProtection="1">
      <alignment horizontal="center" vertical="center" wrapText="1"/>
      <protection hidden="1"/>
    </xf>
    <xf numFmtId="0" fontId="88" fillId="9" borderId="30" xfId="0" applyFont="1" applyFill="1" applyBorder="1" applyAlignment="1" applyProtection="1">
      <alignment horizontal="center" vertical="center" wrapText="1"/>
      <protection hidden="1"/>
    </xf>
    <xf numFmtId="0" fontId="25" fillId="9" borderId="137" xfId="0" applyFont="1" applyFill="1" applyBorder="1" applyAlignment="1" applyProtection="1">
      <alignment vertical="center" wrapText="1"/>
      <protection hidden="1"/>
    </xf>
    <xf numFmtId="0" fontId="84" fillId="9" borderId="30" xfId="0" applyFont="1" applyFill="1" applyBorder="1" applyAlignment="1" applyProtection="1">
      <alignment horizontal="center" vertical="center" wrapText="1"/>
      <protection hidden="1"/>
    </xf>
    <xf numFmtId="0" fontId="88" fillId="9" borderId="54" xfId="0" applyFont="1" applyFill="1" applyBorder="1" applyAlignment="1" applyProtection="1">
      <alignment horizontal="center" vertical="center" wrapText="1"/>
      <protection hidden="1"/>
    </xf>
    <xf numFmtId="0" fontId="88" fillId="9" borderId="31" xfId="0" applyFont="1" applyFill="1" applyBorder="1" applyAlignment="1" applyProtection="1">
      <alignment horizontal="center" vertical="center" wrapText="1"/>
      <protection hidden="1"/>
    </xf>
    <xf numFmtId="169" fontId="69" fillId="4" borderId="14" xfId="1" applyNumberFormat="1" applyFont="1" applyFill="1" applyBorder="1" applyAlignment="1" applyProtection="1">
      <alignment horizontal="center" vertical="center"/>
      <protection hidden="1"/>
    </xf>
    <xf numFmtId="10" fontId="69" fillId="4" borderId="14" xfId="1" applyNumberFormat="1" applyFont="1" applyFill="1" applyBorder="1" applyAlignment="1" applyProtection="1">
      <alignment horizontal="center" vertical="center"/>
      <protection hidden="1"/>
    </xf>
    <xf numFmtId="10" fontId="69" fillId="4" borderId="5" xfId="0" applyNumberFormat="1" applyFont="1" applyFill="1" applyBorder="1" applyAlignment="1" applyProtection="1">
      <alignment horizontal="center" vertical="center"/>
      <protection hidden="1"/>
    </xf>
    <xf numFmtId="0" fontId="53" fillId="9" borderId="111" xfId="0" applyFont="1" applyFill="1" applyBorder="1" applyAlignment="1">
      <alignment horizontal="center" vertical="center" wrapText="1"/>
    </xf>
    <xf numFmtId="0" fontId="53" fillId="9" borderId="57" xfId="0" applyFont="1" applyFill="1" applyBorder="1" applyAlignment="1">
      <alignment horizontal="center" vertical="center" wrapText="1"/>
    </xf>
    <xf numFmtId="0" fontId="82" fillId="9" borderId="57" xfId="0" applyFont="1" applyFill="1" applyBorder="1" applyAlignment="1">
      <alignment horizontal="center" vertical="center" wrapText="1"/>
    </xf>
    <xf numFmtId="0" fontId="83" fillId="9" borderId="57" xfId="0" applyFont="1" applyFill="1" applyBorder="1" applyAlignment="1">
      <alignment horizontal="center" vertical="center" wrapText="1"/>
    </xf>
    <xf numFmtId="166" fontId="80" fillId="40" borderId="140" xfId="0" applyNumberFormat="1" applyFont="1" applyFill="1" applyBorder="1" applyAlignment="1">
      <alignment horizontal="center" vertical="center"/>
    </xf>
    <xf numFmtId="0" fontId="75" fillId="9" borderId="141" xfId="0" applyFont="1" applyFill="1" applyBorder="1" applyAlignment="1">
      <alignment horizontal="center" vertical="center" wrapText="1"/>
    </xf>
    <xf numFmtId="0" fontId="78" fillId="9" borderId="144" xfId="0" applyFont="1" applyFill="1" applyBorder="1" applyAlignment="1">
      <alignment horizontal="center" vertical="center" wrapText="1"/>
    </xf>
    <xf numFmtId="0" fontId="75" fillId="32" borderId="141" xfId="0" applyFont="1" applyFill="1" applyBorder="1" applyAlignment="1">
      <alignment horizontal="center" vertical="center" wrapText="1"/>
    </xf>
    <xf numFmtId="0" fontId="78" fillId="32" borderId="144" xfId="0" applyFont="1" applyFill="1" applyBorder="1" applyAlignment="1">
      <alignment horizontal="center" vertical="center" wrapText="1"/>
    </xf>
    <xf numFmtId="0" fontId="13" fillId="11" borderId="28" xfId="0" applyFont="1" applyFill="1" applyBorder="1" applyAlignment="1">
      <alignment horizontal="center" vertical="center" wrapText="1"/>
    </xf>
    <xf numFmtId="0" fontId="12" fillId="10" borderId="68" xfId="0" applyFont="1" applyFill="1" applyBorder="1" applyAlignment="1">
      <alignment horizontal="center" vertical="center" wrapText="1"/>
    </xf>
    <xf numFmtId="0" fontId="13" fillId="11" borderId="57" xfId="0" applyFont="1" applyFill="1" applyBorder="1" applyAlignment="1">
      <alignment horizontal="center" vertical="center" wrapText="1"/>
    </xf>
    <xf numFmtId="0" fontId="12" fillId="10" borderId="70" xfId="0" applyFont="1" applyFill="1" applyBorder="1" applyAlignment="1">
      <alignment horizontal="center" vertical="center" wrapText="1"/>
    </xf>
    <xf numFmtId="0" fontId="13" fillId="11" borderId="111" xfId="0" applyFont="1" applyFill="1" applyBorder="1" applyAlignment="1">
      <alignment horizontal="center" vertical="center" wrapText="1"/>
    </xf>
    <xf numFmtId="0" fontId="13" fillId="11" borderId="146" xfId="0" applyFont="1" applyFill="1" applyBorder="1" applyAlignment="1">
      <alignment horizontal="center" vertical="center" wrapText="1"/>
    </xf>
    <xf numFmtId="0" fontId="13" fillId="11" borderId="147" xfId="0" applyFont="1" applyFill="1" applyBorder="1" applyAlignment="1">
      <alignment horizontal="center" vertical="center" wrapText="1"/>
    </xf>
    <xf numFmtId="0" fontId="13" fillId="11" borderId="148" xfId="0" applyFont="1" applyFill="1" applyBorder="1" applyAlignment="1">
      <alignment horizontal="center" vertical="center" wrapText="1"/>
    </xf>
    <xf numFmtId="0" fontId="13" fillId="11" borderId="123" xfId="0" applyFont="1" applyFill="1" applyBorder="1" applyAlignment="1">
      <alignment horizontal="center" vertical="center" wrapText="1"/>
    </xf>
    <xf numFmtId="0" fontId="13" fillId="11" borderId="126" xfId="0" applyFont="1" applyFill="1" applyBorder="1" applyAlignment="1">
      <alignment horizontal="center" vertical="center" wrapText="1"/>
    </xf>
    <xf numFmtId="0" fontId="13" fillId="11" borderId="127" xfId="0" applyFont="1" applyFill="1" applyBorder="1" applyAlignment="1">
      <alignment horizontal="center" vertical="center" wrapText="1"/>
    </xf>
    <xf numFmtId="0" fontId="13" fillId="11" borderId="94" xfId="0" applyFont="1" applyFill="1" applyBorder="1" applyAlignment="1">
      <alignment horizontal="center" vertical="center" wrapText="1"/>
    </xf>
    <xf numFmtId="0" fontId="13" fillId="11" borderId="149"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86" fillId="4" borderId="2" xfId="0" applyFont="1" applyFill="1" applyBorder="1" applyAlignment="1" applyProtection="1">
      <alignment horizontal="center" vertical="center" wrapText="1"/>
      <protection locked="0"/>
    </xf>
    <xf numFmtId="10" fontId="69" fillId="4" borderId="43" xfId="0" applyNumberFormat="1" applyFont="1" applyFill="1" applyBorder="1" applyAlignment="1" applyProtection="1">
      <alignment horizontal="center" vertical="center"/>
      <protection hidden="1"/>
    </xf>
    <xf numFmtId="0" fontId="83" fillId="9" borderId="54" xfId="0" applyFont="1" applyFill="1" applyBorder="1" applyAlignment="1">
      <alignment horizontal="center" vertical="center" wrapText="1"/>
    </xf>
    <xf numFmtId="169" fontId="69" fillId="4" borderId="151" xfId="0" applyNumberFormat="1" applyFont="1" applyFill="1" applyBorder="1" applyAlignment="1">
      <alignment horizontal="center" vertical="center"/>
    </xf>
    <xf numFmtId="169" fontId="69" fillId="4" borderId="151" xfId="0" applyNumberFormat="1" applyFont="1" applyFill="1" applyBorder="1" applyAlignment="1" applyProtection="1">
      <alignment horizontal="center" vertical="center"/>
      <protection hidden="1"/>
    </xf>
    <xf numFmtId="165" fontId="25" fillId="4" borderId="153" xfId="0" applyNumberFormat="1" applyFont="1" applyFill="1" applyBorder="1" applyAlignment="1" applyProtection="1">
      <alignment horizontal="center" vertical="center"/>
      <protection hidden="1"/>
    </xf>
    <xf numFmtId="169" fontId="25" fillId="4" borderId="154" xfId="0" applyNumberFormat="1" applyFont="1" applyFill="1" applyBorder="1" applyAlignment="1" applyProtection="1">
      <alignment horizontal="center" vertical="center"/>
      <protection hidden="1"/>
    </xf>
    <xf numFmtId="165" fontId="69" fillId="4" borderId="150" xfId="0" applyNumberFormat="1" applyFont="1" applyFill="1" applyBorder="1" applyAlignment="1">
      <alignment horizontal="center" vertical="center"/>
    </xf>
    <xf numFmtId="169" fontId="69" fillId="4" borderId="152" xfId="0" applyNumberFormat="1" applyFont="1" applyFill="1" applyBorder="1" applyAlignment="1" applyProtection="1">
      <alignment horizontal="center" vertical="center"/>
      <protection hidden="1"/>
    </xf>
    <xf numFmtId="169" fontId="69" fillId="4" borderId="14" xfId="0" applyNumberFormat="1" applyFont="1" applyFill="1" applyBorder="1" applyAlignment="1" applyProtection="1">
      <alignment horizontal="center" vertical="center"/>
      <protection hidden="1"/>
    </xf>
    <xf numFmtId="0" fontId="0" fillId="0" borderId="0" xfId="0" applyAlignment="1" applyProtection="1">
      <alignment horizontal="center"/>
      <protection hidden="1"/>
    </xf>
    <xf numFmtId="169" fontId="69" fillId="4" borderId="5" xfId="0" applyNumberFormat="1" applyFont="1" applyFill="1" applyBorder="1" applyAlignment="1" applyProtection="1">
      <alignment horizontal="center" vertical="center"/>
      <protection hidden="1"/>
    </xf>
    <xf numFmtId="0" fontId="69" fillId="6" borderId="14" xfId="0" applyFont="1" applyFill="1" applyBorder="1" applyAlignment="1" applyProtection="1">
      <alignment horizontal="center" vertical="center"/>
      <protection hidden="1"/>
    </xf>
    <xf numFmtId="0" fontId="69" fillId="6" borderId="1" xfId="0" applyFont="1" applyFill="1" applyBorder="1" applyAlignment="1" applyProtection="1">
      <alignment horizontal="center" vertical="center"/>
      <protection hidden="1"/>
    </xf>
    <xf numFmtId="0" fontId="25" fillId="3" borderId="27" xfId="0" applyFont="1" applyFill="1" applyBorder="1" applyAlignment="1" applyProtection="1">
      <alignment horizontal="center" vertical="center"/>
      <protection hidden="1"/>
    </xf>
    <xf numFmtId="165" fontId="25" fillId="3" borderId="19" xfId="0" applyNumberFormat="1" applyFont="1" applyFill="1" applyBorder="1" applyAlignment="1" applyProtection="1">
      <alignment horizontal="center" vertical="center"/>
      <protection hidden="1"/>
    </xf>
    <xf numFmtId="9" fontId="25" fillId="3" borderId="20" xfId="1" applyFont="1" applyFill="1" applyBorder="1" applyAlignment="1" applyProtection="1">
      <alignment horizontal="center" vertical="center"/>
      <protection hidden="1"/>
    </xf>
    <xf numFmtId="0" fontId="0" fillId="0" borderId="0" xfId="0" applyAlignment="1">
      <alignment horizontal="center"/>
    </xf>
    <xf numFmtId="169" fontId="25" fillId="3" borderId="20" xfId="1" applyNumberFormat="1" applyFont="1" applyFill="1" applyBorder="1" applyAlignment="1" applyProtection="1">
      <alignment horizontal="center" vertical="center"/>
      <protection hidden="1"/>
    </xf>
    <xf numFmtId="169" fontId="25" fillId="3" borderId="19" xfId="0" applyNumberFormat="1" applyFont="1" applyFill="1" applyBorder="1" applyAlignment="1" applyProtection="1">
      <alignment horizontal="center" vertical="center"/>
      <protection hidden="1"/>
    </xf>
    <xf numFmtId="169" fontId="25" fillId="3" borderId="13" xfId="0" applyNumberFormat="1" applyFont="1" applyFill="1" applyBorder="1" applyAlignment="1" applyProtection="1">
      <alignment horizontal="center" vertical="center"/>
      <protection hidden="1"/>
    </xf>
    <xf numFmtId="0" fontId="26" fillId="11" borderId="2" xfId="0" applyFont="1" applyFill="1" applyBorder="1" applyAlignment="1" applyProtection="1">
      <alignment horizontal="center" vertical="center" wrapText="1"/>
      <protection locked="0"/>
    </xf>
    <xf numFmtId="0" fontId="94" fillId="11" borderId="113" xfId="0" applyFont="1" applyFill="1" applyBorder="1" applyAlignment="1">
      <alignment horizontal="right" vertical="center" wrapText="1"/>
    </xf>
    <xf numFmtId="0" fontId="95" fillId="11" borderId="113" xfId="0" applyFont="1" applyFill="1" applyBorder="1" applyAlignment="1">
      <alignment horizontal="right" vertical="center" wrapText="1"/>
    </xf>
    <xf numFmtId="169" fontId="25" fillId="4" borderId="1" xfId="0" applyNumberFormat="1" applyFont="1" applyFill="1" applyBorder="1" applyAlignment="1">
      <alignment vertical="center" wrapText="1"/>
    </xf>
    <xf numFmtId="0" fontId="25" fillId="11" borderId="156" xfId="0" applyFont="1" applyFill="1" applyBorder="1" applyAlignment="1">
      <alignment vertical="center" wrapText="1"/>
    </xf>
    <xf numFmtId="0" fontId="89" fillId="11" borderId="159" xfId="0" applyFont="1" applyFill="1" applyBorder="1" applyAlignment="1">
      <alignment vertical="center" wrapText="1"/>
    </xf>
    <xf numFmtId="0" fontId="53" fillId="9" borderId="109" xfId="0" applyFont="1" applyFill="1" applyBorder="1" applyAlignment="1">
      <alignment horizontal="center" vertical="center" wrapText="1"/>
    </xf>
    <xf numFmtId="0" fontId="89" fillId="9" borderId="37" xfId="0" applyFont="1" applyFill="1" applyBorder="1" applyAlignment="1" applyProtection="1">
      <alignment horizontal="center" vertical="center" wrapText="1"/>
      <protection hidden="1"/>
    </xf>
    <xf numFmtId="0" fontId="84" fillId="9" borderId="161" xfId="0" applyFont="1" applyFill="1" applyBorder="1" applyAlignment="1">
      <alignment horizontal="center" vertical="center" wrapText="1"/>
    </xf>
    <xf numFmtId="0" fontId="25" fillId="2" borderId="20" xfId="0" applyFont="1" applyFill="1" applyBorder="1" applyAlignment="1">
      <alignment horizontal="center" vertical="center" wrapText="1"/>
    </xf>
    <xf numFmtId="169" fontId="69" fillId="4" borderId="33" xfId="0" applyNumberFormat="1" applyFont="1" applyFill="1" applyBorder="1" applyAlignment="1">
      <alignment vertical="center" wrapText="1"/>
    </xf>
    <xf numFmtId="169" fontId="69" fillId="4" borderId="18" xfId="0" applyNumberFormat="1" applyFont="1" applyFill="1" applyBorder="1" applyAlignment="1">
      <alignment vertical="center" wrapText="1"/>
    </xf>
    <xf numFmtId="165" fontId="25" fillId="2" borderId="31" xfId="0" applyNumberFormat="1" applyFont="1" applyFill="1" applyBorder="1" applyAlignment="1">
      <alignment horizontal="right" vertical="center"/>
    </xf>
    <xf numFmtId="165" fontId="25" fillId="4" borderId="71" xfId="0" applyNumberFormat="1" applyFont="1" applyFill="1" applyBorder="1" applyAlignment="1">
      <alignment horizontal="right" vertical="center"/>
    </xf>
    <xf numFmtId="165" fontId="88" fillId="28" borderId="53" xfId="0" applyNumberFormat="1" applyFont="1" applyFill="1" applyBorder="1" applyAlignment="1">
      <alignment horizontal="right" vertical="center" wrapText="1"/>
    </xf>
    <xf numFmtId="165" fontId="88" fillId="28" borderId="72" xfId="0" applyNumberFormat="1" applyFont="1" applyFill="1" applyBorder="1" applyAlignment="1">
      <alignment horizontal="right" vertical="center" wrapText="1"/>
    </xf>
    <xf numFmtId="165" fontId="88" fillId="4" borderId="5" xfId="0" applyNumberFormat="1" applyFont="1" applyFill="1" applyBorder="1" applyAlignment="1">
      <alignment horizontal="right" vertical="center" wrapText="1"/>
    </xf>
    <xf numFmtId="165" fontId="88" fillId="4" borderId="15" xfId="0" applyNumberFormat="1" applyFont="1" applyFill="1" applyBorder="1" applyAlignment="1">
      <alignment horizontal="right" vertical="center" wrapText="1"/>
    </xf>
    <xf numFmtId="165" fontId="88" fillId="4" borderId="31" xfId="0" applyNumberFormat="1" applyFont="1" applyFill="1" applyBorder="1" applyAlignment="1">
      <alignment horizontal="right" vertical="center" wrapText="1"/>
    </xf>
    <xf numFmtId="0" fontId="69" fillId="6" borderId="0" xfId="0" applyFont="1" applyFill="1"/>
    <xf numFmtId="0" fontId="81" fillId="10" borderId="57" xfId="0" applyFont="1" applyFill="1" applyBorder="1" applyAlignment="1">
      <alignment horizontal="center" vertical="center" wrapText="1"/>
    </xf>
    <xf numFmtId="10" fontId="25" fillId="3" borderId="82" xfId="0" applyNumberFormat="1" applyFont="1" applyFill="1" applyBorder="1" applyAlignment="1" applyProtection="1">
      <alignment horizontal="center" vertical="center"/>
      <protection hidden="1"/>
    </xf>
    <xf numFmtId="0" fontId="0" fillId="0" borderId="57" xfId="0" applyBorder="1" applyAlignment="1" applyProtection="1">
      <alignment horizontal="center" vertical="center" wrapText="1"/>
      <protection locked="0"/>
    </xf>
    <xf numFmtId="0" fontId="13" fillId="38" borderId="14" xfId="0" applyFont="1" applyFill="1" applyBorder="1" applyAlignment="1" applyProtection="1">
      <alignment horizontal="center" vertical="center" wrapText="1"/>
      <protection locked="0"/>
    </xf>
    <xf numFmtId="0" fontId="86" fillId="4" borderId="2" xfId="0" applyFont="1" applyFill="1" applyBorder="1" applyAlignment="1">
      <alignment horizontal="center" vertical="center" wrapText="1"/>
    </xf>
    <xf numFmtId="0" fontId="25" fillId="3" borderId="23" xfId="0" applyFont="1" applyFill="1" applyBorder="1" applyAlignment="1">
      <alignment horizontal="center" vertical="center"/>
    </xf>
    <xf numFmtId="169" fontId="69" fillId="4" borderId="57" xfId="0" applyNumberFormat="1" applyFont="1" applyFill="1" applyBorder="1" applyAlignment="1">
      <alignment vertical="center"/>
    </xf>
    <xf numFmtId="0" fontId="14" fillId="6" borderId="1" xfId="0" applyFont="1" applyFill="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protection locked="0"/>
    </xf>
    <xf numFmtId="165" fontId="25" fillId="3" borderId="55" xfId="0" applyNumberFormat="1" applyFont="1" applyFill="1" applyBorder="1" applyAlignment="1">
      <alignment horizontal="center" vertical="center"/>
    </xf>
    <xf numFmtId="0" fontId="69" fillId="0" borderId="0" xfId="0" applyFont="1" applyAlignment="1">
      <alignment horizontal="center"/>
    </xf>
    <xf numFmtId="169" fontId="25" fillId="3" borderId="23" xfId="1" applyNumberFormat="1" applyFont="1" applyFill="1" applyBorder="1" applyAlignment="1" applyProtection="1">
      <alignment horizontal="center" vertical="center"/>
    </xf>
    <xf numFmtId="169" fontId="0" fillId="0" borderId="0" xfId="0" applyNumberFormat="1" applyAlignment="1">
      <alignment horizontal="center"/>
    </xf>
    <xf numFmtId="169" fontId="25" fillId="3" borderId="55" xfId="0" applyNumberFormat="1" applyFont="1" applyFill="1" applyBorder="1" applyAlignment="1">
      <alignment horizontal="center" vertical="center"/>
    </xf>
    <xf numFmtId="0" fontId="16" fillId="0" borderId="0" xfId="0" applyFont="1" applyAlignment="1">
      <alignment horizontal="center"/>
    </xf>
    <xf numFmtId="169" fontId="25" fillId="4" borderId="164" xfId="0" applyNumberFormat="1" applyFont="1" applyFill="1" applyBorder="1" applyAlignment="1">
      <alignment horizontal="center" vertical="center" wrapText="1"/>
    </xf>
    <xf numFmtId="169" fontId="25" fillId="4" borderId="152" xfId="0" applyNumberFormat="1" applyFont="1" applyFill="1" applyBorder="1" applyAlignment="1">
      <alignment vertical="center" wrapText="1"/>
    </xf>
    <xf numFmtId="0" fontId="53" fillId="10" borderId="136" xfId="0" applyFont="1" applyFill="1" applyBorder="1" applyAlignment="1">
      <alignment horizontal="center" vertical="center" wrapText="1"/>
    </xf>
    <xf numFmtId="0" fontId="53" fillId="10" borderId="166" xfId="0" applyFont="1" applyFill="1" applyBorder="1" applyAlignment="1">
      <alignment horizontal="center" vertical="center" wrapText="1"/>
    </xf>
    <xf numFmtId="169" fontId="0" fillId="0" borderId="0" xfId="0" applyNumberFormat="1" applyAlignment="1">
      <alignment vertical="center"/>
    </xf>
    <xf numFmtId="10" fontId="25" fillId="3" borderId="155" xfId="1" applyNumberFormat="1" applyFont="1" applyFill="1" applyBorder="1" applyAlignment="1" applyProtection="1">
      <alignment horizontal="center" vertical="center"/>
    </xf>
    <xf numFmtId="2" fontId="4" fillId="0" borderId="1" xfId="0" applyNumberFormat="1" applyFont="1" applyBorder="1" applyAlignment="1">
      <alignment horizontal="center" vertical="center" wrapText="1"/>
    </xf>
    <xf numFmtId="9" fontId="0" fillId="0" borderId="0" xfId="1" applyFont="1" applyAlignment="1">
      <alignment wrapText="1"/>
    </xf>
    <xf numFmtId="9" fontId="48" fillId="32" borderId="14" xfId="1" applyFont="1" applyFill="1" applyBorder="1" applyAlignment="1">
      <alignment horizontal="center" vertical="center" wrapText="1"/>
    </xf>
    <xf numFmtId="9" fontId="14" fillId="32" borderId="28" xfId="1" applyFont="1" applyFill="1" applyBorder="1" applyAlignment="1">
      <alignment horizontal="center" vertical="center" wrapText="1"/>
    </xf>
    <xf numFmtId="9" fontId="4" fillId="4" borderId="1" xfId="1" applyFont="1" applyFill="1" applyBorder="1" applyAlignment="1">
      <alignment horizontal="center" vertical="center" wrapText="1"/>
    </xf>
    <xf numFmtId="0" fontId="98" fillId="10" borderId="14" xfId="0" applyFont="1" applyFill="1" applyBorder="1" applyAlignment="1">
      <alignment horizontal="center" vertical="center" wrapText="1"/>
    </xf>
    <xf numFmtId="0" fontId="84" fillId="10" borderId="169" xfId="0" applyFont="1" applyFill="1" applyBorder="1" applyAlignment="1">
      <alignment horizontal="center" vertical="center" wrapText="1"/>
    </xf>
    <xf numFmtId="0" fontId="25" fillId="9" borderId="84" xfId="0" applyFont="1" applyFill="1" applyBorder="1" applyAlignment="1" applyProtection="1">
      <alignment horizontal="center" vertical="center" wrapText="1"/>
      <protection hidden="1"/>
    </xf>
    <xf numFmtId="0" fontId="25" fillId="9" borderId="55" xfId="0" applyFont="1" applyFill="1" applyBorder="1" applyAlignment="1" applyProtection="1">
      <alignment horizontal="center" vertical="center" wrapText="1"/>
      <protection hidden="1"/>
    </xf>
    <xf numFmtId="169" fontId="69" fillId="4" borderId="57" xfId="0" applyNumberFormat="1" applyFont="1" applyFill="1" applyBorder="1" applyAlignment="1">
      <alignment horizontal="center" vertical="center"/>
    </xf>
    <xf numFmtId="0" fontId="88" fillId="29" borderId="69" xfId="0" applyFont="1" applyFill="1" applyBorder="1" applyAlignment="1">
      <alignment horizontal="left" vertical="center"/>
    </xf>
    <xf numFmtId="0" fontId="88" fillId="29" borderId="3" xfId="0" applyFont="1" applyFill="1" applyBorder="1" applyAlignment="1">
      <alignment horizontal="left" vertical="center"/>
    </xf>
    <xf numFmtId="169" fontId="79" fillId="0" borderId="16" xfId="0" applyNumberFormat="1" applyFont="1" applyBorder="1" applyAlignment="1" applyProtection="1">
      <alignment horizontal="center" vertical="center" wrapText="1"/>
      <protection locked="0"/>
    </xf>
    <xf numFmtId="0" fontId="79" fillId="0" borderId="1" xfId="0" applyFont="1" applyBorder="1" applyAlignment="1" applyProtection="1">
      <alignment horizontal="center" vertical="center" wrapText="1"/>
      <protection locked="0"/>
    </xf>
    <xf numFmtId="0" fontId="24" fillId="0" borderId="15" xfId="0" applyFont="1" applyBorder="1" applyAlignment="1" applyProtection="1">
      <alignment horizontal="center" vertical="center" wrapText="1"/>
      <protection locked="0"/>
    </xf>
    <xf numFmtId="169" fontId="79" fillId="0" borderId="29" xfId="0" applyNumberFormat="1" applyFont="1" applyBorder="1" applyAlignment="1" applyProtection="1">
      <alignment horizontal="center" vertical="center" wrapText="1"/>
      <protection locked="0"/>
    </xf>
    <xf numFmtId="0" fontId="79" fillId="0" borderId="30" xfId="0" applyFont="1" applyBorder="1" applyAlignment="1" applyProtection="1">
      <alignment horizontal="center" vertical="center" wrapText="1"/>
      <protection locked="0"/>
    </xf>
    <xf numFmtId="0" fontId="24" fillId="0" borderId="31" xfId="0" applyFont="1" applyBorder="1" applyAlignment="1" applyProtection="1">
      <alignment horizontal="center" vertical="center" wrapText="1"/>
      <protection locked="0"/>
    </xf>
    <xf numFmtId="169" fontId="79" fillId="4" borderId="113" xfId="0" applyNumberFormat="1" applyFont="1" applyFill="1" applyBorder="1" applyAlignment="1" applyProtection="1">
      <alignment horizontal="center" vertical="center" wrapText="1"/>
      <protection locked="0"/>
    </xf>
    <xf numFmtId="169" fontId="79" fillId="4" borderId="57" xfId="0" applyNumberFormat="1" applyFont="1" applyFill="1" applyBorder="1" applyAlignment="1" applyProtection="1">
      <alignment horizontal="center" vertical="center" wrapText="1"/>
      <protection locked="0"/>
    </xf>
    <xf numFmtId="169" fontId="79" fillId="4" borderId="114" xfId="0" applyNumberFormat="1" applyFont="1" applyFill="1" applyBorder="1" applyAlignment="1" applyProtection="1">
      <alignment horizontal="center" vertical="center" wrapText="1"/>
      <protection locked="0"/>
    </xf>
    <xf numFmtId="169" fontId="79" fillId="4" borderId="117" xfId="0" applyNumberFormat="1" applyFont="1" applyFill="1" applyBorder="1" applyAlignment="1" applyProtection="1">
      <alignment horizontal="center" vertical="center" wrapText="1"/>
      <protection locked="0"/>
    </xf>
    <xf numFmtId="169" fontId="79" fillId="4" borderId="118" xfId="0" applyNumberFormat="1" applyFont="1" applyFill="1" applyBorder="1" applyAlignment="1" applyProtection="1">
      <alignment horizontal="center" vertical="center" wrapText="1"/>
      <protection locked="0"/>
    </xf>
    <xf numFmtId="169" fontId="79" fillId="4" borderId="119" xfId="0" applyNumberFormat="1" applyFont="1" applyFill="1" applyBorder="1" applyAlignment="1" applyProtection="1">
      <alignment horizontal="center" vertical="center" wrapText="1"/>
      <protection locked="0"/>
    </xf>
    <xf numFmtId="0" fontId="69" fillId="6" borderId="1" xfId="0" applyFont="1" applyFill="1" applyBorder="1" applyAlignment="1" applyProtection="1">
      <alignment horizontal="center" vertical="center" wrapText="1"/>
      <protection hidden="1"/>
    </xf>
    <xf numFmtId="0" fontId="14" fillId="10" borderId="1" xfId="0" applyFont="1" applyFill="1" applyBorder="1" applyAlignment="1" applyProtection="1">
      <alignment horizontal="center" vertical="center" wrapText="1"/>
      <protection locked="0"/>
    </xf>
    <xf numFmtId="0" fontId="14" fillId="9" borderId="1" xfId="0" applyFont="1" applyFill="1" applyBorder="1" applyAlignment="1" applyProtection="1">
      <alignment horizontal="center" vertical="center" wrapText="1"/>
      <protection locked="0"/>
    </xf>
    <xf numFmtId="169" fontId="2" fillId="2" borderId="5" xfId="0" applyNumberFormat="1" applyFont="1" applyFill="1" applyBorder="1" applyAlignment="1">
      <alignment vertical="center"/>
    </xf>
    <xf numFmtId="1" fontId="14" fillId="11" borderId="1" xfId="0" applyNumberFormat="1" applyFont="1" applyFill="1" applyBorder="1" applyAlignment="1">
      <alignment horizontal="center" vertical="center" wrapText="1"/>
    </xf>
    <xf numFmtId="169" fontId="14" fillId="11" borderId="1" xfId="0" applyNumberFormat="1" applyFont="1" applyFill="1" applyBorder="1" applyAlignment="1">
      <alignment horizontal="center" vertical="center"/>
    </xf>
    <xf numFmtId="169" fontId="14" fillId="11" borderId="1" xfId="0" applyNumberFormat="1" applyFont="1" applyFill="1" applyBorder="1" applyAlignment="1">
      <alignment horizontal="center" vertical="center" wrapText="1"/>
    </xf>
    <xf numFmtId="0" fontId="48" fillId="9" borderId="50" xfId="0" applyFont="1" applyFill="1" applyBorder="1" applyAlignment="1">
      <alignment horizontal="center" vertical="center" wrapText="1"/>
    </xf>
    <xf numFmtId="0" fontId="48" fillId="9" borderId="53" xfId="0" applyFont="1" applyFill="1" applyBorder="1" applyAlignment="1">
      <alignment horizontal="center" vertical="center" wrapText="1"/>
    </xf>
    <xf numFmtId="169" fontId="4" fillId="0" borderId="1" xfId="0" applyNumberFormat="1" applyFont="1" applyBorder="1" applyAlignment="1">
      <alignment horizontal="center" vertical="center" wrapText="1"/>
    </xf>
    <xf numFmtId="0" fontId="14" fillId="11" borderId="2" xfId="0" applyFont="1" applyFill="1" applyBorder="1" applyAlignment="1">
      <alignment horizontal="center" vertical="center" wrapText="1"/>
    </xf>
    <xf numFmtId="0" fontId="14" fillId="10" borderId="175" xfId="0" applyFont="1" applyFill="1" applyBorder="1" applyAlignment="1">
      <alignment horizontal="center" vertical="center" wrapText="1"/>
    </xf>
    <xf numFmtId="0" fontId="14" fillId="11" borderId="175" xfId="0" applyFont="1" applyFill="1" applyBorder="1" applyAlignment="1">
      <alignment horizontal="center" vertical="center" wrapText="1"/>
    </xf>
    <xf numFmtId="0" fontId="4" fillId="0" borderId="175" xfId="0" applyFont="1" applyBorder="1" applyAlignment="1" applyProtection="1">
      <alignment horizontal="center" vertical="center" wrapText="1"/>
      <protection locked="0"/>
    </xf>
    <xf numFmtId="0" fontId="48" fillId="9" borderId="178" xfId="0" applyFont="1" applyFill="1" applyBorder="1" applyAlignment="1">
      <alignment horizontal="center" vertical="center" wrapText="1"/>
    </xf>
    <xf numFmtId="0" fontId="48" fillId="9" borderId="85" xfId="0" applyFont="1" applyFill="1" applyBorder="1" applyAlignment="1">
      <alignment horizontal="center" vertical="center" wrapText="1"/>
    </xf>
    <xf numFmtId="0" fontId="48" fillId="9" borderId="173" xfId="0" applyFont="1" applyFill="1" applyBorder="1" applyAlignment="1">
      <alignment horizontal="center" vertical="center" wrapText="1"/>
    </xf>
    <xf numFmtId="0" fontId="48" fillId="9" borderId="174" xfId="0" applyFont="1" applyFill="1" applyBorder="1" applyAlignment="1">
      <alignment horizontal="center" vertical="center" wrapText="1"/>
    </xf>
    <xf numFmtId="0" fontId="14" fillId="9" borderId="175" xfId="0" applyFont="1" applyFill="1" applyBorder="1" applyAlignment="1">
      <alignment horizontal="center" vertical="center" wrapText="1"/>
    </xf>
    <xf numFmtId="0" fontId="4" fillId="11" borderId="175" xfId="0" applyFont="1" applyFill="1" applyBorder="1" applyAlignment="1">
      <alignment horizontal="center" vertical="center" wrapText="1"/>
    </xf>
    <xf numFmtId="0" fontId="4" fillId="4" borderId="175" xfId="0" applyFont="1" applyFill="1" applyBorder="1" applyAlignment="1">
      <alignment horizontal="center" vertical="center" wrapText="1"/>
    </xf>
    <xf numFmtId="0" fontId="4" fillId="4" borderId="176" xfId="0" applyFont="1" applyFill="1" applyBorder="1" applyAlignment="1">
      <alignment horizontal="center" vertical="center" wrapText="1"/>
    </xf>
    <xf numFmtId="0" fontId="4" fillId="4" borderId="177" xfId="0" applyFont="1" applyFill="1" applyBorder="1" applyAlignment="1">
      <alignment horizontal="center" vertical="center" wrapText="1"/>
    </xf>
    <xf numFmtId="169" fontId="4" fillId="4" borderId="180" xfId="0" applyNumberFormat="1" applyFont="1" applyFill="1" applyBorder="1" applyAlignment="1">
      <alignment horizontal="center" vertical="center" wrapText="1"/>
    </xf>
    <xf numFmtId="0" fontId="14" fillId="10" borderId="183" xfId="0" applyFont="1" applyFill="1" applyBorder="1" applyAlignment="1">
      <alignment horizontal="center" vertical="center" wrapText="1"/>
    </xf>
    <xf numFmtId="169" fontId="4" fillId="11" borderId="183" xfId="0" applyNumberFormat="1" applyFont="1" applyFill="1" applyBorder="1" applyAlignment="1">
      <alignment horizontal="center" vertical="center" wrapText="1"/>
    </xf>
    <xf numFmtId="169" fontId="4" fillId="0" borderId="183" xfId="0" applyNumberFormat="1" applyFont="1" applyBorder="1" applyAlignment="1">
      <alignment horizontal="center" vertical="center" wrapText="1"/>
    </xf>
    <xf numFmtId="0" fontId="48" fillId="9" borderId="181" xfId="0" applyFont="1" applyFill="1" applyBorder="1" applyAlignment="1">
      <alignment horizontal="center" vertical="center" wrapText="1"/>
    </xf>
    <xf numFmtId="0" fontId="48" fillId="9" borderId="182" xfId="0" applyFont="1" applyFill="1" applyBorder="1" applyAlignment="1">
      <alignment horizontal="center" vertical="center" wrapText="1"/>
    </xf>
    <xf numFmtId="0" fontId="14" fillId="9" borderId="183" xfId="0" applyFont="1" applyFill="1" applyBorder="1" applyAlignment="1">
      <alignment horizontal="center" vertical="center" wrapText="1"/>
    </xf>
    <xf numFmtId="0" fontId="4" fillId="4" borderId="183" xfId="0" applyFont="1" applyFill="1" applyBorder="1" applyAlignment="1">
      <alignment horizontal="center" vertical="center" wrapText="1"/>
    </xf>
    <xf numFmtId="0" fontId="4" fillId="4" borderId="184" xfId="0" applyFont="1" applyFill="1" applyBorder="1" applyAlignment="1">
      <alignment horizontal="center" vertical="center" wrapText="1"/>
    </xf>
    <xf numFmtId="0" fontId="4" fillId="4" borderId="185" xfId="0" applyFont="1" applyFill="1" applyBorder="1" applyAlignment="1">
      <alignment horizontal="center" vertical="center" wrapText="1"/>
    </xf>
    <xf numFmtId="169" fontId="4" fillId="4" borderId="187" xfId="0" applyNumberFormat="1" applyFont="1" applyFill="1" applyBorder="1" applyAlignment="1">
      <alignment horizontal="center" vertical="center" wrapText="1"/>
    </xf>
    <xf numFmtId="169" fontId="4" fillId="0" borderId="64" xfId="0" applyNumberFormat="1" applyFont="1" applyBorder="1" applyAlignment="1">
      <alignment horizontal="center" vertical="center" wrapText="1"/>
    </xf>
    <xf numFmtId="169" fontId="4" fillId="0" borderId="66" xfId="0" applyNumberFormat="1" applyFont="1" applyBorder="1" applyAlignment="1">
      <alignment horizontal="center" vertical="center" wrapText="1"/>
    </xf>
    <xf numFmtId="169" fontId="4" fillId="0" borderId="67" xfId="0" applyNumberFormat="1" applyFont="1" applyBorder="1" applyAlignment="1">
      <alignment horizontal="center" vertical="center" wrapText="1"/>
    </xf>
    <xf numFmtId="0" fontId="4" fillId="4" borderId="64" xfId="0" applyFont="1" applyFill="1" applyBorder="1" applyAlignment="1">
      <alignment horizontal="center" vertical="center" wrapText="1"/>
    </xf>
    <xf numFmtId="0" fontId="4" fillId="4" borderId="66" xfId="0" applyFont="1" applyFill="1" applyBorder="1" applyAlignment="1">
      <alignment horizontal="center" vertical="center" wrapText="1"/>
    </xf>
    <xf numFmtId="0" fontId="4" fillId="4" borderId="67" xfId="0" applyFont="1" applyFill="1" applyBorder="1" applyAlignment="1">
      <alignment horizontal="center" vertical="center" wrapText="1"/>
    </xf>
    <xf numFmtId="169" fontId="14" fillId="11" borderId="9" xfId="0" applyNumberFormat="1" applyFont="1" applyFill="1" applyBorder="1" applyAlignment="1">
      <alignment horizontal="center" vertical="center"/>
    </xf>
    <xf numFmtId="169" fontId="4" fillId="11" borderId="2" xfId="0" applyNumberFormat="1" applyFont="1" applyFill="1" applyBorder="1" applyAlignment="1">
      <alignment horizontal="center" vertical="center"/>
    </xf>
    <xf numFmtId="169" fontId="4" fillId="4" borderId="2" xfId="0" applyNumberFormat="1" applyFont="1" applyFill="1" applyBorder="1" applyAlignment="1">
      <alignment horizontal="center" vertical="center"/>
    </xf>
    <xf numFmtId="0" fontId="0" fillId="0" borderId="3" xfId="0" applyBorder="1" applyAlignment="1">
      <alignment horizontal="center" vertical="center" wrapText="1"/>
    </xf>
    <xf numFmtId="0" fontId="48" fillId="9" borderId="87" xfId="0" applyFont="1" applyFill="1" applyBorder="1" applyAlignment="1">
      <alignment horizontal="center" vertical="center" wrapText="1"/>
    </xf>
    <xf numFmtId="0" fontId="48" fillId="9" borderId="88" xfId="0" applyFont="1" applyFill="1" applyBorder="1" applyAlignment="1">
      <alignment horizontal="center" vertical="center" wrapText="1"/>
    </xf>
    <xf numFmtId="0" fontId="48" fillId="9" borderId="89" xfId="0" applyFont="1" applyFill="1" applyBorder="1" applyAlignment="1">
      <alignment horizontal="center" vertical="center" wrapText="1"/>
    </xf>
    <xf numFmtId="0" fontId="14" fillId="9" borderId="76" xfId="0" applyFont="1" applyFill="1" applyBorder="1" applyAlignment="1">
      <alignment horizontal="center" vertical="center" wrapText="1"/>
    </xf>
    <xf numFmtId="0" fontId="14" fillId="9" borderId="77" xfId="0" applyFont="1" applyFill="1" applyBorder="1" applyAlignment="1" applyProtection="1">
      <alignment horizontal="center" vertical="center" wrapText="1"/>
      <protection locked="0"/>
    </xf>
    <xf numFmtId="169" fontId="48" fillId="4" borderId="77" xfId="0" applyNumberFormat="1" applyFont="1" applyFill="1" applyBorder="1" applyAlignment="1">
      <alignment horizontal="center" vertical="center" wrapText="1"/>
    </xf>
    <xf numFmtId="169" fontId="48" fillId="4" borderId="189" xfId="0" applyNumberFormat="1" applyFont="1" applyFill="1" applyBorder="1" applyAlignment="1">
      <alignment horizontal="center" vertical="center" wrapText="1"/>
    </xf>
    <xf numFmtId="169" fontId="4" fillId="4" borderId="58" xfId="0" applyNumberFormat="1" applyFont="1" applyFill="1" applyBorder="1" applyAlignment="1">
      <alignment horizontal="center" vertical="center" wrapText="1"/>
    </xf>
    <xf numFmtId="169" fontId="4" fillId="4" borderId="5" xfId="0" applyNumberFormat="1" applyFont="1" applyFill="1" applyBorder="1" applyAlignment="1">
      <alignment horizontal="center" vertical="center" wrapText="1"/>
    </xf>
    <xf numFmtId="169" fontId="4" fillId="4" borderId="188" xfId="0" applyNumberFormat="1" applyFont="1" applyFill="1" applyBorder="1" applyAlignment="1">
      <alignment horizontal="center" vertical="center" wrapText="1"/>
    </xf>
    <xf numFmtId="0" fontId="4" fillId="6" borderId="5" xfId="1" applyNumberFormat="1" applyFont="1" applyFill="1" applyBorder="1" applyAlignment="1" applyProtection="1">
      <alignment horizontal="right" vertical="center" wrapText="1"/>
      <protection locked="0"/>
    </xf>
    <xf numFmtId="0" fontId="4" fillId="4" borderId="131" xfId="0" applyFont="1" applyFill="1" applyBorder="1" applyAlignment="1">
      <alignment horizontal="center" vertical="center" wrapText="1"/>
    </xf>
    <xf numFmtId="0" fontId="14" fillId="10" borderId="190" xfId="0" applyFont="1" applyFill="1" applyBorder="1" applyAlignment="1">
      <alignment horizontal="center" vertical="center" wrapText="1"/>
    </xf>
    <xf numFmtId="169" fontId="14" fillId="11" borderId="190" xfId="0" applyNumberFormat="1" applyFont="1" applyFill="1" applyBorder="1" applyAlignment="1">
      <alignment horizontal="center" vertical="center" wrapText="1"/>
    </xf>
    <xf numFmtId="169" fontId="14" fillId="11" borderId="57" xfId="0" applyNumberFormat="1" applyFont="1" applyFill="1" applyBorder="1" applyAlignment="1">
      <alignment horizontal="center" vertical="center" wrapText="1"/>
    </xf>
    <xf numFmtId="0" fontId="14" fillId="10" borderId="193" xfId="0" applyFont="1" applyFill="1" applyBorder="1" applyAlignment="1">
      <alignment horizontal="center" vertical="center" wrapText="1"/>
    </xf>
    <xf numFmtId="0" fontId="48" fillId="9" borderId="194" xfId="0" applyFont="1" applyFill="1" applyBorder="1" applyAlignment="1">
      <alignment horizontal="center" vertical="center" wrapText="1"/>
    </xf>
    <xf numFmtId="0" fontId="14" fillId="9" borderId="195" xfId="0" applyFont="1" applyFill="1" applyBorder="1" applyAlignment="1">
      <alignment horizontal="center" vertical="center" wrapText="1"/>
    </xf>
    <xf numFmtId="0" fontId="14" fillId="9" borderId="57" xfId="0" applyFont="1" applyFill="1" applyBorder="1" applyAlignment="1">
      <alignment horizontal="center" vertical="center" wrapText="1"/>
    </xf>
    <xf numFmtId="0" fontId="14" fillId="11" borderId="195" xfId="0" applyFont="1" applyFill="1" applyBorder="1" applyAlignment="1">
      <alignment horizontal="center" vertical="center" wrapText="1"/>
    </xf>
    <xf numFmtId="0" fontId="14" fillId="11" borderId="57" xfId="0" applyFont="1" applyFill="1" applyBorder="1" applyAlignment="1">
      <alignment horizontal="center" vertical="center" wrapText="1"/>
    </xf>
    <xf numFmtId="0" fontId="48" fillId="9" borderId="191" xfId="0" applyFont="1" applyFill="1" applyBorder="1" applyAlignment="1">
      <alignment horizontal="center" vertical="center" wrapText="1"/>
    </xf>
    <xf numFmtId="0" fontId="48" fillId="9" borderId="192" xfId="0" applyFont="1" applyFill="1" applyBorder="1" applyAlignment="1">
      <alignment horizontal="center" vertical="center" wrapText="1"/>
    </xf>
    <xf numFmtId="0" fontId="14" fillId="9" borderId="193" xfId="0" applyFont="1" applyFill="1" applyBorder="1" applyAlignment="1">
      <alignment horizontal="center" vertical="center" wrapText="1"/>
    </xf>
    <xf numFmtId="0" fontId="14" fillId="10" borderId="57" xfId="0" applyFont="1" applyFill="1" applyBorder="1" applyAlignment="1" applyProtection="1">
      <alignment horizontal="center" vertical="center" wrapText="1"/>
      <protection locked="0"/>
    </xf>
    <xf numFmtId="0" fontId="100" fillId="10" borderId="57" xfId="0" applyFont="1" applyFill="1" applyBorder="1" applyAlignment="1">
      <alignment horizontal="center" vertical="center" wrapText="1"/>
    </xf>
    <xf numFmtId="0" fontId="14" fillId="9" borderId="57" xfId="0" applyFont="1" applyFill="1" applyBorder="1" applyAlignment="1" applyProtection="1">
      <alignment horizontal="center" vertical="center" wrapText="1"/>
      <protection locked="0"/>
    </xf>
    <xf numFmtId="9" fontId="14" fillId="11" borderId="57" xfId="0" applyNumberFormat="1" applyFont="1" applyFill="1" applyBorder="1" applyAlignment="1">
      <alignment horizontal="center" vertical="center" wrapText="1"/>
    </xf>
    <xf numFmtId="49" fontId="4" fillId="11" borderId="57" xfId="0" applyNumberFormat="1" applyFont="1" applyFill="1" applyBorder="1" applyAlignment="1">
      <alignment horizontal="center" vertical="center" wrapText="1"/>
    </xf>
    <xf numFmtId="2" fontId="14" fillId="11" borderId="57" xfId="0" applyNumberFormat="1" applyFont="1" applyFill="1" applyBorder="1" applyAlignment="1">
      <alignment horizontal="center" vertical="center" wrapText="1"/>
    </xf>
    <xf numFmtId="169" fontId="14" fillId="11" borderId="57" xfId="0" applyNumberFormat="1" applyFont="1" applyFill="1" applyBorder="1" applyAlignment="1">
      <alignment horizontal="center" vertical="center"/>
    </xf>
    <xf numFmtId="0" fontId="4" fillId="11" borderId="57" xfId="0" applyFont="1" applyFill="1" applyBorder="1" applyAlignment="1">
      <alignment horizontal="center" vertical="center" wrapText="1"/>
    </xf>
    <xf numFmtId="169" fontId="9" fillId="11" borderId="57" xfId="0" applyNumberFormat="1" applyFont="1" applyFill="1" applyBorder="1" applyAlignment="1">
      <alignment horizontal="center" vertical="center"/>
    </xf>
    <xf numFmtId="9" fontId="4" fillId="11" borderId="57" xfId="0" applyNumberFormat="1" applyFont="1" applyFill="1" applyBorder="1" applyAlignment="1">
      <alignment horizontal="center" vertical="center" wrapText="1"/>
    </xf>
    <xf numFmtId="169" fontId="4" fillId="11" borderId="57" xfId="0" applyNumberFormat="1" applyFont="1" applyFill="1" applyBorder="1" applyAlignment="1">
      <alignment horizontal="center" vertical="center" wrapText="1"/>
    </xf>
    <xf numFmtId="0" fontId="4" fillId="11" borderId="57" xfId="0" applyFont="1" applyFill="1" applyBorder="1" applyAlignment="1">
      <alignment horizontal="center" vertical="center"/>
    </xf>
    <xf numFmtId="169" fontId="4" fillId="11" borderId="57" xfId="0" applyNumberFormat="1" applyFont="1" applyFill="1" applyBorder="1" applyAlignment="1">
      <alignment horizontal="center" vertical="center"/>
    </xf>
    <xf numFmtId="169" fontId="9" fillId="11" borderId="57" xfId="0" applyNumberFormat="1" applyFont="1" applyFill="1" applyBorder="1" applyAlignment="1">
      <alignment horizontal="center" vertical="center" wrapText="1"/>
    </xf>
    <xf numFmtId="0" fontId="48" fillId="11" borderId="57" xfId="0" applyFont="1" applyFill="1" applyBorder="1" applyAlignment="1">
      <alignment horizontal="center" vertical="center" wrapText="1"/>
    </xf>
    <xf numFmtId="0" fontId="4" fillId="0" borderId="57" xfId="0" applyFont="1" applyBorder="1" applyAlignment="1" applyProtection="1">
      <alignment horizontal="center" vertical="center" wrapText="1"/>
      <protection locked="0"/>
    </xf>
    <xf numFmtId="9" fontId="4" fillId="0" borderId="57" xfId="0" applyNumberFormat="1" applyFont="1" applyBorder="1" applyAlignment="1" applyProtection="1">
      <alignment horizontal="center" vertical="center" wrapText="1"/>
      <protection locked="0"/>
    </xf>
    <xf numFmtId="0" fontId="4" fillId="0" borderId="57" xfId="0" applyFont="1" applyBorder="1" applyAlignment="1">
      <alignment horizontal="center" vertical="center"/>
    </xf>
    <xf numFmtId="169" fontId="4" fillId="0" borderId="57" xfId="0" applyNumberFormat="1" applyFont="1" applyBorder="1" applyAlignment="1" applyProtection="1">
      <alignment horizontal="center" vertical="center"/>
      <protection locked="0"/>
    </xf>
    <xf numFmtId="169" fontId="4" fillId="0" borderId="57" xfId="0" applyNumberFormat="1" applyFont="1" applyBorder="1" applyAlignment="1" applyProtection="1">
      <alignment horizontal="center" vertical="center" wrapText="1"/>
      <protection locked="0"/>
    </xf>
    <xf numFmtId="169" fontId="4" fillId="0" borderId="57" xfId="0" applyNumberFormat="1" applyFont="1" applyBorder="1" applyAlignment="1">
      <alignment horizontal="center" vertical="center" wrapText="1"/>
    </xf>
    <xf numFmtId="169" fontId="48" fillId="4" borderId="57" xfId="0" applyNumberFormat="1" applyFont="1" applyFill="1" applyBorder="1" applyAlignment="1">
      <alignment horizontal="center" vertical="center"/>
    </xf>
    <xf numFmtId="0" fontId="4" fillId="6" borderId="57" xfId="101" applyFont="1" applyFill="1" applyBorder="1" applyAlignment="1" applyProtection="1">
      <alignment horizontal="center" vertical="center" wrapText="1"/>
      <protection locked="0"/>
    </xf>
    <xf numFmtId="0" fontId="4" fillId="4" borderId="57" xfId="0" applyFont="1" applyFill="1" applyBorder="1" applyAlignment="1">
      <alignment horizontal="center" vertical="center" wrapText="1"/>
    </xf>
    <xf numFmtId="169" fontId="4" fillId="4" borderId="57" xfId="0" applyNumberFormat="1" applyFont="1" applyFill="1" applyBorder="1" applyAlignment="1">
      <alignment horizontal="center" vertical="center"/>
    </xf>
    <xf numFmtId="0" fontId="48" fillId="4" borderId="57" xfId="0" applyFont="1" applyFill="1" applyBorder="1" applyAlignment="1">
      <alignment horizontal="center" vertical="center" wrapText="1"/>
    </xf>
    <xf numFmtId="0" fontId="4" fillId="6" borderId="57" xfId="1" applyNumberFormat="1" applyFont="1" applyFill="1" applyBorder="1" applyAlignment="1" applyProtection="1">
      <alignment horizontal="right" vertical="center" wrapText="1"/>
      <protection locked="0"/>
    </xf>
    <xf numFmtId="1" fontId="0" fillId="6" borderId="57" xfId="0" applyNumberFormat="1" applyFill="1" applyBorder="1" applyAlignment="1" applyProtection="1">
      <alignment horizontal="center" vertical="center" wrapText="1"/>
      <protection locked="0"/>
    </xf>
    <xf numFmtId="0" fontId="14" fillId="10" borderId="131" xfId="0" applyFont="1" applyFill="1" applyBorder="1" applyAlignment="1">
      <alignment horizontal="center" vertical="center" wrapText="1"/>
    </xf>
    <xf numFmtId="1" fontId="14" fillId="11" borderId="131" xfId="0" applyNumberFormat="1" applyFont="1" applyFill="1" applyBorder="1" applyAlignment="1">
      <alignment horizontal="center" vertical="center" wrapText="1"/>
    </xf>
    <xf numFmtId="0" fontId="4" fillId="0" borderId="131" xfId="0" applyFont="1" applyBorder="1" applyAlignment="1">
      <alignment horizontal="center" vertical="center"/>
    </xf>
    <xf numFmtId="1" fontId="0" fillId="6" borderId="131" xfId="0" applyNumberFormat="1" applyFill="1" applyBorder="1" applyAlignment="1" applyProtection="1">
      <alignment horizontal="center" vertical="center" wrapText="1"/>
      <protection locked="0"/>
    </xf>
    <xf numFmtId="0" fontId="14" fillId="10" borderId="195" xfId="0" applyFont="1" applyFill="1" applyBorder="1" applyAlignment="1">
      <alignment horizontal="center" vertical="center" wrapText="1"/>
    </xf>
    <xf numFmtId="0" fontId="4" fillId="0" borderId="195" xfId="0" applyFont="1" applyBorder="1" applyAlignment="1" applyProtection="1">
      <alignment horizontal="center" vertical="center" wrapText="1"/>
      <protection locked="0"/>
    </xf>
    <xf numFmtId="1" fontId="0" fillId="6" borderId="195" xfId="0" applyNumberFormat="1" applyFill="1" applyBorder="1" applyAlignment="1" applyProtection="1">
      <alignment horizontal="center" vertical="center" wrapText="1"/>
      <protection locked="0"/>
    </xf>
    <xf numFmtId="1" fontId="0" fillId="6" borderId="197" xfId="0" applyNumberFormat="1" applyFill="1" applyBorder="1" applyAlignment="1" applyProtection="1">
      <alignment horizontal="center" vertical="center" wrapText="1"/>
      <protection locked="0"/>
    </xf>
    <xf numFmtId="1" fontId="0" fillId="6" borderId="198" xfId="0" applyNumberFormat="1" applyFill="1" applyBorder="1" applyAlignment="1" applyProtection="1">
      <alignment horizontal="center" vertical="center" wrapText="1"/>
      <protection locked="0"/>
    </xf>
    <xf numFmtId="169" fontId="4" fillId="0" borderId="198" xfId="0" applyNumberFormat="1" applyFont="1" applyBorder="1" applyAlignment="1" applyProtection="1">
      <alignment horizontal="center" vertical="center"/>
      <protection locked="0"/>
    </xf>
    <xf numFmtId="169" fontId="4" fillId="0" borderId="198" xfId="0" applyNumberFormat="1" applyFont="1" applyBorder="1" applyAlignment="1" applyProtection="1">
      <alignment horizontal="center" vertical="center" wrapText="1"/>
      <protection locked="0"/>
    </xf>
    <xf numFmtId="0" fontId="14" fillId="9" borderId="131" xfId="0" applyFont="1" applyFill="1" applyBorder="1" applyAlignment="1">
      <alignment horizontal="center" vertical="center" wrapText="1"/>
    </xf>
    <xf numFmtId="1" fontId="4" fillId="11" borderId="131" xfId="0" applyNumberFormat="1" applyFont="1" applyFill="1" applyBorder="1" applyAlignment="1">
      <alignment horizontal="center" vertical="center" wrapText="1"/>
    </xf>
    <xf numFmtId="0" fontId="14" fillId="9" borderId="196" xfId="0" applyFont="1" applyFill="1" applyBorder="1" applyAlignment="1">
      <alignment horizontal="center" vertical="center" wrapText="1"/>
    </xf>
    <xf numFmtId="169" fontId="14" fillId="11" borderId="131" xfId="0" applyNumberFormat="1" applyFont="1" applyFill="1" applyBorder="1" applyAlignment="1">
      <alignment horizontal="center" vertical="center" wrapText="1"/>
    </xf>
    <xf numFmtId="169" fontId="4" fillId="4" borderId="131" xfId="0" applyNumberFormat="1" applyFont="1" applyFill="1" applyBorder="1" applyAlignment="1">
      <alignment horizontal="center" vertical="center" wrapText="1"/>
    </xf>
    <xf numFmtId="169" fontId="4" fillId="4" borderId="200" xfId="0" applyNumberFormat="1" applyFont="1" applyFill="1" applyBorder="1" applyAlignment="1">
      <alignment horizontal="center" vertical="center" wrapText="1"/>
    </xf>
    <xf numFmtId="169" fontId="4" fillId="0" borderId="190" xfId="0" applyNumberFormat="1" applyFont="1" applyBorder="1" applyAlignment="1">
      <alignment horizontal="center" vertical="center" wrapText="1"/>
    </xf>
    <xf numFmtId="169" fontId="4" fillId="0" borderId="201" xfId="0" applyNumberFormat="1" applyFont="1" applyBorder="1" applyAlignment="1">
      <alignment horizontal="center" vertical="center" wrapText="1"/>
    </xf>
    <xf numFmtId="169" fontId="4" fillId="0" borderId="202" xfId="0" applyNumberFormat="1" applyFont="1" applyBorder="1" applyAlignment="1">
      <alignment horizontal="center" vertical="center" wrapText="1"/>
    </xf>
    <xf numFmtId="169" fontId="4" fillId="0" borderId="202" xfId="0" applyNumberFormat="1" applyFont="1" applyBorder="1" applyAlignment="1" applyProtection="1">
      <alignment horizontal="center" vertical="center" wrapText="1"/>
      <protection locked="0"/>
    </xf>
    <xf numFmtId="0" fontId="48" fillId="9" borderId="199" xfId="0" applyFont="1" applyFill="1" applyBorder="1" applyAlignment="1">
      <alignment horizontal="center" vertical="center" wrapText="1"/>
    </xf>
    <xf numFmtId="169" fontId="4" fillId="11" borderId="131" xfId="0" applyNumberFormat="1" applyFont="1" applyFill="1" applyBorder="1" applyAlignment="1">
      <alignment horizontal="center" vertical="center" wrapText="1"/>
    </xf>
    <xf numFmtId="169" fontId="4" fillId="4" borderId="203" xfId="0" applyNumberFormat="1" applyFont="1" applyFill="1" applyBorder="1" applyAlignment="1">
      <alignment horizontal="center" vertical="center" wrapText="1"/>
    </xf>
    <xf numFmtId="0" fontId="4" fillId="11" borderId="196" xfId="0" applyFont="1" applyFill="1" applyBorder="1" applyAlignment="1">
      <alignment horizontal="center" vertical="center" wrapText="1"/>
    </xf>
    <xf numFmtId="0" fontId="14" fillId="10" borderId="205" xfId="0" applyFont="1" applyFill="1" applyBorder="1" applyAlignment="1">
      <alignment horizontal="center" vertical="center" wrapText="1"/>
    </xf>
    <xf numFmtId="169" fontId="14" fillId="11" borderId="193" xfId="0" applyNumberFormat="1" applyFont="1" applyFill="1" applyBorder="1" applyAlignment="1">
      <alignment horizontal="center" vertical="center" wrapText="1"/>
    </xf>
    <xf numFmtId="169" fontId="0" fillId="11" borderId="205" xfId="0" applyNumberFormat="1" applyFill="1" applyBorder="1" applyAlignment="1">
      <alignment horizontal="center" vertical="center"/>
    </xf>
    <xf numFmtId="169" fontId="4" fillId="0" borderId="193" xfId="0" applyNumberFormat="1" applyFont="1" applyBorder="1" applyAlignment="1" applyProtection="1">
      <alignment horizontal="center" vertical="center" wrapText="1"/>
      <protection locked="0"/>
    </xf>
    <xf numFmtId="169" fontId="0" fillId="4" borderId="205" xfId="0" applyNumberFormat="1" applyFill="1" applyBorder="1" applyAlignment="1">
      <alignment horizontal="center" vertical="center"/>
    </xf>
    <xf numFmtId="169" fontId="4" fillId="0" borderId="206" xfId="0" applyNumberFormat="1" applyFont="1" applyBorder="1" applyAlignment="1" applyProtection="1">
      <alignment horizontal="center" vertical="center" wrapText="1"/>
      <protection locked="0"/>
    </xf>
    <xf numFmtId="169" fontId="4" fillId="0" borderId="207" xfId="0" applyNumberFormat="1" applyFont="1" applyBorder="1" applyAlignment="1" applyProtection="1">
      <alignment horizontal="center" vertical="center" wrapText="1"/>
      <protection locked="0"/>
    </xf>
    <xf numFmtId="169" fontId="4" fillId="4" borderId="208" xfId="0" applyNumberFormat="1" applyFont="1" applyFill="1" applyBorder="1" applyAlignment="1">
      <alignment horizontal="center" vertical="center" wrapText="1"/>
    </xf>
    <xf numFmtId="0" fontId="4" fillId="4" borderId="196" xfId="0" applyFont="1" applyFill="1" applyBorder="1" applyAlignment="1">
      <alignment horizontal="center" vertical="center" wrapText="1"/>
    </xf>
    <xf numFmtId="0" fontId="48" fillId="9" borderId="204" xfId="0" applyFont="1" applyFill="1" applyBorder="1" applyAlignment="1">
      <alignment horizontal="center" vertical="center" wrapText="1"/>
    </xf>
    <xf numFmtId="0" fontId="14" fillId="9" borderId="205" xfId="0" applyFont="1" applyFill="1" applyBorder="1" applyAlignment="1">
      <alignment horizontal="center" vertical="center" wrapText="1"/>
    </xf>
    <xf numFmtId="169" fontId="4" fillId="11" borderId="193" xfId="0" applyNumberFormat="1" applyFont="1" applyFill="1" applyBorder="1" applyAlignment="1">
      <alignment horizontal="center" vertical="center" wrapText="1"/>
    </xf>
    <xf numFmtId="169" fontId="4" fillId="11" borderId="205" xfId="0" applyNumberFormat="1" applyFont="1" applyFill="1" applyBorder="1" applyAlignment="1">
      <alignment horizontal="center" vertical="center" wrapText="1"/>
    </xf>
    <xf numFmtId="169" fontId="4" fillId="4" borderId="205" xfId="0" applyNumberFormat="1" applyFont="1" applyFill="1" applyBorder="1" applyAlignment="1">
      <alignment horizontal="center" vertical="center" wrapText="1"/>
    </xf>
    <xf numFmtId="0" fontId="14" fillId="10" borderId="78" xfId="0" applyFont="1" applyFill="1" applyBorder="1" applyAlignment="1">
      <alignment horizontal="center" vertical="center" wrapText="1"/>
    </xf>
    <xf numFmtId="169" fontId="9" fillId="11" borderId="74" xfId="0" applyNumberFormat="1" applyFont="1" applyFill="1" applyBorder="1" applyAlignment="1">
      <alignment horizontal="center" vertical="center"/>
    </xf>
    <xf numFmtId="169" fontId="47" fillId="11" borderId="75" xfId="0" applyNumberFormat="1" applyFont="1" applyFill="1" applyBorder="1" applyAlignment="1">
      <alignment horizontal="center" vertical="center"/>
    </xf>
    <xf numFmtId="169" fontId="48" fillId="4" borderId="74" xfId="0" applyNumberFormat="1" applyFont="1" applyFill="1" applyBorder="1" applyAlignment="1">
      <alignment horizontal="center" vertical="center"/>
    </xf>
    <xf numFmtId="169" fontId="2" fillId="4" borderId="75" xfId="0" applyNumberFormat="1" applyFont="1" applyFill="1" applyBorder="1" applyAlignment="1">
      <alignment horizontal="center" vertical="center"/>
    </xf>
    <xf numFmtId="169" fontId="48" fillId="4" borderId="209" xfId="0" applyNumberFormat="1" applyFont="1" applyFill="1" applyBorder="1" applyAlignment="1">
      <alignment horizontal="center" vertical="center"/>
    </xf>
    <xf numFmtId="169" fontId="48" fillId="4" borderId="210" xfId="0" applyNumberFormat="1" applyFont="1" applyFill="1" applyBorder="1" applyAlignment="1">
      <alignment horizontal="center" vertical="center"/>
    </xf>
    <xf numFmtId="169" fontId="2" fillId="4" borderId="211" xfId="0" applyNumberFormat="1" applyFont="1" applyFill="1" applyBorder="1" applyAlignment="1">
      <alignment horizontal="center" vertical="center"/>
    </xf>
    <xf numFmtId="169" fontId="4" fillId="11" borderId="131" xfId="0" applyNumberFormat="1" applyFont="1" applyFill="1" applyBorder="1" applyAlignment="1">
      <alignment horizontal="center" vertical="center"/>
    </xf>
    <xf numFmtId="169" fontId="4" fillId="4" borderId="131" xfId="0" applyNumberFormat="1" applyFont="1" applyFill="1" applyBorder="1" applyAlignment="1">
      <alignment horizontal="center" vertical="center"/>
    </xf>
    <xf numFmtId="169" fontId="4" fillId="11" borderId="196" xfId="101" applyNumberFormat="1" applyFont="1" applyFill="1" applyBorder="1" applyAlignment="1">
      <alignment horizontal="center" vertical="center" wrapText="1"/>
    </xf>
    <xf numFmtId="169" fontId="4" fillId="6" borderId="196" xfId="101" applyNumberFormat="1" applyFont="1" applyFill="1" applyBorder="1" applyAlignment="1">
      <alignment horizontal="center" vertical="center" wrapText="1"/>
    </xf>
    <xf numFmtId="0" fontId="14" fillId="9" borderId="74" xfId="0" applyFont="1" applyFill="1" applyBorder="1" applyAlignment="1">
      <alignment horizontal="center" vertical="center" wrapText="1"/>
    </xf>
    <xf numFmtId="169" fontId="9" fillId="11" borderId="75" xfId="0" applyNumberFormat="1" applyFont="1" applyFill="1" applyBorder="1" applyAlignment="1">
      <alignment horizontal="center" vertical="center" wrapText="1"/>
    </xf>
    <xf numFmtId="169" fontId="48" fillId="4" borderId="74" xfId="0" applyNumberFormat="1" applyFont="1" applyFill="1" applyBorder="1" applyAlignment="1">
      <alignment horizontal="center" vertical="center" wrapText="1"/>
    </xf>
    <xf numFmtId="169" fontId="48" fillId="4" borderId="75" xfId="0" applyNumberFormat="1" applyFont="1" applyFill="1" applyBorder="1" applyAlignment="1">
      <alignment horizontal="center" vertical="center" wrapText="1"/>
    </xf>
    <xf numFmtId="0" fontId="48" fillId="10" borderId="110" xfId="0" applyFont="1" applyFill="1" applyBorder="1" applyAlignment="1">
      <alignment horizontal="center" vertical="center" wrapText="1"/>
    </xf>
    <xf numFmtId="0" fontId="48" fillId="10" borderId="111" xfId="0" applyFont="1" applyFill="1" applyBorder="1" applyAlignment="1">
      <alignment horizontal="center" vertical="center" wrapText="1"/>
    </xf>
    <xf numFmtId="0" fontId="48" fillId="10" borderId="212" xfId="0" applyFont="1" applyFill="1" applyBorder="1" applyAlignment="1">
      <alignment horizontal="center" vertical="center" wrapText="1"/>
    </xf>
    <xf numFmtId="0" fontId="48" fillId="10" borderId="213" xfId="0" applyFont="1" applyFill="1" applyBorder="1" applyAlignment="1">
      <alignment horizontal="center" vertical="center" wrapText="1"/>
    </xf>
    <xf numFmtId="0" fontId="48" fillId="10" borderId="214" xfId="0" applyFont="1" applyFill="1" applyBorder="1" applyAlignment="1">
      <alignment horizontal="center" vertical="center" wrapText="1"/>
    </xf>
    <xf numFmtId="0" fontId="48" fillId="10" borderId="215" xfId="0" applyFont="1" applyFill="1" applyBorder="1" applyAlignment="1">
      <alignment horizontal="center" vertical="center" wrapText="1"/>
    </xf>
    <xf numFmtId="0" fontId="48" fillId="10" borderId="216" xfId="0" applyFont="1" applyFill="1" applyBorder="1" applyAlignment="1">
      <alignment horizontal="center" vertical="center" wrapText="1"/>
    </xf>
    <xf numFmtId="0" fontId="48" fillId="10" borderId="217" xfId="0" applyFont="1" applyFill="1" applyBorder="1" applyAlignment="1">
      <alignment horizontal="center" vertical="center" wrapText="1"/>
    </xf>
    <xf numFmtId="0" fontId="48" fillId="10" borderId="218" xfId="0" applyFont="1" applyFill="1" applyBorder="1" applyAlignment="1">
      <alignment horizontal="center" vertical="center" wrapText="1"/>
    </xf>
    <xf numFmtId="0" fontId="48" fillId="10" borderId="219" xfId="0" applyFont="1" applyFill="1" applyBorder="1" applyAlignment="1">
      <alignment horizontal="center" vertical="center" wrapText="1"/>
    </xf>
    <xf numFmtId="0" fontId="48" fillId="10" borderId="220" xfId="0" applyFont="1" applyFill="1" applyBorder="1" applyAlignment="1">
      <alignment horizontal="center" vertical="center" wrapText="1"/>
    </xf>
    <xf numFmtId="0" fontId="48" fillId="10" borderId="113" xfId="0" applyFont="1" applyFill="1" applyBorder="1" applyAlignment="1">
      <alignment horizontal="center" vertical="center" wrapText="1"/>
    </xf>
    <xf numFmtId="0" fontId="14" fillId="10" borderId="132" xfId="0" applyFont="1" applyFill="1" applyBorder="1" applyAlignment="1">
      <alignment horizontal="center" vertical="center" wrapText="1"/>
    </xf>
    <xf numFmtId="0" fontId="48" fillId="11" borderId="113" xfId="0" applyFont="1" applyFill="1" applyBorder="1" applyAlignment="1">
      <alignment horizontal="center" vertical="center"/>
    </xf>
    <xf numFmtId="169" fontId="14" fillId="11" borderId="132" xfId="0" applyNumberFormat="1" applyFont="1" applyFill="1" applyBorder="1" applyAlignment="1">
      <alignment horizontal="center" vertical="center"/>
    </xf>
    <xf numFmtId="0" fontId="4" fillId="8" borderId="113" xfId="0" applyFont="1" applyFill="1" applyBorder="1" applyAlignment="1">
      <alignment horizontal="center" vertical="center"/>
    </xf>
    <xf numFmtId="0" fontId="4" fillId="6" borderId="132" xfId="101" applyFont="1" applyFill="1" applyBorder="1" applyAlignment="1" applyProtection="1">
      <alignment horizontal="center" vertical="center" wrapText="1"/>
      <protection locked="0"/>
    </xf>
    <xf numFmtId="0" fontId="0" fillId="8" borderId="113" xfId="0" applyFill="1" applyBorder="1" applyAlignment="1">
      <alignment horizontal="center" vertical="center"/>
    </xf>
    <xf numFmtId="169" fontId="47" fillId="2" borderId="221" xfId="0" applyNumberFormat="1" applyFont="1" applyFill="1" applyBorder="1" applyAlignment="1">
      <alignment vertical="center"/>
    </xf>
    <xf numFmtId="167" fontId="2" fillId="2" borderId="119" xfId="0" applyNumberFormat="1" applyFont="1" applyFill="1" applyBorder="1" applyAlignment="1">
      <alignment vertical="center"/>
    </xf>
    <xf numFmtId="0" fontId="48" fillId="9" borderId="110" xfId="0" applyFont="1" applyFill="1" applyBorder="1" applyAlignment="1">
      <alignment horizontal="center" vertical="center" wrapText="1"/>
    </xf>
    <xf numFmtId="0" fontId="48" fillId="9" borderId="111" xfId="0" applyFont="1" applyFill="1" applyBorder="1" applyAlignment="1">
      <alignment horizontal="center" vertical="center" wrapText="1"/>
    </xf>
    <xf numFmtId="0" fontId="48" fillId="9" borderId="212" xfId="0" applyFont="1" applyFill="1" applyBorder="1" applyAlignment="1">
      <alignment horizontal="center" vertical="center" wrapText="1"/>
    </xf>
    <xf numFmtId="0" fontId="48" fillId="9" borderId="222" xfId="0" applyFont="1" applyFill="1" applyBorder="1" applyAlignment="1">
      <alignment horizontal="center" vertical="center" wrapText="1"/>
    </xf>
    <xf numFmtId="0" fontId="48" fillId="9" borderId="218" xfId="0" applyFont="1" applyFill="1" applyBorder="1" applyAlignment="1">
      <alignment horizontal="center" vertical="center" wrapText="1"/>
    </xf>
    <xf numFmtId="0" fontId="48" fillId="9" borderId="219" xfId="0" applyFont="1" applyFill="1" applyBorder="1" applyAlignment="1">
      <alignment horizontal="center" vertical="center" wrapText="1"/>
    </xf>
    <xf numFmtId="0" fontId="48" fillId="9" borderId="112" xfId="0" applyFont="1" applyFill="1" applyBorder="1" applyAlignment="1">
      <alignment horizontal="center" vertical="center" wrapText="1"/>
    </xf>
    <xf numFmtId="0" fontId="14" fillId="9" borderId="113" xfId="0" applyFont="1" applyFill="1" applyBorder="1" applyAlignment="1">
      <alignment horizontal="center" vertical="center" wrapText="1"/>
    </xf>
    <xf numFmtId="0" fontId="14" fillId="9" borderId="114" xfId="0" applyFont="1" applyFill="1" applyBorder="1" applyAlignment="1">
      <alignment horizontal="center" vertical="center" wrapText="1"/>
    </xf>
    <xf numFmtId="0" fontId="4" fillId="11" borderId="113" xfId="0" applyFont="1" applyFill="1" applyBorder="1" applyAlignment="1">
      <alignment horizontal="center" vertical="center" wrapText="1"/>
    </xf>
    <xf numFmtId="169" fontId="4" fillId="11" borderId="114" xfId="0" applyNumberFormat="1" applyFont="1" applyFill="1" applyBorder="1" applyAlignment="1">
      <alignment horizontal="center" vertical="center"/>
    </xf>
    <xf numFmtId="0" fontId="4" fillId="4" borderId="113" xfId="0" applyFont="1" applyFill="1" applyBorder="1" applyAlignment="1">
      <alignment horizontal="center" vertical="center" wrapText="1"/>
    </xf>
    <xf numFmtId="169" fontId="4" fillId="4" borderId="114" xfId="0" applyNumberFormat="1" applyFont="1" applyFill="1" applyBorder="1" applyAlignment="1">
      <alignment horizontal="center" vertical="center"/>
    </xf>
    <xf numFmtId="167" fontId="2" fillId="2" borderId="117" xfId="0" applyNumberFormat="1" applyFont="1" applyFill="1" applyBorder="1" applyAlignment="1">
      <alignment vertical="center"/>
    </xf>
    <xf numFmtId="167" fontId="2" fillId="2" borderId="118" xfId="0" applyNumberFormat="1" applyFont="1" applyFill="1" applyBorder="1" applyAlignment="1">
      <alignment vertical="center"/>
    </xf>
    <xf numFmtId="0" fontId="0" fillId="2" borderId="118" xfId="0" applyFill="1" applyBorder="1" applyAlignment="1">
      <alignment horizontal="center"/>
    </xf>
    <xf numFmtId="169" fontId="47" fillId="2" borderId="118" xfId="0" applyNumberFormat="1" applyFont="1" applyFill="1" applyBorder="1" applyAlignment="1">
      <alignment vertical="center"/>
    </xf>
    <xf numFmtId="169" fontId="47" fillId="2" borderId="119" xfId="0" applyNumberFormat="1" applyFont="1" applyFill="1" applyBorder="1" applyAlignment="1">
      <alignment vertical="center"/>
    </xf>
    <xf numFmtId="0" fontId="4" fillId="4" borderId="195" xfId="0" applyFont="1" applyFill="1" applyBorder="1" applyAlignment="1">
      <alignment horizontal="center" vertical="center" wrapText="1"/>
    </xf>
    <xf numFmtId="0" fontId="48" fillId="9" borderId="223" xfId="0" applyFont="1" applyFill="1" applyBorder="1" applyAlignment="1">
      <alignment horizontal="center" vertical="center" wrapText="1"/>
    </xf>
    <xf numFmtId="0" fontId="48" fillId="9" borderId="224" xfId="0" applyFont="1" applyFill="1" applyBorder="1" applyAlignment="1">
      <alignment horizontal="center" vertical="center" wrapText="1"/>
    </xf>
    <xf numFmtId="0" fontId="14" fillId="9" borderId="225" xfId="0" applyFont="1" applyFill="1" applyBorder="1" applyAlignment="1">
      <alignment horizontal="center" vertical="center" wrapText="1"/>
    </xf>
    <xf numFmtId="169" fontId="14" fillId="11" borderId="225" xfId="0" applyNumberFormat="1" applyFont="1" applyFill="1" applyBorder="1" applyAlignment="1">
      <alignment horizontal="center" vertical="center" wrapText="1"/>
    </xf>
    <xf numFmtId="0" fontId="4" fillId="4" borderId="225" xfId="0" applyFont="1" applyFill="1" applyBorder="1" applyAlignment="1">
      <alignment horizontal="center" vertical="center" wrapText="1"/>
    </xf>
    <xf numFmtId="0" fontId="4" fillId="4" borderId="193" xfId="0" applyFont="1" applyFill="1" applyBorder="1" applyAlignment="1">
      <alignment horizontal="center" vertical="center" wrapText="1"/>
    </xf>
    <xf numFmtId="0" fontId="48" fillId="9" borderId="226" xfId="0" applyFont="1" applyFill="1" applyBorder="1" applyAlignment="1">
      <alignment horizontal="center" vertical="center" wrapText="1"/>
    </xf>
    <xf numFmtId="0" fontId="48" fillId="9" borderId="227" xfId="0" applyFont="1" applyFill="1" applyBorder="1" applyAlignment="1">
      <alignment horizontal="center" vertical="center" wrapText="1"/>
    </xf>
    <xf numFmtId="0" fontId="48" fillId="9" borderId="228" xfId="0" applyFont="1" applyFill="1" applyBorder="1" applyAlignment="1">
      <alignment horizontal="center" vertical="center" wrapText="1"/>
    </xf>
    <xf numFmtId="0" fontId="14" fillId="9" borderId="136" xfId="0" applyFont="1" applyFill="1" applyBorder="1" applyAlignment="1">
      <alignment horizontal="center" vertical="center" wrapText="1"/>
    </xf>
    <xf numFmtId="0" fontId="14" fillId="9" borderId="229" xfId="0" applyFont="1" applyFill="1" applyBorder="1" applyAlignment="1" applyProtection="1">
      <alignment horizontal="center" vertical="center" wrapText="1"/>
      <protection locked="0"/>
    </xf>
    <xf numFmtId="0" fontId="48" fillId="9" borderId="32" xfId="0" applyFont="1" applyFill="1" applyBorder="1" applyAlignment="1">
      <alignment horizontal="center" vertical="center" wrapText="1"/>
    </xf>
    <xf numFmtId="0" fontId="48" fillId="9" borderId="91" xfId="0" applyFont="1" applyFill="1" applyBorder="1" applyAlignment="1">
      <alignment horizontal="center" vertical="center" wrapText="1"/>
    </xf>
    <xf numFmtId="0" fontId="4" fillId="6" borderId="18" xfId="0" applyFont="1" applyFill="1" applyBorder="1" applyAlignment="1" applyProtection="1">
      <alignment horizontal="center" vertical="center" wrapText="1"/>
      <protection locked="0"/>
    </xf>
    <xf numFmtId="14" fontId="4" fillId="6" borderId="18" xfId="0" applyNumberFormat="1" applyFont="1" applyFill="1" applyBorder="1" applyAlignment="1" applyProtection="1">
      <alignment horizontal="center" vertical="center" wrapText="1"/>
      <protection locked="0"/>
    </xf>
    <xf numFmtId="2" fontId="4" fillId="6" borderId="18" xfId="0" applyNumberFormat="1" applyFont="1" applyFill="1" applyBorder="1" applyAlignment="1" applyProtection="1">
      <alignment horizontal="center" vertical="center" wrapText="1"/>
      <protection locked="0"/>
    </xf>
    <xf numFmtId="2" fontId="4" fillId="6" borderId="230" xfId="0" applyNumberFormat="1" applyFont="1" applyFill="1" applyBorder="1" applyAlignment="1">
      <alignment horizontal="center" vertical="center" wrapText="1"/>
    </xf>
    <xf numFmtId="2" fontId="4" fillId="6" borderId="31" xfId="0" applyNumberFormat="1" applyFont="1" applyFill="1" applyBorder="1" applyAlignment="1">
      <alignment horizontal="center" vertical="center" wrapText="1"/>
    </xf>
    <xf numFmtId="2" fontId="4" fillId="6" borderId="1" xfId="0" applyNumberFormat="1" applyFont="1" applyFill="1" applyBorder="1" applyAlignment="1">
      <alignment horizontal="center" vertical="center" wrapText="1"/>
    </xf>
    <xf numFmtId="0" fontId="48" fillId="32" borderId="1" xfId="0" applyFont="1" applyFill="1" applyBorder="1" applyAlignment="1">
      <alignment horizontal="center" vertical="center" wrapText="1"/>
    </xf>
    <xf numFmtId="0" fontId="48" fillId="10" borderId="231" xfId="0" applyFont="1" applyFill="1" applyBorder="1" applyAlignment="1">
      <alignment horizontal="center" vertical="center" wrapText="1"/>
    </xf>
    <xf numFmtId="0" fontId="48" fillId="10" borderId="232" xfId="0" applyFont="1" applyFill="1" applyBorder="1" applyAlignment="1">
      <alignment horizontal="center" vertical="center" wrapText="1"/>
    </xf>
    <xf numFmtId="0" fontId="48" fillId="10" borderId="79" xfId="0" applyFont="1" applyFill="1" applyBorder="1" applyAlignment="1">
      <alignment horizontal="center" vertical="center" wrapText="1"/>
    </xf>
    <xf numFmtId="0" fontId="48" fillId="10" borderId="80" xfId="0" applyFont="1" applyFill="1" applyBorder="1" applyAlignment="1">
      <alignment horizontal="center" vertical="center" wrapText="1"/>
    </xf>
    <xf numFmtId="0" fontId="48" fillId="10" borderId="233" xfId="0" applyFont="1" applyFill="1" applyBorder="1" applyAlignment="1">
      <alignment horizontal="center" vertical="center" wrapText="1"/>
    </xf>
    <xf numFmtId="0" fontId="48" fillId="10" borderId="234" xfId="0" applyFont="1" applyFill="1" applyBorder="1" applyAlignment="1">
      <alignment horizontal="center" vertical="center" wrapText="1"/>
    </xf>
    <xf numFmtId="0" fontId="48" fillId="10" borderId="238" xfId="0" applyFont="1" applyFill="1" applyBorder="1" applyAlignment="1">
      <alignment horizontal="center" vertical="center" wrapText="1"/>
    </xf>
    <xf numFmtId="0" fontId="14" fillId="10" borderId="239" xfId="0" applyFont="1" applyFill="1" applyBorder="1" applyAlignment="1">
      <alignment horizontal="center" vertical="center" wrapText="1"/>
    </xf>
    <xf numFmtId="0" fontId="48" fillId="11" borderId="62" xfId="0" applyFont="1" applyFill="1" applyBorder="1" applyAlignment="1">
      <alignment horizontal="center" vertical="center"/>
    </xf>
    <xf numFmtId="49" fontId="14" fillId="11" borderId="239" xfId="0" applyNumberFormat="1" applyFont="1" applyFill="1" applyBorder="1" applyAlignment="1">
      <alignment horizontal="center" vertical="center" wrapText="1"/>
    </xf>
    <xf numFmtId="0" fontId="4" fillId="8" borderId="64" xfId="0" applyFont="1" applyFill="1" applyBorder="1" applyAlignment="1">
      <alignment horizontal="center" vertical="center"/>
    </xf>
    <xf numFmtId="0" fontId="2" fillId="0" borderId="239" xfId="0" applyFont="1" applyBorder="1" applyAlignment="1" applyProtection="1">
      <alignment horizontal="center" vertical="center" wrapText="1"/>
      <protection locked="0"/>
    </xf>
    <xf numFmtId="0" fontId="0" fillId="8" borderId="64" xfId="0" applyFill="1" applyBorder="1" applyAlignment="1">
      <alignment horizontal="center" vertical="center"/>
    </xf>
    <xf numFmtId="0" fontId="0" fillId="8" borderId="66" xfId="0" applyFill="1" applyBorder="1" applyAlignment="1">
      <alignment horizontal="center" vertical="center"/>
    </xf>
    <xf numFmtId="0" fontId="4" fillId="0" borderId="67" xfId="0" applyFont="1" applyBorder="1" applyAlignment="1" applyProtection="1">
      <alignment horizontal="center" vertical="center" wrapText="1"/>
      <protection locked="0"/>
    </xf>
    <xf numFmtId="0" fontId="14" fillId="6" borderId="67" xfId="0" applyFont="1" applyFill="1" applyBorder="1" applyAlignment="1" applyProtection="1">
      <alignment horizontal="center" vertical="center" wrapText="1"/>
      <protection locked="0"/>
    </xf>
    <xf numFmtId="9" fontId="4" fillId="0" borderId="67" xfId="1" applyFont="1" applyBorder="1" applyAlignment="1" applyProtection="1">
      <alignment horizontal="center" vertical="center" wrapText="1"/>
      <protection locked="0"/>
    </xf>
    <xf numFmtId="1" fontId="4" fillId="0" borderId="67" xfId="0" applyNumberFormat="1" applyFont="1" applyBorder="1" applyAlignment="1" applyProtection="1">
      <alignment horizontal="center" vertical="center" wrapText="1"/>
      <protection locked="0"/>
    </xf>
    <xf numFmtId="1" fontId="4" fillId="0" borderId="240" xfId="0" applyNumberFormat="1" applyFont="1" applyBorder="1" applyAlignment="1" applyProtection="1">
      <alignment horizontal="center" vertical="center" wrapText="1"/>
      <protection locked="0"/>
    </xf>
    <xf numFmtId="0" fontId="4" fillId="0" borderId="241" xfId="0" applyFont="1" applyBorder="1" applyAlignment="1" applyProtection="1">
      <alignment horizontal="center" vertical="center" wrapText="1"/>
      <protection locked="0"/>
    </xf>
    <xf numFmtId="169" fontId="4" fillId="0" borderId="67" xfId="0" applyNumberFormat="1" applyFont="1" applyBorder="1" applyAlignment="1" applyProtection="1">
      <alignment horizontal="center" vertical="center"/>
      <protection locked="0"/>
    </xf>
    <xf numFmtId="169" fontId="4" fillId="4" borderId="240" xfId="0" applyNumberFormat="1" applyFont="1" applyFill="1" applyBorder="1" applyAlignment="1">
      <alignment horizontal="center" vertical="center" wrapText="1"/>
    </xf>
    <xf numFmtId="169" fontId="4" fillId="0" borderId="242" xfId="0" applyNumberFormat="1" applyFont="1" applyBorder="1" applyAlignment="1">
      <alignment horizontal="center" vertical="center" wrapText="1"/>
    </xf>
    <xf numFmtId="0" fontId="4" fillId="0" borderId="243" xfId="0" applyFont="1" applyBorder="1" applyAlignment="1" applyProtection="1">
      <alignment horizontal="center" vertical="center"/>
      <protection locked="0"/>
    </xf>
    <xf numFmtId="169" fontId="48" fillId="4" borderId="244" xfId="0" applyNumberFormat="1" applyFont="1" applyFill="1" applyBorder="1" applyAlignment="1">
      <alignment horizontal="center" vertical="center"/>
    </xf>
    <xf numFmtId="169" fontId="48" fillId="4" borderId="67" xfId="0" applyNumberFormat="1" applyFont="1" applyFill="1" applyBorder="1" applyAlignment="1">
      <alignment horizontal="center" vertical="center"/>
    </xf>
    <xf numFmtId="169" fontId="2" fillId="4" borderId="245" xfId="0" applyNumberFormat="1" applyFont="1" applyFill="1" applyBorder="1" applyAlignment="1">
      <alignment horizontal="center" vertical="center"/>
    </xf>
    <xf numFmtId="0" fontId="2" fillId="0" borderId="246" xfId="0" applyFont="1" applyBorder="1" applyAlignment="1" applyProtection="1">
      <alignment horizontal="center" vertical="center" wrapText="1"/>
      <protection locked="0"/>
    </xf>
    <xf numFmtId="9" fontId="48" fillId="9" borderId="50" xfId="1" applyFont="1" applyFill="1" applyBorder="1" applyAlignment="1">
      <alignment horizontal="center" vertical="center" wrapText="1"/>
    </xf>
    <xf numFmtId="9" fontId="14" fillId="9" borderId="1" xfId="1" applyFont="1" applyFill="1" applyBorder="1" applyAlignment="1">
      <alignment horizontal="center" vertical="center" wrapText="1"/>
    </xf>
    <xf numFmtId="9" fontId="4" fillId="11" borderId="1" xfId="1" applyFont="1" applyFill="1" applyBorder="1" applyAlignment="1">
      <alignment horizontal="center" vertical="center" wrapText="1"/>
    </xf>
    <xf numFmtId="14" fontId="4" fillId="6" borderId="5" xfId="0" applyNumberFormat="1" applyFont="1" applyFill="1" applyBorder="1" applyAlignment="1" applyProtection="1">
      <alignment horizontal="center" vertical="center" wrapText="1"/>
      <protection locked="0"/>
    </xf>
    <xf numFmtId="3" fontId="4" fillId="6" borderId="247" xfId="101" applyNumberFormat="1" applyFont="1" applyFill="1" applyBorder="1" applyAlignment="1" applyProtection="1">
      <alignment horizontal="center" vertical="center" wrapText="1"/>
      <protection locked="0"/>
    </xf>
    <xf numFmtId="3" fontId="4" fillId="6" borderId="136" xfId="101" applyNumberFormat="1" applyFont="1" applyFill="1" applyBorder="1" applyAlignment="1" applyProtection="1">
      <alignment horizontal="center" vertical="center" wrapText="1"/>
      <protection locked="0"/>
    </xf>
    <xf numFmtId="49" fontId="14" fillId="11" borderId="11" xfId="101" applyNumberFormat="1" applyFont="1" applyFill="1" applyBorder="1" applyAlignment="1">
      <alignment horizontal="center" vertical="center" wrapText="1"/>
    </xf>
    <xf numFmtId="3" fontId="4" fillId="6" borderId="149" xfId="101" applyNumberFormat="1" applyFont="1" applyFill="1" applyBorder="1" applyAlignment="1" applyProtection="1">
      <alignment horizontal="center" vertical="center" wrapText="1"/>
      <protection locked="0"/>
    </xf>
    <xf numFmtId="0" fontId="71" fillId="10" borderId="14" xfId="0" applyFont="1" applyFill="1" applyBorder="1" applyAlignment="1">
      <alignment horizontal="center" vertical="center" wrapText="1"/>
    </xf>
    <xf numFmtId="3" fontId="4" fillId="4" borderId="14" xfId="101" quotePrefix="1" applyNumberFormat="1" applyFont="1" applyFill="1" applyBorder="1" applyAlignment="1" applyProtection="1">
      <alignment horizontal="center" vertical="center" wrapText="1"/>
      <protection locked="0"/>
    </xf>
    <xf numFmtId="0" fontId="71" fillId="9" borderId="14" xfId="0" applyFont="1" applyFill="1" applyBorder="1" applyAlignment="1">
      <alignment horizontal="center" vertical="center" wrapText="1"/>
    </xf>
    <xf numFmtId="169" fontId="48" fillId="41" borderId="14" xfId="0" applyNumberFormat="1" applyFont="1" applyFill="1" applyBorder="1" applyAlignment="1">
      <alignment horizontal="right" vertical="center" wrapText="1"/>
    </xf>
    <xf numFmtId="169" fontId="48" fillId="42" borderId="14" xfId="0" applyNumberFormat="1" applyFont="1" applyFill="1" applyBorder="1" applyAlignment="1">
      <alignment horizontal="right" vertical="center" wrapText="1"/>
    </xf>
    <xf numFmtId="4" fontId="4" fillId="4" borderId="14" xfId="101" quotePrefix="1" applyNumberFormat="1" applyFont="1" applyFill="1" applyBorder="1" applyAlignment="1" applyProtection="1">
      <alignment horizontal="center" vertical="center" wrapText="1"/>
      <protection locked="0"/>
    </xf>
    <xf numFmtId="0" fontId="4" fillId="0" borderId="1" xfId="0" applyFont="1" applyBorder="1" applyAlignment="1" applyProtection="1">
      <alignment wrapText="1"/>
      <protection locked="0"/>
    </xf>
    <xf numFmtId="169" fontId="48" fillId="4" borderId="2" xfId="0" applyNumberFormat="1" applyFont="1" applyFill="1" applyBorder="1" applyAlignment="1">
      <alignment horizontal="center" vertical="center"/>
    </xf>
    <xf numFmtId="169" fontId="9" fillId="11" borderId="81" xfId="0" applyNumberFormat="1" applyFont="1" applyFill="1" applyBorder="1" applyAlignment="1">
      <alignment horizontal="center" vertical="center" wrapText="1"/>
    </xf>
    <xf numFmtId="169" fontId="9" fillId="11" borderId="248" xfId="0" applyNumberFormat="1" applyFont="1" applyFill="1" applyBorder="1" applyAlignment="1">
      <alignment horizontal="center" vertical="center" wrapText="1"/>
    </xf>
    <xf numFmtId="0" fontId="14" fillId="9" borderId="11" xfId="0" applyFont="1" applyFill="1" applyBorder="1" applyAlignment="1">
      <alignment horizontal="center" vertical="center" wrapText="1"/>
    </xf>
    <xf numFmtId="169" fontId="48" fillId="4" borderId="5" xfId="0" applyNumberFormat="1" applyFont="1" applyFill="1" applyBorder="1" applyAlignment="1">
      <alignment horizontal="center" vertical="center"/>
    </xf>
    <xf numFmtId="2" fontId="0" fillId="0" borderId="0" xfId="0" applyNumberFormat="1" applyAlignment="1">
      <alignment wrapText="1"/>
    </xf>
    <xf numFmtId="2" fontId="48" fillId="10" borderId="3" xfId="0" applyNumberFormat="1" applyFont="1" applyFill="1" applyBorder="1" applyAlignment="1">
      <alignment horizontal="center" vertical="center" wrapText="1"/>
    </xf>
    <xf numFmtId="2" fontId="14" fillId="10" borderId="1" xfId="0" applyNumberFormat="1" applyFont="1" applyFill="1" applyBorder="1" applyAlignment="1">
      <alignment horizontal="center" vertical="center" wrapText="1"/>
    </xf>
    <xf numFmtId="169" fontId="0" fillId="0" borderId="0" xfId="0" applyNumberFormat="1" applyAlignment="1">
      <alignment wrapText="1"/>
    </xf>
    <xf numFmtId="169" fontId="14" fillId="32" borderId="28" xfId="0" applyNumberFormat="1" applyFont="1" applyFill="1" applyBorder="1" applyAlignment="1">
      <alignment horizontal="center" vertical="center" wrapText="1"/>
    </xf>
    <xf numFmtId="169" fontId="48" fillId="9" borderId="174" xfId="0" applyNumberFormat="1" applyFont="1" applyFill="1" applyBorder="1" applyAlignment="1">
      <alignment horizontal="center" vertical="center" wrapText="1"/>
    </xf>
    <xf numFmtId="169" fontId="48" fillId="9" borderId="179" xfId="0" applyNumberFormat="1" applyFont="1" applyFill="1" applyBorder="1" applyAlignment="1">
      <alignment horizontal="center" vertical="center" wrapText="1"/>
    </xf>
    <xf numFmtId="169" fontId="14" fillId="9" borderId="1" xfId="0" applyNumberFormat="1" applyFont="1" applyFill="1" applyBorder="1" applyAlignment="1">
      <alignment horizontal="center" vertical="center" wrapText="1"/>
    </xf>
    <xf numFmtId="169" fontId="14" fillId="9" borderId="2" xfId="0" applyNumberFormat="1" applyFont="1" applyFill="1" applyBorder="1" applyAlignment="1">
      <alignment horizontal="center" vertical="center" wrapText="1"/>
    </xf>
    <xf numFmtId="169" fontId="4" fillId="4" borderId="177" xfId="0" applyNumberFormat="1" applyFont="1" applyFill="1" applyBorder="1" applyAlignment="1">
      <alignment horizontal="center" vertical="center" wrapText="1"/>
    </xf>
    <xf numFmtId="169" fontId="48" fillId="9" borderId="182" xfId="0" applyNumberFormat="1" applyFont="1" applyFill="1" applyBorder="1" applyAlignment="1">
      <alignment horizontal="center" vertical="center" wrapText="1"/>
    </xf>
    <xf numFmtId="169" fontId="48" fillId="9" borderId="186" xfId="0" applyNumberFormat="1" applyFont="1" applyFill="1" applyBorder="1" applyAlignment="1">
      <alignment horizontal="center" vertical="center" wrapText="1"/>
    </xf>
    <xf numFmtId="169" fontId="4" fillId="4" borderId="185" xfId="0" applyNumberFormat="1" applyFont="1" applyFill="1" applyBorder="1" applyAlignment="1">
      <alignment horizontal="center" vertical="center" wrapText="1"/>
    </xf>
    <xf numFmtId="169" fontId="48" fillId="9" borderId="60" xfId="0" applyNumberFormat="1" applyFont="1" applyFill="1" applyBorder="1" applyAlignment="1">
      <alignment horizontal="center" vertical="center" wrapText="1"/>
    </xf>
    <xf numFmtId="169" fontId="48" fillId="9" borderId="61" xfId="0" applyNumberFormat="1" applyFont="1" applyFill="1" applyBorder="1" applyAlignment="1">
      <alignment horizontal="center" vertical="center" wrapText="1"/>
    </xf>
    <xf numFmtId="169" fontId="14" fillId="9" borderId="65" xfId="0" applyNumberFormat="1" applyFont="1" applyFill="1" applyBorder="1" applyAlignment="1">
      <alignment horizontal="center" vertical="center" wrapText="1"/>
    </xf>
    <xf numFmtId="0" fontId="69" fillId="4" borderId="6" xfId="0" applyFont="1" applyFill="1" applyBorder="1" applyAlignment="1">
      <alignment horizontal="center" vertical="center" wrapText="1"/>
    </xf>
    <xf numFmtId="0" fontId="69" fillId="4" borderId="50" xfId="0" applyFont="1" applyFill="1" applyBorder="1" applyAlignment="1">
      <alignment horizontal="center" vertical="center" wrapText="1"/>
    </xf>
    <xf numFmtId="0" fontId="69" fillId="4" borderId="53" xfId="0" applyFont="1" applyFill="1" applyBorder="1" applyAlignment="1">
      <alignment horizontal="center" vertical="center" wrapText="1"/>
    </xf>
    <xf numFmtId="0" fontId="69" fillId="4" borderId="16" xfId="0" applyFont="1" applyFill="1" applyBorder="1" applyAlignment="1">
      <alignment horizontal="center" vertical="center" wrapText="1"/>
    </xf>
    <xf numFmtId="0" fontId="69" fillId="4" borderId="15" xfId="0" applyFont="1" applyFill="1" applyBorder="1" applyAlignment="1">
      <alignment horizontal="center" vertical="center" wrapText="1"/>
    </xf>
    <xf numFmtId="0" fontId="69" fillId="4" borderId="23" xfId="0" applyFont="1" applyFill="1" applyBorder="1" applyAlignment="1">
      <alignment horizontal="center" vertical="center" wrapText="1"/>
    </xf>
    <xf numFmtId="0" fontId="69" fillId="4" borderId="30" xfId="0" applyFont="1" applyFill="1" applyBorder="1" applyAlignment="1">
      <alignment horizontal="center" vertical="center" wrapText="1"/>
    </xf>
    <xf numFmtId="0" fontId="69" fillId="4" borderId="31" xfId="0" applyFont="1" applyFill="1" applyBorder="1" applyAlignment="1">
      <alignment horizontal="center" vertical="center" wrapText="1"/>
    </xf>
    <xf numFmtId="169" fontId="15" fillId="0" borderId="35" xfId="0" applyNumberFormat="1" applyFont="1" applyBorder="1" applyAlignment="1">
      <alignment horizontal="right" vertical="center"/>
    </xf>
    <xf numFmtId="0" fontId="1" fillId="0" borderId="0" xfId="0" applyFont="1" applyAlignment="1">
      <alignment vertical="center"/>
    </xf>
    <xf numFmtId="0" fontId="0" fillId="0" borderId="0" xfId="0" applyAlignment="1">
      <alignment horizontal="center" vertical="center"/>
    </xf>
    <xf numFmtId="0" fontId="1" fillId="12" borderId="0" xfId="0" applyFont="1" applyFill="1" applyAlignment="1">
      <alignment horizontal="left" vertical="top" wrapText="1"/>
    </xf>
    <xf numFmtId="0" fontId="15" fillId="0" borderId="0" xfId="0" applyFont="1" applyAlignment="1">
      <alignment horizontal="left" vertical="center"/>
    </xf>
    <xf numFmtId="0" fontId="20" fillId="0" borderId="0" xfId="0" applyFont="1" applyAlignment="1">
      <alignment horizontal="left" vertical="center"/>
    </xf>
    <xf numFmtId="0" fontId="19" fillId="0" borderId="8" xfId="0" applyFont="1" applyBorder="1" applyAlignment="1">
      <alignment horizontal="center" vertical="center"/>
    </xf>
    <xf numFmtId="0" fontId="19" fillId="0" borderId="0" xfId="0" applyFont="1" applyAlignment="1">
      <alignment horizontal="center" vertical="center"/>
    </xf>
    <xf numFmtId="0" fontId="19" fillId="0" borderId="22" xfId="0" applyFont="1" applyBorder="1" applyAlignment="1">
      <alignment horizontal="center" vertical="center"/>
    </xf>
    <xf numFmtId="0" fontId="49" fillId="7" borderId="8" xfId="0" applyFont="1" applyFill="1" applyBorder="1" applyAlignment="1" applyProtection="1">
      <alignment horizontal="center" vertical="center"/>
      <protection locked="0"/>
    </xf>
    <xf numFmtId="0" fontId="49" fillId="7" borderId="0" xfId="0" applyFont="1" applyFill="1" applyAlignment="1" applyProtection="1">
      <alignment horizontal="center" vertical="center"/>
      <protection locked="0"/>
    </xf>
    <xf numFmtId="0" fontId="49" fillId="7" borderId="22" xfId="0" applyFont="1" applyFill="1" applyBorder="1" applyAlignment="1" applyProtection="1">
      <alignment horizontal="center" vertical="center"/>
      <protection locked="0"/>
    </xf>
    <xf numFmtId="0" fontId="22" fillId="0" borderId="8" xfId="0" applyFont="1" applyBorder="1" applyAlignment="1">
      <alignment horizontal="center" vertical="center"/>
    </xf>
    <xf numFmtId="0" fontId="22" fillId="0" borderId="0" xfId="0" applyFont="1" applyAlignment="1">
      <alignment horizontal="center" vertical="center"/>
    </xf>
    <xf numFmtId="0" fontId="22" fillId="0" borderId="22" xfId="0" applyFont="1" applyBorder="1" applyAlignment="1">
      <alignment horizontal="center" vertical="center"/>
    </xf>
    <xf numFmtId="0" fontId="20" fillId="0" borderId="0" xfId="0" applyFont="1" applyAlignment="1">
      <alignment horizontal="center" vertical="center" wrapText="1"/>
    </xf>
    <xf numFmtId="0" fontId="23" fillId="12" borderId="0" xfId="0" applyFont="1" applyFill="1" applyAlignment="1">
      <alignment horizontal="left" vertical="center" wrapText="1"/>
    </xf>
    <xf numFmtId="0" fontId="0" fillId="30" borderId="0" xfId="0" applyFill="1" applyAlignment="1">
      <alignment horizontal="center" vertical="center" wrapText="1"/>
    </xf>
    <xf numFmtId="0" fontId="0" fillId="30" borderId="0" xfId="0" applyFill="1" applyAlignment="1">
      <alignment horizontal="center" vertical="center"/>
    </xf>
    <xf numFmtId="0" fontId="0" fillId="30" borderId="22" xfId="0" applyFill="1" applyBorder="1" applyAlignment="1">
      <alignment horizontal="center" vertical="center"/>
    </xf>
    <xf numFmtId="0" fontId="23" fillId="12" borderId="0" xfId="0" applyFont="1" applyFill="1" applyAlignment="1">
      <alignment horizontal="left" vertical="center"/>
    </xf>
    <xf numFmtId="0" fontId="26" fillId="0" borderId="8" xfId="0" applyFont="1" applyBorder="1" applyAlignment="1">
      <alignment horizontal="center" vertical="center"/>
    </xf>
    <xf numFmtId="0" fontId="26" fillId="0" borderId="0" xfId="0" applyFont="1" applyAlignment="1">
      <alignment horizontal="center" vertical="center"/>
    </xf>
    <xf numFmtId="0" fontId="26" fillId="0" borderId="22" xfId="0" applyFont="1" applyBorder="1" applyAlignment="1">
      <alignment horizontal="center" vertical="center"/>
    </xf>
    <xf numFmtId="0" fontId="23" fillId="0" borderId="0" xfId="0" applyFont="1" applyAlignment="1">
      <alignment horizontal="center" vertical="center"/>
    </xf>
    <xf numFmtId="0" fontId="49" fillId="4" borderId="57" xfId="0" applyFont="1" applyFill="1" applyBorder="1" applyAlignment="1">
      <alignment horizontal="center" vertical="center"/>
    </xf>
    <xf numFmtId="0" fontId="49" fillId="7" borderId="57" xfId="0" applyFont="1" applyFill="1" applyBorder="1" applyAlignment="1" applyProtection="1">
      <alignment horizontal="center" vertical="center"/>
      <protection locked="0"/>
    </xf>
    <xf numFmtId="0" fontId="12" fillId="11" borderId="34" xfId="0" applyFont="1" applyFill="1" applyBorder="1" applyAlignment="1">
      <alignment horizontal="center" vertical="top" wrapText="1"/>
    </xf>
    <xf numFmtId="0" fontId="12" fillId="11" borderId="73" xfId="0" applyFont="1" applyFill="1" applyBorder="1" applyAlignment="1">
      <alignment horizontal="center" vertical="top" wrapText="1"/>
    </xf>
    <xf numFmtId="0" fontId="12" fillId="11" borderId="8" xfId="0" applyFont="1" applyFill="1" applyBorder="1" applyAlignment="1">
      <alignment horizontal="center" vertical="center" wrapText="1"/>
    </xf>
    <xf numFmtId="0" fontId="12" fillId="11" borderId="23" xfId="0" applyFont="1" applyFill="1" applyBorder="1" applyAlignment="1">
      <alignment horizontal="center" vertical="center" wrapText="1"/>
    </xf>
    <xf numFmtId="0" fontId="24" fillId="12" borderId="10" xfId="0" applyFont="1" applyFill="1"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12" fillId="11" borderId="100" xfId="0" applyFont="1" applyFill="1" applyBorder="1" applyAlignment="1">
      <alignment horizontal="center" vertical="center" wrapText="1"/>
    </xf>
    <xf numFmtId="0" fontId="12" fillId="11" borderId="106" xfId="0" applyFont="1" applyFill="1" applyBorder="1" applyAlignment="1">
      <alignment horizontal="center" vertical="center" wrapText="1"/>
    </xf>
    <xf numFmtId="0" fontId="12" fillId="11" borderId="103" xfId="0" applyFont="1" applyFill="1" applyBorder="1" applyAlignment="1">
      <alignment horizontal="center" vertical="center" wrapText="1"/>
    </xf>
    <xf numFmtId="0" fontId="2" fillId="2" borderId="83" xfId="0" applyFont="1" applyFill="1" applyBorder="1" applyAlignment="1">
      <alignment horizontal="right" vertical="center"/>
    </xf>
    <xf numFmtId="0" fontId="2" fillId="2" borderId="25" xfId="0" applyFont="1" applyFill="1" applyBorder="1" applyAlignment="1">
      <alignment horizontal="right" vertical="center"/>
    </xf>
    <xf numFmtId="0" fontId="2" fillId="2" borderId="28" xfId="0" applyFont="1" applyFill="1" applyBorder="1" applyAlignment="1">
      <alignment horizontal="right" vertical="center"/>
    </xf>
    <xf numFmtId="167" fontId="2" fillId="2" borderId="43" xfId="0" applyNumberFormat="1" applyFont="1" applyFill="1" applyBorder="1" applyAlignment="1">
      <alignment horizontal="center" vertical="center"/>
    </xf>
    <xf numFmtId="167" fontId="2" fillId="2" borderId="0" xfId="0" applyNumberFormat="1" applyFont="1" applyFill="1" applyAlignment="1">
      <alignment horizontal="center" vertical="center"/>
    </xf>
    <xf numFmtId="167" fontId="2" fillId="2" borderId="39" xfId="0" applyNumberFormat="1" applyFont="1" applyFill="1" applyBorder="1" applyAlignment="1">
      <alignment horizontal="center" vertical="center"/>
    </xf>
    <xf numFmtId="0" fontId="15" fillId="31" borderId="6" xfId="0" applyFont="1" applyFill="1" applyBorder="1" applyAlignment="1">
      <alignment horizontal="left" vertical="center"/>
    </xf>
    <xf numFmtId="0" fontId="15" fillId="31" borderId="7" xfId="0" applyFont="1" applyFill="1" applyBorder="1" applyAlignment="1">
      <alignment horizontal="left" vertical="center"/>
    </xf>
    <xf numFmtId="0" fontId="15" fillId="31" borderId="21" xfId="0" applyFont="1" applyFill="1" applyBorder="1" applyAlignment="1">
      <alignment horizontal="left" vertical="center"/>
    </xf>
    <xf numFmtId="0" fontId="57" fillId="31" borderId="10" xfId="0" applyFont="1" applyFill="1" applyBorder="1" applyAlignment="1">
      <alignment horizontal="left" vertical="center" wrapText="1"/>
    </xf>
    <xf numFmtId="0" fontId="57" fillId="31" borderId="12" xfId="0" applyFont="1" applyFill="1" applyBorder="1" applyAlignment="1">
      <alignment horizontal="left" vertical="center" wrapText="1"/>
    </xf>
    <xf numFmtId="0" fontId="57" fillId="31" borderId="13" xfId="0" applyFont="1" applyFill="1" applyBorder="1" applyAlignment="1">
      <alignment horizontal="left" vertical="center" wrapText="1"/>
    </xf>
    <xf numFmtId="0" fontId="10" fillId="12" borderId="235" xfId="0" applyFont="1" applyFill="1" applyBorder="1" applyAlignment="1">
      <alignment horizontal="center" vertical="center" wrapText="1"/>
    </xf>
    <xf numFmtId="0" fontId="10" fillId="12" borderId="236" xfId="0" applyFont="1" applyFill="1" applyBorder="1" applyAlignment="1">
      <alignment horizontal="center" vertical="center"/>
    </xf>
    <xf numFmtId="0" fontId="10" fillId="12" borderId="237"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7" xfId="0" applyFont="1" applyFill="1" applyBorder="1" applyAlignment="1">
      <alignment horizontal="center" vertical="center"/>
    </xf>
    <xf numFmtId="0" fontId="10" fillId="26" borderId="13" xfId="0" applyFont="1" applyFill="1" applyBorder="1" applyAlignment="1">
      <alignment horizontal="center" vertical="center"/>
    </xf>
    <xf numFmtId="0" fontId="48" fillId="10" borderId="79" xfId="0" applyFont="1" applyFill="1" applyBorder="1" applyAlignment="1">
      <alignment horizontal="center" vertical="center" wrapText="1"/>
    </xf>
    <xf numFmtId="0" fontId="48" fillId="10" borderId="64" xfId="0" applyFont="1" applyFill="1" applyBorder="1" applyAlignment="1">
      <alignment horizontal="center" vertical="center" wrapText="1"/>
    </xf>
    <xf numFmtId="0" fontId="2" fillId="2" borderId="36" xfId="0" applyFont="1" applyFill="1" applyBorder="1" applyAlignment="1">
      <alignment horizontal="right" vertical="center" wrapText="1"/>
    </xf>
    <xf numFmtId="0" fontId="2" fillId="2" borderId="37" xfId="0" applyFont="1" applyFill="1" applyBorder="1" applyAlignment="1">
      <alignment horizontal="right" vertical="center" wrapText="1"/>
    </xf>
    <xf numFmtId="0" fontId="2"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9" xfId="0" applyFont="1" applyFill="1" applyBorder="1" applyAlignment="1">
      <alignment horizontal="center" vertical="center" wrapText="1"/>
    </xf>
    <xf numFmtId="167" fontId="2" fillId="2" borderId="54" xfId="0" applyNumberFormat="1" applyFont="1" applyFill="1" applyBorder="1" applyAlignment="1">
      <alignment horizontal="center" vertical="center" wrapText="1"/>
    </xf>
    <xf numFmtId="167" fontId="2" fillId="2" borderId="49" xfId="0" applyNumberFormat="1" applyFont="1" applyFill="1" applyBorder="1" applyAlignment="1">
      <alignment horizontal="center" vertical="center" wrapText="1"/>
    </xf>
    <xf numFmtId="0" fontId="15" fillId="33" borderId="6" xfId="0" applyFont="1" applyFill="1" applyBorder="1" applyAlignment="1">
      <alignment horizontal="left" vertical="center" wrapText="1"/>
    </xf>
    <xf numFmtId="0" fontId="15" fillId="33" borderId="7" xfId="0" applyFont="1" applyFill="1" applyBorder="1" applyAlignment="1">
      <alignment horizontal="left" vertical="center" wrapText="1"/>
    </xf>
    <xf numFmtId="0" fontId="15" fillId="33" borderId="21" xfId="0" applyFont="1" applyFill="1" applyBorder="1" applyAlignment="1">
      <alignment horizontal="left" vertical="center" wrapText="1"/>
    </xf>
    <xf numFmtId="0" fontId="59" fillId="33" borderId="23" xfId="0" applyFont="1" applyFill="1" applyBorder="1" applyAlignment="1">
      <alignment horizontal="left" vertical="center" wrapText="1"/>
    </xf>
    <xf numFmtId="0" fontId="59" fillId="33" borderId="4" xfId="0" applyFont="1" applyFill="1" applyBorder="1" applyAlignment="1">
      <alignment horizontal="left" vertical="center" wrapText="1"/>
    </xf>
    <xf numFmtId="0" fontId="59" fillId="33" borderId="24" xfId="0" applyFont="1" applyFill="1" applyBorder="1" applyAlignment="1">
      <alignment horizontal="left" vertical="center" wrapText="1"/>
    </xf>
    <xf numFmtId="0" fontId="10" fillId="12" borderId="10"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26" borderId="10" xfId="0" applyFont="1" applyFill="1" applyBorder="1" applyAlignment="1">
      <alignment horizontal="center" vertical="center" wrapText="1"/>
    </xf>
    <xf numFmtId="0" fontId="10" fillId="26" borderId="12" xfId="0" applyFont="1" applyFill="1" applyBorder="1" applyAlignment="1">
      <alignment horizontal="center" vertical="center" wrapText="1"/>
    </xf>
    <xf numFmtId="0" fontId="10" fillId="26" borderId="13" xfId="0" applyFont="1" applyFill="1" applyBorder="1" applyAlignment="1">
      <alignment horizontal="center" vertical="center" wrapText="1"/>
    </xf>
    <xf numFmtId="0" fontId="48" fillId="10" borderId="34" xfId="0" applyFont="1" applyFill="1" applyBorder="1" applyAlignment="1">
      <alignment horizontal="center" vertical="center" wrapText="1"/>
    </xf>
    <xf numFmtId="0" fontId="48" fillId="10" borderId="32" xfId="0" applyFont="1" applyFill="1" applyBorder="1" applyAlignment="1">
      <alignment horizontal="center" vertical="center" wrapText="1"/>
    </xf>
    <xf numFmtId="0" fontId="48" fillId="10" borderId="2" xfId="0" applyFont="1" applyFill="1" applyBorder="1" applyAlignment="1">
      <alignment horizontal="center" vertical="center" wrapText="1"/>
    </xf>
    <xf numFmtId="0" fontId="48" fillId="10" borderId="9" xfId="0" applyFont="1" applyFill="1" applyBorder="1" applyAlignment="1">
      <alignment horizontal="center" vertical="center" wrapText="1"/>
    </xf>
    <xf numFmtId="0" fontId="48" fillId="10" borderId="3" xfId="0" applyFont="1" applyFill="1" applyBorder="1" applyAlignment="1">
      <alignment horizontal="center" vertical="center" wrapText="1"/>
    </xf>
    <xf numFmtId="0" fontId="48" fillId="32" borderId="2" xfId="0" applyFont="1" applyFill="1" applyBorder="1" applyAlignment="1">
      <alignment horizontal="center" vertical="center" wrapText="1"/>
    </xf>
    <xf numFmtId="0" fontId="48" fillId="32" borderId="9" xfId="0" applyFont="1" applyFill="1" applyBorder="1" applyAlignment="1">
      <alignment horizontal="center" vertical="center" wrapText="1"/>
    </xf>
    <xf numFmtId="0" fontId="48" fillId="32" borderId="3" xfId="0" applyFont="1" applyFill="1" applyBorder="1" applyAlignment="1">
      <alignment horizontal="center" vertical="center" wrapText="1"/>
    </xf>
    <xf numFmtId="0" fontId="10" fillId="12" borderId="97" xfId="0" applyFont="1" applyFill="1" applyBorder="1" applyAlignment="1">
      <alignment horizontal="center" vertical="center" wrapText="1"/>
    </xf>
    <xf numFmtId="0" fontId="10" fillId="12" borderId="98" xfId="0" applyFont="1" applyFill="1" applyBorder="1" applyAlignment="1">
      <alignment horizontal="center" vertical="center"/>
    </xf>
    <xf numFmtId="0" fontId="10" fillId="12" borderId="99" xfId="0" applyFont="1" applyFill="1" applyBorder="1" applyAlignment="1">
      <alignment horizontal="center" vertical="center"/>
    </xf>
    <xf numFmtId="0" fontId="10" fillId="26" borderId="101" xfId="0" applyFont="1" applyFill="1" applyBorder="1" applyAlignment="1">
      <alignment horizontal="center" vertical="center" wrapText="1"/>
    </xf>
    <xf numFmtId="0" fontId="10" fillId="26" borderId="101" xfId="0" applyFont="1" applyFill="1" applyBorder="1" applyAlignment="1">
      <alignment horizontal="center" vertical="center"/>
    </xf>
    <xf numFmtId="0" fontId="10" fillId="26" borderId="102" xfId="0" applyFont="1" applyFill="1" applyBorder="1" applyAlignment="1">
      <alignment horizontal="center" vertical="center"/>
    </xf>
    <xf numFmtId="0" fontId="2" fillId="2" borderId="117" xfId="0" applyFont="1" applyFill="1" applyBorder="1" applyAlignment="1">
      <alignment horizontal="right" vertical="center"/>
    </xf>
    <xf numFmtId="0" fontId="2" fillId="2" borderId="118" xfId="0" applyFont="1" applyFill="1" applyBorder="1" applyAlignment="1">
      <alignment horizontal="right" vertical="center"/>
    </xf>
    <xf numFmtId="0" fontId="2" fillId="2" borderId="221" xfId="0" applyFont="1" applyFill="1" applyBorder="1" applyAlignment="1">
      <alignment horizontal="right" vertical="center"/>
    </xf>
    <xf numFmtId="0" fontId="0" fillId="2" borderId="118" xfId="0" applyFill="1" applyBorder="1" applyAlignment="1">
      <alignment horizontal="center"/>
    </xf>
    <xf numFmtId="0" fontId="10" fillId="12" borderId="40" xfId="0" applyFont="1" applyFill="1" applyBorder="1" applyAlignment="1">
      <alignment horizontal="center" vertical="center" wrapText="1"/>
    </xf>
    <xf numFmtId="0" fontId="10" fillId="12" borderId="41" xfId="0" applyFont="1" applyFill="1" applyBorder="1" applyAlignment="1">
      <alignment horizontal="center" vertical="center" wrapText="1"/>
    </xf>
    <xf numFmtId="0" fontId="10" fillId="12" borderId="42" xfId="0" applyFont="1" applyFill="1" applyBorder="1" applyAlignment="1">
      <alignment horizontal="center" vertical="center" wrapText="1"/>
    </xf>
    <xf numFmtId="0" fontId="10" fillId="26" borderId="0" xfId="0" applyFont="1" applyFill="1" applyAlignment="1">
      <alignment horizontal="center" vertical="center" wrapText="1"/>
    </xf>
    <xf numFmtId="0" fontId="48" fillId="10" borderId="17" xfId="0" applyFont="1" applyFill="1" applyBorder="1" applyAlignment="1">
      <alignment horizontal="center" vertical="center" wrapText="1"/>
    </xf>
    <xf numFmtId="0" fontId="2" fillId="2" borderId="36" xfId="0" applyFont="1" applyFill="1" applyBorder="1" applyAlignment="1">
      <alignment horizontal="right" vertical="center"/>
    </xf>
    <xf numFmtId="0" fontId="2" fillId="2" borderId="37" xfId="0" applyFont="1" applyFill="1" applyBorder="1" applyAlignment="1">
      <alignment horizontal="right" vertical="center"/>
    </xf>
    <xf numFmtId="0" fontId="10" fillId="12" borderId="6"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53" fillId="10" borderId="136" xfId="0" applyFont="1" applyFill="1" applyBorder="1" applyAlignment="1">
      <alignment horizontal="center" vertical="center" wrapText="1"/>
    </xf>
    <xf numFmtId="0" fontId="53" fillId="10" borderId="57" xfId="0" applyFont="1" applyFill="1" applyBorder="1" applyAlignment="1">
      <alignment horizontal="center" vertical="center" wrapText="1"/>
    </xf>
    <xf numFmtId="0" fontId="25" fillId="10" borderId="165" xfId="0" applyFont="1" applyFill="1" applyBorder="1" applyAlignment="1">
      <alignment horizontal="left" vertical="center" wrapText="1"/>
    </xf>
    <xf numFmtId="0" fontId="25" fillId="10" borderId="151" xfId="0" applyFont="1" applyFill="1" applyBorder="1" applyAlignment="1">
      <alignment horizontal="left" vertical="center" wrapText="1"/>
    </xf>
    <xf numFmtId="0" fontId="53" fillId="10" borderId="110" xfId="0" applyFont="1" applyFill="1" applyBorder="1" applyAlignment="1">
      <alignment horizontal="center" vertical="center" wrapText="1"/>
    </xf>
    <xf numFmtId="0" fontId="53" fillId="10" borderId="113" xfId="0" applyFont="1" applyFill="1" applyBorder="1" applyAlignment="1">
      <alignment horizontal="center" vertical="center" wrapText="1"/>
    </xf>
    <xf numFmtId="0" fontId="25" fillId="8" borderId="32" xfId="0" applyFont="1" applyFill="1" applyBorder="1" applyAlignment="1">
      <alignment horizontal="center" vertical="center" wrapText="1"/>
    </xf>
    <xf numFmtId="0" fontId="25" fillId="8" borderId="14" xfId="0" applyFont="1" applyFill="1" applyBorder="1" applyAlignment="1">
      <alignment horizontal="center" vertical="center" wrapText="1"/>
    </xf>
    <xf numFmtId="0" fontId="25" fillId="8" borderId="17" xfId="0" applyFont="1" applyFill="1" applyBorder="1" applyAlignment="1">
      <alignment horizontal="center" vertical="center" wrapText="1"/>
    </xf>
    <xf numFmtId="0" fontId="25" fillId="8" borderId="11" xfId="0" applyFont="1" applyFill="1" applyBorder="1" applyAlignment="1">
      <alignment horizontal="center" vertical="center" wrapText="1"/>
    </xf>
    <xf numFmtId="0" fontId="26" fillId="12" borderId="6" xfId="0" applyFont="1" applyFill="1" applyBorder="1" applyAlignment="1">
      <alignment horizontal="center" vertical="center" wrapText="1"/>
    </xf>
    <xf numFmtId="0" fontId="26" fillId="12" borderId="7" xfId="0" applyFont="1" applyFill="1" applyBorder="1" applyAlignment="1">
      <alignment horizontal="center" vertical="center" wrapText="1"/>
    </xf>
    <xf numFmtId="0" fontId="26" fillId="12" borderId="21" xfId="0" applyFont="1" applyFill="1" applyBorder="1" applyAlignment="1">
      <alignment horizontal="center" vertical="center" wrapText="1"/>
    </xf>
    <xf numFmtId="0" fontId="53" fillId="10" borderId="111" xfId="0" applyFont="1" applyFill="1" applyBorder="1" applyAlignment="1">
      <alignment horizontal="center" vertical="center" wrapText="1"/>
    </xf>
    <xf numFmtId="0" fontId="88" fillId="29" borderId="23" xfId="0" applyFont="1" applyFill="1" applyBorder="1" applyAlignment="1">
      <alignment horizontal="left" vertical="center" wrapText="1"/>
    </xf>
    <xf numFmtId="0" fontId="88" fillId="29" borderId="94" xfId="0" applyFont="1" applyFill="1" applyBorder="1" applyAlignment="1">
      <alignment horizontal="left" vertical="center" wrapText="1"/>
    </xf>
    <xf numFmtId="0" fontId="88" fillId="29" borderId="40" xfId="0" applyFont="1" applyFill="1" applyBorder="1" applyAlignment="1">
      <alignment horizontal="left" vertical="center"/>
    </xf>
    <xf numFmtId="0" fontId="88" fillId="29" borderId="85" xfId="0" applyFont="1" applyFill="1" applyBorder="1" applyAlignment="1">
      <alignment horizontal="left" vertical="center"/>
    </xf>
    <xf numFmtId="0" fontId="25" fillId="28" borderId="10" xfId="0" applyFont="1" applyFill="1" applyBorder="1" applyAlignment="1">
      <alignment horizontal="left" vertical="center" wrapText="1"/>
    </xf>
    <xf numFmtId="0" fontId="25" fillId="28" borderId="86" xfId="0" applyFont="1" applyFill="1" applyBorder="1" applyAlignment="1">
      <alignment horizontal="left" vertical="center" wrapText="1"/>
    </xf>
    <xf numFmtId="0" fontId="25" fillId="2" borderId="29"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27" xfId="0" applyFont="1" applyFill="1" applyBorder="1" applyAlignment="1">
      <alignment horizontal="center" vertical="center"/>
    </xf>
    <xf numFmtId="0" fontId="25" fillId="2" borderId="19" xfId="0" applyFont="1" applyFill="1" applyBorder="1" applyAlignment="1">
      <alignment horizontal="center" vertical="center"/>
    </xf>
    <xf numFmtId="0" fontId="83" fillId="27" borderId="50" xfId="0" applyFont="1" applyFill="1" applyBorder="1" applyAlignment="1">
      <alignment horizontal="center" vertical="center" wrapText="1"/>
    </xf>
    <xf numFmtId="0" fontId="83" fillId="27" borderId="1" xfId="0" applyFont="1" applyFill="1" applyBorder="1" applyAlignment="1">
      <alignment horizontal="center" vertical="center" wrapText="1"/>
    </xf>
    <xf numFmtId="0" fontId="83" fillId="27" borderId="51" xfId="0" applyFont="1" applyFill="1" applyBorder="1" applyAlignment="1">
      <alignment horizontal="center" vertical="center" wrapText="1"/>
    </xf>
    <xf numFmtId="0" fontId="83" fillId="27" borderId="14" xfId="0" applyFont="1" applyFill="1" applyBorder="1" applyAlignment="1">
      <alignment horizontal="center" vertical="center" wrapText="1"/>
    </xf>
    <xf numFmtId="0" fontId="17" fillId="10" borderId="7" xfId="0" applyFont="1" applyFill="1" applyBorder="1" applyAlignment="1">
      <alignment horizontal="center" vertical="center" wrapText="1"/>
    </xf>
    <xf numFmtId="0" fontId="17" fillId="10" borderId="0" xfId="0" applyFont="1" applyFill="1" applyAlignment="1">
      <alignment horizontal="center" vertical="center" wrapText="1"/>
    </xf>
    <xf numFmtId="0" fontId="17" fillId="10" borderId="4" xfId="0" applyFont="1" applyFill="1" applyBorder="1" applyAlignment="1">
      <alignment horizontal="center" vertical="center" wrapText="1"/>
    </xf>
    <xf numFmtId="0" fontId="64" fillId="34" borderId="10" xfId="0" applyFont="1" applyFill="1" applyBorder="1" applyAlignment="1">
      <alignment horizontal="left" vertical="center" wrapText="1"/>
    </xf>
    <xf numFmtId="0" fontId="64" fillId="34" borderId="86" xfId="0" applyFont="1" applyFill="1" applyBorder="1" applyAlignment="1">
      <alignment horizontal="left" vertical="center" wrapText="1"/>
    </xf>
    <xf numFmtId="0" fontId="25" fillId="10" borderId="6" xfId="0" applyFont="1" applyFill="1" applyBorder="1" applyAlignment="1">
      <alignment horizontal="left" vertical="center" wrapText="1"/>
    </xf>
    <xf numFmtId="0" fontId="25" fillId="10" borderId="7" xfId="0" applyFont="1" applyFill="1" applyBorder="1" applyAlignment="1">
      <alignment horizontal="left" vertical="center" wrapText="1"/>
    </xf>
    <xf numFmtId="0" fontId="25" fillId="10" borderId="40" xfId="0" applyFont="1" applyFill="1" applyBorder="1" applyAlignment="1">
      <alignment horizontal="left" vertical="center" wrapText="1"/>
    </xf>
    <xf numFmtId="0" fontId="25" fillId="10" borderId="85" xfId="0" applyFont="1" applyFill="1" applyBorder="1" applyAlignment="1">
      <alignment horizontal="left" vertical="center" wrapText="1"/>
    </xf>
    <xf numFmtId="0" fontId="53" fillId="12" borderId="8" xfId="0" applyFont="1" applyFill="1" applyBorder="1" applyAlignment="1">
      <alignment horizontal="center" vertical="center" wrapText="1"/>
    </xf>
    <xf numFmtId="0" fontId="53" fillId="12" borderId="0" xfId="0" applyFont="1" applyFill="1" applyAlignment="1">
      <alignment horizontal="center" vertical="center" wrapText="1"/>
    </xf>
    <xf numFmtId="0" fontId="83" fillId="27" borderId="53" xfId="0" applyFont="1" applyFill="1" applyBorder="1" applyAlignment="1">
      <alignment horizontal="center" vertical="center" wrapText="1"/>
    </xf>
    <xf numFmtId="0" fontId="83" fillId="27" borderId="15" xfId="0" applyFont="1" applyFill="1" applyBorder="1" applyAlignment="1">
      <alignment horizontal="center" vertical="center" wrapText="1"/>
    </xf>
    <xf numFmtId="10" fontId="69" fillId="4" borderId="149" xfId="1" applyNumberFormat="1" applyFont="1" applyFill="1" applyBorder="1" applyAlignment="1" applyProtection="1">
      <alignment horizontal="center" vertical="center"/>
    </xf>
    <xf numFmtId="10" fontId="69" fillId="4" borderId="134" xfId="1" applyNumberFormat="1" applyFont="1" applyFill="1" applyBorder="1" applyAlignment="1" applyProtection="1">
      <alignment horizontal="center" vertical="center"/>
    </xf>
    <xf numFmtId="10" fontId="69" fillId="4" borderId="136" xfId="1" applyNumberFormat="1" applyFont="1" applyFill="1" applyBorder="1" applyAlignment="1" applyProtection="1">
      <alignment horizontal="center" vertical="center"/>
    </xf>
    <xf numFmtId="0" fontId="25" fillId="4" borderId="149" xfId="0" applyFont="1" applyFill="1" applyBorder="1" applyAlignment="1">
      <alignment horizontal="center" vertical="center"/>
    </xf>
    <xf numFmtId="0" fontId="25" fillId="4" borderId="134" xfId="0" applyFont="1" applyFill="1" applyBorder="1" applyAlignment="1">
      <alignment horizontal="center" vertical="center"/>
    </xf>
    <xf numFmtId="0" fontId="25" fillId="4" borderId="136" xfId="0" applyFont="1" applyFill="1" applyBorder="1" applyAlignment="1">
      <alignment horizontal="center" vertical="center"/>
    </xf>
    <xf numFmtId="9" fontId="96" fillId="10" borderId="149" xfId="1" applyFont="1" applyFill="1" applyBorder="1" applyAlignment="1" applyProtection="1">
      <alignment horizontal="center" vertical="center" wrapText="1"/>
      <protection hidden="1"/>
    </xf>
    <xf numFmtId="9" fontId="97" fillId="10" borderId="168" xfId="1" applyFont="1" applyFill="1" applyBorder="1" applyAlignment="1" applyProtection="1">
      <alignment horizontal="center" vertical="center" wrapText="1"/>
      <protection hidden="1"/>
    </xf>
    <xf numFmtId="0" fontId="25" fillId="0" borderId="0" xfId="0" applyFont="1" applyAlignment="1">
      <alignment horizontal="left" vertical="center" wrapText="1"/>
    </xf>
    <xf numFmtId="165" fontId="72" fillId="39" borderId="10" xfId="0" applyNumberFormat="1" applyFont="1" applyFill="1" applyBorder="1" applyAlignment="1" applyProtection="1">
      <alignment horizontal="center" vertical="center" wrapText="1"/>
      <protection hidden="1"/>
    </xf>
    <xf numFmtId="165" fontId="72" fillId="39" borderId="12" xfId="0" applyNumberFormat="1" applyFont="1" applyFill="1" applyBorder="1" applyAlignment="1" applyProtection="1">
      <alignment horizontal="center" vertical="center" wrapText="1"/>
      <protection hidden="1"/>
    </xf>
    <xf numFmtId="165" fontId="72" fillId="39" borderId="13" xfId="0" applyNumberFormat="1" applyFont="1" applyFill="1" applyBorder="1" applyAlignment="1" applyProtection="1">
      <alignment horizontal="center" vertical="center" wrapText="1"/>
      <protection hidden="1"/>
    </xf>
    <xf numFmtId="0" fontId="75" fillId="12" borderId="51" xfId="0" applyFont="1" applyFill="1" applyBorder="1" applyAlignment="1">
      <alignment horizontal="center" vertical="center" wrapText="1"/>
    </xf>
    <xf numFmtId="0" fontId="75" fillId="12" borderId="14" xfId="0" applyFont="1" applyFill="1" applyBorder="1" applyAlignment="1">
      <alignment horizontal="center" vertical="center" wrapText="1"/>
    </xf>
    <xf numFmtId="0" fontId="75" fillId="12" borderId="93" xfId="0" applyFont="1" applyFill="1" applyBorder="1" applyAlignment="1">
      <alignment horizontal="center" vertical="center" wrapText="1"/>
    </xf>
    <xf numFmtId="0" fontId="75" fillId="12" borderId="33" xfId="0" applyFont="1" applyFill="1" applyBorder="1" applyAlignment="1">
      <alignment horizontal="center" vertical="center" wrapText="1"/>
    </xf>
    <xf numFmtId="0" fontId="75" fillId="10" borderId="51" xfId="0" applyFont="1" applyFill="1" applyBorder="1" applyAlignment="1">
      <alignment horizontal="center" vertical="center" wrapText="1"/>
    </xf>
    <xf numFmtId="0" fontId="75" fillId="10" borderId="14" xfId="0" applyFont="1" applyFill="1" applyBorder="1" applyAlignment="1">
      <alignment horizontal="center" vertical="center" wrapText="1"/>
    </xf>
    <xf numFmtId="0" fontId="75" fillId="10" borderId="93" xfId="0" applyFont="1" applyFill="1" applyBorder="1" applyAlignment="1">
      <alignment horizontal="center" vertical="center" wrapText="1"/>
    </xf>
    <xf numFmtId="0" fontId="75" fillId="10" borderId="33" xfId="0" applyFont="1" applyFill="1" applyBorder="1" applyAlignment="1">
      <alignment horizontal="center" vertical="center" wrapText="1"/>
    </xf>
    <xf numFmtId="0" fontId="53" fillId="10" borderId="167" xfId="0" applyFont="1" applyFill="1" applyBorder="1" applyAlignment="1">
      <alignment horizontal="center" vertical="center" wrapText="1"/>
    </xf>
    <xf numFmtId="0" fontId="69" fillId="27" borderId="8" xfId="0" applyFont="1" applyFill="1" applyBorder="1" applyAlignment="1">
      <alignment horizontal="center" vertical="center" wrapText="1"/>
    </xf>
    <xf numFmtId="0" fontId="69" fillId="27" borderId="0" xfId="0" applyFont="1" applyFill="1" applyAlignment="1">
      <alignment horizontal="center" vertical="center" wrapText="1"/>
    </xf>
    <xf numFmtId="0" fontId="10" fillId="0" borderId="0" xfId="0" applyFont="1" applyAlignment="1" applyProtection="1">
      <alignment horizontal="center" vertical="center" wrapText="1"/>
      <protection hidden="1"/>
    </xf>
    <xf numFmtId="0" fontId="25" fillId="10" borderId="138" xfId="0" applyFont="1" applyFill="1" applyBorder="1" applyAlignment="1">
      <alignment horizontal="left" vertical="center" wrapText="1"/>
    </xf>
    <xf numFmtId="0" fontId="25" fillId="10" borderId="38" xfId="0" applyFont="1" applyFill="1" applyBorder="1" applyAlignment="1">
      <alignment horizontal="left" vertical="center" wrapText="1"/>
    </xf>
    <xf numFmtId="0" fontId="25" fillId="10" borderId="36" xfId="0" applyFont="1" applyFill="1" applyBorder="1" applyAlignment="1">
      <alignment horizontal="left" vertical="center" wrapText="1"/>
    </xf>
    <xf numFmtId="0" fontId="25" fillId="10" borderId="37" xfId="0" applyFont="1" applyFill="1" applyBorder="1" applyAlignment="1">
      <alignment horizontal="left" vertical="center" wrapText="1"/>
    </xf>
    <xf numFmtId="0" fontId="25" fillId="10" borderId="162" xfId="0" applyFont="1" applyFill="1" applyBorder="1" applyAlignment="1">
      <alignment horizontal="left" vertical="center" wrapText="1"/>
    </xf>
    <xf numFmtId="0" fontId="25" fillId="10" borderId="163" xfId="0" applyFont="1" applyFill="1" applyBorder="1" applyAlignment="1">
      <alignment horizontal="left" vertical="center" wrapText="1"/>
    </xf>
    <xf numFmtId="165" fontId="25" fillId="3" borderId="58" xfId="0" applyNumberFormat="1" applyFont="1" applyFill="1" applyBorder="1" applyAlignment="1">
      <alignment horizontal="center" vertical="center"/>
    </xf>
    <xf numFmtId="165" fontId="25" fillId="3" borderId="56" xfId="0" applyNumberFormat="1" applyFont="1" applyFill="1" applyBorder="1" applyAlignment="1">
      <alignment horizontal="center" vertical="center"/>
    </xf>
    <xf numFmtId="0" fontId="25" fillId="10" borderId="69" xfId="0" applyFont="1" applyFill="1" applyBorder="1" applyAlignment="1">
      <alignment horizontal="left" vertical="center" wrapText="1"/>
    </xf>
    <xf numFmtId="0" fontId="25" fillId="10" borderId="3" xfId="0" applyFont="1" applyFill="1" applyBorder="1" applyAlignment="1">
      <alignment horizontal="left" vertical="center" wrapText="1"/>
    </xf>
    <xf numFmtId="0" fontId="25" fillId="10" borderId="68" xfId="0" applyFont="1" applyFill="1" applyBorder="1" applyAlignment="1">
      <alignment horizontal="center" vertical="center" wrapText="1"/>
    </xf>
    <xf numFmtId="0" fontId="25" fillId="10" borderId="34" xfId="0" applyFont="1" applyFill="1" applyBorder="1" applyAlignment="1">
      <alignment horizontal="center" vertical="center" wrapText="1"/>
    </xf>
    <xf numFmtId="0" fontId="25" fillId="10" borderId="73" xfId="0" applyFont="1" applyFill="1" applyBorder="1" applyAlignment="1">
      <alignment horizontal="center" vertical="center" wrapText="1"/>
    </xf>
    <xf numFmtId="0" fontId="25" fillId="6" borderId="0" xfId="0" applyFont="1" applyFill="1" applyAlignment="1">
      <alignment horizontal="left" vertical="center" wrapText="1"/>
    </xf>
    <xf numFmtId="0" fontId="54" fillId="29" borderId="36" xfId="0" applyFont="1" applyFill="1" applyBorder="1" applyAlignment="1">
      <alignment horizontal="left" vertical="center" wrapText="1"/>
    </xf>
    <xf numFmtId="0" fontId="54" fillId="29" borderId="49" xfId="0" applyFont="1" applyFill="1" applyBorder="1" applyAlignment="1">
      <alignment horizontal="left" vertical="center" wrapText="1"/>
    </xf>
    <xf numFmtId="0" fontId="15" fillId="28" borderId="10" xfId="0" applyFont="1" applyFill="1" applyBorder="1" applyAlignment="1">
      <alignment horizontal="left" vertical="center" wrapText="1"/>
    </xf>
    <xf numFmtId="0" fontId="15" fillId="28" borderId="86" xfId="0" applyFont="1" applyFill="1" applyBorder="1" applyAlignment="1">
      <alignment horizontal="left" vertical="center" wrapText="1"/>
    </xf>
    <xf numFmtId="0" fontId="25" fillId="9" borderId="16" xfId="0" applyFont="1" applyFill="1" applyBorder="1" applyAlignment="1">
      <alignment horizontal="left" vertical="center" wrapText="1"/>
    </xf>
    <xf numFmtId="0" fontId="25" fillId="9" borderId="1" xfId="0" applyFont="1" applyFill="1" applyBorder="1" applyAlignment="1">
      <alignment horizontal="left" vertical="center" wrapText="1"/>
    </xf>
    <xf numFmtId="0" fontId="25" fillId="9" borderId="29" xfId="0" applyFont="1" applyFill="1" applyBorder="1" applyAlignment="1">
      <alignment horizontal="left" vertical="center" wrapText="1"/>
    </xf>
    <xf numFmtId="0" fontId="25" fillId="9" borderId="30" xfId="0" applyFont="1" applyFill="1" applyBorder="1" applyAlignment="1">
      <alignment horizontal="left" vertical="center" wrapText="1"/>
    </xf>
    <xf numFmtId="0" fontId="53" fillId="26" borderId="10" xfId="0" applyFont="1" applyFill="1" applyBorder="1" applyAlignment="1" applyProtection="1">
      <alignment horizontal="center" vertical="center" wrapText="1"/>
      <protection hidden="1"/>
    </xf>
    <xf numFmtId="0" fontId="53" fillId="26" borderId="12" xfId="0" applyFont="1" applyFill="1" applyBorder="1" applyAlignment="1" applyProtection="1">
      <alignment horizontal="center" vertical="center" wrapText="1"/>
      <protection hidden="1"/>
    </xf>
    <xf numFmtId="0" fontId="53" fillId="26" borderId="7" xfId="0" applyFont="1" applyFill="1" applyBorder="1" applyAlignment="1" applyProtection="1">
      <alignment horizontal="center" vertical="center" wrapText="1"/>
      <protection hidden="1"/>
    </xf>
    <xf numFmtId="0" fontId="53" fillId="26" borderId="13" xfId="0" applyFont="1" applyFill="1" applyBorder="1" applyAlignment="1" applyProtection="1">
      <alignment horizontal="center" vertical="center" wrapText="1"/>
      <protection hidden="1"/>
    </xf>
    <xf numFmtId="0" fontId="83" fillId="9" borderId="51" xfId="0" applyFont="1" applyFill="1" applyBorder="1" applyAlignment="1">
      <alignment horizontal="center" vertical="center" wrapText="1"/>
    </xf>
    <xf numFmtId="0" fontId="83" fillId="9" borderId="139" xfId="0" applyFont="1" applyFill="1" applyBorder="1" applyAlignment="1">
      <alignment horizontal="center" vertical="center" wrapText="1"/>
    </xf>
    <xf numFmtId="0" fontId="83" fillId="9" borderId="50" xfId="0" applyFont="1" applyFill="1" applyBorder="1" applyAlignment="1">
      <alignment horizontal="center" vertical="center" wrapText="1"/>
    </xf>
    <xf numFmtId="0" fontId="83" fillId="9" borderId="11" xfId="0" applyFont="1" applyFill="1" applyBorder="1" applyAlignment="1">
      <alignment horizontal="center" vertical="center" wrapText="1"/>
    </xf>
    <xf numFmtId="0" fontId="63" fillId="34" borderId="10" xfId="0" applyFont="1" applyFill="1" applyBorder="1" applyAlignment="1">
      <alignment horizontal="left" vertical="center" wrapText="1"/>
    </xf>
    <xf numFmtId="0" fontId="63" fillId="34" borderId="86" xfId="0" applyFont="1" applyFill="1" applyBorder="1" applyAlignment="1">
      <alignment horizontal="left" vertical="center" wrapText="1"/>
    </xf>
    <xf numFmtId="0" fontId="15" fillId="8" borderId="17"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2" borderId="29" xfId="0" applyFont="1" applyFill="1" applyBorder="1" applyAlignment="1">
      <alignment horizontal="center" vertical="center"/>
    </xf>
    <xf numFmtId="0" fontId="15" fillId="2" borderId="30" xfId="0" applyFont="1" applyFill="1" applyBorder="1" applyAlignment="1">
      <alignment horizontal="center" vertical="center"/>
    </xf>
    <xf numFmtId="0" fontId="17" fillId="9" borderId="52" xfId="0" applyFont="1" applyFill="1" applyBorder="1" applyAlignment="1" applyProtection="1">
      <alignment horizontal="center" vertical="center" wrapText="1"/>
      <protection hidden="1"/>
    </xf>
    <xf numFmtId="0" fontId="17" fillId="9" borderId="50" xfId="0" applyFont="1" applyFill="1" applyBorder="1" applyAlignment="1" applyProtection="1">
      <alignment horizontal="center" vertical="center" wrapText="1"/>
      <protection hidden="1"/>
    </xf>
    <xf numFmtId="0" fontId="17" fillId="9" borderId="53" xfId="0" applyFont="1" applyFill="1" applyBorder="1" applyAlignment="1" applyProtection="1">
      <alignment horizontal="center" vertical="center" wrapText="1"/>
      <protection hidden="1"/>
    </xf>
    <xf numFmtId="0" fontId="17" fillId="9" borderId="16" xfId="0" applyFont="1" applyFill="1" applyBorder="1" applyAlignment="1" applyProtection="1">
      <alignment horizontal="center" vertical="center" wrapText="1"/>
      <protection hidden="1"/>
    </xf>
    <xf numFmtId="0" fontId="17" fillId="9" borderId="1" xfId="0" applyFont="1" applyFill="1" applyBorder="1" applyAlignment="1" applyProtection="1">
      <alignment horizontal="center" vertical="center" wrapText="1"/>
      <protection hidden="1"/>
    </xf>
    <xf numFmtId="0" fontId="17" fillId="9" borderId="15" xfId="0" applyFont="1" applyFill="1" applyBorder="1" applyAlignment="1" applyProtection="1">
      <alignment horizontal="center" vertical="center" wrapText="1"/>
      <protection hidden="1"/>
    </xf>
    <xf numFmtId="0" fontId="17" fillId="9" borderId="17" xfId="0" applyFont="1" applyFill="1" applyBorder="1" applyAlignment="1" applyProtection="1">
      <alignment horizontal="center" vertical="center" wrapText="1"/>
      <protection hidden="1"/>
    </xf>
    <xf numFmtId="0" fontId="17" fillId="9" borderId="11" xfId="0" applyFont="1" applyFill="1" applyBorder="1" applyAlignment="1" applyProtection="1">
      <alignment horizontal="center" vertical="center" wrapText="1"/>
      <protection hidden="1"/>
    </xf>
    <xf numFmtId="0" fontId="17" fillId="9" borderId="18" xfId="0" applyFont="1" applyFill="1" applyBorder="1" applyAlignment="1" applyProtection="1">
      <alignment horizontal="center" vertical="center" wrapText="1"/>
      <protection hidden="1"/>
    </xf>
    <xf numFmtId="0" fontId="15" fillId="2" borderId="27" xfId="0" applyFont="1" applyFill="1" applyBorder="1" applyAlignment="1">
      <alignment horizontal="center" vertical="center"/>
    </xf>
    <xf numFmtId="0" fontId="15" fillId="2" borderId="19" xfId="0" applyFont="1" applyFill="1" applyBorder="1" applyAlignment="1">
      <alignment horizontal="center" vertical="center"/>
    </xf>
    <xf numFmtId="0" fontId="25" fillId="9" borderId="52" xfId="0" applyFont="1" applyFill="1" applyBorder="1" applyAlignment="1">
      <alignment horizontal="left" vertical="center" wrapText="1"/>
    </xf>
    <xf numFmtId="0" fontId="25" fillId="9" borderId="50" xfId="0" applyFont="1" applyFill="1" applyBorder="1" applyAlignment="1">
      <alignment horizontal="left" vertical="center" wrapText="1"/>
    </xf>
    <xf numFmtId="0" fontId="15" fillId="8" borderId="32" xfId="0" applyFont="1" applyFill="1" applyBorder="1" applyAlignment="1">
      <alignment horizontal="center" vertical="center" wrapText="1"/>
    </xf>
    <xf numFmtId="0" fontId="15" fillId="8" borderId="14" xfId="0" applyFont="1" applyFill="1" applyBorder="1" applyAlignment="1">
      <alignment horizontal="center" vertical="center" wrapText="1"/>
    </xf>
    <xf numFmtId="165" fontId="0" fillId="0" borderId="0" xfId="0" applyNumberFormat="1" applyAlignment="1" applyProtection="1">
      <alignment horizontal="center" vertical="center"/>
      <protection hidden="1"/>
    </xf>
    <xf numFmtId="0" fontId="2" fillId="0" borderId="0" xfId="0" applyFont="1" applyAlignment="1" applyProtection="1">
      <alignment horizontal="center" vertical="center" wrapText="1"/>
      <protection hidden="1"/>
    </xf>
    <xf numFmtId="165" fontId="90" fillId="26" borderId="6" xfId="0" applyNumberFormat="1" applyFont="1" applyFill="1" applyBorder="1" applyAlignment="1" applyProtection="1">
      <alignment horizontal="center" vertical="center" wrapText="1"/>
      <protection hidden="1"/>
    </xf>
    <xf numFmtId="165" fontId="90" fillId="26" borderId="7" xfId="0" applyNumberFormat="1" applyFont="1" applyFill="1" applyBorder="1" applyAlignment="1" applyProtection="1">
      <alignment horizontal="center" vertical="center" wrapText="1"/>
      <protection hidden="1"/>
    </xf>
    <xf numFmtId="165" fontId="90" fillId="26" borderId="21" xfId="0" applyNumberFormat="1" applyFont="1" applyFill="1" applyBorder="1" applyAlignment="1" applyProtection="1">
      <alignment horizontal="center" vertical="center" wrapText="1"/>
      <protection hidden="1"/>
    </xf>
    <xf numFmtId="0" fontId="25" fillId="0" borderId="52"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29" xfId="0" applyFont="1" applyBorder="1" applyAlignment="1">
      <alignment horizontal="center" vertical="center" wrapText="1"/>
    </xf>
    <xf numFmtId="0" fontId="83" fillId="9" borderId="1" xfId="0" applyFont="1" applyFill="1" applyBorder="1" applyAlignment="1">
      <alignment horizontal="center" vertical="center" wrapText="1"/>
    </xf>
    <xf numFmtId="0" fontId="53" fillId="32" borderId="21" xfId="0" applyFont="1" applyFill="1" applyBorder="1" applyAlignment="1">
      <alignment horizontal="center" vertical="center" wrapText="1"/>
    </xf>
    <xf numFmtId="0" fontId="53" fillId="32" borderId="22" xfId="0" applyFont="1" applyFill="1" applyBorder="1" applyAlignment="1">
      <alignment horizontal="center" vertical="center" wrapText="1"/>
    </xf>
    <xf numFmtId="0" fontId="83" fillId="9" borderId="53" xfId="0" applyFont="1" applyFill="1" applyBorder="1" applyAlignment="1">
      <alignment horizontal="center" vertical="center" wrapText="1"/>
    </xf>
    <xf numFmtId="0" fontId="83" fillId="9" borderId="18" xfId="0" applyFont="1" applyFill="1" applyBorder="1" applyAlignment="1">
      <alignment horizontal="center" vertical="center" wrapText="1"/>
    </xf>
    <xf numFmtId="0" fontId="25" fillId="9" borderId="57" xfId="0" applyFont="1" applyFill="1" applyBorder="1" applyAlignment="1">
      <alignment horizontal="left" vertical="center" wrapText="1"/>
    </xf>
    <xf numFmtId="0" fontId="75" fillId="9" borderId="143" xfId="0" applyFont="1" applyFill="1" applyBorder="1" applyAlignment="1">
      <alignment horizontal="center" vertical="center" wrapText="1"/>
    </xf>
    <xf numFmtId="0" fontId="75" fillId="9" borderId="145" xfId="0" applyFont="1" applyFill="1" applyBorder="1" applyAlignment="1">
      <alignment horizontal="center" vertical="center" wrapText="1"/>
    </xf>
    <xf numFmtId="0" fontId="75" fillId="9" borderId="142" xfId="0" applyFont="1" applyFill="1" applyBorder="1" applyAlignment="1">
      <alignment horizontal="center" vertical="center" wrapText="1"/>
    </xf>
    <xf numFmtId="0" fontId="75" fillId="9" borderId="26" xfId="0" applyFont="1" applyFill="1" applyBorder="1" applyAlignment="1">
      <alignment horizontal="center" vertical="center" wrapText="1"/>
    </xf>
    <xf numFmtId="0" fontId="75" fillId="32" borderId="142" xfId="0" applyFont="1" applyFill="1" applyBorder="1" applyAlignment="1">
      <alignment horizontal="center" vertical="center" wrapText="1"/>
    </xf>
    <xf numFmtId="0" fontId="75" fillId="32" borderId="26" xfId="0" applyFont="1" applyFill="1" applyBorder="1" applyAlignment="1">
      <alignment horizontal="center" vertical="center" wrapText="1"/>
    </xf>
    <xf numFmtId="0" fontId="75" fillId="32" borderId="143" xfId="0" applyFont="1" applyFill="1" applyBorder="1" applyAlignment="1">
      <alignment horizontal="center" vertical="center" wrapText="1"/>
    </xf>
    <xf numFmtId="0" fontId="75" fillId="32" borderId="145" xfId="0" applyFont="1" applyFill="1" applyBorder="1" applyAlignment="1">
      <alignment horizontal="center" vertical="center" wrapText="1"/>
    </xf>
    <xf numFmtId="169" fontId="69" fillId="4" borderId="93" xfId="0" applyNumberFormat="1" applyFont="1" applyFill="1" applyBorder="1" applyAlignment="1" applyProtection="1">
      <alignment horizontal="center" vertical="center"/>
      <protection hidden="1"/>
    </xf>
    <xf numFmtId="169" fontId="69" fillId="4" borderId="35" xfId="0" applyNumberFormat="1" applyFont="1" applyFill="1" applyBorder="1" applyAlignment="1" applyProtection="1">
      <alignment horizontal="center" vertical="center"/>
      <protection hidden="1"/>
    </xf>
    <xf numFmtId="169" fontId="69" fillId="4" borderId="71" xfId="0" applyNumberFormat="1" applyFont="1" applyFill="1" applyBorder="1" applyAlignment="1" applyProtection="1">
      <alignment horizontal="center" vertical="center"/>
      <protection hidden="1"/>
    </xf>
    <xf numFmtId="0" fontId="93" fillId="26" borderId="8" xfId="0" applyFont="1" applyFill="1" applyBorder="1" applyAlignment="1" applyProtection="1">
      <alignment horizontal="center" vertical="center" wrapText="1"/>
      <protection hidden="1"/>
    </xf>
    <xf numFmtId="0" fontId="93" fillId="26" borderId="0" xfId="0" applyFont="1" applyFill="1" applyAlignment="1" applyProtection="1">
      <alignment horizontal="center" vertical="center" wrapText="1"/>
      <protection hidden="1"/>
    </xf>
    <xf numFmtId="0" fontId="53" fillId="9" borderId="133" xfId="0" applyFont="1" applyFill="1" applyBorder="1" applyAlignment="1">
      <alignment horizontal="center" vertical="center" wrapText="1"/>
    </xf>
    <xf numFmtId="0" fontId="53" fillId="9" borderId="136" xfId="0" applyFont="1" applyFill="1" applyBorder="1" applyAlignment="1">
      <alignment horizontal="center" vertical="center" wrapText="1"/>
    </xf>
    <xf numFmtId="0" fontId="25" fillId="4" borderId="170" xfId="0" applyFont="1" applyFill="1" applyBorder="1" applyAlignment="1" applyProtection="1">
      <alignment horizontal="center" vertical="center"/>
      <protection hidden="1"/>
    </xf>
    <xf numFmtId="0" fontId="25" fillId="4" borderId="171" xfId="0" applyFont="1" applyFill="1" applyBorder="1" applyAlignment="1" applyProtection="1">
      <alignment horizontal="center" vertical="center"/>
      <protection hidden="1"/>
    </xf>
    <xf numFmtId="0" fontId="25" fillId="4" borderId="172" xfId="0" applyFont="1" applyFill="1" applyBorder="1" applyAlignment="1" applyProtection="1">
      <alignment horizontal="center" vertical="center"/>
      <protection hidden="1"/>
    </xf>
    <xf numFmtId="0" fontId="25" fillId="9" borderId="51" xfId="0" applyFont="1" applyFill="1" applyBorder="1" applyAlignment="1" applyProtection="1">
      <alignment horizontal="center" vertical="center" wrapText="1"/>
      <protection hidden="1"/>
    </xf>
    <xf numFmtId="0" fontId="25" fillId="9" borderId="55" xfId="0" applyFont="1" applyFill="1" applyBorder="1" applyAlignment="1" applyProtection="1">
      <alignment horizontal="center" vertical="center" wrapText="1"/>
      <protection hidden="1"/>
    </xf>
    <xf numFmtId="9" fontId="69" fillId="4" borderId="51" xfId="1" applyFont="1" applyFill="1" applyBorder="1" applyAlignment="1" applyProtection="1">
      <alignment horizontal="center" vertical="center"/>
      <protection hidden="1"/>
    </xf>
    <xf numFmtId="9" fontId="69" fillId="4" borderId="26" xfId="1" applyFont="1" applyFill="1" applyBorder="1" applyAlignment="1" applyProtection="1">
      <alignment horizontal="center" vertical="center"/>
      <protection hidden="1"/>
    </xf>
    <xf numFmtId="9" fontId="69" fillId="4" borderId="55" xfId="1" applyFont="1" applyFill="1" applyBorder="1" applyAlignment="1" applyProtection="1">
      <alignment horizontal="center" vertical="center"/>
      <protection hidden="1"/>
    </xf>
    <xf numFmtId="9" fontId="25" fillId="9" borderId="51" xfId="1" applyFont="1" applyFill="1" applyBorder="1" applyAlignment="1" applyProtection="1">
      <alignment horizontal="center" vertical="center" wrapText="1"/>
      <protection hidden="1"/>
    </xf>
    <xf numFmtId="9" fontId="25" fillId="9" borderId="84" xfId="1" applyFont="1" applyFill="1" applyBorder="1" applyAlignment="1" applyProtection="1">
      <alignment horizontal="center" vertical="center" wrapText="1"/>
      <protection hidden="1"/>
    </xf>
    <xf numFmtId="0" fontId="54" fillId="29" borderId="40" xfId="0" applyFont="1" applyFill="1" applyBorder="1" applyAlignment="1">
      <alignment horizontal="left" vertical="center"/>
    </xf>
    <xf numFmtId="0" fontId="54" fillId="29" borderId="85" xfId="0" applyFont="1" applyFill="1" applyBorder="1" applyAlignment="1">
      <alignment horizontal="left" vertical="center"/>
    </xf>
    <xf numFmtId="0" fontId="25" fillId="9" borderId="68" xfId="0" applyFont="1" applyFill="1" applyBorder="1" applyAlignment="1" applyProtection="1">
      <alignment horizontal="center" vertical="center" wrapText="1"/>
      <protection hidden="1"/>
    </xf>
    <xf numFmtId="0" fontId="25" fillId="9" borderId="73" xfId="0" applyFont="1" applyFill="1" applyBorder="1" applyAlignment="1" applyProtection="1">
      <alignment horizontal="center" vertical="center" wrapText="1"/>
      <protection hidden="1"/>
    </xf>
    <xf numFmtId="0" fontId="53" fillId="9" borderId="51" xfId="0" applyFont="1" applyFill="1" applyBorder="1" applyAlignment="1" applyProtection="1">
      <alignment horizontal="center" vertical="center" wrapText="1"/>
      <protection hidden="1"/>
    </xf>
    <xf numFmtId="0" fontId="53" fillId="9" borderId="55" xfId="0" applyFont="1" applyFill="1" applyBorder="1" applyAlignment="1" applyProtection="1">
      <alignment horizontal="center" vertical="center" wrapText="1"/>
      <protection hidden="1"/>
    </xf>
    <xf numFmtId="169" fontId="88" fillId="4" borderId="57" xfId="0" applyNumberFormat="1" applyFont="1" applyFill="1" applyBorder="1" applyAlignment="1">
      <alignment horizontal="center" vertical="center" wrapText="1"/>
    </xf>
    <xf numFmtId="169" fontId="88" fillId="4" borderId="114" xfId="0" applyNumberFormat="1" applyFont="1" applyFill="1" applyBorder="1" applyAlignment="1">
      <alignment horizontal="center" vertical="center" wrapText="1"/>
    </xf>
    <xf numFmtId="0" fontId="49" fillId="35" borderId="106" xfId="0" applyFont="1" applyFill="1" applyBorder="1" applyAlignment="1" applyProtection="1">
      <alignment horizontal="center" vertical="center" wrapText="1"/>
      <protection locked="0"/>
    </xf>
    <xf numFmtId="0" fontId="49" fillId="35" borderId="0" xfId="0" applyFont="1" applyFill="1" applyAlignment="1" applyProtection="1">
      <alignment horizontal="center" vertical="center" wrapText="1"/>
      <protection locked="0"/>
    </xf>
    <xf numFmtId="0" fontId="49" fillId="35" borderId="107" xfId="0" applyFont="1" applyFill="1" applyBorder="1" applyAlignment="1" applyProtection="1">
      <alignment horizontal="center" vertical="center" wrapText="1"/>
      <protection locked="0"/>
    </xf>
    <xf numFmtId="0" fontId="26" fillId="0" borderId="106" xfId="0" applyFont="1" applyBorder="1" applyAlignment="1">
      <alignment horizontal="center" vertical="center" wrapText="1"/>
    </xf>
    <xf numFmtId="0" fontId="26" fillId="0" borderId="0" xfId="0" applyFont="1" applyAlignment="1">
      <alignment horizontal="center" vertical="center" wrapText="1"/>
    </xf>
    <xf numFmtId="0" fontId="26" fillId="0" borderId="107" xfId="0" applyFont="1" applyBorder="1" applyAlignment="1">
      <alignment horizontal="center" vertical="center" wrapText="1"/>
    </xf>
    <xf numFmtId="0" fontId="68" fillId="0" borderId="103" xfId="0" applyFont="1" applyBorder="1" applyAlignment="1">
      <alignment horizontal="center" vertical="center" wrapText="1"/>
    </xf>
    <xf numFmtId="0" fontId="68" fillId="0" borderId="104" xfId="0" applyFont="1" applyBorder="1" applyAlignment="1">
      <alignment horizontal="center" vertical="center" wrapText="1"/>
    </xf>
    <xf numFmtId="0" fontId="68" fillId="0" borderId="105" xfId="0" applyFont="1" applyBorder="1" applyAlignment="1">
      <alignment horizontal="center" vertical="center" wrapText="1"/>
    </xf>
    <xf numFmtId="0" fontId="60" fillId="0" borderId="0" xfId="0" applyFont="1" applyAlignment="1">
      <alignment horizontal="center" vertical="center" wrapText="1"/>
    </xf>
    <xf numFmtId="0" fontId="19" fillId="26" borderId="97" xfId="0" applyFont="1" applyFill="1" applyBorder="1" applyAlignment="1">
      <alignment horizontal="center" vertical="center" wrapText="1"/>
    </xf>
    <xf numFmtId="0" fontId="19" fillId="26" borderId="98" xfId="0" applyFont="1" applyFill="1" applyBorder="1" applyAlignment="1">
      <alignment horizontal="center" vertical="center" wrapText="1"/>
    </xf>
    <xf numFmtId="0" fontId="19" fillId="26" borderId="99" xfId="0" applyFont="1" applyFill="1" applyBorder="1" applyAlignment="1">
      <alignment horizontal="center" vertical="center" wrapText="1"/>
    </xf>
    <xf numFmtId="0" fontId="19" fillId="26" borderId="100" xfId="0" applyFont="1" applyFill="1" applyBorder="1" applyAlignment="1">
      <alignment horizontal="center" vertical="center" wrapText="1"/>
    </xf>
    <xf numFmtId="0" fontId="19" fillId="26" borderId="101" xfId="0" applyFont="1" applyFill="1" applyBorder="1" applyAlignment="1">
      <alignment horizontal="center" vertical="center" wrapText="1"/>
    </xf>
    <xf numFmtId="0" fontId="19" fillId="26" borderId="102" xfId="0" applyFont="1" applyFill="1" applyBorder="1" applyAlignment="1">
      <alignment horizontal="center" vertical="center" wrapText="1"/>
    </xf>
    <xf numFmtId="0" fontId="15" fillId="12" borderId="128" xfId="0" applyFont="1" applyFill="1" applyBorder="1" applyAlignment="1">
      <alignment horizontal="left" vertical="center" wrapText="1"/>
    </xf>
    <xf numFmtId="0" fontId="15" fillId="12" borderId="129" xfId="0" applyFont="1" applyFill="1" applyBorder="1" applyAlignment="1">
      <alignment horizontal="left" vertical="center" wrapText="1"/>
    </xf>
    <xf numFmtId="0" fontId="15" fillId="12" borderId="130" xfId="0" applyFont="1" applyFill="1" applyBorder="1" applyAlignment="1">
      <alignment horizontal="left" vertical="center" wrapText="1"/>
    </xf>
    <xf numFmtId="0" fontId="15" fillId="12" borderId="100" xfId="0" applyFont="1" applyFill="1" applyBorder="1" applyAlignment="1">
      <alignment horizontal="left" vertical="center" wrapText="1"/>
    </xf>
    <xf numFmtId="0" fontId="15" fillId="12" borderId="101" xfId="0" applyFont="1" applyFill="1" applyBorder="1" applyAlignment="1">
      <alignment horizontal="left" vertical="center" wrapText="1"/>
    </xf>
    <xf numFmtId="0" fontId="15" fillId="12" borderId="102" xfId="0" applyFont="1" applyFill="1" applyBorder="1" applyAlignment="1">
      <alignment horizontal="left" vertical="center" wrapText="1"/>
    </xf>
    <xf numFmtId="0" fontId="65" fillId="0" borderId="101" xfId="0" applyFont="1" applyBorder="1" applyAlignment="1">
      <alignment horizontal="left" vertical="center" wrapText="1"/>
    </xf>
    <xf numFmtId="0" fontId="22" fillId="0" borderId="100" xfId="0" applyFont="1" applyBorder="1" applyAlignment="1">
      <alignment horizontal="center" vertical="center" wrapText="1"/>
    </xf>
    <xf numFmtId="0" fontId="22" fillId="0" borderId="101" xfId="0" applyFont="1" applyBorder="1" applyAlignment="1">
      <alignment horizontal="center" vertical="center" wrapText="1"/>
    </xf>
    <xf numFmtId="0" fontId="22" fillId="0" borderId="102" xfId="0" applyFont="1" applyBorder="1" applyAlignment="1">
      <alignment horizontal="center" vertical="center" wrapText="1"/>
    </xf>
    <xf numFmtId="0" fontId="24" fillId="32" borderId="100" xfId="0" applyFont="1" applyFill="1" applyBorder="1" applyAlignment="1">
      <alignment horizontal="center" vertical="center" wrapText="1"/>
    </xf>
    <xf numFmtId="0" fontId="24" fillId="32" borderId="108" xfId="0" applyFont="1" applyFill="1" applyBorder="1" applyAlignment="1">
      <alignment horizontal="center" vertical="center" wrapText="1"/>
    </xf>
    <xf numFmtId="169" fontId="25" fillId="4" borderId="111" xfId="0" applyNumberFormat="1" applyFont="1" applyFill="1" applyBorder="1" applyAlignment="1">
      <alignment horizontal="center" vertical="center" wrapText="1"/>
    </xf>
    <xf numFmtId="169" fontId="25" fillId="4" borderId="112" xfId="0" applyNumberFormat="1" applyFont="1" applyFill="1" applyBorder="1" applyAlignment="1">
      <alignment horizontal="center" vertical="center" wrapText="1"/>
    </xf>
    <xf numFmtId="0" fontId="24" fillId="9" borderId="97" xfId="0" applyFont="1" applyFill="1" applyBorder="1" applyAlignment="1">
      <alignment horizontal="center" vertical="center" wrapText="1"/>
    </xf>
    <xf numFmtId="0" fontId="24" fillId="9" borderId="98" xfId="0" applyFont="1" applyFill="1" applyBorder="1" applyAlignment="1">
      <alignment horizontal="center" vertical="center" wrapText="1"/>
    </xf>
    <xf numFmtId="0" fontId="24" fillId="9" borderId="99" xfId="0" applyFont="1" applyFill="1" applyBorder="1" applyAlignment="1">
      <alignment horizontal="center" vertical="center" wrapText="1"/>
    </xf>
    <xf numFmtId="9" fontId="25" fillId="4" borderId="57" xfId="1" applyFont="1" applyFill="1" applyBorder="1" applyAlignment="1">
      <alignment horizontal="center" vertical="center" wrapText="1"/>
    </xf>
    <xf numFmtId="9" fontId="25" fillId="4" borderId="114" xfId="1" applyFont="1" applyFill="1" applyBorder="1" applyAlignment="1">
      <alignment horizontal="center" vertical="center" wrapText="1"/>
    </xf>
    <xf numFmtId="169" fontId="25" fillId="4" borderId="57" xfId="0" applyNumberFormat="1" applyFont="1" applyFill="1" applyBorder="1" applyAlignment="1">
      <alignment horizontal="center" vertical="center" wrapText="1"/>
    </xf>
    <xf numFmtId="169" fontId="25" fillId="4" borderId="114" xfId="0" applyNumberFormat="1" applyFont="1" applyFill="1" applyBorder="1" applyAlignment="1">
      <alignment horizontal="center" vertical="center" wrapText="1"/>
    </xf>
    <xf numFmtId="0" fontId="24" fillId="9" borderId="100" xfId="0" applyFont="1" applyFill="1" applyBorder="1" applyAlignment="1">
      <alignment horizontal="center" vertical="center" wrapText="1"/>
    </xf>
    <xf numFmtId="0" fontId="24" fillId="9" borderId="101" xfId="0" applyFont="1" applyFill="1" applyBorder="1" applyAlignment="1">
      <alignment horizontal="center" vertical="center" wrapText="1"/>
    </xf>
    <xf numFmtId="0" fontId="24" fillId="9" borderId="102" xfId="0" applyFont="1" applyFill="1" applyBorder="1" applyAlignment="1">
      <alignment horizontal="center" vertical="center" wrapText="1"/>
    </xf>
    <xf numFmtId="169" fontId="25" fillId="4" borderId="157" xfId="0" applyNumberFormat="1" applyFont="1" applyFill="1" applyBorder="1" applyAlignment="1">
      <alignment horizontal="center" vertical="center" wrapText="1"/>
    </xf>
    <xf numFmtId="169" fontId="25" fillId="4" borderId="158" xfId="0" applyNumberFormat="1" applyFont="1" applyFill="1" applyBorder="1" applyAlignment="1">
      <alignment horizontal="center" vertical="center" wrapText="1"/>
    </xf>
    <xf numFmtId="169" fontId="25" fillId="4" borderId="160" xfId="0" applyNumberFormat="1" applyFont="1" applyFill="1" applyBorder="1" applyAlignment="1">
      <alignment horizontal="center" vertical="center" wrapText="1"/>
    </xf>
    <xf numFmtId="169" fontId="25" fillId="4" borderId="13" xfId="0" applyNumberFormat="1" applyFont="1" applyFill="1" applyBorder="1" applyAlignment="1">
      <alignment horizontal="center" vertical="center" wrapText="1"/>
    </xf>
    <xf numFmtId="169" fontId="88" fillId="4" borderId="131" xfId="0" applyNumberFormat="1" applyFont="1" applyFill="1" applyBorder="1" applyAlignment="1">
      <alignment horizontal="center" vertical="center" wrapText="1"/>
    </xf>
    <xf numFmtId="169" fontId="88" fillId="4" borderId="132" xfId="0" applyNumberFormat="1" applyFont="1" applyFill="1" applyBorder="1" applyAlignment="1">
      <alignment horizontal="center" vertical="center" wrapText="1"/>
    </xf>
    <xf numFmtId="0" fontId="16" fillId="6" borderId="0" xfId="0" applyFont="1" applyFill="1" applyAlignment="1">
      <alignment horizontal="center" vertical="center" wrapText="1"/>
    </xf>
    <xf numFmtId="0" fontId="24" fillId="9" borderId="124" xfId="0" applyFont="1" applyFill="1" applyBorder="1" applyAlignment="1">
      <alignment horizontal="center" vertical="center" wrapText="1"/>
    </xf>
    <xf numFmtId="0" fontId="24" fillId="9" borderId="56" xfId="0" applyFont="1" applyFill="1" applyBorder="1" applyAlignment="1">
      <alignment horizontal="center" vertical="center" wrapText="1"/>
    </xf>
    <xf numFmtId="0" fontId="24" fillId="9" borderId="125" xfId="0" applyFont="1" applyFill="1" applyBorder="1" applyAlignment="1">
      <alignment horizontal="center" vertical="center" wrapText="1"/>
    </xf>
    <xf numFmtId="0" fontId="24" fillId="9" borderId="106"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107" xfId="0" applyFont="1" applyFill="1" applyBorder="1" applyAlignment="1">
      <alignment horizontal="center" vertical="center" wrapText="1"/>
    </xf>
    <xf numFmtId="0" fontId="69" fillId="8" borderId="111" xfId="0" applyFont="1" applyFill="1" applyBorder="1" applyAlignment="1">
      <alignment horizontal="center" vertical="center" wrapText="1"/>
    </xf>
    <xf numFmtId="0" fontId="69" fillId="8" borderId="57" xfId="0" applyFont="1" applyFill="1" applyBorder="1" applyAlignment="1">
      <alignment horizontal="center" vertical="center" wrapText="1"/>
    </xf>
    <xf numFmtId="0" fontId="69" fillId="8" borderId="118" xfId="0" applyFont="1" applyFill="1" applyBorder="1" applyAlignment="1">
      <alignment horizontal="center" vertical="center" wrapText="1"/>
    </xf>
    <xf numFmtId="0" fontId="25" fillId="2" borderId="103" xfId="0" applyFont="1" applyFill="1" applyBorder="1" applyAlignment="1">
      <alignment horizontal="right" vertical="center" wrapText="1"/>
    </xf>
    <xf numFmtId="0" fontId="25" fillId="2" borderId="104" xfId="0" applyFont="1" applyFill="1" applyBorder="1" applyAlignment="1">
      <alignment horizontal="right" vertical="center" wrapText="1"/>
    </xf>
    <xf numFmtId="0" fontId="25" fillId="2" borderId="126" xfId="0" applyFont="1" applyFill="1" applyBorder="1" applyAlignment="1">
      <alignment horizontal="right" vertical="center" wrapText="1"/>
    </xf>
    <xf numFmtId="0" fontId="24" fillId="6" borderId="0" xfId="0" applyFont="1" applyFill="1" applyAlignment="1">
      <alignment horizontal="center" vertical="center" wrapText="1"/>
    </xf>
    <xf numFmtId="0" fontId="69" fillId="8" borderId="163" xfId="0" applyFont="1" applyFill="1" applyBorder="1" applyAlignment="1">
      <alignment horizontal="center" vertical="center" wrapText="1"/>
    </xf>
    <xf numFmtId="0" fontId="69" fillId="8" borderId="151" xfId="0" applyFont="1" applyFill="1" applyBorder="1" applyAlignment="1">
      <alignment horizontal="center" vertical="center" wrapText="1"/>
    </xf>
    <xf numFmtId="0" fontId="25" fillId="6" borderId="0" xfId="0" applyFont="1" applyFill="1" applyAlignment="1">
      <alignment horizontal="right" vertical="center" wrapText="1"/>
    </xf>
    <xf numFmtId="0" fontId="19" fillId="6" borderId="0" xfId="0" applyFont="1" applyFill="1" applyAlignment="1">
      <alignment horizontal="center" vertical="center" wrapText="1"/>
    </xf>
    <xf numFmtId="0" fontId="0" fillId="6" borderId="0" xfId="0" applyFill="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2"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1"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55">
    <dxf>
      <font>
        <b/>
        <i val="0"/>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b/>
        <i val="0"/>
        <color theme="0"/>
      </font>
      <fill>
        <patternFill>
          <bgColor rgb="FFC00000"/>
        </patternFill>
      </fill>
    </dxf>
    <dxf>
      <font>
        <b/>
        <i val="0"/>
        <color theme="0"/>
      </font>
      <fill>
        <patternFill>
          <bgColor rgb="FF00B050"/>
        </patternFill>
      </fill>
    </dxf>
    <dxf>
      <font>
        <b/>
        <i val="0"/>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
      <font>
        <b/>
        <i val="0"/>
      </font>
      <fill>
        <patternFill>
          <bgColor theme="6"/>
        </patternFill>
      </fill>
    </dxf>
    <dxf>
      <font>
        <b/>
        <i val="0"/>
        <color theme="0"/>
      </font>
      <fill>
        <patternFill>
          <bgColor rgb="FFFF0000"/>
        </patternFill>
      </fill>
    </dxf>
    <dxf>
      <font>
        <b/>
        <i val="0"/>
      </font>
      <fill>
        <patternFill>
          <bgColor rgb="FF00B050"/>
        </patternFill>
      </fill>
    </dxf>
    <dxf>
      <font>
        <color theme="0"/>
      </font>
      <fill>
        <patternFill>
          <fgColor auto="1"/>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color theme="0"/>
      </font>
      <fill>
        <patternFill>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s>
  <tableStyles count="0" defaultTableStyle="TableStyleMedium2" defaultPivotStyle="PivotStyleLight16"/>
  <colors>
    <mruColors>
      <color rgb="FFFFFF00"/>
      <color rgb="FFFFE699"/>
      <color rgb="FFF2D8CA"/>
      <color rgb="FFF5903D"/>
      <color rgb="FFEAC0A9"/>
      <color rgb="FFDB9065"/>
      <color rgb="FFDE9A73"/>
      <color rgb="FFE4AB8C"/>
      <color rgb="FFE1A380"/>
      <color rgb="FFE6B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160244</xdr:rowOff>
    </xdr:from>
    <xdr:to>
      <xdr:col>2</xdr:col>
      <xdr:colOff>296069</xdr:colOff>
      <xdr:row>7</xdr:row>
      <xdr:rowOff>201951</xdr:rowOff>
    </xdr:to>
    <xdr:pic>
      <xdr:nvPicPr>
        <xdr:cNvPr id="3" name="Image 2">
          <a:extLst>
            <a:ext uri="{FF2B5EF4-FFF2-40B4-BE49-F238E27FC236}">
              <a16:creationId xmlns:a16="http://schemas.microsoft.com/office/drawing/2014/main" id="{EECB5CFE-9E7C-4A52-9241-8E61C122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07" y="160244"/>
          <a:ext cx="1889545" cy="12868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EF5BFF26-01CB-2C41-808D-BCB582198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921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935567</xdr:colOff>
      <xdr:row>2</xdr:row>
      <xdr:rowOff>286019</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36286</xdr:rowOff>
    </xdr:from>
    <xdr:to>
      <xdr:col>1</xdr:col>
      <xdr:colOff>330834</xdr:colOff>
      <xdr:row>2</xdr:row>
      <xdr:rowOff>518812</xdr:rowOff>
    </xdr:to>
    <xdr:pic>
      <xdr:nvPicPr>
        <xdr:cNvPr id="2" name="Image 1">
          <a:extLst>
            <a:ext uri="{FF2B5EF4-FFF2-40B4-BE49-F238E27FC236}">
              <a16:creationId xmlns:a16="http://schemas.microsoft.com/office/drawing/2014/main" id="{18C8985F-67E9-46E0-B1E3-C02AB0147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6286"/>
          <a:ext cx="1204866" cy="9008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15875</xdr:rowOff>
    </xdr:from>
    <xdr:ext cx="1235075" cy="887579"/>
    <xdr:pic>
      <xdr:nvPicPr>
        <xdr:cNvPr id="2" name="Image 1">
          <a:extLst>
            <a:ext uri="{FF2B5EF4-FFF2-40B4-BE49-F238E27FC236}">
              <a16:creationId xmlns:a16="http://schemas.microsoft.com/office/drawing/2014/main" id="{D4675E33-288B-FC42-B0C2-3755E8040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235075" cy="88757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380999</xdr:colOff>
      <xdr:row>0</xdr:row>
      <xdr:rowOff>905963</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152524" cy="884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416717</xdr:colOff>
      <xdr:row>1</xdr:row>
      <xdr:rowOff>2396</xdr:rowOff>
    </xdr:to>
    <xdr:pic>
      <xdr:nvPicPr>
        <xdr:cNvPr id="2" name="Image 1">
          <a:extLst>
            <a:ext uri="{FF2B5EF4-FFF2-40B4-BE49-F238E27FC236}">
              <a16:creationId xmlns:a16="http://schemas.microsoft.com/office/drawing/2014/main" id="{95C1B8F7-89EE-4F80-89C4-211C02A19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185067" cy="8875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625679</xdr:colOff>
      <xdr:row>0</xdr:row>
      <xdr:rowOff>527050</xdr:rowOff>
    </xdr:to>
    <xdr:pic>
      <xdr:nvPicPr>
        <xdr:cNvPr id="2" name="Image 3">
          <a:extLst>
            <a:ext uri="{FF2B5EF4-FFF2-40B4-BE49-F238E27FC236}">
              <a16:creationId xmlns:a16="http://schemas.microsoft.com/office/drawing/2014/main" id="{3E3CA374-417E-834C-B792-51443E24CA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1" y="12700"/>
          <a:ext cx="581228" cy="5143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905087</xdr:colOff>
      <xdr:row>1</xdr:row>
      <xdr:rowOff>59509</xdr:rowOff>
    </xdr:to>
    <xdr:pic>
      <xdr:nvPicPr>
        <xdr:cNvPr id="4" name="Image 3">
          <a:extLst>
            <a:ext uri="{FF2B5EF4-FFF2-40B4-BE49-F238E27FC236}">
              <a16:creationId xmlns:a16="http://schemas.microsoft.com/office/drawing/2014/main" id="{1178668E-7F79-4006-BA0E-D5940311FD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10167" cy="7073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1201166</xdr:colOff>
      <xdr:row>0</xdr:row>
      <xdr:rowOff>974513</xdr:rowOff>
    </xdr:to>
    <xdr:pic>
      <xdr:nvPicPr>
        <xdr:cNvPr id="5" name="Image 4">
          <a:extLst>
            <a:ext uri="{FF2B5EF4-FFF2-40B4-BE49-F238E27FC236}">
              <a16:creationId xmlns:a16="http://schemas.microsoft.com/office/drawing/2014/main" id="{183E5AED-0363-457E-AE8E-9567A691E4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04976" cy="96308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27DBD8-DD59-494B-BA94-C01E8AFA3E7D}" name="Table1" displayName="Table1" ref="A2:E13" totalsRowShown="0" headerRowDxfId="33" headerRowBorderDxfId="31" tableBorderDxfId="32" totalsRowBorderDxfId="30">
  <autoFilter ref="A2:E13" xr:uid="{A81F739D-0C30-429F-9AA3-409DB216ADF6}"/>
  <tableColumns count="5">
    <tableColumn id="6" xr3:uid="{385680BE-0976-2F48-A391-4B9D14053FEF}" name="Nom du marché" dataDxfId="29"/>
    <tableColumn id="8" xr3:uid="{B87E889F-E220-9845-A9F7-84CFBE5DB031}" name="Pièces transmises de marchés " dataDxfId="28"/>
    <tableColumn id="10" xr3:uid="{9CD0DC3B-66F0-5746-80B0-CC6FC12C563E}" name="Date du marché" dataDxfId="27"/>
    <tableColumn id="9" xr3:uid="{07B68900-1AE7-9444-B842-2C525F4C06CC}" name="Montant HT du marché " dataDxfId="26"/>
    <tableColumn id="7" xr3:uid="{079BFC90-B218-1D4E-ADC6-D6567732E899}" name="Le marché est-il lié à une dépense couverte par une OCS ?" dataDxfId="2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C336A1-1DA3-4C47-BEA1-5A869BA5D15D}" name="Table13" displayName="Table13" ref="F2:J13" totalsRowShown="0" headerRowDxfId="24" headerRowBorderDxfId="22" tableBorderDxfId="23" totalsRowBorderDxfId="21">
  <autoFilter ref="F2:J13" xr:uid="{1C099EC9-A5F7-40D1-9F56-A7702E938779}"/>
  <tableColumns count="5">
    <tableColumn id="6" xr3:uid="{DA03FB95-BEE0-5E45-B9DD-62DF74DC5F56}" name="Nom du marché" dataDxfId="20"/>
    <tableColumn id="8" xr3:uid="{2122660A-C47E-514E-8772-CFEBFF7530C7}" name="Pièces transmises de marchés " dataDxfId="19"/>
    <tableColumn id="10" xr3:uid="{24954B4A-A26E-E743-86CF-3F6D1E70B7DC}" name="Date du marché" dataDxfId="18"/>
    <tableColumn id="9" xr3:uid="{5CCF4999-EC9B-4146-A4B2-1D28AF38D2E4}" name="Montant HT du marché " dataDxfId="17"/>
    <tableColumn id="7" xr3:uid="{A4DD5812-046B-F240-8486-0B7545C13476}" name="Le marché est-il lié à une dépense couverte par une OCS ?" dataDxfId="1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EAAE-43B2-456A-A8C2-FCAD246C52E9}">
  <sheetPr codeName="Feuil2">
    <pageSetUpPr fitToPage="1"/>
  </sheetPr>
  <dimension ref="A1:X31"/>
  <sheetViews>
    <sheetView showGridLines="0" tabSelected="1" zoomScale="66" zoomScaleNormal="85" workbookViewId="0">
      <selection activeCell="AE21" sqref="AE21"/>
    </sheetView>
  </sheetViews>
  <sheetFormatPr defaultColWidth="11.42578125" defaultRowHeight="15"/>
  <cols>
    <col min="1" max="9" width="11.42578125" style="27"/>
    <col min="10" max="10" width="16.42578125" style="27" customWidth="1"/>
    <col min="11" max="16384" width="11.42578125" style="27"/>
  </cols>
  <sheetData>
    <row r="1" spans="1:24">
      <c r="A1" s="25"/>
      <c r="B1" s="25"/>
      <c r="C1" s="25"/>
      <c r="D1" s="25"/>
      <c r="E1" s="25"/>
      <c r="F1" s="25"/>
      <c r="G1" s="25"/>
      <c r="H1" s="25"/>
      <c r="I1" s="25"/>
      <c r="J1" s="25"/>
      <c r="K1" s="25"/>
      <c r="L1" s="25"/>
      <c r="M1" s="25"/>
      <c r="N1" s="25"/>
      <c r="O1" s="25"/>
      <c r="P1" s="25"/>
      <c r="Q1" s="25"/>
      <c r="R1" s="25"/>
      <c r="S1" s="25"/>
      <c r="T1" s="25"/>
      <c r="U1" s="25"/>
      <c r="V1" s="25"/>
      <c r="W1" s="25"/>
      <c r="X1" s="26"/>
    </row>
    <row r="2" spans="1:24">
      <c r="X2" s="28"/>
    </row>
    <row r="3" spans="1:24">
      <c r="X3" s="28"/>
    </row>
    <row r="4" spans="1:24">
      <c r="X4" s="28"/>
    </row>
    <row r="5" spans="1:24">
      <c r="X5" s="28"/>
    </row>
    <row r="6" spans="1:24">
      <c r="X6" s="28"/>
    </row>
    <row r="7" spans="1:24">
      <c r="V7" s="746"/>
      <c r="W7" s="746"/>
      <c r="X7" s="28"/>
    </row>
    <row r="8" spans="1:24" ht="21">
      <c r="A8" s="756" t="s">
        <v>0</v>
      </c>
      <c r="B8" s="757"/>
      <c r="C8" s="757"/>
      <c r="D8" s="757"/>
      <c r="E8" s="757"/>
      <c r="F8" s="757"/>
      <c r="G8" s="757"/>
      <c r="H8" s="757"/>
      <c r="I8" s="757"/>
      <c r="J8" s="757"/>
      <c r="K8" s="757"/>
      <c r="L8" s="757"/>
      <c r="M8" s="757"/>
      <c r="N8" s="757"/>
      <c r="O8" s="757"/>
      <c r="P8" s="757"/>
      <c r="Q8" s="757"/>
      <c r="R8" s="757"/>
      <c r="S8" s="757"/>
      <c r="T8" s="757"/>
      <c r="U8" s="757"/>
      <c r="V8" s="757"/>
      <c r="W8" s="757"/>
      <c r="X8" s="758"/>
    </row>
    <row r="9" spans="1:24" ht="26.1">
      <c r="A9" s="753" t="s">
        <v>1</v>
      </c>
      <c r="B9" s="754"/>
      <c r="C9" s="754"/>
      <c r="D9" s="754"/>
      <c r="E9" s="754"/>
      <c r="F9" s="754"/>
      <c r="G9" s="754"/>
      <c r="H9" s="754"/>
      <c r="I9" s="754"/>
      <c r="J9" s="754"/>
      <c r="K9" s="754"/>
      <c r="L9" s="754"/>
      <c r="M9" s="754"/>
      <c r="N9" s="754"/>
      <c r="O9" s="754"/>
      <c r="P9" s="754"/>
      <c r="Q9" s="754"/>
      <c r="R9" s="754"/>
      <c r="S9" s="754"/>
      <c r="T9" s="754"/>
      <c r="U9" s="754"/>
      <c r="V9" s="754"/>
      <c r="W9" s="754"/>
      <c r="X9" s="755"/>
    </row>
    <row r="10" spans="1:24" ht="26.1">
      <c r="A10" s="753" t="s">
        <v>2</v>
      </c>
      <c r="B10" s="754"/>
      <c r="C10" s="754"/>
      <c r="D10" s="754"/>
      <c r="E10" s="754"/>
      <c r="F10" s="754"/>
      <c r="G10" s="754"/>
      <c r="H10" s="754"/>
      <c r="I10" s="754"/>
      <c r="J10" s="754"/>
      <c r="K10" s="754"/>
      <c r="L10" s="754"/>
      <c r="M10" s="754"/>
      <c r="N10" s="754"/>
      <c r="O10" s="754"/>
      <c r="P10" s="754"/>
      <c r="Q10" s="754"/>
      <c r="R10" s="754"/>
      <c r="S10" s="754"/>
      <c r="T10" s="754"/>
      <c r="U10" s="754"/>
      <c r="V10" s="754"/>
      <c r="W10" s="754"/>
      <c r="X10" s="755"/>
    </row>
    <row r="11" spans="1:24" ht="26.1">
      <c r="A11" s="753" t="s">
        <v>3</v>
      </c>
      <c r="B11" s="754"/>
      <c r="C11" s="754"/>
      <c r="D11" s="754"/>
      <c r="E11" s="754"/>
      <c r="F11" s="754"/>
      <c r="G11" s="754"/>
      <c r="H11" s="754"/>
      <c r="I11" s="754"/>
      <c r="J11" s="754"/>
      <c r="K11" s="754"/>
      <c r="L11" s="754"/>
      <c r="M11" s="754"/>
      <c r="N11" s="754"/>
      <c r="O11" s="754"/>
      <c r="P11" s="754"/>
      <c r="Q11" s="754"/>
      <c r="R11" s="754"/>
      <c r="S11" s="754"/>
      <c r="T11" s="754"/>
      <c r="U11" s="754"/>
      <c r="V11" s="754"/>
      <c r="W11" s="754"/>
      <c r="X11" s="755"/>
    </row>
    <row r="12" spans="1:24" ht="26.1">
      <c r="A12" s="769" t="s">
        <v>4</v>
      </c>
      <c r="B12" s="769"/>
      <c r="C12" s="769"/>
      <c r="D12" s="769"/>
      <c r="E12" s="769"/>
      <c r="F12" s="769"/>
      <c r="G12" s="769"/>
      <c r="H12" s="769"/>
      <c r="I12" s="769"/>
      <c r="J12" s="769"/>
      <c r="K12" s="769"/>
      <c r="L12" s="770" t="s">
        <v>5</v>
      </c>
      <c r="M12" s="770"/>
      <c r="N12" s="770"/>
      <c r="O12" s="770"/>
      <c r="P12" s="770"/>
      <c r="Q12" s="770"/>
      <c r="R12" s="770"/>
      <c r="S12" s="770"/>
      <c r="T12" s="770"/>
      <c r="U12" s="770"/>
      <c r="V12" s="770"/>
      <c r="W12" s="770"/>
      <c r="X12" s="770"/>
    </row>
    <row r="13" spans="1:24" ht="21">
      <c r="A13" s="765" t="s">
        <v>6</v>
      </c>
      <c r="B13" s="766"/>
      <c r="C13" s="766"/>
      <c r="D13" s="766"/>
      <c r="E13" s="766"/>
      <c r="F13" s="766"/>
      <c r="G13" s="766"/>
      <c r="H13" s="766"/>
      <c r="I13" s="766"/>
      <c r="J13" s="766"/>
      <c r="K13" s="766"/>
      <c r="L13" s="766"/>
      <c r="M13" s="766"/>
      <c r="N13" s="766"/>
      <c r="O13" s="766"/>
      <c r="P13" s="766"/>
      <c r="Q13" s="766"/>
      <c r="R13" s="766"/>
      <c r="S13" s="766"/>
      <c r="T13" s="766"/>
      <c r="U13" s="766"/>
      <c r="V13" s="766"/>
      <c r="W13" s="766"/>
      <c r="X13" s="767"/>
    </row>
    <row r="14" spans="1:24" ht="21">
      <c r="A14" s="29"/>
      <c r="B14" s="30"/>
      <c r="C14" s="30"/>
      <c r="D14" s="30"/>
      <c r="E14" s="30"/>
      <c r="F14" s="30"/>
      <c r="G14" s="30"/>
      <c r="H14" s="30"/>
      <c r="I14" s="30"/>
      <c r="J14" s="31"/>
      <c r="K14" s="31"/>
      <c r="L14" s="31"/>
      <c r="M14" s="31"/>
      <c r="N14" s="31"/>
      <c r="O14" s="30"/>
      <c r="P14" s="30"/>
      <c r="Q14" s="30"/>
      <c r="R14" s="30"/>
      <c r="S14" s="30"/>
      <c r="T14" s="30"/>
      <c r="U14" s="30"/>
      <c r="V14" s="30"/>
      <c r="W14" s="30"/>
      <c r="X14" s="32"/>
    </row>
    <row r="15" spans="1:24" ht="29.1">
      <c r="A15" s="750" t="s">
        <v>7</v>
      </c>
      <c r="B15" s="751"/>
      <c r="C15" s="751"/>
      <c r="D15" s="751"/>
      <c r="E15" s="751"/>
      <c r="F15" s="751"/>
      <c r="G15" s="751"/>
      <c r="H15" s="751"/>
      <c r="I15" s="751"/>
      <c r="J15" s="751"/>
      <c r="K15" s="751"/>
      <c r="L15" s="751"/>
      <c r="M15" s="751"/>
      <c r="N15" s="751"/>
      <c r="O15" s="751"/>
      <c r="P15" s="751"/>
      <c r="Q15" s="751"/>
      <c r="R15" s="751"/>
      <c r="S15" s="751"/>
      <c r="T15" s="751"/>
      <c r="U15" s="751"/>
      <c r="V15" s="751"/>
      <c r="W15" s="751"/>
      <c r="X15" s="752"/>
    </row>
    <row r="16" spans="1:24" ht="29.1">
      <c r="A16" s="33"/>
      <c r="B16" s="33"/>
      <c r="C16" s="33"/>
      <c r="D16" s="33"/>
      <c r="E16" s="33"/>
      <c r="F16" s="33"/>
      <c r="G16" s="33"/>
      <c r="H16" s="33"/>
      <c r="I16" s="33"/>
      <c r="J16" s="33"/>
      <c r="K16" s="768" t="s">
        <v>8</v>
      </c>
      <c r="L16" s="768"/>
      <c r="M16" s="768"/>
      <c r="N16" s="33"/>
      <c r="O16" s="33"/>
      <c r="P16" s="33"/>
      <c r="Q16" s="33"/>
      <c r="R16" s="33"/>
      <c r="S16" s="33"/>
      <c r="T16" s="33"/>
      <c r="U16" s="33"/>
      <c r="V16" s="33"/>
      <c r="W16" s="33"/>
      <c r="X16" s="34"/>
    </row>
    <row r="17" spans="1:24" ht="48" customHeight="1">
      <c r="A17" s="761" t="s">
        <v>9</v>
      </c>
      <c r="B17" s="762"/>
      <c r="C17" s="762"/>
      <c r="D17" s="762"/>
      <c r="E17" s="762"/>
      <c r="F17" s="762"/>
      <c r="G17" s="762"/>
      <c r="H17" s="762"/>
      <c r="I17" s="762"/>
      <c r="J17" s="762"/>
      <c r="K17" s="762"/>
      <c r="L17" s="762"/>
      <c r="M17" s="762"/>
      <c r="N17" s="762"/>
      <c r="O17" s="762"/>
      <c r="P17" s="762"/>
      <c r="Q17" s="762"/>
      <c r="R17" s="762"/>
      <c r="S17" s="762"/>
      <c r="T17" s="762"/>
      <c r="U17" s="762"/>
      <c r="V17" s="762"/>
      <c r="W17" s="762"/>
      <c r="X17" s="763"/>
    </row>
    <row r="18" spans="1:24" ht="35.25" customHeight="1">
      <c r="B18" s="759" t="s">
        <v>10</v>
      </c>
      <c r="C18" s="759"/>
      <c r="D18" s="759"/>
      <c r="E18" s="759"/>
      <c r="F18" s="759"/>
      <c r="G18" s="759"/>
      <c r="H18" s="759"/>
      <c r="I18" s="759"/>
      <c r="J18" s="759"/>
      <c r="K18" s="759"/>
      <c r="L18" s="759"/>
      <c r="M18" s="759"/>
      <c r="N18" s="759"/>
      <c r="O18" s="759"/>
      <c r="P18" s="759"/>
      <c r="Q18" s="759"/>
      <c r="R18" s="759"/>
      <c r="S18" s="759"/>
      <c r="T18" s="759"/>
      <c r="U18" s="759"/>
      <c r="V18" s="759"/>
      <c r="W18" s="759"/>
      <c r="X18" s="28"/>
    </row>
    <row r="19" spans="1:24">
      <c r="X19" s="28"/>
    </row>
    <row r="20" spans="1:24" ht="18.95">
      <c r="B20" s="748" t="s">
        <v>11</v>
      </c>
      <c r="C20" s="748"/>
      <c r="D20" s="748"/>
      <c r="E20" s="748"/>
      <c r="F20" s="748"/>
      <c r="G20" s="748"/>
      <c r="H20" s="748"/>
      <c r="I20" s="748"/>
      <c r="J20" s="748"/>
      <c r="K20" s="748"/>
      <c r="L20" s="748"/>
      <c r="M20" s="748"/>
      <c r="N20" s="748"/>
      <c r="O20" s="748"/>
      <c r="P20" s="748"/>
      <c r="Q20" s="748"/>
      <c r="R20" s="748"/>
      <c r="S20" s="748"/>
      <c r="T20" s="748"/>
      <c r="U20" s="748"/>
      <c r="V20" s="748"/>
      <c r="W20" s="748"/>
      <c r="X20" s="28"/>
    </row>
    <row r="21" spans="1:24" ht="78.95" customHeight="1">
      <c r="B21" s="760" t="s">
        <v>12</v>
      </c>
      <c r="C21" s="764"/>
      <c r="D21" s="764"/>
      <c r="E21" s="764"/>
      <c r="F21" s="764"/>
      <c r="G21" s="764"/>
      <c r="H21" s="764"/>
      <c r="I21" s="764"/>
      <c r="J21" s="764"/>
      <c r="K21" s="764"/>
      <c r="L21" s="764"/>
      <c r="M21" s="764"/>
      <c r="N21" s="764"/>
      <c r="O21" s="764"/>
      <c r="P21" s="764"/>
      <c r="Q21" s="764"/>
      <c r="R21" s="764"/>
      <c r="S21" s="764"/>
      <c r="T21" s="764"/>
      <c r="U21" s="764"/>
      <c r="V21" s="764"/>
      <c r="W21" s="764"/>
      <c r="X21" s="28"/>
    </row>
    <row r="22" spans="1:24" ht="45" customHeight="1">
      <c r="B22" s="760" t="s">
        <v>13</v>
      </c>
      <c r="C22" s="764"/>
      <c r="D22" s="764"/>
      <c r="E22" s="764"/>
      <c r="F22" s="764"/>
      <c r="G22" s="764"/>
      <c r="H22" s="764"/>
      <c r="I22" s="764"/>
      <c r="J22" s="764"/>
      <c r="K22" s="764"/>
      <c r="L22" s="764"/>
      <c r="M22" s="764"/>
      <c r="N22" s="764"/>
      <c r="O22" s="764"/>
      <c r="P22" s="764"/>
      <c r="Q22" s="764"/>
      <c r="R22" s="764"/>
      <c r="S22" s="764"/>
      <c r="T22" s="764"/>
      <c r="U22" s="764"/>
      <c r="V22" s="764"/>
      <c r="W22" s="764"/>
      <c r="X22" s="28"/>
    </row>
    <row r="23" spans="1:24" ht="253.5" customHeight="1">
      <c r="B23" s="760" t="s">
        <v>14</v>
      </c>
      <c r="C23" s="760"/>
      <c r="D23" s="760"/>
      <c r="E23" s="760"/>
      <c r="F23" s="760"/>
      <c r="G23" s="760"/>
      <c r="H23" s="760"/>
      <c r="I23" s="760"/>
      <c r="J23" s="760"/>
      <c r="K23" s="760"/>
      <c r="L23" s="760"/>
      <c r="M23" s="760"/>
      <c r="N23" s="760"/>
      <c r="O23" s="760"/>
      <c r="P23" s="760"/>
      <c r="Q23" s="760"/>
      <c r="R23" s="760"/>
      <c r="S23" s="760"/>
      <c r="T23" s="760"/>
      <c r="U23" s="760"/>
      <c r="V23" s="760"/>
      <c r="W23" s="760"/>
      <c r="X23" s="28"/>
    </row>
    <row r="24" spans="1:24" ht="119.1" customHeight="1">
      <c r="B24" s="747" t="s">
        <v>15</v>
      </c>
      <c r="C24" s="747"/>
      <c r="D24" s="747"/>
      <c r="E24" s="747"/>
      <c r="F24" s="747"/>
      <c r="G24" s="747"/>
      <c r="H24" s="747"/>
      <c r="I24" s="747"/>
      <c r="J24" s="747"/>
      <c r="K24" s="747"/>
      <c r="L24" s="747"/>
      <c r="M24" s="747"/>
      <c r="N24" s="747"/>
      <c r="O24" s="747"/>
      <c r="P24" s="747"/>
      <c r="Q24" s="747"/>
      <c r="R24" s="747"/>
      <c r="S24" s="747"/>
      <c r="T24" s="747"/>
      <c r="U24" s="747"/>
      <c r="V24" s="747"/>
      <c r="W24" s="747"/>
      <c r="X24" s="28"/>
    </row>
    <row r="25" spans="1:24" ht="120" customHeight="1">
      <c r="A25" s="35"/>
      <c r="B25" s="747" t="s">
        <v>16</v>
      </c>
      <c r="C25" s="747"/>
      <c r="D25" s="747"/>
      <c r="E25" s="747"/>
      <c r="F25" s="747"/>
      <c r="G25" s="747"/>
      <c r="H25" s="747"/>
      <c r="I25" s="747"/>
      <c r="J25" s="747"/>
      <c r="K25" s="747"/>
      <c r="L25" s="747"/>
      <c r="M25" s="747"/>
      <c r="N25" s="747"/>
      <c r="O25" s="747"/>
      <c r="P25" s="747"/>
      <c r="Q25" s="747"/>
      <c r="R25" s="747"/>
      <c r="S25" s="747"/>
      <c r="T25" s="747"/>
      <c r="U25" s="747"/>
      <c r="V25" s="747"/>
      <c r="W25" s="747"/>
      <c r="X25" s="28"/>
    </row>
    <row r="26" spans="1:24" ht="32.1" customHeight="1">
      <c r="A26" s="35"/>
      <c r="B26" s="747" t="s">
        <v>17</v>
      </c>
      <c r="C26" s="747"/>
      <c r="D26" s="747"/>
      <c r="E26" s="747"/>
      <c r="F26" s="747"/>
      <c r="G26" s="747"/>
      <c r="H26" s="747"/>
      <c r="I26" s="747"/>
      <c r="J26" s="747"/>
      <c r="K26" s="747"/>
      <c r="L26" s="747"/>
      <c r="M26" s="747"/>
      <c r="N26" s="747"/>
      <c r="O26" s="747"/>
      <c r="P26" s="747"/>
      <c r="Q26" s="747"/>
      <c r="R26" s="747"/>
      <c r="S26" s="747"/>
      <c r="T26" s="747"/>
      <c r="U26" s="747"/>
      <c r="V26" s="747"/>
      <c r="W26" s="747"/>
      <c r="X26" s="28"/>
    </row>
    <row r="27" spans="1:24">
      <c r="X27" s="28"/>
    </row>
    <row r="28" spans="1:24" ht="18.95">
      <c r="B28" s="749" t="s">
        <v>18</v>
      </c>
      <c r="C28" s="749"/>
      <c r="D28" s="749"/>
      <c r="E28" s="749"/>
      <c r="F28" s="749"/>
      <c r="G28" s="749"/>
      <c r="H28" s="749"/>
      <c r="I28" s="749"/>
      <c r="J28" s="749"/>
      <c r="K28" s="749"/>
      <c r="L28" s="749"/>
      <c r="M28" s="749"/>
      <c r="N28" s="749"/>
      <c r="O28" s="749"/>
      <c r="P28" s="749"/>
      <c r="Q28" s="749"/>
      <c r="R28" s="749"/>
      <c r="S28" s="749"/>
      <c r="T28" s="749"/>
      <c r="U28" s="749"/>
      <c r="V28" s="749"/>
      <c r="W28" s="749"/>
      <c r="X28" s="28"/>
    </row>
    <row r="29" spans="1:24" ht="96" customHeight="1">
      <c r="B29" s="747" t="s">
        <v>19</v>
      </c>
      <c r="C29" s="747"/>
      <c r="D29" s="747"/>
      <c r="E29" s="747"/>
      <c r="F29" s="747"/>
      <c r="G29" s="747"/>
      <c r="H29" s="747"/>
      <c r="I29" s="747"/>
      <c r="J29" s="747"/>
      <c r="K29" s="747"/>
      <c r="L29" s="747"/>
      <c r="M29" s="747"/>
      <c r="N29" s="747"/>
      <c r="O29" s="747"/>
      <c r="P29" s="747"/>
      <c r="Q29" s="747"/>
      <c r="R29" s="747"/>
      <c r="S29" s="747"/>
      <c r="T29" s="747"/>
      <c r="U29" s="747"/>
      <c r="V29" s="747"/>
      <c r="W29" s="747"/>
      <c r="X29" s="28"/>
    </row>
    <row r="30" spans="1:24" ht="15.95">
      <c r="B30" s="745"/>
      <c r="C30" s="745"/>
      <c r="D30" s="745"/>
      <c r="E30" s="745"/>
      <c r="F30" s="745"/>
      <c r="G30" s="745"/>
      <c r="H30" s="745"/>
      <c r="I30" s="745"/>
      <c r="J30" s="745"/>
      <c r="K30" s="745"/>
      <c r="L30" s="745"/>
      <c r="M30" s="745"/>
      <c r="N30" s="745"/>
      <c r="O30" s="745"/>
      <c r="P30" s="745"/>
      <c r="Q30" s="745"/>
      <c r="R30" s="745"/>
      <c r="S30" s="745"/>
      <c r="T30" s="745"/>
      <c r="U30" s="745"/>
      <c r="V30" s="745"/>
      <c r="W30" s="745"/>
      <c r="X30" s="28"/>
    </row>
    <row r="31" spans="1:24" ht="21.95" thickBot="1">
      <c r="A31" s="36"/>
      <c r="B31" s="37"/>
      <c r="C31" s="36"/>
      <c r="D31" s="36"/>
      <c r="E31" s="36"/>
      <c r="F31" s="36"/>
      <c r="G31" s="36"/>
      <c r="H31" s="36"/>
      <c r="I31" s="36"/>
      <c r="J31" s="36"/>
      <c r="K31" s="36"/>
      <c r="L31" s="36"/>
      <c r="M31" s="36"/>
      <c r="N31" s="36"/>
      <c r="O31" s="36"/>
      <c r="P31" s="36"/>
      <c r="Q31" s="36"/>
      <c r="R31" s="36"/>
      <c r="S31" s="36"/>
      <c r="T31" s="36"/>
      <c r="U31" s="36"/>
      <c r="V31" s="36"/>
      <c r="W31" s="36"/>
      <c r="X31" s="38"/>
    </row>
  </sheetData>
  <sheetProtection algorithmName="SHA-512" hashValue="+/K2V1f7oA6CZO+8cWy4pBAdraqEc1Els/q43V9ZoE8j+NERHHyJUjX8N9bsqm1jDUWE3soqLE9xzuk6FQ5FiA==" saltValue="0DaM/5JWUOUVLQiEbhnfhg==" spinCount="100000" sheet="1" objects="1" scenarios="1" formatCells="0" formatColumns="0" formatRows="0"/>
  <mergeCells count="21">
    <mergeCell ref="B26:W26"/>
    <mergeCell ref="A13:X13"/>
    <mergeCell ref="K16:M16"/>
    <mergeCell ref="A12:K12"/>
    <mergeCell ref="L12:X12"/>
    <mergeCell ref="V7:W7"/>
    <mergeCell ref="B24:W24"/>
    <mergeCell ref="B20:W20"/>
    <mergeCell ref="B28:W28"/>
    <mergeCell ref="B29:W29"/>
    <mergeCell ref="A15:X15"/>
    <mergeCell ref="A9:X9"/>
    <mergeCell ref="A8:X8"/>
    <mergeCell ref="B18:W18"/>
    <mergeCell ref="B23:W23"/>
    <mergeCell ref="A10:X10"/>
    <mergeCell ref="A11:X11"/>
    <mergeCell ref="A17:X17"/>
    <mergeCell ref="B21:W21"/>
    <mergeCell ref="B22:W22"/>
    <mergeCell ref="B25:W25"/>
  </mergeCells>
  <dataValidations count="1">
    <dataValidation type="list" allowBlank="1" showInputMessage="1" showErrorMessage="1" sqref="L12:X12" xr:uid="{7A107C77-D0CF-45F8-BA0C-E40BEFD09EB1}">
      <formula1>"Privé,Public"</formula1>
    </dataValidation>
  </dataValidations>
  <pageMargins left="6.6666666666666671E-3" right="0.7" top="3.3333333333333335E-3" bottom="0.75" header="0.3" footer="0.3"/>
  <pageSetup paperSize="9" scale="3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87089-037E-FF4B-87B8-6DDCB2B3F9E3}">
  <dimension ref="E1:S151"/>
  <sheetViews>
    <sheetView showGridLines="0" topLeftCell="A32" zoomScale="43" zoomScaleNormal="70" workbookViewId="0">
      <selection activeCell="AB18" sqref="AB18"/>
    </sheetView>
  </sheetViews>
  <sheetFormatPr defaultColWidth="10.85546875" defaultRowHeight="15"/>
  <cols>
    <col min="4" max="4" width="17.7109375" customWidth="1"/>
    <col min="5" max="5" width="55.140625" customWidth="1"/>
    <col min="6" max="6" width="34.140625" customWidth="1"/>
    <col min="7" max="7" width="40.7109375" customWidth="1"/>
    <col min="8" max="8" width="20.7109375" style="194" customWidth="1"/>
    <col min="9" max="9" width="51.85546875" customWidth="1"/>
    <col min="10" max="10" width="30" customWidth="1"/>
    <col min="11" max="11" width="26.28515625" customWidth="1"/>
    <col min="12" max="12" width="27.28515625" bestFit="1" customWidth="1"/>
    <col min="13" max="18" width="27.140625" customWidth="1"/>
  </cols>
  <sheetData>
    <row r="1" spans="5:11" ht="23.1" thickBot="1">
      <c r="E1" s="178" t="s">
        <v>367</v>
      </c>
      <c r="F1" s="178"/>
      <c r="G1" s="179"/>
      <c r="H1" s="180"/>
      <c r="I1" s="179"/>
      <c r="J1" s="179"/>
      <c r="K1" s="179"/>
    </row>
    <row r="2" spans="5:11" ht="20.100000000000001" thickBot="1">
      <c r="E2" s="1027" t="s">
        <v>368</v>
      </c>
      <c r="F2" s="1028"/>
      <c r="G2" s="1028"/>
      <c r="H2" s="1028"/>
      <c r="I2" s="1028"/>
      <c r="J2" s="1028"/>
      <c r="K2" s="1029"/>
    </row>
    <row r="3" spans="5:11" ht="23.1" thickBot="1">
      <c r="E3" s="181" t="s">
        <v>369</v>
      </c>
      <c r="F3" s="181"/>
      <c r="G3" s="182"/>
      <c r="H3" s="183"/>
      <c r="I3" s="182"/>
      <c r="J3" s="182"/>
      <c r="K3" s="182"/>
    </row>
    <row r="4" spans="5:11" ht="18.95">
      <c r="E4" s="1030" t="s">
        <v>370</v>
      </c>
      <c r="F4" s="1031"/>
      <c r="G4" s="1031"/>
      <c r="H4" s="1031"/>
      <c r="I4" s="1031"/>
      <c r="J4" s="1031"/>
      <c r="K4" s="1032"/>
    </row>
    <row r="5" spans="5:11" ht="17.100000000000001" thickBot="1">
      <c r="E5" s="184"/>
      <c r="F5" s="185"/>
      <c r="G5" s="185"/>
      <c r="H5" s="186"/>
      <c r="I5" s="185"/>
      <c r="J5" s="185"/>
      <c r="K5" s="187"/>
    </row>
    <row r="6" spans="5:11" ht="15.95">
      <c r="E6" s="1033" t="s">
        <v>371</v>
      </c>
      <c r="F6" s="1033"/>
      <c r="G6" s="1033"/>
      <c r="H6" s="1033"/>
      <c r="I6" s="1033"/>
      <c r="J6" s="1033"/>
      <c r="K6" s="1033"/>
    </row>
    <row r="7" spans="5:11" ht="35.1" thickBot="1">
      <c r="E7" s="188"/>
      <c r="F7" s="188"/>
      <c r="G7" s="188"/>
      <c r="H7" s="189"/>
      <c r="I7" s="188"/>
      <c r="J7" s="188"/>
      <c r="K7" s="188"/>
    </row>
    <row r="8" spans="5:11" ht="21">
      <c r="E8" s="1034" t="s">
        <v>0</v>
      </c>
      <c r="F8" s="1035"/>
      <c r="G8" s="1035"/>
      <c r="H8" s="1035"/>
      <c r="I8" s="1035"/>
      <c r="J8" s="1035"/>
      <c r="K8" s="1036"/>
    </row>
    <row r="9" spans="5:11" ht="26.1">
      <c r="E9" s="1011" t="str">
        <f>Accueil!A9</f>
        <v xml:space="preserve">Construction stockage banque alimentaire et ecolodge </v>
      </c>
      <c r="F9" s="1012"/>
      <c r="G9" s="1012"/>
      <c r="H9" s="1012"/>
      <c r="I9" s="1012"/>
      <c r="J9" s="1012"/>
      <c r="K9" s="1013"/>
    </row>
    <row r="10" spans="5:11" ht="26.1">
      <c r="E10" s="1011" t="str">
        <f>Accueil!A10</f>
        <v>MOD678910</v>
      </c>
      <c r="F10" s="1012"/>
      <c r="G10" s="1012"/>
      <c r="H10" s="1012"/>
      <c r="I10" s="1012"/>
      <c r="J10" s="1012"/>
      <c r="K10" s="1013"/>
    </row>
    <row r="11" spans="5:11" ht="26.1">
      <c r="E11" s="1011" t="str">
        <f>Accueil!A11</f>
        <v>SARL THURAM</v>
      </c>
      <c r="F11" s="1012"/>
      <c r="G11" s="1012"/>
      <c r="H11" s="1012"/>
      <c r="I11" s="1012"/>
      <c r="J11" s="1012"/>
      <c r="K11" s="1013"/>
    </row>
    <row r="12" spans="5:11" ht="21">
      <c r="E12" s="1014" t="str">
        <f>Accueil!A13</f>
        <v>Mesure 73.05 : Amélioration des services de base et infrastructures dans les zones rurales</v>
      </c>
      <c r="F12" s="1015"/>
      <c r="G12" s="1015"/>
      <c r="H12" s="1015"/>
      <c r="I12" s="1015"/>
      <c r="J12" s="1015"/>
      <c r="K12" s="1016"/>
    </row>
    <row r="13" spans="5:11" ht="21">
      <c r="E13" s="190"/>
      <c r="F13" s="191"/>
      <c r="G13" s="191"/>
      <c r="H13" s="192"/>
      <c r="I13" s="191"/>
      <c r="J13" s="191"/>
      <c r="K13" s="193"/>
    </row>
    <row r="14" spans="5:11" ht="30" thickBot="1">
      <c r="E14" s="1017" t="s">
        <v>372</v>
      </c>
      <c r="F14" s="1018"/>
      <c r="G14" s="1018"/>
      <c r="H14" s="1018"/>
      <c r="I14" s="1018"/>
      <c r="J14" s="1018"/>
      <c r="K14" s="1019"/>
    </row>
    <row r="15" spans="5:11" ht="15.95">
      <c r="E15" s="1020" t="s">
        <v>373</v>
      </c>
      <c r="F15" s="1020"/>
      <c r="G15" s="1020"/>
      <c r="H15" s="1020"/>
      <c r="I15" s="1020"/>
      <c r="J15" s="1020"/>
      <c r="K15" s="1020"/>
    </row>
    <row r="17" spans="5:11" ht="15.95" thickBot="1"/>
    <row r="18" spans="5:11" ht="30" thickBot="1">
      <c r="E18" s="1021" t="s">
        <v>374</v>
      </c>
      <c r="F18" s="1022"/>
      <c r="G18" s="1023"/>
      <c r="I18" s="1024" t="s">
        <v>375</v>
      </c>
      <c r="J18" s="1025"/>
      <c r="K18" s="1026"/>
    </row>
    <row r="19" spans="5:11" ht="51" thickBot="1">
      <c r="E19" s="1037" t="s">
        <v>354</v>
      </c>
      <c r="F19" s="1038"/>
      <c r="G19" s="195" t="s">
        <v>347</v>
      </c>
      <c r="I19" s="196" t="s">
        <v>376</v>
      </c>
      <c r="J19" s="1039">
        <f>'Syn pf Instructeur'!B30</f>
        <v>0</v>
      </c>
      <c r="K19" s="1040"/>
    </row>
    <row r="20" spans="5:11" ht="24.95" thickBot="1">
      <c r="E20" s="1041" t="s">
        <v>377</v>
      </c>
      <c r="F20" s="1042"/>
      <c r="G20" s="1043"/>
      <c r="I20" s="197" t="s">
        <v>378</v>
      </c>
      <c r="J20" s="1044" t="e">
        <f>'Syn pf Instructeur'!H30/'Syn pf Instructeur'!C30</f>
        <v>#DIV/0!</v>
      </c>
      <c r="K20" s="1045"/>
    </row>
    <row r="21" spans="5:11" ht="21.95">
      <c r="E21" s="196" t="s">
        <v>379</v>
      </c>
      <c r="F21" s="198">
        <f>'Syn pf Instructeur'!O5+'Syn pf Instructeur'!P5</f>
        <v>0</v>
      </c>
      <c r="G21" s="199">
        <f>'Syn pf Instructeur'!O6+'Syn pf Instructeur'!P6</f>
        <v>0</v>
      </c>
      <c r="I21" s="197" t="s">
        <v>380</v>
      </c>
      <c r="J21" s="1046">
        <f>'Syn pf Instructeur'!H30</f>
        <v>0</v>
      </c>
      <c r="K21" s="1047"/>
    </row>
    <row r="22" spans="5:11" ht="21.95">
      <c r="E22" s="197" t="s">
        <v>276</v>
      </c>
      <c r="F22" s="200">
        <f>'Syn pf Instructeur'!R5</f>
        <v>0</v>
      </c>
      <c r="G22" s="201">
        <f>'Syn pf Instructeur'!R6</f>
        <v>0</v>
      </c>
      <c r="I22" s="398" t="s">
        <v>381</v>
      </c>
      <c r="J22" s="1009">
        <f>'Syn pf Instructeur'!L30</f>
        <v>0</v>
      </c>
      <c r="K22" s="1010"/>
    </row>
    <row r="23" spans="5:11" ht="21.95">
      <c r="E23" s="197" t="s">
        <v>382</v>
      </c>
      <c r="F23" s="200">
        <f>'Syn pf Instructeur'!Q5</f>
        <v>0</v>
      </c>
      <c r="G23" s="201">
        <f>'Syn pf Instructeur'!Q6</f>
        <v>0</v>
      </c>
      <c r="I23" s="398" t="s">
        <v>383</v>
      </c>
      <c r="J23" s="1055">
        <f>'Syn pf Instructeur'!O30</f>
        <v>0</v>
      </c>
      <c r="K23" s="1056"/>
    </row>
    <row r="24" spans="5:11" ht="45" thickBot="1">
      <c r="E24" s="197" t="s">
        <v>277</v>
      </c>
      <c r="F24" s="200">
        <f>'Syn pf Instructeur'!S5</f>
        <v>0</v>
      </c>
      <c r="G24" s="201">
        <f>'Syn pf Instructeur'!S6</f>
        <v>0</v>
      </c>
      <c r="I24" s="399" t="s">
        <v>384</v>
      </c>
      <c r="J24" s="1009">
        <f>'Syn pf Instructeur'!M11</f>
        <v>0</v>
      </c>
      <c r="K24" s="1010"/>
    </row>
    <row r="25" spans="5:11" ht="45" thickBot="1">
      <c r="E25" s="202" t="s">
        <v>385</v>
      </c>
      <c r="F25" s="203">
        <f>SUM(F21:F24)</f>
        <v>0</v>
      </c>
      <c r="G25" s="204">
        <f>SUM(G21:G24)</f>
        <v>0</v>
      </c>
      <c r="I25" s="399" t="s">
        <v>386</v>
      </c>
      <c r="J25" s="1009">
        <f>'Syn pf Instructeur'!M12</f>
        <v>0</v>
      </c>
      <c r="K25" s="1010"/>
    </row>
    <row r="26" spans="5:11" ht="44.1">
      <c r="E26" s="1048" t="s">
        <v>387</v>
      </c>
      <c r="F26" s="1049"/>
      <c r="G26" s="1050"/>
      <c r="I26" s="399" t="s">
        <v>388</v>
      </c>
      <c r="J26" s="1009">
        <f>'Syn pf Instructeur'!M13</f>
        <v>0</v>
      </c>
      <c r="K26" s="1010"/>
    </row>
    <row r="27" spans="5:11" ht="132">
      <c r="E27" s="397" t="s">
        <v>26</v>
      </c>
      <c r="F27" s="400">
        <f>'Syn pf Instructeur'!B19</f>
        <v>0</v>
      </c>
      <c r="G27" s="400">
        <f>'Syn pf Instructeur'!C19</f>
        <v>0</v>
      </c>
      <c r="I27" s="197" t="s">
        <v>389</v>
      </c>
      <c r="J27" s="1046">
        <f>'Syn pf Instructeur'!P14</f>
        <v>0</v>
      </c>
      <c r="K27" s="1047"/>
    </row>
    <row r="28" spans="5:11" ht="44.1">
      <c r="E28" s="397" t="s">
        <v>29</v>
      </c>
      <c r="F28" s="400">
        <f>'Syn pf Instructeur'!B20</f>
        <v>0</v>
      </c>
      <c r="G28" s="400">
        <f>'Syn pf Instructeur'!C20</f>
        <v>0</v>
      </c>
      <c r="I28" s="399" t="s">
        <v>384</v>
      </c>
      <c r="J28" s="1009">
        <f>'Syn pf Instructeur'!P11</f>
        <v>0</v>
      </c>
      <c r="K28" s="1010"/>
    </row>
    <row r="29" spans="5:11" ht="44.1">
      <c r="E29" s="397" t="s">
        <v>31</v>
      </c>
      <c r="F29" s="400">
        <f>'Syn pf Instructeur'!B21</f>
        <v>0</v>
      </c>
      <c r="G29" s="400">
        <f>'Syn pf Instructeur'!C21</f>
        <v>0</v>
      </c>
      <c r="I29" s="399" t="s">
        <v>386</v>
      </c>
      <c r="J29" s="1009">
        <f>'Syn pf Instructeur'!P12</f>
        <v>0</v>
      </c>
      <c r="K29" s="1010"/>
    </row>
    <row r="30" spans="5:11" ht="44.1">
      <c r="E30" s="397" t="s">
        <v>34</v>
      </c>
      <c r="F30" s="400">
        <f>'Syn pf Instructeur'!B22</f>
        <v>0</v>
      </c>
      <c r="G30" s="400">
        <f>'Syn pf Instructeur'!C22</f>
        <v>0</v>
      </c>
      <c r="I30" s="399" t="s">
        <v>388</v>
      </c>
      <c r="J30" s="1009">
        <f>'Syn pf Instructeur'!P13</f>
        <v>0</v>
      </c>
      <c r="K30" s="1010"/>
    </row>
    <row r="31" spans="5:11" ht="111" thickBot="1">
      <c r="E31" s="397" t="s">
        <v>37</v>
      </c>
      <c r="F31" s="400">
        <f>'Syn pf Instructeur'!B23</f>
        <v>0</v>
      </c>
      <c r="G31" s="400">
        <f>'Syn pf Instructeur'!C23</f>
        <v>0</v>
      </c>
      <c r="I31" s="401" t="s">
        <v>390</v>
      </c>
      <c r="J31" s="1051">
        <f>'Syn pf Instructeur'!S30</f>
        <v>0</v>
      </c>
      <c r="K31" s="1052"/>
    </row>
    <row r="32" spans="5:11" ht="89.1" thickBot="1">
      <c r="E32" s="397" t="s">
        <v>40</v>
      </c>
      <c r="F32" s="400">
        <f>'Syn pf Instructeur'!B24</f>
        <v>0</v>
      </c>
      <c r="G32" s="400">
        <f>'Syn pf Instructeur'!C24</f>
        <v>0</v>
      </c>
      <c r="I32" s="402" t="s">
        <v>391</v>
      </c>
      <c r="J32" s="1053">
        <f>'Syn pf Instructeur'!U30</f>
        <v>0</v>
      </c>
      <c r="K32" s="1054"/>
    </row>
    <row r="33" spans="5:10" ht="132">
      <c r="E33" s="397" t="s">
        <v>42</v>
      </c>
      <c r="F33" s="400">
        <f>'Syn pf Instructeur'!B25</f>
        <v>0</v>
      </c>
      <c r="G33" s="400">
        <f>'Syn pf Instructeur'!C25</f>
        <v>0</v>
      </c>
    </row>
    <row r="34" spans="5:10" ht="66">
      <c r="E34" s="397" t="s">
        <v>45</v>
      </c>
      <c r="F34" s="400">
        <f>'Syn pf Instructeur'!B26</f>
        <v>0</v>
      </c>
      <c r="G34" s="400">
        <f>'Syn pf Instructeur'!C26</f>
        <v>0</v>
      </c>
    </row>
    <row r="35" spans="5:10" ht="110.1">
      <c r="E35" s="397" t="s">
        <v>47</v>
      </c>
      <c r="F35" s="400">
        <f>'Syn pf Instructeur'!B27</f>
        <v>0</v>
      </c>
      <c r="G35" s="400">
        <f>'Syn pf Instructeur'!C27</f>
        <v>0</v>
      </c>
    </row>
    <row r="36" spans="5:10" ht="87.95">
      <c r="E36" s="397" t="s">
        <v>49</v>
      </c>
      <c r="F36" s="400">
        <f>'Syn pf Instructeur'!B28</f>
        <v>0</v>
      </c>
      <c r="G36" s="400">
        <f>'Syn pf Instructeur'!C28</f>
        <v>0</v>
      </c>
    </row>
    <row r="37" spans="5:10" ht="87.95">
      <c r="E37" s="397" t="s">
        <v>50</v>
      </c>
      <c r="F37" s="400">
        <f>'Syn pf Instructeur'!B29</f>
        <v>0</v>
      </c>
      <c r="G37" s="400">
        <f>'Syn pf Instructeur'!C29</f>
        <v>0</v>
      </c>
    </row>
    <row r="38" spans="5:10" ht="23.1" thickBot="1">
      <c r="E38" s="205" t="s">
        <v>385</v>
      </c>
      <c r="F38" s="206">
        <f>SUM(F27:F37)</f>
        <v>0</v>
      </c>
      <c r="G38" s="207">
        <f>SUM(G27:G37)</f>
        <v>0</v>
      </c>
    </row>
    <row r="39" spans="5:10" ht="15.95" thickBot="1"/>
    <row r="40" spans="5:10" ht="30" thickBot="1">
      <c r="E40" s="1021" t="s">
        <v>392</v>
      </c>
      <c r="F40" s="1022"/>
      <c r="G40" s="1022"/>
      <c r="H40" s="1022"/>
      <c r="I40" s="1022"/>
      <c r="J40" s="1023"/>
    </row>
    <row r="41" spans="5:10" ht="75">
      <c r="E41" s="208" t="s">
        <v>393</v>
      </c>
      <c r="F41" s="209" t="s">
        <v>59</v>
      </c>
      <c r="G41" s="209" t="s">
        <v>63</v>
      </c>
      <c r="H41" s="210" t="s">
        <v>62</v>
      </c>
      <c r="I41" s="209" t="s">
        <v>394</v>
      </c>
      <c r="J41" s="211" t="s">
        <v>354</v>
      </c>
    </row>
    <row r="42" spans="5:10" ht="24.95" thickBot="1">
      <c r="E42" s="1058" t="s">
        <v>395</v>
      </c>
      <c r="F42" s="1059"/>
      <c r="G42" s="1059"/>
      <c r="H42" s="1059"/>
      <c r="I42" s="1059"/>
      <c r="J42" s="1060"/>
    </row>
    <row r="43" spans="5:10" ht="21.95">
      <c r="E43" s="212">
        <f>'1-Investissements'!A9</f>
        <v>1</v>
      </c>
      <c r="F43" s="213" t="str">
        <f>IF('1-Investissements'!AG9="","",'1-Investissements'!AG9)</f>
        <v/>
      </c>
      <c r="G43" s="213" t="str">
        <f>IF('1-Investissements'!AK9="","",'1-Investissements'!AK9)</f>
        <v/>
      </c>
      <c r="H43" s="214" t="str">
        <f>IF('1-Investissements'!AJ9="","",'1-Investissements'!AJ9)</f>
        <v/>
      </c>
      <c r="I43" s="243" t="str">
        <f>IF(F43="","",IF('1-Investissements'!AH9="Oui","Il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3" s="215" t="str">
        <f>IF('1-Investissements'!BN9="","",'1-Investissements'!BN9)</f>
        <v/>
      </c>
    </row>
    <row r="44" spans="5:10" ht="21.95">
      <c r="E44" s="216">
        <f>'1-Investissements'!A10</f>
        <v>2</v>
      </c>
      <c r="F44" s="217" t="str">
        <f>IF('1-Investissements'!AG10="","",'1-Investissements'!AG10)</f>
        <v/>
      </c>
      <c r="G44" s="217" t="str">
        <f>IF('1-Investissements'!AK10="","",'1-Investissements'!AK10)</f>
        <v/>
      </c>
      <c r="H44" s="241" t="str">
        <f>IF('1-Investissements'!AJ10="","",'1-Investissements'!AJ10)</f>
        <v/>
      </c>
      <c r="I44" s="246" t="str">
        <f>IF(F44="","",IF('1-Investissements'!AH10="Oui","Il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4" s="242" t="str">
        <f>IF('1-Investissements'!BN10="","",'1-Investissements'!BN10)</f>
        <v/>
      </c>
    </row>
    <row r="45" spans="5:10" ht="21.95">
      <c r="E45" s="216">
        <f>'1-Investissements'!A11</f>
        <v>3</v>
      </c>
      <c r="F45" s="217" t="str">
        <f>IF('1-Investissements'!AG11="","",'1-Investissements'!AG11)</f>
        <v/>
      </c>
      <c r="G45" s="217" t="str">
        <f>IF('1-Investissements'!AK11="","",'1-Investissements'!AK11)</f>
        <v/>
      </c>
      <c r="H45" s="218" t="str">
        <f>IF('1-Investissements'!AJ11="","",'1-Investissements'!AJ11)</f>
        <v/>
      </c>
      <c r="I45" s="245" t="str">
        <f>IF(F45="","",IF('1-Investissements'!AH11="Oui","Il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5" s="219" t="str">
        <f>IF('1-Investissements'!BN11="","",'1-Investissements'!BN11)</f>
        <v/>
      </c>
    </row>
    <row r="46" spans="5:10" ht="21.95">
      <c r="E46" s="216">
        <f>'1-Investissements'!A12</f>
        <v>4</v>
      </c>
      <c r="F46" s="217" t="str">
        <f>IF('1-Investissements'!AG12="","",'1-Investissements'!AG12)</f>
        <v/>
      </c>
      <c r="G46" s="217" t="str">
        <f>IF('1-Investissements'!AK12="","",'1-Investissements'!AK12)</f>
        <v/>
      </c>
      <c r="H46" s="241" t="str">
        <f>IF('1-Investissements'!AJ12="","",'1-Investissements'!AJ12)</f>
        <v/>
      </c>
      <c r="I46" s="244" t="str">
        <f>IF(F46="","",IF('1-Investissements'!AH12="Oui","Il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6" s="242" t="str">
        <f>IF('1-Investissements'!BN12="","",'1-Investissements'!BN12)</f>
        <v/>
      </c>
    </row>
    <row r="47" spans="5:10" ht="23.1" thickBot="1">
      <c r="E47" s="220">
        <f>'1-Investissements'!A13</f>
        <v>5</v>
      </c>
      <c r="F47" s="221" t="str">
        <f>IF('1-Investissements'!AG13="","",'1-Investissements'!AG13)</f>
        <v/>
      </c>
      <c r="G47" s="221" t="str">
        <f>IF('1-Investissements'!AK13="","",'1-Investissements'!AK13)</f>
        <v/>
      </c>
      <c r="H47" s="222" t="str">
        <f>IF('1-Investissements'!AJ13="","",'1-Investissements'!AJ13)</f>
        <v/>
      </c>
      <c r="I47" s="247" t="str">
        <f>IF(F47="","",IF('1-Investissements'!AH13="Oui","Il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7" s="223" t="str">
        <f>IF('1-Investissements'!BN13="","",'1-Investissements'!BN13)</f>
        <v/>
      </c>
    </row>
    <row r="48" spans="5:10" ht="24.95" thickBot="1">
      <c r="E48" s="1061" t="s">
        <v>276</v>
      </c>
      <c r="F48" s="1062"/>
      <c r="G48" s="1062"/>
      <c r="H48" s="1062"/>
      <c r="I48" s="1062"/>
      <c r="J48" s="1063"/>
    </row>
    <row r="49" spans="5:10" ht="21.95">
      <c r="E49" s="212">
        <f>'2 - Frais de personnel'!A9</f>
        <v>1</v>
      </c>
      <c r="F49" s="213" t="str">
        <f>IF('2 - Frais de personnel'!P9="","",'2 - Frais de personnel'!P9)</f>
        <v/>
      </c>
      <c r="G49" s="213" t="str">
        <f>IF('2 - Frais de personnel'!S9="","",'2 - Frais de personnel'!S9)</f>
        <v/>
      </c>
      <c r="H49" s="214" t="str">
        <f>IF('2 - Frais de personnel'!Z9="","",'2 - Frais de personnel'!Z9)</f>
        <v/>
      </c>
      <c r="I49" s="1064" t="s">
        <v>396</v>
      </c>
      <c r="J49" s="215" t="str">
        <f>IF('2 - Frais de personnel'!AC9="","",'2 - Frais de personnel'!AC9)</f>
        <v/>
      </c>
    </row>
    <row r="50" spans="5:10" ht="21.95">
      <c r="E50" s="216">
        <f>'2 - Frais de personnel'!A10</f>
        <v>2</v>
      </c>
      <c r="F50" s="217" t="str">
        <f>IF('2 - Frais de personnel'!P10="","",'2 - Frais de personnel'!P10)</f>
        <v/>
      </c>
      <c r="G50" s="217" t="str">
        <f>IF('2 - Frais de personnel'!S10="","",'2 - Frais de personnel'!S10)</f>
        <v/>
      </c>
      <c r="H50" s="218" t="str">
        <f>IF('2 - Frais de personnel'!Z10="","",'2 - Frais de personnel'!Z10)</f>
        <v/>
      </c>
      <c r="I50" s="1065"/>
      <c r="J50" s="219" t="str">
        <f>IF('2 - Frais de personnel'!AC10="","",'2 - Frais de personnel'!AC10)</f>
        <v/>
      </c>
    </row>
    <row r="51" spans="5:10" ht="21.95">
      <c r="E51" s="216">
        <f>'2 - Frais de personnel'!A11</f>
        <v>3</v>
      </c>
      <c r="F51" s="217" t="str">
        <f>IF('2 - Frais de personnel'!P11="","",'2 - Frais de personnel'!P11)</f>
        <v/>
      </c>
      <c r="G51" s="217" t="str">
        <f>IF('2 - Frais de personnel'!S11="","",'2 - Frais de personnel'!S11)</f>
        <v/>
      </c>
      <c r="H51" s="218" t="str">
        <f>IF('2 - Frais de personnel'!Z11="","",'2 - Frais de personnel'!Z11)</f>
        <v/>
      </c>
      <c r="I51" s="1065"/>
      <c r="J51" s="219" t="str">
        <f>IF('2 - Frais de personnel'!AC11="","",'2 - Frais de personnel'!AC11)</f>
        <v/>
      </c>
    </row>
    <row r="52" spans="5:10" ht="21.95">
      <c r="E52" s="216">
        <f>'2 - Frais de personnel'!A12</f>
        <v>4</v>
      </c>
      <c r="F52" s="217" t="str">
        <f>IF('2 - Frais de personnel'!P12="","",'2 - Frais de personnel'!P12)</f>
        <v/>
      </c>
      <c r="G52" s="217" t="str">
        <f>IF('2 - Frais de personnel'!S12="","",'2 - Frais de personnel'!S12)</f>
        <v/>
      </c>
      <c r="H52" s="218" t="str">
        <f>IF('2 - Frais de personnel'!Z12="","",'2 - Frais de personnel'!Z12)</f>
        <v/>
      </c>
      <c r="I52" s="1065"/>
      <c r="J52" s="219" t="str">
        <f>IF('2 - Frais de personnel'!AC12="","",'2 - Frais de personnel'!AC12)</f>
        <v/>
      </c>
    </row>
    <row r="53" spans="5:10" ht="23.1" thickBot="1">
      <c r="E53" s="220">
        <f>'2 - Frais de personnel'!A13</f>
        <v>5</v>
      </c>
      <c r="F53" s="221" t="str">
        <f>IF('2 - Frais de personnel'!P13="","",'2 - Frais de personnel'!P13)</f>
        <v/>
      </c>
      <c r="G53" s="221" t="str">
        <f>IF('2 - Frais de personnel'!S13="","",'2 - Frais de personnel'!S13)</f>
        <v/>
      </c>
      <c r="H53" s="222" t="str">
        <f>IF('2 - Frais de personnel'!Z13="","",'2 - Frais de personnel'!Z13)</f>
        <v/>
      </c>
      <c r="I53" s="1066"/>
      <c r="J53" s="223" t="str">
        <f>IF('2 - Frais de personnel'!AC13="","",'2 - Frais de personnel'!AC13)</f>
        <v/>
      </c>
    </row>
    <row r="54" spans="5:10" ht="24.95" thickBot="1">
      <c r="E54" s="1061" t="s">
        <v>382</v>
      </c>
      <c r="F54" s="1062"/>
      <c r="G54" s="1062"/>
      <c r="H54" s="1062"/>
      <c r="I54" s="1062"/>
      <c r="J54" s="1063"/>
    </row>
    <row r="55" spans="5:10" ht="21.95">
      <c r="E55" s="212">
        <f>'3-Frais généraux'!A5</f>
        <v>1</v>
      </c>
      <c r="F55" s="213" t="str">
        <f>IF('3-Frais généraux'!AE5="","",'3-Frais généraux'!AE5)</f>
        <v/>
      </c>
      <c r="G55" s="213" t="str">
        <f>IF('3-Frais généraux'!AH5="","",'3-Frais généraux'!AH5)</f>
        <v/>
      </c>
      <c r="H55" s="214" t="str">
        <f>IF('3-Frais généraux'!AG5="","",'3-Frais généraux'!AG5)</f>
        <v/>
      </c>
      <c r="I55" s="1064" t="s">
        <v>396</v>
      </c>
      <c r="J55" s="215" t="str">
        <f>IF('3-Frais généraux'!BJ5="","",'3-Frais généraux'!BJ5)</f>
        <v/>
      </c>
    </row>
    <row r="56" spans="5:10" ht="21.95">
      <c r="E56" s="216">
        <f>'3-Frais généraux'!A6</f>
        <v>2</v>
      </c>
      <c r="F56" s="217" t="str">
        <f>IF('3-Frais généraux'!AE6="","",'3-Frais généraux'!AE6)</f>
        <v/>
      </c>
      <c r="G56" s="217" t="str">
        <f>IF('3-Frais généraux'!AH6="","",'3-Frais généraux'!AH6)</f>
        <v/>
      </c>
      <c r="H56" s="218" t="str">
        <f>IF('3-Frais généraux'!AG6="","",'3-Frais généraux'!AG6)</f>
        <v/>
      </c>
      <c r="I56" s="1065"/>
      <c r="J56" s="219" t="str">
        <f>IF('3-Frais généraux'!BJ6="","",'3-Frais généraux'!BJ6)</f>
        <v/>
      </c>
    </row>
    <row r="57" spans="5:10" ht="21.95">
      <c r="E57" s="216">
        <f>'3-Frais généraux'!A7</f>
        <v>3</v>
      </c>
      <c r="F57" s="217" t="str">
        <f>IF('3-Frais généraux'!AE7="","",'3-Frais généraux'!AE7)</f>
        <v/>
      </c>
      <c r="G57" s="217" t="str">
        <f>IF('3-Frais généraux'!AH7="","",'3-Frais généraux'!AH7)</f>
        <v/>
      </c>
      <c r="H57" s="218" t="str">
        <f>IF('3-Frais généraux'!AG7="","",'3-Frais généraux'!AG7)</f>
        <v/>
      </c>
      <c r="I57" s="1065"/>
      <c r="J57" s="219" t="str">
        <f>IF('3-Frais généraux'!BJ7="","",'3-Frais généraux'!BJ7)</f>
        <v/>
      </c>
    </row>
    <row r="58" spans="5:10" ht="21.95">
      <c r="E58" s="216">
        <f>'3-Frais généraux'!A8</f>
        <v>4</v>
      </c>
      <c r="F58" s="217" t="str">
        <f>IF('3-Frais généraux'!AE8="","",'3-Frais généraux'!AE8)</f>
        <v/>
      </c>
      <c r="G58" s="217" t="str">
        <f>IF('3-Frais généraux'!AH8="","",'3-Frais généraux'!AH8)</f>
        <v/>
      </c>
      <c r="H58" s="218" t="str">
        <f>IF('3-Frais généraux'!AG8="","",'3-Frais généraux'!AG8)</f>
        <v/>
      </c>
      <c r="I58" s="1065"/>
      <c r="J58" s="219" t="str">
        <f>IF('3-Frais généraux'!BJ8="","",'3-Frais généraux'!BJ8)</f>
        <v/>
      </c>
    </row>
    <row r="59" spans="5:10" ht="23.1" thickBot="1">
      <c r="E59" s="220">
        <f>'3-Frais généraux'!A9</f>
        <v>5</v>
      </c>
      <c r="F59" s="221" t="str">
        <f>IF('3-Frais généraux'!AE9="","",'3-Frais généraux'!AE9)</f>
        <v/>
      </c>
      <c r="G59" s="221" t="str">
        <f>IF('3-Frais généraux'!AH9="","",'3-Frais généraux'!AH9)</f>
        <v/>
      </c>
      <c r="H59" s="222" t="str">
        <f>IF('3-Frais généraux'!AG9="","",'3-Frais généraux'!AG9)</f>
        <v/>
      </c>
      <c r="I59" s="1066"/>
      <c r="J59" s="223" t="str">
        <f>IF('3-Frais généraux'!BJ9="","",'3-Frais généraux'!BJ9)</f>
        <v/>
      </c>
    </row>
    <row r="60" spans="5:10" ht="24.95" thickBot="1">
      <c r="E60" s="1061" t="s">
        <v>277</v>
      </c>
      <c r="F60" s="1062"/>
      <c r="G60" s="1062"/>
      <c r="H60" s="1062"/>
      <c r="I60" s="1062"/>
      <c r="J60" s="1063"/>
    </row>
    <row r="61" spans="5:10" ht="21.95">
      <c r="E61" s="736">
        <f>'4-Amortissement'!A5</f>
        <v>1</v>
      </c>
      <c r="F61" s="737" t="str">
        <f>IF('4-Amortissement'!R5="","",'4-Amortissement'!R5)</f>
        <v/>
      </c>
      <c r="G61" s="737" t="str">
        <f>IF('4-Amortissement'!S5="","",'4-Amortissement'!S5)</f>
        <v/>
      </c>
      <c r="H61" s="737" t="str">
        <f>IF('4-Amortissement'!W5="","",'4-Amortissement'!W5)</f>
        <v/>
      </c>
      <c r="I61" s="1071" t="s">
        <v>396</v>
      </c>
      <c r="J61" s="738" t="str">
        <f>IF('4-Amortissement'!AG5="","",'4-Amortissement'!AG5)</f>
        <v/>
      </c>
    </row>
    <row r="62" spans="5:10" ht="21.95">
      <c r="E62" s="739">
        <f>'4-Amortissement'!A6</f>
        <v>2</v>
      </c>
      <c r="F62" s="246" t="str">
        <f>IF('4-Amortissement'!R6="","",'4-Amortissement'!R6)</f>
        <v/>
      </c>
      <c r="G62" s="246" t="str">
        <f>IF('4-Amortissement'!S6="","",'4-Amortissement'!S6)</f>
        <v/>
      </c>
      <c r="H62" s="246" t="str">
        <f>IF('4-Amortissement'!W6="","",'4-Amortissement'!W6)</f>
        <v/>
      </c>
      <c r="I62" s="1065"/>
      <c r="J62" s="740" t="str">
        <f>IF('4-Amortissement'!AG6="","",'4-Amortissement'!AG6)</f>
        <v/>
      </c>
    </row>
    <row r="63" spans="5:10" ht="21.95">
      <c r="E63" s="739">
        <f>'4-Amortissement'!A7</f>
        <v>3</v>
      </c>
      <c r="F63" s="246" t="str">
        <f>IF('4-Amortissement'!R7="","",'4-Amortissement'!R7)</f>
        <v/>
      </c>
      <c r="G63" s="246" t="str">
        <f>IF('4-Amortissement'!S7="","",'4-Amortissement'!S7)</f>
        <v/>
      </c>
      <c r="H63" s="246" t="str">
        <f>IF('4-Amortissement'!W7="","",'4-Amortissement'!W7)</f>
        <v/>
      </c>
      <c r="I63" s="1065"/>
      <c r="J63" s="740" t="str">
        <f>IF('4-Amortissement'!AG7="","",'4-Amortissement'!AG7)</f>
        <v/>
      </c>
    </row>
    <row r="64" spans="5:10" ht="21.95">
      <c r="E64" s="739">
        <f>'4-Amortissement'!A8</f>
        <v>4</v>
      </c>
      <c r="F64" s="246" t="str">
        <f>IF('4-Amortissement'!R8="","",'4-Amortissement'!R8)</f>
        <v/>
      </c>
      <c r="G64" s="246" t="str">
        <f>IF('4-Amortissement'!S8="","",'4-Amortissement'!S8)</f>
        <v/>
      </c>
      <c r="H64" s="246" t="str">
        <f>IF('4-Amortissement'!W8="","",'4-Amortissement'!W8)</f>
        <v/>
      </c>
      <c r="I64" s="1065"/>
      <c r="J64" s="740" t="str">
        <f>IF('4-Amortissement'!AG8="","",'4-Amortissement'!AG8)</f>
        <v/>
      </c>
    </row>
    <row r="65" spans="5:10" ht="23.1" thickBot="1">
      <c r="E65" s="741">
        <f>'4-Amortissement'!A9</f>
        <v>5</v>
      </c>
      <c r="F65" s="742" t="str">
        <f>IF('4-Amortissement'!R9="","",'4-Amortissement'!R9)</f>
        <v/>
      </c>
      <c r="G65" s="742" t="str">
        <f>IF('4-Amortissement'!S9="","",'4-Amortissement'!S9)</f>
        <v/>
      </c>
      <c r="H65" s="742" t="str">
        <f>IF('4-Amortissement'!W9="","",'4-Amortissement'!W9)</f>
        <v/>
      </c>
      <c r="I65" s="1072"/>
      <c r="J65" s="743" t="str">
        <f>IF('4-Amortissement'!AG9="","",'4-Amortissement'!AG9)</f>
        <v/>
      </c>
    </row>
    <row r="66" spans="5:10" ht="21.95" thickBot="1">
      <c r="E66" s="1067" t="s">
        <v>397</v>
      </c>
      <c r="F66" s="1068"/>
      <c r="G66" s="1068"/>
      <c r="H66" s="1068"/>
      <c r="I66" s="1069"/>
      <c r="J66" s="224">
        <f>SUM(J43:J65)</f>
        <v>0</v>
      </c>
    </row>
    <row r="70" spans="5:10" ht="29.1">
      <c r="E70" s="225"/>
      <c r="F70" s="225"/>
      <c r="G70" s="225"/>
      <c r="H70" s="225"/>
      <c r="I70" s="225"/>
      <c r="J70" s="225"/>
    </row>
    <row r="71" spans="5:10" ht="24">
      <c r="E71" s="226"/>
      <c r="F71" s="226"/>
      <c r="G71" s="226"/>
      <c r="H71" s="226"/>
      <c r="I71" s="226"/>
      <c r="J71" s="226"/>
    </row>
    <row r="72" spans="5:10" ht="24">
      <c r="E72" s="226"/>
      <c r="F72" s="226"/>
      <c r="G72" s="226"/>
      <c r="H72" s="227"/>
      <c r="I72" s="1070"/>
      <c r="J72" s="1070"/>
    </row>
    <row r="73" spans="5:10" ht="18.95">
      <c r="E73" s="228"/>
      <c r="F73" s="228"/>
      <c r="G73" s="228"/>
      <c r="H73" s="229"/>
      <c r="I73" s="1057"/>
      <c r="J73" s="1057"/>
    </row>
    <row r="74" spans="5:10" ht="18.95">
      <c r="E74" s="228"/>
      <c r="F74" s="228"/>
      <c r="G74" s="228"/>
      <c r="H74" s="229"/>
      <c r="I74" s="1057"/>
      <c r="J74" s="1057"/>
    </row>
    <row r="75" spans="5:10" ht="18.95">
      <c r="E75" s="228"/>
      <c r="F75" s="228"/>
      <c r="G75" s="228"/>
      <c r="H75" s="229"/>
      <c r="I75" s="1057"/>
      <c r="J75" s="1057"/>
    </row>
    <row r="76" spans="5:10" ht="18.95">
      <c r="E76" s="228"/>
      <c r="F76" s="228"/>
      <c r="G76" s="228"/>
      <c r="H76" s="229"/>
      <c r="I76" s="1057"/>
      <c r="J76" s="1057"/>
    </row>
    <row r="77" spans="5:10" ht="18.95">
      <c r="E77" s="228"/>
      <c r="F77" s="228"/>
      <c r="G77" s="228"/>
      <c r="H77" s="229"/>
      <c r="I77" s="1057"/>
      <c r="J77" s="1057"/>
    </row>
    <row r="78" spans="5:10" ht="24">
      <c r="E78" s="226"/>
      <c r="F78" s="226"/>
      <c r="G78" s="226"/>
      <c r="H78" s="226"/>
      <c r="I78" s="226"/>
      <c r="J78" s="226"/>
    </row>
    <row r="79" spans="5:10" ht="24">
      <c r="E79" s="226"/>
      <c r="F79" s="226"/>
      <c r="G79" s="226"/>
      <c r="H79" s="227"/>
      <c r="I79" s="1070"/>
      <c r="J79" s="1070"/>
    </row>
    <row r="80" spans="5:10" ht="18.95">
      <c r="E80" s="228"/>
      <c r="F80" s="228"/>
      <c r="G80" s="228"/>
      <c r="H80" s="229"/>
      <c r="I80" s="1070"/>
      <c r="J80" s="1070"/>
    </row>
    <row r="81" spans="5:10" ht="18.95">
      <c r="E81" s="228"/>
      <c r="F81" s="228"/>
      <c r="G81" s="228"/>
      <c r="H81" s="229"/>
      <c r="I81" s="1070"/>
      <c r="J81" s="1070"/>
    </row>
    <row r="82" spans="5:10" ht="18.95">
      <c r="E82" s="228"/>
      <c r="F82" s="228"/>
      <c r="G82" s="228"/>
      <c r="H82" s="229"/>
      <c r="I82" s="1070"/>
      <c r="J82" s="1070"/>
    </row>
    <row r="83" spans="5:10" ht="18.95">
      <c r="E83" s="228"/>
      <c r="F83" s="228"/>
      <c r="G83" s="228"/>
      <c r="H83" s="229"/>
      <c r="I83" s="1070"/>
      <c r="J83" s="1070"/>
    </row>
    <row r="84" spans="5:10" ht="18.95">
      <c r="E84" s="228"/>
      <c r="F84" s="228"/>
      <c r="G84" s="228"/>
      <c r="H84" s="229"/>
      <c r="I84" s="1070"/>
      <c r="J84" s="1070"/>
    </row>
    <row r="85" spans="5:10" ht="24">
      <c r="E85" s="226"/>
      <c r="F85" s="226"/>
      <c r="G85" s="226"/>
      <c r="H85" s="226"/>
      <c r="I85" s="226"/>
      <c r="J85" s="226"/>
    </row>
    <row r="86" spans="5:10" ht="24">
      <c r="E86" s="226"/>
      <c r="F86" s="226"/>
      <c r="G86" s="226"/>
      <c r="H86" s="230"/>
      <c r="I86" s="1070"/>
      <c r="J86" s="1070"/>
    </row>
    <row r="87" spans="5:10" ht="18.95">
      <c r="E87" s="228"/>
      <c r="F87" s="228"/>
      <c r="G87" s="228"/>
      <c r="H87" s="229"/>
      <c r="I87" s="1070"/>
      <c r="J87" s="1070"/>
    </row>
    <row r="88" spans="5:10" ht="18.95">
      <c r="E88" s="228"/>
      <c r="F88" s="228"/>
      <c r="G88" s="228"/>
      <c r="H88" s="229"/>
      <c r="I88" s="1070"/>
      <c r="J88" s="1070"/>
    </row>
    <row r="89" spans="5:10" ht="18.95">
      <c r="E89" s="228"/>
      <c r="F89" s="228"/>
      <c r="G89" s="228"/>
      <c r="H89" s="229"/>
      <c r="I89" s="1070"/>
      <c r="J89" s="1070"/>
    </row>
    <row r="90" spans="5:10" ht="18.95">
      <c r="E90" s="228"/>
      <c r="F90" s="228"/>
      <c r="G90" s="228"/>
      <c r="H90" s="229"/>
      <c r="I90" s="1070"/>
      <c r="J90" s="1070"/>
    </row>
    <row r="91" spans="5:10" ht="18.95">
      <c r="E91" s="228"/>
      <c r="F91" s="228"/>
      <c r="G91" s="228"/>
      <c r="H91" s="229"/>
      <c r="I91" s="1070"/>
      <c r="J91" s="1070"/>
    </row>
    <row r="92" spans="5:10" ht="24">
      <c r="E92" s="226"/>
      <c r="F92" s="226"/>
      <c r="G92" s="226"/>
      <c r="H92" s="226"/>
      <c r="I92" s="226"/>
      <c r="J92" s="226"/>
    </row>
    <row r="93" spans="5:10" ht="24">
      <c r="E93" s="226"/>
      <c r="F93" s="226"/>
      <c r="G93" s="226"/>
      <c r="H93" s="230"/>
      <c r="I93" s="1070"/>
      <c r="J93" s="1070"/>
    </row>
    <row r="94" spans="5:10" ht="18.95">
      <c r="E94" s="228"/>
      <c r="F94" s="228"/>
      <c r="G94" s="228"/>
      <c r="H94" s="229"/>
      <c r="I94" s="1070"/>
      <c r="J94" s="1070"/>
    </row>
    <row r="95" spans="5:10" ht="18.95">
      <c r="E95" s="228"/>
      <c r="F95" s="228"/>
      <c r="G95" s="228"/>
      <c r="H95" s="229"/>
      <c r="I95" s="1070"/>
      <c r="J95" s="1070"/>
    </row>
    <row r="96" spans="5:10" ht="18.95">
      <c r="E96" s="228"/>
      <c r="F96" s="228"/>
      <c r="G96" s="228"/>
      <c r="H96" s="229"/>
      <c r="I96" s="1070"/>
      <c r="J96" s="1070"/>
    </row>
    <row r="97" spans="5:19" ht="18.95">
      <c r="E97" s="228"/>
      <c r="F97" s="228"/>
      <c r="G97" s="228"/>
      <c r="H97" s="229"/>
      <c r="I97" s="1070"/>
      <c r="J97" s="1070"/>
    </row>
    <row r="98" spans="5:19" ht="29.1">
      <c r="E98" s="228"/>
      <c r="F98" s="228"/>
      <c r="G98" s="228"/>
      <c r="H98" s="229"/>
      <c r="I98" s="1070"/>
      <c r="J98" s="1070"/>
      <c r="K98" s="225"/>
      <c r="L98" s="231"/>
      <c r="M98" s="231"/>
      <c r="N98" s="231"/>
      <c r="O98" s="231"/>
      <c r="P98" s="231"/>
      <c r="Q98" s="231"/>
      <c r="R98" s="231"/>
      <c r="S98" s="231"/>
    </row>
    <row r="99" spans="5:19" ht="29.1">
      <c r="E99" s="226"/>
      <c r="F99" s="226"/>
      <c r="G99" s="226"/>
      <c r="H99" s="226"/>
      <c r="I99" s="226"/>
      <c r="J99" s="226"/>
      <c r="K99" s="226"/>
      <c r="L99" s="231"/>
      <c r="M99" s="1074"/>
      <c r="N99" s="1074"/>
      <c r="O99" s="1074"/>
      <c r="P99" s="1074"/>
      <c r="Q99" s="1074"/>
      <c r="R99" s="1074"/>
      <c r="S99" s="231"/>
    </row>
    <row r="100" spans="5:19" ht="24">
      <c r="E100" s="226"/>
      <c r="F100" s="226"/>
      <c r="G100" s="226"/>
      <c r="H100" s="1075"/>
      <c r="I100" s="1075"/>
      <c r="J100" s="1075"/>
      <c r="K100" s="226"/>
      <c r="L100" s="231"/>
      <c r="M100" s="226"/>
      <c r="N100" s="226"/>
      <c r="O100" s="226"/>
      <c r="P100" s="226"/>
      <c r="Q100" s="226"/>
      <c r="R100" s="226"/>
      <c r="S100" s="231"/>
    </row>
    <row r="101" spans="5:19" ht="24">
      <c r="E101" s="232"/>
      <c r="F101" s="228"/>
      <c r="G101" s="233"/>
      <c r="H101" s="1075"/>
      <c r="I101" s="1075"/>
      <c r="J101" s="1075"/>
      <c r="K101" s="234"/>
      <c r="L101" s="231"/>
      <c r="M101" s="1070"/>
      <c r="N101" s="1070"/>
      <c r="O101" s="1070"/>
      <c r="P101" s="1070"/>
      <c r="Q101" s="1070"/>
      <c r="R101" s="1070"/>
      <c r="S101" s="231"/>
    </row>
    <row r="102" spans="5:19" ht="18.95">
      <c r="E102" s="232"/>
      <c r="F102" s="228"/>
      <c r="G102" s="233"/>
      <c r="H102" s="1075"/>
      <c r="I102" s="1075"/>
      <c r="J102" s="1075"/>
      <c r="K102" s="234"/>
      <c r="L102" s="231"/>
      <c r="M102" s="228"/>
      <c r="N102" s="228"/>
      <c r="O102" s="228"/>
      <c r="P102" s="234"/>
      <c r="Q102" s="234"/>
      <c r="R102" s="234"/>
      <c r="S102" s="231"/>
    </row>
    <row r="103" spans="5:19" ht="18.95">
      <c r="E103" s="232"/>
      <c r="F103" s="228"/>
      <c r="G103" s="233"/>
      <c r="H103" s="1075"/>
      <c r="I103" s="1075"/>
      <c r="J103" s="1075"/>
      <c r="K103" s="234"/>
      <c r="L103" s="231"/>
      <c r="M103" s="228"/>
      <c r="N103" s="228"/>
      <c r="O103" s="228"/>
      <c r="P103" s="234"/>
      <c r="Q103" s="234"/>
      <c r="R103" s="234"/>
      <c r="S103" s="231"/>
    </row>
    <row r="104" spans="5:19" ht="18.95">
      <c r="E104" s="232"/>
      <c r="F104" s="228"/>
      <c r="G104" s="233"/>
      <c r="H104" s="1075"/>
      <c r="I104" s="1075"/>
      <c r="J104" s="1075"/>
      <c r="K104" s="234"/>
      <c r="L104" s="231"/>
      <c r="M104" s="228"/>
      <c r="N104" s="228"/>
      <c r="O104" s="228"/>
      <c r="P104" s="234"/>
      <c r="Q104" s="234"/>
      <c r="R104" s="234"/>
      <c r="S104" s="231"/>
    </row>
    <row r="105" spans="5:19" ht="18.95">
      <c r="E105" s="232"/>
      <c r="F105" s="228"/>
      <c r="G105" s="233"/>
      <c r="H105" s="1075"/>
      <c r="I105" s="1075"/>
      <c r="J105" s="1075"/>
      <c r="K105" s="234"/>
      <c r="L105" s="231"/>
      <c r="M105" s="228"/>
      <c r="N105" s="228"/>
      <c r="O105" s="228"/>
      <c r="P105" s="234"/>
      <c r="Q105" s="234"/>
      <c r="R105" s="234"/>
      <c r="S105" s="231"/>
    </row>
    <row r="106" spans="5:19" ht="24">
      <c r="E106" s="232"/>
      <c r="F106" s="228"/>
      <c r="G106" s="233"/>
      <c r="H106" s="1075"/>
      <c r="I106" s="1075"/>
      <c r="J106" s="1075"/>
      <c r="K106" s="226"/>
      <c r="L106" s="231"/>
      <c r="M106" s="228"/>
      <c r="N106" s="228"/>
      <c r="O106" s="228"/>
      <c r="P106" s="234"/>
      <c r="Q106" s="234"/>
      <c r="R106" s="234"/>
      <c r="S106" s="231"/>
    </row>
    <row r="107" spans="5:19" ht="24">
      <c r="E107" s="232"/>
      <c r="F107" s="228"/>
      <c r="G107" s="233"/>
      <c r="H107" s="1075"/>
      <c r="I107" s="1075"/>
      <c r="J107" s="1075"/>
      <c r="K107" s="226"/>
      <c r="L107" s="231"/>
      <c r="M107" s="1070"/>
      <c r="N107" s="1070"/>
      <c r="O107" s="1070"/>
      <c r="P107" s="1070"/>
      <c r="Q107" s="1070"/>
      <c r="R107" s="1070"/>
      <c r="S107" s="231"/>
    </row>
    <row r="108" spans="5:19" ht="18.95">
      <c r="E108" s="232"/>
      <c r="F108" s="228"/>
      <c r="G108" s="233"/>
      <c r="H108" s="1075"/>
      <c r="I108" s="1075"/>
      <c r="J108" s="1075"/>
      <c r="K108" s="234"/>
      <c r="L108" s="231"/>
      <c r="M108" s="228"/>
      <c r="N108" s="228"/>
      <c r="O108" s="228"/>
      <c r="P108" s="231"/>
      <c r="Q108" s="235"/>
      <c r="R108" s="234"/>
      <c r="S108" s="231"/>
    </row>
    <row r="109" spans="5:19" ht="24">
      <c r="E109" s="226"/>
      <c r="F109" s="226"/>
      <c r="G109" s="226"/>
      <c r="H109" s="226"/>
      <c r="I109" s="226"/>
      <c r="J109" s="226"/>
      <c r="K109" s="234"/>
      <c r="L109" s="231"/>
      <c r="M109" s="228"/>
      <c r="N109" s="228"/>
      <c r="O109" s="228"/>
      <c r="P109" s="231"/>
      <c r="Q109" s="235"/>
      <c r="R109" s="234"/>
      <c r="S109" s="231"/>
    </row>
    <row r="110" spans="5:19" ht="24">
      <c r="E110" s="226"/>
      <c r="F110" s="226"/>
      <c r="G110" s="226"/>
      <c r="H110" s="227"/>
      <c r="I110" s="226"/>
      <c r="J110" s="1070"/>
      <c r="K110" s="234"/>
      <c r="L110" s="231"/>
      <c r="M110" s="228"/>
      <c r="N110" s="228"/>
      <c r="O110" s="228"/>
      <c r="P110" s="231"/>
      <c r="Q110" s="235"/>
      <c r="R110" s="234"/>
      <c r="S110" s="231"/>
    </row>
    <row r="111" spans="5:19" ht="18.95">
      <c r="E111" s="232"/>
      <c r="F111" s="232"/>
      <c r="G111" s="232"/>
      <c r="H111" s="229"/>
      <c r="I111" s="235"/>
      <c r="J111" s="1070"/>
      <c r="K111" s="234"/>
      <c r="L111" s="231"/>
      <c r="M111" s="228"/>
      <c r="N111" s="228"/>
      <c r="O111" s="228"/>
      <c r="P111" s="231"/>
      <c r="Q111" s="235"/>
      <c r="R111" s="234"/>
      <c r="S111" s="231"/>
    </row>
    <row r="112" spans="5:19" ht="18.95">
      <c r="E112" s="232"/>
      <c r="F112" s="232"/>
      <c r="G112" s="232"/>
      <c r="H112" s="229"/>
      <c r="I112" s="235"/>
      <c r="J112" s="1070"/>
      <c r="K112" s="234"/>
      <c r="L112" s="231"/>
      <c r="M112" s="228"/>
      <c r="N112" s="228"/>
      <c r="O112" s="228"/>
      <c r="P112" s="231"/>
      <c r="Q112" s="235"/>
      <c r="R112" s="235"/>
      <c r="S112" s="231"/>
    </row>
    <row r="113" spans="5:19" ht="24">
      <c r="E113" s="232"/>
      <c r="F113" s="232"/>
      <c r="G113" s="232"/>
      <c r="H113" s="229"/>
      <c r="I113" s="235"/>
      <c r="J113" s="1070"/>
      <c r="K113" s="226"/>
      <c r="L113" s="231"/>
      <c r="M113" s="1070"/>
      <c r="N113" s="1070"/>
      <c r="O113" s="1070"/>
      <c r="P113" s="1070"/>
      <c r="Q113" s="1070"/>
      <c r="R113" s="1070"/>
      <c r="S113" s="236"/>
    </row>
    <row r="114" spans="5:19" ht="24">
      <c r="E114" s="232"/>
      <c r="F114" s="232"/>
      <c r="G114" s="232"/>
      <c r="H114" s="229"/>
      <c r="I114" s="235"/>
      <c r="J114" s="1070"/>
      <c r="K114" s="226"/>
      <c r="L114" s="231"/>
      <c r="M114" s="231"/>
      <c r="N114" s="231"/>
      <c r="O114" s="231"/>
      <c r="P114" s="231"/>
      <c r="Q114" s="231"/>
      <c r="R114" s="231"/>
      <c r="S114" s="231"/>
    </row>
    <row r="115" spans="5:19" ht="24">
      <c r="E115" s="226"/>
      <c r="F115" s="226"/>
      <c r="G115" s="226"/>
      <c r="H115" s="226"/>
      <c r="I115" s="226"/>
      <c r="J115" s="226"/>
      <c r="K115" s="234"/>
      <c r="L115" s="231"/>
      <c r="M115" s="231"/>
      <c r="N115" s="231"/>
      <c r="O115" s="231"/>
      <c r="P115" s="231"/>
      <c r="Q115" s="231"/>
      <c r="R115" s="231"/>
      <c r="S115" s="231"/>
    </row>
    <row r="116" spans="5:19" ht="24">
      <c r="E116" s="226"/>
      <c r="F116" s="226"/>
      <c r="G116" s="226"/>
      <c r="H116" s="227"/>
      <c r="I116" s="226"/>
      <c r="J116" s="226"/>
      <c r="K116" s="234"/>
      <c r="L116" s="231"/>
      <c r="M116" s="231"/>
      <c r="N116" s="231"/>
      <c r="O116" s="231"/>
      <c r="P116" s="231"/>
      <c r="Q116" s="231"/>
      <c r="R116" s="231"/>
      <c r="S116" s="231"/>
    </row>
    <row r="117" spans="5:19" ht="18.95">
      <c r="E117" s="232"/>
      <c r="F117" s="232"/>
      <c r="G117" s="232"/>
      <c r="H117" s="229"/>
      <c r="I117" s="235"/>
      <c r="J117" s="231"/>
      <c r="K117" s="234"/>
      <c r="L117" s="231"/>
      <c r="M117" s="231"/>
      <c r="N117" s="231"/>
      <c r="O117" s="231"/>
      <c r="P117" s="231"/>
      <c r="Q117" s="231"/>
      <c r="R117" s="231"/>
      <c r="S117" s="231"/>
    </row>
    <row r="118" spans="5:19" ht="18.95">
      <c r="E118" s="232"/>
      <c r="F118" s="232"/>
      <c r="G118" s="232"/>
      <c r="H118" s="229"/>
      <c r="I118" s="235"/>
      <c r="J118" s="231"/>
      <c r="K118" s="234"/>
      <c r="L118" s="231"/>
      <c r="M118" s="231"/>
      <c r="N118" s="231"/>
      <c r="O118" s="231"/>
      <c r="P118" s="231"/>
      <c r="Q118" s="231"/>
      <c r="R118" s="231"/>
      <c r="S118" s="231"/>
    </row>
    <row r="119" spans="5:19" ht="18.95">
      <c r="E119" s="232"/>
      <c r="F119" s="232"/>
      <c r="G119" s="232"/>
      <c r="H119" s="229"/>
      <c r="I119" s="235"/>
      <c r="J119" s="231"/>
      <c r="K119" s="234"/>
      <c r="L119" s="231"/>
      <c r="M119" s="231"/>
      <c r="N119" s="231"/>
      <c r="O119" s="231"/>
      <c r="P119" s="231"/>
      <c r="Q119" s="231"/>
      <c r="R119" s="231"/>
      <c r="S119" s="231"/>
    </row>
    <row r="120" spans="5:19" ht="24">
      <c r="E120" s="232"/>
      <c r="F120" s="232"/>
      <c r="G120" s="232"/>
      <c r="H120" s="229"/>
      <c r="I120" s="235"/>
      <c r="J120" s="231"/>
      <c r="K120" s="226"/>
      <c r="L120" s="231"/>
      <c r="M120" s="231"/>
      <c r="N120" s="231"/>
      <c r="O120" s="231"/>
      <c r="P120" s="231"/>
      <c r="Q120" s="231"/>
      <c r="R120" s="231"/>
      <c r="S120" s="231"/>
    </row>
    <row r="121" spans="5:19" ht="24">
      <c r="E121" s="1073"/>
      <c r="F121" s="1073"/>
      <c r="G121" s="1073"/>
      <c r="H121" s="1073"/>
      <c r="I121" s="1073"/>
      <c r="J121" s="1073"/>
      <c r="K121" s="226"/>
      <c r="L121" s="231"/>
      <c r="M121" s="231"/>
      <c r="N121" s="231"/>
      <c r="O121" s="231"/>
      <c r="P121" s="231"/>
      <c r="Q121" s="231"/>
      <c r="R121" s="231"/>
      <c r="S121" s="231"/>
    </row>
    <row r="122" spans="5:19" ht="18.95">
      <c r="E122" s="167"/>
      <c r="F122" s="167"/>
      <c r="G122" s="167"/>
      <c r="H122" s="237"/>
      <c r="I122" s="167"/>
      <c r="J122" s="167"/>
      <c r="K122" s="234"/>
      <c r="L122" s="231"/>
      <c r="M122" s="231"/>
      <c r="N122" s="231"/>
      <c r="O122" s="231"/>
      <c r="P122" s="231"/>
      <c r="Q122" s="231"/>
      <c r="R122" s="231"/>
      <c r="S122" s="231"/>
    </row>
    <row r="123" spans="5:19" ht="18.95">
      <c r="E123" s="167"/>
      <c r="F123" s="167"/>
      <c r="G123" s="167"/>
      <c r="H123" s="237"/>
      <c r="I123" s="167"/>
      <c r="J123" s="167"/>
      <c r="K123" s="234"/>
      <c r="L123" s="231"/>
      <c r="M123" s="231"/>
      <c r="N123" s="231"/>
      <c r="O123" s="231"/>
      <c r="P123" s="231"/>
      <c r="Q123" s="231"/>
      <c r="R123" s="231"/>
      <c r="S123" s="231"/>
    </row>
    <row r="124" spans="5:19" ht="18.95">
      <c r="K124" s="234"/>
      <c r="L124" s="231"/>
      <c r="M124" s="231"/>
      <c r="N124" s="231"/>
      <c r="O124" s="231"/>
      <c r="P124" s="231"/>
      <c r="Q124" s="231"/>
      <c r="R124" s="231"/>
      <c r="S124" s="231"/>
    </row>
    <row r="125" spans="5:19" ht="18.95">
      <c r="K125" s="234"/>
      <c r="L125" s="231"/>
      <c r="M125" s="231"/>
      <c r="N125" s="231"/>
      <c r="O125" s="231"/>
      <c r="P125" s="231"/>
      <c r="Q125" s="231"/>
      <c r="R125" s="231"/>
      <c r="S125" s="231"/>
    </row>
    <row r="126" spans="5:19" ht="18.95">
      <c r="K126" s="234"/>
      <c r="L126" s="231"/>
      <c r="M126" s="231"/>
      <c r="N126" s="231"/>
      <c r="O126" s="231"/>
      <c r="P126" s="231"/>
      <c r="Q126" s="231"/>
      <c r="R126" s="231"/>
      <c r="S126" s="231"/>
    </row>
    <row r="127" spans="5:19" ht="24">
      <c r="K127" s="226"/>
      <c r="L127" s="231"/>
      <c r="M127" s="231"/>
      <c r="N127" s="231"/>
      <c r="O127" s="231"/>
      <c r="P127" s="231"/>
      <c r="Q127" s="231"/>
      <c r="R127" s="231"/>
      <c r="S127" s="231"/>
    </row>
    <row r="128" spans="5:19" ht="24">
      <c r="K128" s="226"/>
      <c r="L128" s="231"/>
      <c r="M128" s="231"/>
      <c r="N128" s="231"/>
      <c r="O128" s="231"/>
      <c r="P128" s="231"/>
      <c r="Q128" s="231"/>
      <c r="R128" s="231"/>
      <c r="S128" s="231"/>
    </row>
    <row r="129" spans="11:19" ht="18.95">
      <c r="K129" s="238"/>
      <c r="L129" s="231"/>
      <c r="M129" s="231"/>
      <c r="N129" s="231"/>
      <c r="O129" s="231"/>
      <c r="P129" s="231"/>
      <c r="Q129" s="231"/>
      <c r="R129" s="231"/>
      <c r="S129" s="231"/>
    </row>
    <row r="130" spans="11:19" ht="18.95">
      <c r="K130" s="238"/>
      <c r="L130" s="231"/>
      <c r="M130" s="231"/>
      <c r="N130" s="231"/>
      <c r="O130" s="231"/>
      <c r="P130" s="231"/>
      <c r="Q130" s="231"/>
      <c r="R130" s="231"/>
      <c r="S130" s="231"/>
    </row>
    <row r="131" spans="11:19" ht="18.95">
      <c r="K131" s="238"/>
      <c r="L131" s="231"/>
      <c r="M131" s="231"/>
      <c r="N131" s="231"/>
      <c r="O131" s="231"/>
      <c r="P131" s="231"/>
      <c r="Q131" s="231"/>
      <c r="R131" s="231"/>
      <c r="S131" s="231"/>
    </row>
    <row r="132" spans="11:19" ht="18.95">
      <c r="K132" s="238"/>
      <c r="L132" s="231"/>
      <c r="M132" s="231"/>
      <c r="N132" s="231"/>
      <c r="O132" s="231"/>
      <c r="P132" s="231"/>
      <c r="Q132" s="231"/>
      <c r="R132" s="231"/>
      <c r="S132" s="231"/>
    </row>
    <row r="133" spans="11:19" ht="18.95">
      <c r="K133" s="238"/>
      <c r="L133" s="231"/>
      <c r="M133" s="231"/>
      <c r="N133" s="231"/>
      <c r="O133" s="231"/>
      <c r="P133" s="231"/>
      <c r="Q133" s="231"/>
      <c r="R133" s="231"/>
      <c r="S133" s="231"/>
    </row>
    <row r="134" spans="11:19" ht="18.95">
      <c r="K134" s="238"/>
      <c r="L134" s="231"/>
      <c r="M134" s="231"/>
      <c r="N134" s="231"/>
      <c r="O134" s="231"/>
      <c r="P134" s="231"/>
      <c r="Q134" s="231"/>
      <c r="R134" s="231"/>
      <c r="S134" s="231"/>
    </row>
    <row r="135" spans="11:19" ht="18.95">
      <c r="K135" s="238"/>
      <c r="L135" s="231"/>
      <c r="M135" s="231"/>
      <c r="N135" s="231"/>
      <c r="O135" s="231"/>
      <c r="P135" s="231"/>
      <c r="Q135" s="231"/>
      <c r="R135" s="231"/>
      <c r="S135" s="231"/>
    </row>
    <row r="136" spans="11:19" ht="18.95">
      <c r="K136" s="238"/>
      <c r="L136" s="231"/>
      <c r="M136" s="231"/>
      <c r="N136" s="231"/>
      <c r="O136" s="231"/>
      <c r="P136" s="231"/>
      <c r="Q136" s="231"/>
      <c r="R136" s="231"/>
      <c r="S136" s="231"/>
    </row>
    <row r="137" spans="11:19" ht="24">
      <c r="K137" s="226"/>
      <c r="L137" s="231"/>
      <c r="M137" s="1070"/>
      <c r="N137" s="1070"/>
      <c r="O137" s="1070"/>
      <c r="P137" s="1070"/>
      <c r="Q137" s="1070"/>
      <c r="R137" s="1070"/>
      <c r="S137" s="1070"/>
    </row>
    <row r="138" spans="11:19" ht="24">
      <c r="K138" s="226"/>
      <c r="L138" s="231"/>
      <c r="M138" s="231"/>
      <c r="N138" s="232"/>
      <c r="O138" s="231"/>
      <c r="P138" s="231"/>
      <c r="Q138" s="234"/>
      <c r="R138" s="231"/>
      <c r="S138" s="231"/>
    </row>
    <row r="139" spans="11:19" ht="18.95">
      <c r="K139" s="239"/>
      <c r="L139" s="231"/>
      <c r="M139" s="231"/>
      <c r="N139" s="231"/>
      <c r="O139" s="231"/>
      <c r="P139" s="231"/>
      <c r="Q139" s="231"/>
      <c r="R139" s="231"/>
      <c r="S139" s="231"/>
    </row>
    <row r="140" spans="11:19" ht="18.95">
      <c r="K140" s="239"/>
      <c r="L140" s="231"/>
      <c r="M140" s="231"/>
      <c r="N140" s="231"/>
      <c r="O140" s="231"/>
      <c r="P140" s="231"/>
      <c r="Q140" s="231"/>
      <c r="R140" s="231"/>
      <c r="S140" s="231"/>
    </row>
    <row r="141" spans="11:19" ht="18.95">
      <c r="K141" s="239"/>
      <c r="L141" s="231"/>
      <c r="M141" s="231"/>
      <c r="N141" s="231"/>
      <c r="O141" s="231"/>
      <c r="P141" s="231"/>
      <c r="Q141" s="231"/>
      <c r="R141" s="231"/>
      <c r="S141" s="231"/>
    </row>
    <row r="142" spans="11:19" ht="18.95">
      <c r="K142" s="239"/>
      <c r="L142" s="231"/>
      <c r="M142" s="231"/>
      <c r="N142" s="231"/>
      <c r="O142" s="231"/>
      <c r="P142" s="231"/>
      <c r="Q142" s="231"/>
      <c r="R142" s="231"/>
      <c r="S142" s="231"/>
    </row>
    <row r="143" spans="11:19" ht="24">
      <c r="K143" s="226"/>
      <c r="L143" s="231"/>
      <c r="M143" s="231"/>
      <c r="N143" s="231"/>
      <c r="O143" s="231"/>
      <c r="P143" s="231"/>
      <c r="Q143" s="231"/>
      <c r="R143" s="231"/>
      <c r="S143" s="231"/>
    </row>
    <row r="144" spans="11:19" ht="24">
      <c r="K144" s="226"/>
      <c r="L144" s="231"/>
      <c r="M144" s="231"/>
      <c r="N144" s="231"/>
      <c r="O144" s="231"/>
      <c r="P144" s="231"/>
      <c r="Q144" s="231"/>
      <c r="R144" s="231"/>
      <c r="S144" s="231"/>
    </row>
    <row r="145" spans="11:19" ht="18.95">
      <c r="K145" s="239"/>
      <c r="L145" s="231"/>
      <c r="M145" s="231"/>
      <c r="N145" s="231"/>
      <c r="O145" s="231"/>
      <c r="P145" s="231"/>
      <c r="Q145" s="231"/>
      <c r="R145" s="231"/>
      <c r="S145" s="231"/>
    </row>
    <row r="146" spans="11:19" ht="18.95">
      <c r="K146" s="239"/>
      <c r="L146" s="231"/>
      <c r="M146" s="231"/>
      <c r="N146" s="231"/>
      <c r="O146" s="231"/>
      <c r="P146" s="231"/>
      <c r="Q146" s="231"/>
      <c r="R146" s="231"/>
      <c r="S146" s="231"/>
    </row>
    <row r="147" spans="11:19" ht="18.95">
      <c r="K147" s="239"/>
      <c r="L147" s="231"/>
      <c r="M147" s="231"/>
      <c r="N147" s="231"/>
      <c r="O147" s="231"/>
      <c r="P147" s="231"/>
      <c r="Q147" s="231"/>
      <c r="R147" s="231"/>
      <c r="S147" s="231"/>
    </row>
    <row r="148" spans="11:19" ht="18.95">
      <c r="K148" s="239"/>
      <c r="L148" s="231"/>
      <c r="M148" s="231"/>
      <c r="N148" s="231"/>
      <c r="O148" s="231"/>
      <c r="P148" s="231"/>
      <c r="Q148" s="231"/>
      <c r="R148" s="231"/>
      <c r="S148" s="231"/>
    </row>
    <row r="149" spans="11:19" ht="21">
      <c r="K149" s="240"/>
      <c r="L149" s="231"/>
      <c r="M149" s="231"/>
      <c r="N149" s="231"/>
      <c r="O149" s="231"/>
      <c r="P149" s="231"/>
      <c r="Q149" s="231"/>
      <c r="R149" s="231"/>
      <c r="S149" s="231"/>
    </row>
    <row r="150" spans="11:19">
      <c r="K150" s="167"/>
      <c r="L150" s="167"/>
      <c r="M150" s="167"/>
      <c r="N150" s="167"/>
      <c r="O150" s="167"/>
      <c r="P150" s="167"/>
      <c r="Q150" s="167"/>
      <c r="R150" s="167"/>
      <c r="S150" s="167"/>
    </row>
    <row r="151" spans="11:19">
      <c r="K151" s="167"/>
      <c r="L151" s="167"/>
      <c r="M151" s="167"/>
      <c r="N151" s="167"/>
      <c r="O151" s="167"/>
      <c r="P151" s="167"/>
      <c r="Q151" s="167"/>
      <c r="R151" s="167"/>
      <c r="S151" s="167"/>
    </row>
  </sheetData>
  <mergeCells count="55">
    <mergeCell ref="J110:J114"/>
    <mergeCell ref="M113:R113"/>
    <mergeCell ref="E121:J121"/>
    <mergeCell ref="M137:S137"/>
    <mergeCell ref="I79:J84"/>
    <mergeCell ref="I86:J91"/>
    <mergeCell ref="I93:J98"/>
    <mergeCell ref="M99:R99"/>
    <mergeCell ref="H100:J108"/>
    <mergeCell ref="M101:R101"/>
    <mergeCell ref="M107:R107"/>
    <mergeCell ref="I77:J77"/>
    <mergeCell ref="E42:J42"/>
    <mergeCell ref="E48:J48"/>
    <mergeCell ref="I49:I53"/>
    <mergeCell ref="E54:J54"/>
    <mergeCell ref="I55:I59"/>
    <mergeCell ref="E66:I66"/>
    <mergeCell ref="I72:J72"/>
    <mergeCell ref="I73:J73"/>
    <mergeCell ref="I74:J74"/>
    <mergeCell ref="I75:J75"/>
    <mergeCell ref="I76:J76"/>
    <mergeCell ref="E60:J60"/>
    <mergeCell ref="I61:I65"/>
    <mergeCell ref="E40:J40"/>
    <mergeCell ref="E19:F19"/>
    <mergeCell ref="J19:K19"/>
    <mergeCell ref="E20:G20"/>
    <mergeCell ref="J20:K20"/>
    <mergeCell ref="J21:K21"/>
    <mergeCell ref="J22:K22"/>
    <mergeCell ref="J30:K30"/>
    <mergeCell ref="E26:G26"/>
    <mergeCell ref="J31:K31"/>
    <mergeCell ref="J32:K32"/>
    <mergeCell ref="J24:K24"/>
    <mergeCell ref="J25:K25"/>
    <mergeCell ref="J26:K26"/>
    <mergeCell ref="J23:K23"/>
    <mergeCell ref="J27:K27"/>
    <mergeCell ref="E2:K2"/>
    <mergeCell ref="E4:K4"/>
    <mergeCell ref="E6:K6"/>
    <mergeCell ref="E8:K8"/>
    <mergeCell ref="E9:K9"/>
    <mergeCell ref="J28:K28"/>
    <mergeCell ref="J29:K29"/>
    <mergeCell ref="E10:K10"/>
    <mergeCell ref="E11:K11"/>
    <mergeCell ref="E12:K12"/>
    <mergeCell ref="E14:K14"/>
    <mergeCell ref="E15:K15"/>
    <mergeCell ref="E18:G18"/>
    <mergeCell ref="I18:K18"/>
  </mergeCells>
  <phoneticPr fontId="11" type="noConversion"/>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2629287-E261-42F9-922D-A6A0576C8376}">
          <x14:formula1>
            <xm:f>'0-Présentation typeaction'!$B$4:$B$14</xm:f>
          </x14:formula1>
          <xm:sqref>E27:E37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2EC6-C7C6-4547-9111-1C5C393C0CBD}">
  <dimension ref="B11:B24"/>
  <sheetViews>
    <sheetView workbookViewId="0">
      <selection activeCell="AB18" sqref="AB18"/>
    </sheetView>
  </sheetViews>
  <sheetFormatPr defaultColWidth="11.42578125" defaultRowHeight="15"/>
  <cols>
    <col min="2" max="2" width="73.140625" customWidth="1"/>
  </cols>
  <sheetData>
    <row r="11" spans="2:2" ht="48">
      <c r="B11" s="73" t="s">
        <v>26</v>
      </c>
    </row>
    <row r="12" spans="2:2" ht="48">
      <c r="B12" s="73" t="s">
        <v>398</v>
      </c>
    </row>
    <row r="13" spans="2:2" ht="128.1">
      <c r="B13" s="73" t="s">
        <v>399</v>
      </c>
    </row>
    <row r="14" spans="2:2" ht="15.95">
      <c r="B14" s="73" t="s">
        <v>34</v>
      </c>
    </row>
    <row r="15" spans="2:2" ht="48">
      <c r="B15" s="73" t="s">
        <v>400</v>
      </c>
    </row>
    <row r="16" spans="2:2" ht="48">
      <c r="B16" s="73" t="s">
        <v>401</v>
      </c>
    </row>
    <row r="17" spans="2:2" ht="63.95">
      <c r="B17" s="73" t="s">
        <v>402</v>
      </c>
    </row>
    <row r="18" spans="2:2" ht="32.1">
      <c r="B18" s="73" t="s">
        <v>403</v>
      </c>
    </row>
    <row r="19" spans="2:2" ht="48">
      <c r="B19" s="73" t="s">
        <v>404</v>
      </c>
    </row>
    <row r="20" spans="2:2" ht="32.1">
      <c r="B20" s="73" t="s">
        <v>405</v>
      </c>
    </row>
    <row r="21" spans="2:2" ht="32.1">
      <c r="B21" s="73" t="s">
        <v>406</v>
      </c>
    </row>
    <row r="22" spans="2:2">
      <c r="B22" s="73"/>
    </row>
    <row r="23" spans="2:2">
      <c r="B23" t="s">
        <v>407</v>
      </c>
    </row>
    <row r="24" spans="2:2">
      <c r="B24" t="s">
        <v>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dimension ref="A1:I106"/>
  <sheetViews>
    <sheetView showGridLines="0" topLeftCell="A53" zoomScale="107" zoomScaleNormal="115" workbookViewId="0">
      <selection activeCell="D80" sqref="D80"/>
    </sheetView>
  </sheetViews>
  <sheetFormatPr defaultColWidth="11.42578125" defaultRowHeight="15" outlineLevelCol="1"/>
  <cols>
    <col min="1" max="1" width="16.85546875" customWidth="1"/>
    <col min="2" max="2" width="58.42578125" customWidth="1"/>
    <col min="3" max="3" width="21.42578125" customWidth="1"/>
    <col min="5" max="5" width="11.42578125" customWidth="1"/>
    <col min="7" max="7" width="11.42578125" customWidth="1"/>
    <col min="8" max="8" width="37" hidden="1" customWidth="1" outlineLevel="1"/>
    <col min="9" max="9" width="33" customWidth="1" collapsed="1"/>
  </cols>
  <sheetData>
    <row r="1" spans="1:8" ht="15.95" thickBot="1"/>
    <row r="2" spans="1:8" ht="24.95" thickBot="1">
      <c r="B2" s="775" t="s">
        <v>20</v>
      </c>
      <c r="C2" s="776"/>
      <c r="D2" s="777"/>
    </row>
    <row r="3" spans="1:8" ht="48.95" thickBot="1">
      <c r="B3" s="362" t="s">
        <v>21</v>
      </c>
      <c r="C3" s="364" t="s">
        <v>22</v>
      </c>
      <c r="D3" s="296" t="s">
        <v>23</v>
      </c>
      <c r="H3" s="159" t="s">
        <v>24</v>
      </c>
    </row>
    <row r="4" spans="1:8" ht="44.1" customHeight="1">
      <c r="A4" s="778" t="s">
        <v>25</v>
      </c>
      <c r="B4" s="365" t="s">
        <v>26</v>
      </c>
      <c r="C4" s="366" t="s">
        <v>27</v>
      </c>
      <c r="D4" s="367" t="str">
        <f>IF(OR(C4="1 - Investissements",C4="2 - Frais de personnel",C4="3 - Frais généraux",C4="4 - Amortissement"),"Au réel","")</f>
        <v>Au réel</v>
      </c>
      <c r="H4" s="40" t="s">
        <v>28</v>
      </c>
    </row>
    <row r="5" spans="1:8" ht="32.1">
      <c r="A5" s="779"/>
      <c r="B5" s="363" t="s">
        <v>29</v>
      </c>
      <c r="C5" s="361" t="s">
        <v>27</v>
      </c>
      <c r="D5" s="368" t="str">
        <f>IF(OR(C5="1 - Investissements",C5="2 - Frais de personnel",C5="3 - Frais généraux",C5="4 - Amortissement"),"Au réel","")</f>
        <v>Au réel</v>
      </c>
      <c r="H5" s="72" t="s">
        <v>30</v>
      </c>
    </row>
    <row r="6" spans="1:8" ht="32.1">
      <c r="A6" s="779"/>
      <c r="B6" s="363" t="s">
        <v>31</v>
      </c>
      <c r="C6" s="361" t="s">
        <v>32</v>
      </c>
      <c r="D6" s="368" t="str">
        <f t="shared" ref="D6:D70" si="0">IF(OR(C6="1 - Investissements",C6="2 - Frais de personnel",C6="3 - Frais généraux",C6="4 - Amortissement"),"Au réel","")</f>
        <v/>
      </c>
      <c r="H6" s="72" t="s">
        <v>33</v>
      </c>
    </row>
    <row r="7" spans="1:8" ht="32.1">
      <c r="A7" s="779"/>
      <c r="B7" s="363" t="s">
        <v>34</v>
      </c>
      <c r="C7" s="361" t="s">
        <v>35</v>
      </c>
      <c r="D7" s="368" t="str">
        <f t="shared" si="0"/>
        <v>Au réel</v>
      </c>
      <c r="H7" s="72" t="s">
        <v>36</v>
      </c>
    </row>
    <row r="8" spans="1:8" ht="48">
      <c r="A8" s="779"/>
      <c r="B8" s="363" t="s">
        <v>37</v>
      </c>
      <c r="C8" s="361" t="s">
        <v>38</v>
      </c>
      <c r="D8" s="368" t="str">
        <f t="shared" si="0"/>
        <v>Au réel</v>
      </c>
      <c r="H8" s="72" t="s">
        <v>39</v>
      </c>
    </row>
    <row r="9" spans="1:8" ht="32.1">
      <c r="A9" s="779"/>
      <c r="B9" s="363" t="s">
        <v>40</v>
      </c>
      <c r="C9" s="361" t="s">
        <v>27</v>
      </c>
      <c r="D9" s="368" t="str">
        <f t="shared" si="0"/>
        <v>Au réel</v>
      </c>
      <c r="H9" s="72" t="s">
        <v>41</v>
      </c>
    </row>
    <row r="10" spans="1:8" ht="63.95">
      <c r="A10" s="779"/>
      <c r="B10" s="363" t="s">
        <v>42</v>
      </c>
      <c r="C10" s="361" t="s">
        <v>43</v>
      </c>
      <c r="D10" s="368" t="str">
        <f t="shared" si="0"/>
        <v>Au réel</v>
      </c>
      <c r="H10" s="72" t="s">
        <v>44</v>
      </c>
    </row>
    <row r="11" spans="1:8" ht="32.1">
      <c r="A11" s="779"/>
      <c r="B11" s="363" t="s">
        <v>45</v>
      </c>
      <c r="C11" s="361" t="s">
        <v>27</v>
      </c>
      <c r="D11" s="368" t="str">
        <f t="shared" si="0"/>
        <v>Au réel</v>
      </c>
      <c r="H11" s="72" t="s">
        <v>46</v>
      </c>
    </row>
    <row r="12" spans="1:8" ht="48">
      <c r="A12" s="779"/>
      <c r="B12" s="363" t="s">
        <v>47</v>
      </c>
      <c r="C12" s="361" t="s">
        <v>35</v>
      </c>
      <c r="D12" s="368" t="str">
        <f t="shared" si="0"/>
        <v>Au réel</v>
      </c>
      <c r="H12" s="72" t="s">
        <v>48</v>
      </c>
    </row>
    <row r="13" spans="1:8" ht="32.1">
      <c r="A13" s="779"/>
      <c r="B13" s="363" t="s">
        <v>49</v>
      </c>
      <c r="C13" s="361"/>
      <c r="D13" s="369"/>
      <c r="H13" s="41"/>
    </row>
    <row r="14" spans="1:8" ht="48.95" thickBot="1">
      <c r="A14" s="780"/>
      <c r="B14" s="373" t="s">
        <v>50</v>
      </c>
      <c r="C14" s="370"/>
      <c r="D14" s="371"/>
      <c r="H14" s="41"/>
    </row>
    <row r="15" spans="1:8" ht="33" thickBot="1">
      <c r="A15" s="773" t="s">
        <v>51</v>
      </c>
      <c r="B15" s="363" t="s">
        <v>34</v>
      </c>
      <c r="C15" s="361" t="s">
        <v>43</v>
      </c>
      <c r="D15" s="39" t="str">
        <f t="shared" si="0"/>
        <v>Au réel</v>
      </c>
      <c r="H15" s="41"/>
    </row>
    <row r="16" spans="1:8" ht="17.100000000000001" thickBot="1">
      <c r="A16" s="773"/>
      <c r="B16" s="363" t="s">
        <v>31</v>
      </c>
      <c r="C16" s="361" t="s">
        <v>38</v>
      </c>
      <c r="D16" s="257" t="str">
        <f t="shared" si="0"/>
        <v>Au réel</v>
      </c>
      <c r="H16" s="41"/>
    </row>
    <row r="17" spans="1:8" ht="48.95" thickBot="1">
      <c r="A17" s="774"/>
      <c r="B17" s="363" t="s">
        <v>26</v>
      </c>
      <c r="C17" s="372" t="s">
        <v>27</v>
      </c>
      <c r="D17" s="295" t="str">
        <f t="shared" si="0"/>
        <v>Au réel</v>
      </c>
      <c r="H17" s="41"/>
    </row>
    <row r="18" spans="1:8" ht="15.95">
      <c r="A18" s="771" t="s">
        <v>52</v>
      </c>
      <c r="B18" s="419"/>
      <c r="C18" s="420" t="s">
        <v>43</v>
      </c>
      <c r="D18" s="374" t="str">
        <f t="shared" si="0"/>
        <v>Au réel</v>
      </c>
    </row>
    <row r="19" spans="1:8" ht="15.95">
      <c r="A19" s="771"/>
      <c r="B19" s="419"/>
      <c r="C19" s="420" t="s">
        <v>27</v>
      </c>
      <c r="D19" s="375" t="str">
        <f t="shared" si="0"/>
        <v>Au réel</v>
      </c>
    </row>
    <row r="20" spans="1:8" ht="15.95">
      <c r="A20" s="771"/>
      <c r="B20" s="419"/>
      <c r="C20" s="420" t="s">
        <v>35</v>
      </c>
      <c r="D20" s="375" t="str">
        <f t="shared" si="0"/>
        <v>Au réel</v>
      </c>
    </row>
    <row r="21" spans="1:8" ht="15.95">
      <c r="A21" s="771"/>
      <c r="B21" s="419"/>
      <c r="C21" s="420" t="s">
        <v>38</v>
      </c>
      <c r="D21" s="375" t="str">
        <f t="shared" si="0"/>
        <v>Au réel</v>
      </c>
    </row>
    <row r="22" spans="1:8" ht="15.95">
      <c r="A22" s="771"/>
      <c r="B22" s="419"/>
      <c r="C22" s="420" t="s">
        <v>43</v>
      </c>
      <c r="D22" s="375" t="str">
        <f t="shared" si="0"/>
        <v>Au réel</v>
      </c>
    </row>
    <row r="23" spans="1:8" ht="15.95">
      <c r="A23" s="771"/>
      <c r="B23" s="419"/>
      <c r="C23" s="420" t="s">
        <v>35</v>
      </c>
      <c r="D23" s="375" t="str">
        <f t="shared" si="0"/>
        <v>Au réel</v>
      </c>
    </row>
    <row r="24" spans="1:8" ht="15.95">
      <c r="A24" s="771"/>
      <c r="B24" s="419"/>
      <c r="C24" s="420"/>
      <c r="D24" s="375" t="str">
        <f t="shared" si="0"/>
        <v/>
      </c>
    </row>
    <row r="25" spans="1:8" ht="15.95">
      <c r="A25" s="771"/>
      <c r="B25" s="419"/>
      <c r="C25" s="420"/>
      <c r="D25" s="375" t="str">
        <f t="shared" si="0"/>
        <v/>
      </c>
    </row>
    <row r="26" spans="1:8" ht="15.95">
      <c r="A26" s="771"/>
      <c r="B26" s="419"/>
      <c r="C26" s="420"/>
      <c r="D26" s="375" t="str">
        <f t="shared" si="0"/>
        <v/>
      </c>
    </row>
    <row r="27" spans="1:8" ht="15.95">
      <c r="A27" s="771"/>
      <c r="B27" s="419"/>
      <c r="C27" s="420"/>
      <c r="D27" s="375" t="str">
        <f t="shared" si="0"/>
        <v/>
      </c>
    </row>
    <row r="28" spans="1:8" ht="15.95">
      <c r="A28" s="771"/>
      <c r="B28" s="419"/>
      <c r="C28" s="420"/>
      <c r="D28" s="375" t="str">
        <f t="shared" si="0"/>
        <v/>
      </c>
    </row>
    <row r="29" spans="1:8" ht="15.95">
      <c r="A29" s="771"/>
      <c r="B29" s="419"/>
      <c r="C29" s="420"/>
      <c r="D29" s="375" t="str">
        <f t="shared" si="0"/>
        <v/>
      </c>
    </row>
    <row r="30" spans="1:8" ht="15.95">
      <c r="A30" s="771"/>
      <c r="B30" s="419"/>
      <c r="C30" s="420"/>
      <c r="D30" s="375" t="str">
        <f t="shared" si="0"/>
        <v/>
      </c>
    </row>
    <row r="31" spans="1:8" ht="15.95">
      <c r="A31" s="771"/>
      <c r="B31" s="419"/>
      <c r="C31" s="420"/>
      <c r="D31" s="375" t="str">
        <f t="shared" si="0"/>
        <v/>
      </c>
    </row>
    <row r="32" spans="1:8" ht="15.95">
      <c r="A32" s="771"/>
      <c r="B32" s="419"/>
      <c r="C32" s="420"/>
      <c r="D32" s="375" t="str">
        <f t="shared" si="0"/>
        <v/>
      </c>
    </row>
    <row r="33" spans="1:4" ht="15.95">
      <c r="A33" s="771"/>
      <c r="B33" s="419"/>
      <c r="C33" s="420"/>
      <c r="D33" s="375" t="str">
        <f t="shared" si="0"/>
        <v/>
      </c>
    </row>
    <row r="34" spans="1:4" ht="15.95">
      <c r="A34" s="771"/>
      <c r="B34" s="419"/>
      <c r="C34" s="420"/>
      <c r="D34" s="375" t="str">
        <f t="shared" si="0"/>
        <v/>
      </c>
    </row>
    <row r="35" spans="1:4" ht="15.95">
      <c r="A35" s="771"/>
      <c r="B35" s="419"/>
      <c r="C35" s="420"/>
      <c r="D35" s="375" t="str">
        <f t="shared" si="0"/>
        <v/>
      </c>
    </row>
    <row r="36" spans="1:4" ht="15.95">
      <c r="A36" s="771"/>
      <c r="B36" s="419"/>
      <c r="C36" s="420"/>
      <c r="D36" s="375" t="str">
        <f t="shared" si="0"/>
        <v/>
      </c>
    </row>
    <row r="37" spans="1:4" ht="15.95">
      <c r="A37" s="771"/>
      <c r="B37" s="419"/>
      <c r="C37" s="420"/>
      <c r="D37" s="375" t="str">
        <f t="shared" si="0"/>
        <v/>
      </c>
    </row>
    <row r="38" spans="1:4" ht="15.95">
      <c r="A38" s="771"/>
      <c r="B38" s="419"/>
      <c r="C38" s="420"/>
      <c r="D38" s="375" t="str">
        <f t="shared" si="0"/>
        <v/>
      </c>
    </row>
    <row r="39" spans="1:4" ht="15.95">
      <c r="A39" s="771"/>
      <c r="B39" s="419"/>
      <c r="C39" s="420"/>
      <c r="D39" s="375" t="str">
        <f t="shared" si="0"/>
        <v/>
      </c>
    </row>
    <row r="40" spans="1:4" ht="15.95">
      <c r="A40" s="771"/>
      <c r="B40" s="419"/>
      <c r="C40" s="420"/>
      <c r="D40" s="375" t="str">
        <f t="shared" si="0"/>
        <v/>
      </c>
    </row>
    <row r="41" spans="1:4" ht="15.95">
      <c r="A41" s="771"/>
      <c r="B41" s="419"/>
      <c r="C41" s="420"/>
      <c r="D41" s="375" t="str">
        <f t="shared" si="0"/>
        <v/>
      </c>
    </row>
    <row r="42" spans="1:4" ht="15.95">
      <c r="A42" s="771"/>
      <c r="B42" s="419"/>
      <c r="C42" s="420"/>
      <c r="D42" s="375" t="str">
        <f t="shared" si="0"/>
        <v/>
      </c>
    </row>
    <row r="43" spans="1:4" ht="15.95">
      <c r="A43" s="771"/>
      <c r="B43" s="419"/>
      <c r="C43" s="420"/>
      <c r="D43" s="375" t="str">
        <f t="shared" si="0"/>
        <v/>
      </c>
    </row>
    <row r="44" spans="1:4" ht="15.95">
      <c r="A44" s="771"/>
      <c r="B44" s="419"/>
      <c r="C44" s="420"/>
      <c r="D44" s="375" t="str">
        <f t="shared" si="0"/>
        <v/>
      </c>
    </row>
    <row r="45" spans="1:4" ht="15.95">
      <c r="A45" s="771"/>
      <c r="B45" s="419"/>
      <c r="C45" s="420"/>
      <c r="D45" s="375" t="str">
        <f t="shared" si="0"/>
        <v/>
      </c>
    </row>
    <row r="46" spans="1:4" ht="15.95">
      <c r="A46" s="771"/>
      <c r="B46" s="419"/>
      <c r="C46" s="420"/>
      <c r="D46" s="375" t="str">
        <f t="shared" si="0"/>
        <v/>
      </c>
    </row>
    <row r="47" spans="1:4" ht="15.95">
      <c r="A47" s="771"/>
      <c r="B47" s="419"/>
      <c r="C47" s="420"/>
      <c r="D47" s="375" t="str">
        <f t="shared" si="0"/>
        <v/>
      </c>
    </row>
    <row r="48" spans="1:4" ht="15.95">
      <c r="A48" s="771"/>
      <c r="B48" s="419"/>
      <c r="C48" s="420"/>
      <c r="D48" s="375" t="str">
        <f t="shared" si="0"/>
        <v/>
      </c>
    </row>
    <row r="49" spans="1:4" ht="15.95">
      <c r="A49" s="771"/>
      <c r="B49" s="419"/>
      <c r="C49" s="420"/>
      <c r="D49" s="375" t="str">
        <f t="shared" si="0"/>
        <v/>
      </c>
    </row>
    <row r="50" spans="1:4" ht="15.95">
      <c r="A50" s="771"/>
      <c r="B50" s="419"/>
      <c r="C50" s="420"/>
      <c r="D50" s="375" t="str">
        <f t="shared" si="0"/>
        <v/>
      </c>
    </row>
    <row r="51" spans="1:4" ht="15.95">
      <c r="A51" s="771"/>
      <c r="B51" s="419"/>
      <c r="C51" s="420"/>
      <c r="D51" s="375" t="str">
        <f t="shared" si="0"/>
        <v/>
      </c>
    </row>
    <row r="52" spans="1:4" ht="15.95">
      <c r="A52" s="771"/>
      <c r="B52" s="419"/>
      <c r="C52" s="420"/>
      <c r="D52" s="375" t="str">
        <f t="shared" si="0"/>
        <v/>
      </c>
    </row>
    <row r="53" spans="1:4" ht="15.95">
      <c r="A53" s="771"/>
      <c r="B53" s="419"/>
      <c r="C53" s="420"/>
      <c r="D53" s="375" t="str">
        <f t="shared" si="0"/>
        <v/>
      </c>
    </row>
    <row r="54" spans="1:4" ht="15.95">
      <c r="A54" s="771"/>
      <c r="B54" s="419"/>
      <c r="C54" s="420"/>
      <c r="D54" s="375" t="str">
        <f t="shared" si="0"/>
        <v/>
      </c>
    </row>
    <row r="55" spans="1:4" ht="15.95">
      <c r="A55" s="771"/>
      <c r="B55" s="419"/>
      <c r="C55" s="420"/>
      <c r="D55" s="375" t="str">
        <f t="shared" si="0"/>
        <v/>
      </c>
    </row>
    <row r="56" spans="1:4" ht="15.95">
      <c r="A56" s="771"/>
      <c r="B56" s="419"/>
      <c r="C56" s="420"/>
      <c r="D56" s="375" t="str">
        <f t="shared" si="0"/>
        <v/>
      </c>
    </row>
    <row r="57" spans="1:4" ht="15.95">
      <c r="A57" s="771"/>
      <c r="B57" s="419"/>
      <c r="C57" s="420"/>
      <c r="D57" s="375" t="str">
        <f t="shared" si="0"/>
        <v/>
      </c>
    </row>
    <row r="58" spans="1:4" ht="15.95">
      <c r="A58" s="771"/>
      <c r="B58" s="419"/>
      <c r="C58" s="420"/>
      <c r="D58" s="375" t="str">
        <f t="shared" si="0"/>
        <v/>
      </c>
    </row>
    <row r="59" spans="1:4" ht="15.95">
      <c r="A59" s="771"/>
      <c r="B59" s="419"/>
      <c r="C59" s="420"/>
      <c r="D59" s="375" t="str">
        <f t="shared" si="0"/>
        <v/>
      </c>
    </row>
    <row r="60" spans="1:4" ht="15.95">
      <c r="A60" s="771"/>
      <c r="B60" s="419"/>
      <c r="C60" s="420"/>
      <c r="D60" s="375" t="str">
        <f t="shared" si="0"/>
        <v/>
      </c>
    </row>
    <row r="61" spans="1:4" ht="15.95">
      <c r="A61" s="771"/>
      <c r="B61" s="419"/>
      <c r="C61" s="420"/>
      <c r="D61" s="375" t="str">
        <f t="shared" si="0"/>
        <v/>
      </c>
    </row>
    <row r="62" spans="1:4" ht="15.95">
      <c r="A62" s="771"/>
      <c r="B62" s="419"/>
      <c r="C62" s="420"/>
      <c r="D62" s="375" t="str">
        <f t="shared" si="0"/>
        <v/>
      </c>
    </row>
    <row r="63" spans="1:4" ht="15.95">
      <c r="A63" s="771"/>
      <c r="B63" s="419"/>
      <c r="C63" s="420"/>
      <c r="D63" s="375" t="str">
        <f t="shared" si="0"/>
        <v/>
      </c>
    </row>
    <row r="64" spans="1:4" ht="15.95">
      <c r="A64" s="771"/>
      <c r="B64" s="419"/>
      <c r="C64" s="420"/>
      <c r="D64" s="375" t="str">
        <f t="shared" si="0"/>
        <v/>
      </c>
    </row>
    <row r="65" spans="1:4" ht="15.95">
      <c r="A65" s="771"/>
      <c r="B65" s="419"/>
      <c r="C65" s="420"/>
      <c r="D65" s="375" t="str">
        <f t="shared" si="0"/>
        <v/>
      </c>
    </row>
    <row r="66" spans="1:4" ht="15.95">
      <c r="A66" s="771"/>
      <c r="B66" s="419"/>
      <c r="C66" s="420"/>
      <c r="D66" s="375" t="str">
        <f t="shared" si="0"/>
        <v/>
      </c>
    </row>
    <row r="67" spans="1:4" ht="15.95">
      <c r="A67" s="771"/>
      <c r="B67" s="419"/>
      <c r="C67" s="420"/>
      <c r="D67" s="375" t="str">
        <f t="shared" si="0"/>
        <v/>
      </c>
    </row>
    <row r="68" spans="1:4" ht="15.95">
      <c r="A68" s="771"/>
      <c r="B68" s="419"/>
      <c r="C68" s="420"/>
      <c r="D68" s="375" t="str">
        <f t="shared" si="0"/>
        <v/>
      </c>
    </row>
    <row r="69" spans="1:4" ht="15.95">
      <c r="A69" s="771"/>
      <c r="B69" s="419"/>
      <c r="C69" s="420"/>
      <c r="D69" s="375" t="str">
        <f t="shared" si="0"/>
        <v/>
      </c>
    </row>
    <row r="70" spans="1:4" ht="15.95">
      <c r="A70" s="771"/>
      <c r="B70" s="419"/>
      <c r="C70" s="420"/>
      <c r="D70" s="375" t="str">
        <f t="shared" si="0"/>
        <v/>
      </c>
    </row>
    <row r="71" spans="1:4" ht="15.95">
      <c r="A71" s="771"/>
      <c r="B71" s="419"/>
      <c r="C71" s="420"/>
      <c r="D71" s="375" t="str">
        <f t="shared" ref="D71:D105" si="1">IF(OR(C71="1 - Investissements",C71="2 - Frais de personnel",C71="3 - Frais généraux",C71="4 - Amortissement"),"Au réel","")</f>
        <v/>
      </c>
    </row>
    <row r="72" spans="1:4" ht="15.95">
      <c r="A72" s="771"/>
      <c r="B72" s="419"/>
      <c r="C72" s="420"/>
      <c r="D72" s="375" t="str">
        <f t="shared" si="1"/>
        <v/>
      </c>
    </row>
    <row r="73" spans="1:4" ht="15.95">
      <c r="A73" s="771"/>
      <c r="B73" s="419"/>
      <c r="C73" s="420"/>
      <c r="D73" s="375" t="str">
        <f t="shared" si="1"/>
        <v/>
      </c>
    </row>
    <row r="74" spans="1:4" ht="15.95">
      <c r="A74" s="771"/>
      <c r="B74" s="419"/>
      <c r="C74" s="420"/>
      <c r="D74" s="375" t="str">
        <f t="shared" si="1"/>
        <v/>
      </c>
    </row>
    <row r="75" spans="1:4" ht="15.95">
      <c r="A75" s="771"/>
      <c r="B75" s="419"/>
      <c r="C75" s="420"/>
      <c r="D75" s="375" t="str">
        <f t="shared" si="1"/>
        <v/>
      </c>
    </row>
    <row r="76" spans="1:4" ht="15.95">
      <c r="A76" s="771"/>
      <c r="B76" s="419"/>
      <c r="C76" s="420"/>
      <c r="D76" s="375" t="str">
        <f t="shared" si="1"/>
        <v/>
      </c>
    </row>
    <row r="77" spans="1:4" ht="15.95">
      <c r="A77" s="771"/>
      <c r="B77" s="419"/>
      <c r="C77" s="420"/>
      <c r="D77" s="375" t="str">
        <f t="shared" si="1"/>
        <v/>
      </c>
    </row>
    <row r="78" spans="1:4" ht="15.95">
      <c r="A78" s="771"/>
      <c r="B78" s="419"/>
      <c r="C78" s="420"/>
      <c r="D78" s="375" t="str">
        <f t="shared" si="1"/>
        <v/>
      </c>
    </row>
    <row r="79" spans="1:4" ht="15.95">
      <c r="A79" s="771"/>
      <c r="B79" s="419"/>
      <c r="C79" s="420"/>
      <c r="D79" s="375" t="str">
        <f t="shared" si="1"/>
        <v/>
      </c>
    </row>
    <row r="80" spans="1:4" ht="15.95">
      <c r="A80" s="771"/>
      <c r="B80" s="419"/>
      <c r="C80" s="420"/>
      <c r="D80" s="375" t="str">
        <f t="shared" si="1"/>
        <v/>
      </c>
    </row>
    <row r="81" spans="1:4" ht="15.95">
      <c r="A81" s="771"/>
      <c r="B81" s="419"/>
      <c r="C81" s="420"/>
      <c r="D81" s="375" t="str">
        <f t="shared" si="1"/>
        <v/>
      </c>
    </row>
    <row r="82" spans="1:4" ht="15.95">
      <c r="A82" s="771"/>
      <c r="B82" s="419"/>
      <c r="C82" s="420"/>
      <c r="D82" s="375" t="str">
        <f t="shared" si="1"/>
        <v/>
      </c>
    </row>
    <row r="83" spans="1:4" ht="15.95">
      <c r="A83" s="771"/>
      <c r="B83" s="419"/>
      <c r="C83" s="420"/>
      <c r="D83" s="375" t="str">
        <f t="shared" si="1"/>
        <v/>
      </c>
    </row>
    <row r="84" spans="1:4" ht="15.95">
      <c r="A84" s="771"/>
      <c r="B84" s="419"/>
      <c r="C84" s="420"/>
      <c r="D84" s="375" t="str">
        <f t="shared" si="1"/>
        <v/>
      </c>
    </row>
    <row r="85" spans="1:4" ht="15.95">
      <c r="A85" s="771"/>
      <c r="B85" s="419"/>
      <c r="C85" s="420"/>
      <c r="D85" s="375" t="str">
        <f t="shared" si="1"/>
        <v/>
      </c>
    </row>
    <row r="86" spans="1:4" ht="15.95">
      <c r="A86" s="771"/>
      <c r="B86" s="419"/>
      <c r="C86" s="420"/>
      <c r="D86" s="375" t="str">
        <f t="shared" si="1"/>
        <v/>
      </c>
    </row>
    <row r="87" spans="1:4" ht="15.95">
      <c r="A87" s="771"/>
      <c r="B87" s="419"/>
      <c r="C87" s="420"/>
      <c r="D87" s="375" t="str">
        <f t="shared" si="1"/>
        <v/>
      </c>
    </row>
    <row r="88" spans="1:4" ht="15.95">
      <c r="A88" s="771"/>
      <c r="B88" s="419"/>
      <c r="C88" s="420"/>
      <c r="D88" s="375" t="str">
        <f t="shared" si="1"/>
        <v/>
      </c>
    </row>
    <row r="89" spans="1:4" ht="15.95">
      <c r="A89" s="771"/>
      <c r="B89" s="419"/>
      <c r="C89" s="420"/>
      <c r="D89" s="375" t="str">
        <f t="shared" si="1"/>
        <v/>
      </c>
    </row>
    <row r="90" spans="1:4" ht="15.95">
      <c r="A90" s="771"/>
      <c r="B90" s="419"/>
      <c r="C90" s="420"/>
      <c r="D90" s="375" t="str">
        <f t="shared" si="1"/>
        <v/>
      </c>
    </row>
    <row r="91" spans="1:4" ht="15.95">
      <c r="A91" s="771"/>
      <c r="B91" s="419"/>
      <c r="C91" s="420"/>
      <c r="D91" s="375" t="str">
        <f t="shared" si="1"/>
        <v/>
      </c>
    </row>
    <row r="92" spans="1:4" ht="15.95">
      <c r="A92" s="771"/>
      <c r="B92" s="419"/>
      <c r="C92" s="420"/>
      <c r="D92" s="375" t="str">
        <f t="shared" si="1"/>
        <v/>
      </c>
    </row>
    <row r="93" spans="1:4" ht="15.95">
      <c r="A93" s="771"/>
      <c r="B93" s="419"/>
      <c r="C93" s="420"/>
      <c r="D93" s="375" t="str">
        <f t="shared" si="1"/>
        <v/>
      </c>
    </row>
    <row r="94" spans="1:4" ht="15.95">
      <c r="A94" s="771"/>
      <c r="B94" s="419"/>
      <c r="C94" s="420"/>
      <c r="D94" s="375" t="str">
        <f t="shared" si="1"/>
        <v/>
      </c>
    </row>
    <row r="95" spans="1:4" ht="15.95">
      <c r="A95" s="771"/>
      <c r="B95" s="419"/>
      <c r="C95" s="420"/>
      <c r="D95" s="375" t="str">
        <f t="shared" si="1"/>
        <v/>
      </c>
    </row>
    <row r="96" spans="1:4" ht="15.95">
      <c r="A96" s="771"/>
      <c r="B96" s="419"/>
      <c r="C96" s="420"/>
      <c r="D96" s="375" t="str">
        <f t="shared" si="1"/>
        <v/>
      </c>
    </row>
    <row r="97" spans="1:4" ht="15.95">
      <c r="A97" s="771"/>
      <c r="B97" s="419"/>
      <c r="C97" s="420"/>
      <c r="D97" s="375" t="str">
        <f t="shared" si="1"/>
        <v/>
      </c>
    </row>
    <row r="98" spans="1:4" ht="15.95">
      <c r="A98" s="771"/>
      <c r="B98" s="419"/>
      <c r="C98" s="420"/>
      <c r="D98" s="375" t="str">
        <f t="shared" si="1"/>
        <v/>
      </c>
    </row>
    <row r="99" spans="1:4" ht="15.95">
      <c r="A99" s="771"/>
      <c r="B99" s="419"/>
      <c r="C99" s="420"/>
      <c r="D99" s="375" t="str">
        <f t="shared" si="1"/>
        <v/>
      </c>
    </row>
    <row r="100" spans="1:4" ht="15.95">
      <c r="A100" s="771"/>
      <c r="B100" s="419"/>
      <c r="C100" s="420"/>
      <c r="D100" s="375" t="str">
        <f t="shared" si="1"/>
        <v/>
      </c>
    </row>
    <row r="101" spans="1:4" ht="15.95">
      <c r="A101" s="771"/>
      <c r="B101" s="419"/>
      <c r="C101" s="420"/>
      <c r="D101" s="375" t="str">
        <f t="shared" si="1"/>
        <v/>
      </c>
    </row>
    <row r="102" spans="1:4" ht="15.95">
      <c r="A102" s="771"/>
      <c r="B102" s="419"/>
      <c r="C102" s="420"/>
      <c r="D102" s="375" t="str">
        <f t="shared" si="1"/>
        <v/>
      </c>
    </row>
    <row r="103" spans="1:4" ht="15.95">
      <c r="A103" s="771"/>
      <c r="B103" s="419"/>
      <c r="C103" s="420"/>
      <c r="D103" s="375" t="str">
        <f t="shared" si="1"/>
        <v/>
      </c>
    </row>
    <row r="104" spans="1:4" ht="15.95">
      <c r="A104" s="771"/>
      <c r="B104" s="419"/>
      <c r="C104" s="420"/>
      <c r="D104" s="375" t="str">
        <f t="shared" si="1"/>
        <v/>
      </c>
    </row>
    <row r="105" spans="1:4" ht="17.100000000000001" thickBot="1">
      <c r="A105" s="772"/>
      <c r="B105" s="419"/>
      <c r="C105" s="420"/>
      <c r="D105" s="375" t="str">
        <f t="shared" si="1"/>
        <v/>
      </c>
    </row>
    <row r="106" spans="1:4">
      <c r="D106" s="167"/>
    </row>
  </sheetData>
  <sheetProtection algorithmName="SHA-512" hashValue="ZPX97S+LB0j/ER7b5BujTfqkBl6RH/s4ZVxNyUC43hrv4z1njR/e3hSH1e8bcLMaUIxwNUvgv+nADAqHGsFvyA==" saltValue="3mcSvFc9cgq8CI6Z1nCoDg==" spinCount="100000" sheet="1" objects="1" scenarios="1" formatCells="0" formatColumns="0" formatRows="0" insertRows="0"/>
  <mergeCells count="4">
    <mergeCell ref="A18:A105"/>
    <mergeCell ref="A15:A17"/>
    <mergeCell ref="B2:D2"/>
    <mergeCell ref="A4:A14"/>
  </mergeCells>
  <phoneticPr fontId="11" type="noConversion"/>
  <dataValidations count="3">
    <dataValidation type="list" allowBlank="1" showInputMessage="1" showErrorMessage="1" sqref="C4:C17" xr:uid="{E2CF5CC5-ABC4-4C93-A446-99E15C100EAB}">
      <formula1>"1 - Investissements,2 - Frais de personnel,3 - Frais généraux,4 - Amortissement"</formula1>
    </dataValidation>
    <dataValidation type="list" allowBlank="1" showErrorMessage="1" promptTitle="Sélectionnez un type d'action" sqref="B15:B105" xr:uid="{27BA4EF9-6963-47CF-9C7D-66B9EA66D606}">
      <formula1>$B$4:$B$14</formula1>
    </dataValidation>
    <dataValidation type="list" allowBlank="1" showInputMessage="1" showErrorMessage="1" sqref="C18:C105" xr:uid="{D803DAD7-ECFE-4871-9746-AD39AC27C65B}">
      <formula1>"1 - Investissements,2 - Frais de personnel,3 - Frais généraux, 4 - Amortissement"</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F0E1-815E-4FF2-8657-3C200213D6F4}">
  <sheetPr>
    <pageSetUpPr fitToPage="1"/>
  </sheetPr>
  <dimension ref="A1:BV111"/>
  <sheetViews>
    <sheetView showGridLines="0" zoomScale="33" zoomScaleNormal="70" workbookViewId="0">
      <selection activeCell="BQ9" sqref="BQ9"/>
    </sheetView>
  </sheetViews>
  <sheetFormatPr defaultColWidth="11.42578125" defaultRowHeight="15" outlineLevelCol="1"/>
  <cols>
    <col min="1" max="1" width="12.42578125" bestFit="1" customWidth="1"/>
    <col min="2" max="2" width="27.140625" customWidth="1"/>
    <col min="3" max="4" width="47" customWidth="1"/>
    <col min="5" max="5" width="28.42578125" customWidth="1"/>
    <col min="6" max="6" width="31.85546875" customWidth="1"/>
    <col min="7" max="7" width="21" customWidth="1"/>
    <col min="8" max="9" width="28.85546875" customWidth="1"/>
    <col min="10" max="10" width="19.42578125" customWidth="1"/>
    <col min="11" max="11" width="25" customWidth="1"/>
    <col min="12" max="14" width="22.42578125" customWidth="1"/>
    <col min="15" max="15" width="19.42578125" customWidth="1"/>
    <col min="16" max="16" width="20.85546875" customWidth="1"/>
    <col min="17" max="19" width="19.85546875" customWidth="1"/>
    <col min="20" max="20" width="21.140625" customWidth="1"/>
    <col min="21" max="21" width="20.85546875" customWidth="1"/>
    <col min="22" max="24" width="20.42578125" customWidth="1"/>
    <col min="25" max="25" width="21.140625" customWidth="1"/>
    <col min="26" max="26" width="21.42578125" customWidth="1"/>
    <col min="27" max="27" width="20.42578125" customWidth="1"/>
    <col min="28" max="28" width="17.85546875" customWidth="1"/>
    <col min="29" max="29" width="17.42578125" customWidth="1"/>
    <col min="30" max="31" width="18.140625" customWidth="1"/>
    <col min="32" max="32" width="49.42578125" customWidth="1"/>
    <col min="33" max="35" width="27.42578125" hidden="1" customWidth="1" outlineLevel="1"/>
    <col min="36" max="36" width="27.42578125" style="194" hidden="1" customWidth="1" outlineLevel="1"/>
    <col min="37" max="37" width="27.42578125" hidden="1" customWidth="1" outlineLevel="1"/>
    <col min="38" max="41" width="19.85546875" hidden="1" customWidth="1" outlineLevel="1"/>
    <col min="42" max="42" width="25" hidden="1" customWidth="1" outlineLevel="1"/>
    <col min="43" max="45" width="22.42578125" hidden="1" customWidth="1" outlineLevel="1"/>
    <col min="46" max="47" width="19.85546875" style="145" hidden="1" customWidth="1" outlineLevel="1"/>
    <col min="48" max="48" width="19.140625" style="145" hidden="1" customWidth="1" outlineLevel="1"/>
    <col min="49" max="50" width="19.140625" hidden="1" customWidth="1" outlineLevel="1"/>
    <col min="51" max="53" width="20.42578125" style="145" hidden="1" customWidth="1" outlineLevel="1"/>
    <col min="54" max="55" width="20.42578125" hidden="1" customWidth="1" outlineLevel="1"/>
    <col min="56" max="58" width="20.42578125" style="145" hidden="1" customWidth="1" outlineLevel="1"/>
    <col min="59" max="59" width="19.85546875" hidden="1" customWidth="1" outlineLevel="1"/>
    <col min="60" max="60" width="24.42578125" hidden="1" customWidth="1" outlineLevel="1"/>
    <col min="61" max="61" width="25" hidden="1" customWidth="1" outlineLevel="1"/>
    <col min="62" max="62" width="27.42578125" hidden="1" customWidth="1" outlineLevel="1"/>
    <col min="63" max="66" width="25" hidden="1" customWidth="1" outlineLevel="1"/>
    <col min="67" max="67" width="45.42578125" hidden="1" customWidth="1" outlineLevel="1"/>
    <col min="68" max="68" width="54.7109375" hidden="1" customWidth="1" outlineLevel="1"/>
    <col min="69" max="69" width="27.85546875" hidden="1" customWidth="1" outlineLevel="1"/>
    <col min="70" max="70" width="17.42578125" hidden="1" customWidth="1" outlineLevel="1"/>
    <col min="71" max="72" width="19.85546875" hidden="1" customWidth="1" outlineLevel="1"/>
    <col min="73" max="73" width="11.42578125" collapsed="1"/>
    <col min="74" max="74" width="0" hidden="1" customWidth="1"/>
  </cols>
  <sheetData>
    <row r="1" spans="1:74" ht="15.95" thickBot="1"/>
    <row r="2" spans="1:74" ht="20.100000000000001" thickBot="1">
      <c r="C2" s="787" t="s">
        <v>53</v>
      </c>
      <c r="D2" s="788"/>
      <c r="E2" s="788"/>
      <c r="F2" s="789"/>
    </row>
    <row r="3" spans="1:74" ht="141.94999999999999" customHeight="1" thickBot="1">
      <c r="C3" s="790" t="s">
        <v>54</v>
      </c>
      <c r="D3" s="791"/>
      <c r="E3" s="791"/>
      <c r="F3" s="792"/>
    </row>
    <row r="4" spans="1:74" ht="15.95" thickBot="1"/>
    <row r="5" spans="1:74" ht="27" thickBot="1">
      <c r="A5" s="793" t="s">
        <v>55</v>
      </c>
      <c r="B5" s="794"/>
      <c r="C5" s="794"/>
      <c r="D5" s="794"/>
      <c r="E5" s="794"/>
      <c r="F5" s="794"/>
      <c r="G5" s="794"/>
      <c r="H5" s="794"/>
      <c r="I5" s="794"/>
      <c r="J5" s="794"/>
      <c r="K5" s="794"/>
      <c r="L5" s="794"/>
      <c r="M5" s="794"/>
      <c r="N5" s="794"/>
      <c r="O5" s="794"/>
      <c r="P5" s="794"/>
      <c r="Q5" s="794"/>
      <c r="R5" s="794"/>
      <c r="S5" s="794"/>
      <c r="T5" s="794"/>
      <c r="U5" s="794"/>
      <c r="V5" s="794"/>
      <c r="W5" s="794"/>
      <c r="X5" s="794"/>
      <c r="Y5" s="794"/>
      <c r="Z5" s="794"/>
      <c r="AA5" s="794"/>
      <c r="AB5" s="794"/>
      <c r="AC5" s="794"/>
      <c r="AD5" s="794"/>
      <c r="AE5" s="794"/>
      <c r="AF5" s="795"/>
      <c r="AG5" s="796" t="s">
        <v>56</v>
      </c>
      <c r="AH5" s="796"/>
      <c r="AI5" s="796"/>
      <c r="AJ5" s="796"/>
      <c r="AK5" s="796"/>
      <c r="AL5" s="796"/>
      <c r="AM5" s="796"/>
      <c r="AN5" s="796"/>
      <c r="AO5" s="796"/>
      <c r="AP5" s="796"/>
      <c r="AQ5" s="796"/>
      <c r="AR5" s="797"/>
      <c r="AS5" s="797"/>
      <c r="AT5" s="797"/>
      <c r="AU5" s="797"/>
      <c r="AV5" s="797"/>
      <c r="AW5" s="797"/>
      <c r="AX5" s="797"/>
      <c r="AY5" s="797"/>
      <c r="AZ5" s="797"/>
      <c r="BA5" s="797"/>
      <c r="BB5" s="797"/>
      <c r="BC5" s="797"/>
      <c r="BD5" s="797"/>
      <c r="BE5" s="797"/>
      <c r="BF5" s="797"/>
      <c r="BG5" s="796"/>
      <c r="BH5" s="796"/>
      <c r="BI5" s="796"/>
      <c r="BJ5" s="796"/>
      <c r="BK5" s="796"/>
      <c r="BL5" s="797"/>
      <c r="BM5" s="797"/>
      <c r="BN5" s="797"/>
      <c r="BO5" s="796"/>
      <c r="BP5" s="796"/>
      <c r="BQ5" s="796"/>
      <c r="BR5" s="796"/>
      <c r="BS5" s="796"/>
      <c r="BT5" s="798"/>
      <c r="BV5" s="1" t="s">
        <v>57</v>
      </c>
    </row>
    <row r="6" spans="1:74" s="44" customFormat="1" ht="128.1">
      <c r="A6" s="799" t="s">
        <v>58</v>
      </c>
      <c r="B6" s="24" t="s">
        <v>59</v>
      </c>
      <c r="C6" s="24" t="s">
        <v>60</v>
      </c>
      <c r="D6" s="24" t="s">
        <v>61</v>
      </c>
      <c r="E6" s="24" t="s">
        <v>62</v>
      </c>
      <c r="F6" s="24" t="s">
        <v>63</v>
      </c>
      <c r="G6" s="24" t="s">
        <v>64</v>
      </c>
      <c r="H6" s="24" t="s">
        <v>65</v>
      </c>
      <c r="I6" s="24" t="s">
        <v>66</v>
      </c>
      <c r="J6" s="24" t="s">
        <v>67</v>
      </c>
      <c r="K6" s="24" t="s">
        <v>68</v>
      </c>
      <c r="L6" s="42" t="s">
        <v>69</v>
      </c>
      <c r="M6" s="672" t="s">
        <v>70</v>
      </c>
      <c r="N6" s="24" t="s">
        <v>71</v>
      </c>
      <c r="O6" s="24" t="s">
        <v>72</v>
      </c>
      <c r="P6" s="24" t="s">
        <v>73</v>
      </c>
      <c r="Q6" s="42" t="s">
        <v>74</v>
      </c>
      <c r="R6" s="673" t="s">
        <v>70</v>
      </c>
      <c r="S6" s="24" t="s">
        <v>71</v>
      </c>
      <c r="T6" s="24" t="s">
        <v>75</v>
      </c>
      <c r="U6" s="24" t="s">
        <v>76</v>
      </c>
      <c r="V6" s="42" t="s">
        <v>77</v>
      </c>
      <c r="W6" s="674" t="s">
        <v>70</v>
      </c>
      <c r="X6" s="24" t="s">
        <v>71</v>
      </c>
      <c r="Y6" s="24" t="s">
        <v>78</v>
      </c>
      <c r="Z6" s="24" t="s">
        <v>79</v>
      </c>
      <c r="AA6" s="675" t="s">
        <v>80</v>
      </c>
      <c r="AB6" s="43" t="s">
        <v>81</v>
      </c>
      <c r="AC6" s="676" t="s">
        <v>82</v>
      </c>
      <c r="AD6" s="24" t="s">
        <v>83</v>
      </c>
      <c r="AE6" s="677" t="s">
        <v>84</v>
      </c>
      <c r="AF6" s="678" t="s">
        <v>85</v>
      </c>
      <c r="AG6" s="477" t="s">
        <v>59</v>
      </c>
      <c r="AH6" s="469" t="s">
        <v>60</v>
      </c>
      <c r="AI6" s="469" t="s">
        <v>61</v>
      </c>
      <c r="AJ6" s="700" t="s">
        <v>62</v>
      </c>
      <c r="AK6" s="469" t="s">
        <v>63</v>
      </c>
      <c r="AL6" s="469" t="s">
        <v>64</v>
      </c>
      <c r="AM6" s="469" t="s">
        <v>65</v>
      </c>
      <c r="AN6" s="469" t="s">
        <v>66</v>
      </c>
      <c r="AO6" s="469" t="s">
        <v>86</v>
      </c>
      <c r="AP6" s="469" t="s">
        <v>68</v>
      </c>
      <c r="AQ6" s="476" t="s">
        <v>87</v>
      </c>
      <c r="AR6" s="478" t="s">
        <v>88</v>
      </c>
      <c r="AS6" s="479" t="s">
        <v>89</v>
      </c>
      <c r="AT6" s="725" t="s">
        <v>72</v>
      </c>
      <c r="AU6" s="725" t="s">
        <v>73</v>
      </c>
      <c r="AV6" s="726" t="s">
        <v>74</v>
      </c>
      <c r="AW6" s="489" t="s">
        <v>90</v>
      </c>
      <c r="AX6" s="490" t="s">
        <v>91</v>
      </c>
      <c r="AY6" s="730" t="s">
        <v>75</v>
      </c>
      <c r="AZ6" s="730" t="s">
        <v>76</v>
      </c>
      <c r="BA6" s="731" t="s">
        <v>77</v>
      </c>
      <c r="BB6" s="81" t="s">
        <v>90</v>
      </c>
      <c r="BC6" s="82" t="s">
        <v>91</v>
      </c>
      <c r="BD6" s="733" t="s">
        <v>78</v>
      </c>
      <c r="BE6" s="733" t="s">
        <v>79</v>
      </c>
      <c r="BF6" s="734" t="s">
        <v>80</v>
      </c>
      <c r="BG6" s="477" t="s">
        <v>92</v>
      </c>
      <c r="BH6" s="469" t="s">
        <v>93</v>
      </c>
      <c r="BI6" s="469" t="s">
        <v>94</v>
      </c>
      <c r="BJ6" s="469" t="s">
        <v>95</v>
      </c>
      <c r="BK6" s="476" t="s">
        <v>96</v>
      </c>
      <c r="BL6" s="506" t="s">
        <v>97</v>
      </c>
      <c r="BM6" s="507" t="s">
        <v>98</v>
      </c>
      <c r="BN6" s="508" t="s">
        <v>99</v>
      </c>
      <c r="BO6" s="477" t="s">
        <v>100</v>
      </c>
      <c r="BP6" s="469" t="s">
        <v>101</v>
      </c>
      <c r="BQ6" s="469" t="s">
        <v>102</v>
      </c>
      <c r="BR6" s="469" t="s">
        <v>103</v>
      </c>
      <c r="BS6" s="469" t="s">
        <v>104</v>
      </c>
      <c r="BT6" s="470" t="s">
        <v>105</v>
      </c>
      <c r="BV6" s="3" t="s">
        <v>106</v>
      </c>
    </row>
    <row r="7" spans="1:74" s="1" customFormat="1" ht="207.95">
      <c r="A7" s="800"/>
      <c r="B7" s="13" t="s">
        <v>107</v>
      </c>
      <c r="C7" s="13" t="s">
        <v>108</v>
      </c>
      <c r="D7" s="13" t="s">
        <v>109</v>
      </c>
      <c r="E7" s="13" t="s">
        <v>110</v>
      </c>
      <c r="F7" s="13" t="s">
        <v>111</v>
      </c>
      <c r="G7" s="463" t="s">
        <v>112</v>
      </c>
      <c r="H7" s="13" t="s">
        <v>113</v>
      </c>
      <c r="I7" s="13" t="s">
        <v>114</v>
      </c>
      <c r="J7" s="13" t="s">
        <v>115</v>
      </c>
      <c r="K7" s="13" t="s">
        <v>116</v>
      </c>
      <c r="L7" s="45" t="s">
        <v>117</v>
      </c>
      <c r="M7" s="473" t="s">
        <v>118</v>
      </c>
      <c r="N7" s="13" t="s">
        <v>119</v>
      </c>
      <c r="O7" s="13" t="s">
        <v>120</v>
      </c>
      <c r="P7" s="13" t="s">
        <v>121</v>
      </c>
      <c r="Q7" s="45" t="s">
        <v>122</v>
      </c>
      <c r="R7" s="486" t="s">
        <v>123</v>
      </c>
      <c r="S7" s="13" t="s">
        <v>119</v>
      </c>
      <c r="T7" s="13" t="s">
        <v>124</v>
      </c>
      <c r="U7" s="13" t="s">
        <v>121</v>
      </c>
      <c r="V7" s="45" t="s">
        <v>125</v>
      </c>
      <c r="W7" s="46" t="s">
        <v>123</v>
      </c>
      <c r="X7" s="13" t="s">
        <v>119</v>
      </c>
      <c r="Y7" s="13" t="s">
        <v>124</v>
      </c>
      <c r="Z7" s="13" t="s">
        <v>121</v>
      </c>
      <c r="AA7" s="47" t="s">
        <v>125</v>
      </c>
      <c r="AB7" s="48" t="s">
        <v>126</v>
      </c>
      <c r="AC7" s="49" t="s">
        <v>127</v>
      </c>
      <c r="AD7" s="13" t="s">
        <v>127</v>
      </c>
      <c r="AE7" s="50" t="s">
        <v>127</v>
      </c>
      <c r="AF7" s="679" t="s">
        <v>128</v>
      </c>
      <c r="AG7" s="51" t="s">
        <v>129</v>
      </c>
      <c r="AH7" s="4" t="s">
        <v>129</v>
      </c>
      <c r="AI7" s="4" t="s">
        <v>109</v>
      </c>
      <c r="AJ7" s="701" t="s">
        <v>129</v>
      </c>
      <c r="AK7" s="4" t="s">
        <v>129</v>
      </c>
      <c r="AL7" s="464" t="s">
        <v>130</v>
      </c>
      <c r="AM7" s="4" t="s">
        <v>129</v>
      </c>
      <c r="AN7" s="4" t="s">
        <v>129</v>
      </c>
      <c r="AO7" s="4" t="s">
        <v>129</v>
      </c>
      <c r="AP7" s="4" t="s">
        <v>129</v>
      </c>
      <c r="AQ7" s="52" t="s">
        <v>129</v>
      </c>
      <c r="AR7" s="480" t="s">
        <v>129</v>
      </c>
      <c r="AS7" s="4" t="s">
        <v>129</v>
      </c>
      <c r="AT7" s="727" t="s">
        <v>129</v>
      </c>
      <c r="AU7" s="727" t="s">
        <v>129</v>
      </c>
      <c r="AV7" s="728" t="s">
        <v>131</v>
      </c>
      <c r="AW7" s="491" t="s">
        <v>118</v>
      </c>
      <c r="AX7" s="4" t="s">
        <v>119</v>
      </c>
      <c r="AY7" s="727" t="s">
        <v>129</v>
      </c>
      <c r="AZ7" s="727" t="s">
        <v>129</v>
      </c>
      <c r="BA7" s="728" t="s">
        <v>131</v>
      </c>
      <c r="BB7" s="53" t="s">
        <v>123</v>
      </c>
      <c r="BC7" s="4" t="s">
        <v>119</v>
      </c>
      <c r="BD7" s="727" t="s">
        <v>129</v>
      </c>
      <c r="BE7" s="727" t="s">
        <v>129</v>
      </c>
      <c r="BF7" s="735" t="s">
        <v>131</v>
      </c>
      <c r="BG7" s="51" t="s">
        <v>129</v>
      </c>
      <c r="BH7" s="4" t="s">
        <v>132</v>
      </c>
      <c r="BI7" s="4" t="s">
        <v>131</v>
      </c>
      <c r="BJ7" s="4" t="s">
        <v>131</v>
      </c>
      <c r="BK7" s="52" t="s">
        <v>131</v>
      </c>
      <c r="BL7" s="509" t="s">
        <v>131</v>
      </c>
      <c r="BM7" s="718" t="s">
        <v>131</v>
      </c>
      <c r="BN7" s="510" t="s">
        <v>133</v>
      </c>
      <c r="BO7" s="51" t="s">
        <v>134</v>
      </c>
      <c r="BP7" s="4" t="s">
        <v>135</v>
      </c>
      <c r="BQ7" s="4" t="s">
        <v>136</v>
      </c>
      <c r="BR7" s="4" t="s">
        <v>127</v>
      </c>
      <c r="BS7" s="4" t="s">
        <v>127</v>
      </c>
      <c r="BT7" s="108" t="s">
        <v>127</v>
      </c>
      <c r="BV7" s="3" t="s">
        <v>137</v>
      </c>
    </row>
    <row r="8" spans="1:74" s="63" customFormat="1" ht="80.099999999999994">
      <c r="A8" s="680" t="s">
        <v>51</v>
      </c>
      <c r="B8" s="87" t="s">
        <v>138</v>
      </c>
      <c r="C8" s="87" t="s">
        <v>139</v>
      </c>
      <c r="D8" s="87" t="s">
        <v>140</v>
      </c>
      <c r="E8" s="91">
        <v>1</v>
      </c>
      <c r="F8" s="5" t="s">
        <v>141</v>
      </c>
      <c r="G8" s="87" t="s">
        <v>142</v>
      </c>
      <c r="H8" s="87" t="s">
        <v>143</v>
      </c>
      <c r="I8" s="87" t="s">
        <v>143</v>
      </c>
      <c r="J8" s="466">
        <v>900</v>
      </c>
      <c r="K8" s="89" t="s">
        <v>144</v>
      </c>
      <c r="L8" s="472">
        <v>2</v>
      </c>
      <c r="M8" s="474" t="s">
        <v>145</v>
      </c>
      <c r="N8" s="87" t="s">
        <v>146</v>
      </c>
      <c r="O8" s="467">
        <v>3900</v>
      </c>
      <c r="P8" s="468">
        <f>O8*0.085</f>
        <v>331.5</v>
      </c>
      <c r="Q8" s="54">
        <f>IF(OR(O8="", P8=""), "", IFERROR(VALUE(TRIM(SUBSTITUTE(O8,CHAR(160),""))),0) + IFERROR(VALUE(TRIM(SUBSTITUTE(P8,CHAR(160),""))),0))</f>
        <v>4231.5</v>
      </c>
      <c r="R8" s="487"/>
      <c r="S8" s="59"/>
      <c r="T8" s="468">
        <v>4200</v>
      </c>
      <c r="U8" s="468">
        <f>0.085*T8</f>
        <v>357</v>
      </c>
      <c r="V8" s="54">
        <f>IF(OR(T8="", U8=""), "", IFERROR(VALUE(TRIM(SUBSTITUTE(T8,CHAR(160),""))),0) + IFERROR(VALUE(TRIM(SUBSTITUTE(U8,CHAR(160),""))),0))</f>
        <v>4557</v>
      </c>
      <c r="W8" s="60"/>
      <c r="X8" s="59"/>
      <c r="Y8" s="468"/>
      <c r="Z8" s="468"/>
      <c r="AA8" s="55" t="str">
        <f>IF(OR(Y8="", Z8=""), "", IFERROR(VALUE(TRIM(SUBSTITUTE(Y8,CHAR(160),""))),0) + IFERROR(VALUE(TRIM(SUBSTITUTE(Z8,CHAR(160),""))),0))</f>
        <v/>
      </c>
      <c r="AB8" s="502" t="s">
        <v>147</v>
      </c>
      <c r="AC8" s="118" cm="1">
        <f t="array" ref="AC8">IF((_xlfn.IFS(TRIM(SUBSTITUTE(AB8,CHAR(160),""))="Devis 1",IFERROR(VALUE(TRIM(SUBSTITUTE(O8,CHAR(160),""))),0),TRIM(SUBSTITUTE(AB8,CHAR(160),""))="Devis 2",IFERROR(VALUE(TRIM(SUBSTITUTE(T8,CHAR(160),""))),0),TRIM(SUBSTITUTE(AB8,CHAR(160),""))="Devis 3",IFERROR(VALUE(TRIM(SUBSTITUTE(Y8,CHAR(160),""))),0),TRUE,0)*IFERROR(VALUE(TRIM(SUBSTITUTE(E8,CHAR(160),""))),0))=0,"",_xlfn.IFS(TRIM(SUBSTITUTE(AB8,CHAR(160),""))="Devis 1",IFERROR(VALUE(TRIM(SUBSTITUTE(O8,CHAR(160),""))),0),TRIM(SUBSTITUTE(AB8,CHAR(160),""))="Devis 2",IFERROR(VALUE(TRIM(SUBSTITUTE(T8,CHAR(160),""))),0),TRIM(SUBSTITUTE(AB8,CHAR(160),""))="Devis 3",IFERROR(VALUE(TRIM(SUBSTITUTE(Y8,CHAR(160),""))),0),TRUE,0)*IFERROR(VALUE(TRIM(SUBSTITUTE(E8,CHAR(160),""))),0))</f>
        <v>3900</v>
      </c>
      <c r="AD8" s="111" cm="1">
        <f t="array" ref="AD8">IF(ROUND((_xlfn.IFS(TRIM(SUBSTITUTE(AB8,CHAR(160),""))="Devis 1",IFERROR(VALUE(TRIM(SUBSTITUTE(P8,CHAR(160),""))),0),TRIM(SUBSTITUTE(AB8,CHAR(160),""))="Devis 2",IFERROR(VALUE(TRIM(SUBSTITUTE(U8,CHAR(160),""))),0),TRIM(SUBSTITUTE(AB8,CHAR(160),""))="Devis 3",IFERROR(VALUE(TRIM(SUBSTITUTE(Z8,CHAR(160),""))),0),TRUE,0)*IFERROR(VALUE(TRIM(SUBSTITUTE(E8,CHAR(160),""))),0)),2)=0,IF(AC8&lt;&gt;"",0,""),ROUND((_xlfn.IFS(TRIM(SUBSTITUTE(AB8,CHAR(160),""))="Devis 1",IFERROR(VALUE(TRIM(SUBSTITUTE(P8,CHAR(160),""))),0),TRIM(SUBSTITUTE(AB8,CHAR(160),""))="Devis 2",IFERROR(VALUE(TRIM(SUBSTITUTE(U8,CHAR(160),""))),0),TRIM(SUBSTITUTE(AB8,CHAR(160),""))="Devis 3",IFERROR(VALUE(TRIM(SUBSTITUTE(Z8,CHAR(160),""))),0),TRUE,0)*IFERROR(VALUE(TRIM(SUBSTITUTE(E8,CHAR(160),""))),0)),2))</f>
        <v>331.5</v>
      </c>
      <c r="AE8" s="119">
        <f>IF(OR(AC8="", AD8=""), "", IFERROR(VALUE(TRIM(SUBSTITUTE(AC8,CHAR(160),""))),0) + IFERROR(VALUE(TRIM(SUBSTITUTE(AD8,CHAR(160),""))),0))</f>
        <v>4231.5</v>
      </c>
      <c r="AF8" s="681"/>
      <c r="AG8" s="56" t="str">
        <f>IF(B8="","",B8)</f>
        <v>Chaînage carré</v>
      </c>
      <c r="AH8" s="5" t="str">
        <f>IF(C8="","",C8)</f>
        <v>Non</v>
      </c>
      <c r="AI8" s="5"/>
      <c r="AJ8" s="702">
        <f>IF(E8="","",E8)</f>
        <v>1</v>
      </c>
      <c r="AK8" s="5" t="str">
        <f>IF(F8="","",F8)</f>
        <v>Favoriser service gestion errance animal</v>
      </c>
      <c r="AL8" s="5" t="str">
        <f>IF(G8="","",G8)</f>
        <v xml:space="preserve">Pas de marché public </v>
      </c>
      <c r="AM8" s="5" t="s">
        <v>143</v>
      </c>
      <c r="AN8" s="5" t="str">
        <f>IF(I8="","",I8)</f>
        <v>Non concerné</v>
      </c>
      <c r="AO8" s="57">
        <f>IF(J8="","",J8)</f>
        <v>900</v>
      </c>
      <c r="AP8" s="5" t="str">
        <f>IF(K8="","",K8)</f>
        <v>mètre</v>
      </c>
      <c r="AQ8" s="58">
        <f>IF(L8="","",L8)</f>
        <v>2</v>
      </c>
      <c r="AR8" s="481"/>
      <c r="AS8" s="5"/>
      <c r="AT8" s="59">
        <f>IF(O8="","",O8)</f>
        <v>3900</v>
      </c>
      <c r="AU8" s="59">
        <f>IF(P8="","",P8)</f>
        <v>331.5</v>
      </c>
      <c r="AV8" s="54">
        <f>IF(OR(AT8="", AU8=""), "", IFERROR(VALUE(TRIM(SUBSTITUTE(AT8,CHAR(160),""))),0) + IFERROR(VALUE(TRIM(SUBSTITUTE(AU8,CHAR(160),""))),0))</f>
        <v>4231.5</v>
      </c>
      <c r="AW8" s="487"/>
      <c r="AX8" s="59"/>
      <c r="AY8" s="59">
        <f>IF(T8="","",T8)</f>
        <v>4200</v>
      </c>
      <c r="AZ8" s="59">
        <f>IF(U8="","",U8)</f>
        <v>357</v>
      </c>
      <c r="BA8" s="54">
        <f>IF(OR(AY8="",AZ8=""),"",IFERROR(VALUE(TRIM(SUBSTITUTE(AY8,CHAR(160),""))),0)+IFERROR(VALUE(TRIM(SUBSTITUTE(AZ8,CHAR(160),""))),0))</f>
        <v>4557</v>
      </c>
      <c r="BB8" s="60"/>
      <c r="BC8" s="59"/>
      <c r="BD8" s="59" t="str">
        <f>IF(Y8="","",Y8)</f>
        <v/>
      </c>
      <c r="BE8" s="59" t="str">
        <f>IF(Z8="","",Z8)</f>
        <v/>
      </c>
      <c r="BF8" s="61" t="str">
        <f>IF(OR(BD8="",BE8=""),"",IFERROR(VALUE(TRIM(SUBSTITUTE(BD8,CHAR(160),""))),0)+IFERROR(VALUE(TRIM(SUBSTITUTE(BE8,CHAR(160),""))),0))</f>
        <v/>
      </c>
      <c r="BG8" s="56" t="str">
        <f>IF(AB8="","",AB8)</f>
        <v>Devis 1</v>
      </c>
      <c r="BH8" s="5" t="s">
        <v>148</v>
      </c>
      <c r="BI8" s="503">
        <f>IF(AK8="","",
IF(
AND(
IFERROR(VALUE(TRIM(SUBSTITUTE(AT8,CHAR(160),""))),0)=0,
IFERROR(VALUE(TRIM(SUBSTITUTE(AY8,CHAR(160),""))),0)=0,
IFERROR(VALUE(TRIM(SUBSTITUTE(BD8,CHAR(160),""))),0)=0
),
0,
IF(
1.15*
MIN(
IF(IFERROR(VALUE(TRIM(SUBSTITUTE(AT8,CHAR(160),""))),0)=0,1E+30,IFERROR(VALUE(TRIM(SUBSTITUTE(AT8,CHAR(160),""))),0)),
IF(IFERROR(VALUE(TRIM(SUBSTITUTE(AY8,CHAR(160),""))),0)=0,1E+30,IFERROR(VALUE(TRIM(SUBSTITUTE(AY8,CHAR(160),""))),0)),
IF(IFERROR(VALUE(TRIM(SUBSTITUTE(BD8,CHAR(160),""))),0)=0,1E+30,IFERROR(VALUE(TRIM(SUBSTITUTE(BD8,CHAR(160),""))),0))
)
*IFERROR(VALUE(TRIM(SUBSTITUTE(AJ8,CHAR(160),""))),0)
=0,
0,
1.15*
MIN(
IF(IFERROR(VALUE(TRIM(SUBSTITUTE(AT8,CHAR(160),""))),0)=0,1E+30,IFERROR(VALUE(TRIM(SUBSTITUTE(AT8,CHAR(160),""))),0)),
IF(IFERROR(VALUE(TRIM(SUBSTITUTE(AY8,CHAR(160),""))),0)=0,1E+30,IFERROR(VALUE(TRIM(SUBSTITUTE(AY8,CHAR(160),""))),0)),
IF(IFERROR(VALUE(TRIM(SUBSTITUTE(BD8,CHAR(160),""))),0)=0,1E+30,IFERROR(VALUE(TRIM(SUBSTITUTE(BD8,CHAR(160),""))),0))
)
*IFERROR(VALUE(TRIM(SUBSTITUTE(AJ8,CHAR(160),""))),0)
)
)
)</f>
        <v>4485</v>
      </c>
      <c r="BJ8" s="503">
        <f>IF(AK8="","",
IF(
AND(
IFERROR(VALUE(TRIM(SUBSTITUTE(AU8,CHAR(160),""))),0)=0,
IFERROR(VALUE(TRIM(SUBSTITUTE(AZ8,CHAR(160),""))),0)=0,
IFERROR(VALUE(TRIM(SUBSTITUTE(BE8,CHAR(160),""))),0)=0
),
0,
IF(
1.15*
MIN(
IF(IFERROR(VALUE(TRIM(SUBSTITUTE(AU8,CHAR(160),""))),0)=0,1E+30,IFERROR(VALUE(TRIM(SUBSTITUTE(AU8,CHAR(160),""))),0)),
IF(IFERROR(VALUE(TRIM(SUBSTITUTE(AZ8,CHAR(160),""))),0)=0,1E+30,IFERROR(VALUE(TRIM(SUBSTITUTE(AZ8,CHAR(160),""))),0)),
IF(IFERROR(VALUE(TRIM(SUBSTITUTE(BE8,CHAR(160),""))),0)=0,1E+30,IFERROR(VALUE(TRIM(SUBSTITUTE(BE8,CHAR(160),""))),0))
)
*IFERROR(VALUE(TRIM(SUBSTITUTE(AJ8,CHAR(160),""))),0)
=0,
0,
1.15*
MIN(
IF(IFERROR(VALUE(TRIM(SUBSTITUTE(AU8,CHAR(160),""))),0)=0,1E+30,IFERROR(VALUE(TRIM(SUBSTITUTE(AU8,CHAR(160),""))),0)),
IF(IFERROR(VALUE(TRIM(SUBSTITUTE(AZ8,CHAR(160),""))),0)=0,1E+30,IFERROR(VALUE(TRIM(SUBSTITUTE(AZ8,CHAR(160),""))),0)),
IF(IFERROR(VALUE(TRIM(SUBSTITUTE(BE8,CHAR(160),""))),0)=0,1E+30,IFERROR(VALUE(TRIM(SUBSTITUTE(BE8,CHAR(160),""))),0))
)
*IFERROR(VALUE(TRIM(SUBSTITUTE(AJ8,CHAR(160),""))),0)
)
)
)</f>
        <v>381.22499999999997</v>
      </c>
      <c r="BK8" s="503">
        <f>IF(BI8="","",BI8+BJ8)</f>
        <v>4866.2250000000004</v>
      </c>
      <c r="BL8" s="716" cm="1">
        <f t="array" ref="BL8">IF($AJ8="","",
_xlfn.IFS(
$BG8="Devis 1",
IF(ISBLANK(AT8),"",IFERROR(VALUE(TRIM(SUBSTITUTE(AT8,CHAR(160),""))),0)*IFERROR(VALUE(TRIM(SUBSTITUTE($AJ8,CHAR(160),""))),0)),
$BG8="Devis 2",
IF(ISBLANK(AY8),"",IFERROR(VALUE(TRIM(SUBSTITUTE(AY8,CHAR(160),""))),0)*IFERROR(VALUE(TRIM(SUBSTITUTE($AJ8,CHAR(160),""))),0)),
$BG8="Devis 3",
IF(ISBLANK(BD8),"",IFERROR(VALUE(TRIM(SUBSTITUTE(BD8,CHAR(160),""))),0)*IFERROR(VALUE(TRIM(SUBSTITUTE($AJ8,CHAR(160),""))),0)),
TRUE,0
)
)</f>
        <v>3900</v>
      </c>
      <c r="BM8" s="543" cm="1">
        <f t="array" ref="BM8">IF($AJ8="","",
_xlfn.IFS(
$BG8="Devis 1",
IF(ISBLANK(AU8),"",IFERROR(VALUE(TRIM(SUBSTITUTE(AU8,CHAR(160),""))),0)*IFERROR(VALUE(TRIM(SUBSTITUTE($AJ8,CHAR(160),""))),0)),
$BG8="Devis 2",
IF(ISBLANK(AZ8),"",IFERROR(VALUE(TRIM(SUBSTITUTE(AZ8,CHAR(160),""))),0)*IFERROR(VALUE(TRIM(SUBSTITUTE($AJ8,CHAR(160),""))),0)),
$BG8="Devis 3",
IF(ISBLANK(BE8),"",IFERROR(VALUE(TRIM(SUBSTITUTE(BE8,CHAR(160),""))),0)*IFERROR(VALUE(TRIM(SUBSTITUTE($AJ8,CHAR(160),""))),0)),
TRUE,0
)
)</f>
        <v>331.5</v>
      </c>
      <c r="BN8" s="717" cm="1">
        <f t="array" ref="BN8">IF($AJ8="","",IF(ROUND(IFERROR(_xlfn.IFS($BG8="Devis 1",ROUND(IFERROR(VALUE(TRIM(SUBSTITUTE(AV8,CHAR(160),""))),0),2),$BG8="Devis 2",ROUND(IFERROR(VALUE(TRIM(SUBSTITUTE(BA8,CHAR(160),""))),0),2),$BG8="Devis 3",ROUND(IFERROR(VALUE(TRIM(SUBSTITUTE(BF8,CHAR(160),""))),0),2)),0),2)*ROUND(IFERROR(VALUE(TRIM(SUBSTITUTE($AJ8,CHAR(160),""))),0),2)=0,"",ROUND(IFERROR(_xlfn.IFS($BG8="Devis 1",ROUND(IFERROR(VALUE(TRIM(SUBSTITUTE(AV8,CHAR(160),""))),0),2),$BG8="Devis 2",ROUND(IFERROR(VALUE(TRIM(SUBSTITUTE(BA8,CHAR(160),""))),0),2),$BG8="Devis 3",ROUND(IFERROR(VALUE(TRIM(SUBSTITUTE(BF8,CHAR(160),""))),0),2)),0),2)*ROUND(IFERROR(VALUE(TRIM(SUBSTITUTE($AJ8,CHAR(160),""))),0),2)))</f>
        <v>4231.5</v>
      </c>
      <c r="BO8" s="56"/>
      <c r="BP8" s="6" t="str" cm="1">
        <f t="array" ref="BP8">IF(OR(BN8="",BK8="",BL8="",BI8="",BM8="",BJ8=""),"",_xlfn.IFS((IFERROR(VALUE(TRIM(SUBSTITUTE(BN8,CHAR(160),""))),0))&gt;(IFERROR(VALUE(TRIM(SUBSTITUTE(BK8,CHAR(160),""))),0)),"KO : Le montant retenu TTC est supérieur au montant raisonnable TTC. Merci de revoir la ligne de dépense ou plafonner son montant.",(IFERROR(VALUE(TRIM(SUBSTITUTE(BL8,CHAR(160),""))),0))&gt;(IFERROR(VALUE(TRIM(SUBSTITUTE(BI8,CHAR(160),""))),0)),"Attention : Le montant retenu HT est supérieur au montant HT raisonnable. Merci de revoir la ligne de dépense, plafonner son montant, ou justifier la reventillation HT / TVA.",(IFERROR(VALUE(TRIM(SUBSTITUTE(BM8,CHAR(160),""))),0))&gt;(IFERROR(VALUE(TRIM(SUBSTITUTE(BJ8,CHAR(160),""))),0)),"Attention : Le montant TVA retenu est supérieur au montant TVA raisonnable. Merci de revoir la ligne de dépense, plafonner son montant, ou justifier la reventillation HT / TVA.",(IFERROR(VALUE(TRIM(SUBSTITUTE(BN8,CHAR(160),""))),0))=0,"Attention : montant présenté entièrement écarté",(IFERROR(VALUE(TRIM(SUBSTITUTE(BK8,CHAR(160),""))),0))=(IFERROR(VALUE(TRIM(SUBSTITUTE(BN8,CHAR(160),""))),0)),"OK",(IFERROR(VALUE(TRIM(SUBSTITUTE(BK8,CHAR(160),""))),0))&gt;(IFERROR(VALUE(TRIM(SUBSTITUTE(BN8,CHAR(160),""))),0))," OK : Montant instruit inférieur au montant raisonnable.",TRUE,""))</f>
        <v xml:space="preserve"> OK : Montant instruit inférieur au montant raisonnable.</v>
      </c>
      <c r="BQ8" s="6" t="str" cm="1">
        <f t="array" ref="BQ8">IF(OR(BN8="",AE8="",BL8="",AC8="",BM8="",AD8=""),"",_xlfn.IFS((IFERROR(VALUE(TRIM(SUBSTITUTE(BN8,CHAR(160),""))),0))&gt;(IFERROR(VALUE(TRIM(SUBSTITUTE(AE8,CHAR(160),""))),0)),"KO : Le montant retenu TTC est supérieur au montant présenté TTC. Merci de revoir la ligne de dépense ou plafonner son montant.",(IFERROR(VALUE(TRIM(SUBSTITUTE(BL8,CHAR(160),""))),0))&gt;(IFERROR(VALUE(TRIM(SUBSTITUTE(AC8,CHAR(160),""))),0)),"Attention : Le montant retenu HT est supérieur au montant HT présenté. Merci de revoir la ligne de dépense, plafonner son montant, ou justifier la reventillation HT / TVA.",(IFERROR(VALUE(TRIM(SUBSTITUTE(BM8,CHAR(160),""))),0))&gt;(IFERROR(VALUE(TRIM(SUBSTITUTE(AD8,CHAR(160),""))),0)),"Attention : Le montant TVA retenu est supérieur au montant TVA présenté. Merci de revoir la ligne de dépense, plafonner son montant, ou justifier la reventillation HT / TVA.",(IFERROR(VALUE(TRIM(SUBSTITUTE(AE8,CHAR(160),""))),0))=0,"",(IFERROR(VALUE(TRIM(SUBSTITUTE(BN8,CHAR(160),""))),0))=(IFERROR(VALUE(TRIM(SUBSTITUTE(AE8,CHAR(160),""))),0)),"OK",(IFERROR(VALUE(TRIM(SUBSTITUTE(BN8,CHAR(160),""))),0))&lt;(IFERROR(VALUE(TRIM(SUBSTITUTE(AE8,CHAR(160),""))),0)),"Attention : montant présenté partiellement écarté",TRUE,""))</f>
        <v>OK</v>
      </c>
      <c r="BR8" s="62">
        <f t="shared" ref="BR8:BT9" si="0">IF(OR(AC8="",BL8=""),"",(IFERROR(VALUE(TRIM(SUBSTITUTE(AC8,CHAR(160),""))),0))-(IFERROR(VALUE(TRIM(SUBSTITUTE(BL8,CHAR(160),""))),0)))</f>
        <v>0</v>
      </c>
      <c r="BS8" s="62">
        <f t="shared" si="0"/>
        <v>0</v>
      </c>
      <c r="BT8" s="109">
        <f t="shared" si="0"/>
        <v>0</v>
      </c>
      <c r="BV8" s="3" t="s">
        <v>149</v>
      </c>
    </row>
    <row r="9" spans="1:74" s="1" customFormat="1" ht="38.1" customHeight="1">
      <c r="A9" s="682">
        <v>1</v>
      </c>
      <c r="B9" s="7"/>
      <c r="C9" s="7"/>
      <c r="D9" s="424"/>
      <c r="E9" s="11"/>
      <c r="F9" s="7"/>
      <c r="G9" s="7"/>
      <c r="H9" s="7"/>
      <c r="I9" s="7"/>
      <c r="J9" s="18"/>
      <c r="K9" s="7"/>
      <c r="L9" s="19"/>
      <c r="M9" s="475"/>
      <c r="N9" s="7"/>
      <c r="O9" s="425"/>
      <c r="P9" s="9"/>
      <c r="Q9" s="64" t="str">
        <f t="shared" ref="Q9:Q11" si="1">IF(OR(O9="", P9=""), "", IFERROR(VALUE(TRIM(SUBSTITUTE(O9,CHAR(160),""))),0) + IFERROR(VALUE(TRIM(SUBSTITUTE(P9,CHAR(160),""))),0))</f>
        <v/>
      </c>
      <c r="R9" s="488"/>
      <c r="S9" s="471"/>
      <c r="T9" s="9"/>
      <c r="U9" s="9"/>
      <c r="V9" s="64" t="str">
        <f t="shared" ref="V9:V12" si="2">IF(OR(T9="", U9=""), "", IFERROR(VALUE(TRIM(SUBSTITUTE(T9,CHAR(160),""))),0) + IFERROR(VALUE(TRIM(SUBSTITUTE(U9,CHAR(160),""))),0))</f>
        <v/>
      </c>
      <c r="W9" s="496"/>
      <c r="X9" s="471"/>
      <c r="Y9" s="9"/>
      <c r="Z9" s="9"/>
      <c r="AA9" s="65" t="str">
        <f t="shared" ref="AA9:AA13" si="3">IF(OR(Y9="", Z9=""), "", IFERROR(VALUE(TRIM(SUBSTITUTE(Y9,CHAR(160),""))),0) + IFERROR(VALUE(TRIM(SUBSTITUTE(Z9,CHAR(160),""))),0))</f>
        <v/>
      </c>
      <c r="AB9" s="16"/>
      <c r="AC9" s="120" t="str" cm="1">
        <f t="array" ref="AC9">IF((_xlfn.IFS(TRIM(SUBSTITUTE(AB9,CHAR(160),""))="Devis 1",IFERROR(VALUE(TRIM(SUBSTITUTE(O9,CHAR(160),""))),0),TRIM(SUBSTITUTE(AB9,CHAR(160),""))="Devis 2",IFERROR(VALUE(TRIM(SUBSTITUTE(T9,CHAR(160),""))),0),TRIM(SUBSTITUTE(AB9,CHAR(160),""))="Devis 3",IFERROR(VALUE(TRIM(SUBSTITUTE(Y9,CHAR(160),""))),0),TRUE,0)*IFERROR(VALUE(TRIM(SUBSTITUTE(E9,CHAR(160),""))),0))=0,"",_xlfn.IFS(TRIM(SUBSTITUTE(AB9,CHAR(160),""))="Devis 1",IFERROR(VALUE(TRIM(SUBSTITUTE(O9,CHAR(160),""))),0),TRIM(SUBSTITUTE(AB9,CHAR(160),""))="Devis 2",IFERROR(VALUE(TRIM(SUBSTITUTE(T9,CHAR(160),""))),0),TRIM(SUBSTITUTE(AB9,CHAR(160),""))="Devis 3",IFERROR(VALUE(TRIM(SUBSTITUTE(Y9,CHAR(160),""))),0),TRUE,0)*IFERROR(VALUE(TRIM(SUBSTITUTE(E9,CHAR(160),""))),0))</f>
        <v/>
      </c>
      <c r="AD9" s="116" t="str" cm="1">
        <f t="array" ref="AD9">IF(ROUND((_xlfn.IFS(TRIM(SUBSTITUTE(AB9,CHAR(160),""))="Devis 1",IFERROR(VALUE(TRIM(SUBSTITUTE(P9,CHAR(160),""))),0),TRIM(SUBSTITUTE(AB9,CHAR(160),""))="Devis 2",IFERROR(VALUE(TRIM(SUBSTITUTE(U9,CHAR(160),""))),0),TRIM(SUBSTITUTE(AB9,CHAR(160),""))="Devis 3",IFERROR(VALUE(TRIM(SUBSTITUTE(Z9,CHAR(160),""))),0),TRUE,0)*IFERROR(VALUE(TRIM(SUBSTITUTE(E9,CHAR(160),""))),0)),2)=0,IF(AC9&lt;&gt;"",0,""),ROUND((_xlfn.IFS(TRIM(SUBSTITUTE(AB9,CHAR(160),""))="Devis 1",IFERROR(VALUE(TRIM(SUBSTITUTE(P9,CHAR(160),""))),0),TRIM(SUBSTITUTE(AB9,CHAR(160),""))="Devis 2",IFERROR(VALUE(TRIM(SUBSTITUTE(U9,CHAR(160),""))),0),TRIM(SUBSTITUTE(AB9,CHAR(160),""))="Devis 3",IFERROR(VALUE(TRIM(SUBSTITUTE(Z9,CHAR(160),""))),0),TRUE,0)*IFERROR(VALUE(TRIM(SUBSTITUTE(E9,CHAR(160),""))),0)),2))</f>
        <v/>
      </c>
      <c r="AE9" s="121" t="str">
        <f t="shared" ref="AE9:AE13" si="4">IF(OR(AC9="", AD9=""), "", IFERROR(VALUE(TRIM(SUBSTITUTE(AC9,CHAR(160),""))),0) + IFERROR(VALUE(TRIM(SUBSTITUTE(AD9,CHAR(160),""))),0))</f>
        <v/>
      </c>
      <c r="AF9" s="683"/>
      <c r="AG9" s="66" t="str">
        <f>IF(B9="","",B9)</f>
        <v/>
      </c>
      <c r="AH9" s="66" t="str">
        <f>IF(C9="","",C9)</f>
        <v/>
      </c>
      <c r="AI9" s="15" t="str">
        <f t="shared" ref="AI9:AW9" si="5">IF(D9="","",D9)</f>
        <v/>
      </c>
      <c r="AJ9" s="442" t="str">
        <f t="shared" si="5"/>
        <v/>
      </c>
      <c r="AK9" s="15" t="str">
        <f t="shared" si="5"/>
        <v/>
      </c>
      <c r="AL9" s="15" t="str">
        <f t="shared" si="5"/>
        <v/>
      </c>
      <c r="AM9" s="15" t="str">
        <f t="shared" si="5"/>
        <v/>
      </c>
      <c r="AN9" s="15" t="str">
        <f t="shared" si="5"/>
        <v/>
      </c>
      <c r="AO9" s="15" t="str">
        <f t="shared" si="5"/>
        <v/>
      </c>
      <c r="AP9" s="15" t="str">
        <f t="shared" si="5"/>
        <v/>
      </c>
      <c r="AQ9" s="69" t="str">
        <f t="shared" si="5"/>
        <v/>
      </c>
      <c r="AR9" s="482" t="str">
        <f t="shared" si="5"/>
        <v/>
      </c>
      <c r="AS9" s="15" t="str">
        <f t="shared" si="5"/>
        <v/>
      </c>
      <c r="AT9" s="20" t="str">
        <f t="shared" si="5"/>
        <v/>
      </c>
      <c r="AU9" s="20" t="str">
        <f t="shared" si="5"/>
        <v/>
      </c>
      <c r="AV9" s="64" t="str">
        <f t="shared" ref="AV9" si="6">IF(OR(AT9="", AU9=""), "", IFERROR(VALUE(TRIM(SUBSTITUTE(AT9,CHAR(160),""))),0) + IFERROR(VALUE(TRIM(SUBSTITUTE(AU9,CHAR(160),""))),0))</f>
        <v/>
      </c>
      <c r="AW9" s="492" t="str">
        <f t="shared" si="5"/>
        <v/>
      </c>
      <c r="AX9" s="15" t="str">
        <f t="shared" ref="AX9" si="7">IF(S9="","",S9)</f>
        <v/>
      </c>
      <c r="AY9" s="20" t="str">
        <f t="shared" ref="AY9" si="8">IF(T9="","",T9)</f>
        <v/>
      </c>
      <c r="AZ9" s="20" t="str">
        <f t="shared" ref="AZ9" si="9">IF(U9="","",U9)</f>
        <v/>
      </c>
      <c r="BA9" s="64" t="str">
        <f t="shared" ref="BA9" si="10">IF(V9="","",V9)</f>
        <v/>
      </c>
      <c r="BB9" s="499" t="str">
        <f t="shared" ref="BB9" si="11">IF(W9="","",W9)</f>
        <v/>
      </c>
      <c r="BC9" s="15" t="str">
        <f t="shared" ref="BC9" si="12">IF(X9="","",X9)</f>
        <v/>
      </c>
      <c r="BD9" s="20" t="str">
        <f t="shared" ref="BD9" si="13">IF(Y9="","",Y9)</f>
        <v/>
      </c>
      <c r="BE9" s="20" t="str">
        <f t="shared" ref="BE9" si="14">IF(Z9="","",Z9)</f>
        <v/>
      </c>
      <c r="BF9" s="70" t="str">
        <f t="shared" ref="BF9" si="15">IF(OR(BD9="",BE9=""),"",IFERROR(VALUE(TRIM(SUBSTITUTE(BD9,CHAR(160),""))),0)+IFERROR(VALUE(TRIM(SUBSTITUTE(BE9,CHAR(160),""))),0))</f>
        <v/>
      </c>
      <c r="BG9" s="66" t="str">
        <f>IF(AB9="","",AB9)</f>
        <v/>
      </c>
      <c r="BH9" s="72"/>
      <c r="BI9" s="71" t="str">
        <f>IF(AK9="","",
IF(
AND(
IFERROR(VALUE(TRIM(SUBSTITUTE(AT9,CHAR(160),""))),0)=0,
IFERROR(VALUE(TRIM(SUBSTITUTE(AY9,CHAR(160),""))),0)=0,
IFERROR(VALUE(TRIM(SUBSTITUTE(BD9,CHAR(160),""))),0)=0
),
0,
IF(
1.15*
MIN(
IF(IFERROR(VALUE(TRIM(SUBSTITUTE(AT9,CHAR(160),""))),0)=0,1E+30,IFERROR(VALUE(TRIM(SUBSTITUTE(AT9,CHAR(160),""))),0)),
IF(IFERROR(VALUE(TRIM(SUBSTITUTE(AY9,CHAR(160),""))),0)=0,1E+30,IFERROR(VALUE(TRIM(SUBSTITUTE(AY9,CHAR(160),""))),0)),
IF(IFERROR(VALUE(TRIM(SUBSTITUTE(BD9,CHAR(160),""))),0)=0,1E+30,IFERROR(VALUE(TRIM(SUBSTITUTE(BD9,CHAR(160),""))),0))
)
*IFERROR(VALUE(TRIM(SUBSTITUTE(AJ9,CHAR(160),""))),0)
=0,
0,
1.15*
MIN(
IF(IFERROR(VALUE(TRIM(SUBSTITUTE(AT9,CHAR(160),""))),0)=0,1E+30,IFERROR(VALUE(TRIM(SUBSTITUTE(AT9,CHAR(160),""))),0)),
IF(IFERROR(VALUE(TRIM(SUBSTITUTE(AY9,CHAR(160),""))),0)=0,1E+30,IFERROR(VALUE(TRIM(SUBSTITUTE(AY9,CHAR(160),""))),0)),
IF(IFERROR(VALUE(TRIM(SUBSTITUTE(BD9,CHAR(160),""))),0)=0,1E+30,IFERROR(VALUE(TRIM(SUBSTITUTE(BD9,CHAR(160),""))),0))
)
*IFERROR(VALUE(TRIM(SUBSTITUTE(AJ9,CHAR(160),""))),0)
)
)
)</f>
        <v/>
      </c>
      <c r="BJ9" s="71" t="str">
        <f t="shared" ref="BJ9:BJ72" si="16">IF(AK9="","",
IF(
AND(
IFERROR(VALUE(TRIM(SUBSTITUTE(AU9,CHAR(160),""))),0)=0,
IFERROR(VALUE(TRIM(SUBSTITUTE(AZ9,CHAR(160),""))),0)=0,
IFERROR(VALUE(TRIM(SUBSTITUTE(BE9,CHAR(160),""))),0)=0
),
0,
IF(
1.15*
MIN(
IF(IFERROR(VALUE(TRIM(SUBSTITUTE(AU9,CHAR(160),""))),0)=0,1E+30,IFERROR(VALUE(TRIM(SUBSTITUTE(AU9,CHAR(160),""))),0)),
IF(IFERROR(VALUE(TRIM(SUBSTITUTE(AZ9,CHAR(160),""))),0)=0,1E+30,IFERROR(VALUE(TRIM(SUBSTITUTE(AZ9,CHAR(160),""))),0)),
IF(IFERROR(VALUE(TRIM(SUBSTITUTE(BE9,CHAR(160),""))),0)=0,1E+30,IFERROR(VALUE(TRIM(SUBSTITUTE(BE9,CHAR(160),""))),0))
)
*IFERROR(VALUE(TRIM(SUBSTITUTE(AJ9,CHAR(160),""))),0)
=0,
0,
1.15*
MIN(
IF(IFERROR(VALUE(TRIM(SUBSTITUTE(AU9,CHAR(160),""))),0)=0,1E+30,IFERROR(VALUE(TRIM(SUBSTITUTE(AU9,CHAR(160),""))),0)),
IF(IFERROR(VALUE(TRIM(SUBSTITUTE(AZ9,CHAR(160),""))),0)=0,1E+30,IFERROR(VALUE(TRIM(SUBSTITUTE(AZ9,CHAR(160),""))),0)),
IF(IFERROR(VALUE(TRIM(SUBSTITUTE(BE9,CHAR(160),""))),0)=0,1E+30,IFERROR(VALUE(TRIM(SUBSTITUTE(BE9,CHAR(160),""))),0))
)
*IFERROR(VALUE(TRIM(SUBSTITUTE(AJ9,CHAR(160),""))),0)
)
)
)</f>
        <v/>
      </c>
      <c r="BK9" s="504" t="str">
        <f t="shared" ref="BK9" si="17">IF(BI9="","",BI9+BJ9)</f>
        <v/>
      </c>
      <c r="BL9" s="504" t="str" cm="1">
        <f t="array" ref="BL9">IF($AJ9="","",
_xlfn.IFS(
$BG9="Devis 1",
IF(ISBLANK(AT9),"",IFERROR(VALUE(TRIM(SUBSTITUTE(AT9,CHAR(160),""))),0)*IFERROR(VALUE(TRIM(SUBSTITUTE($AJ9,CHAR(160),""))),0)),
$BG9="Devis 2",
IF(ISBLANK(AY9),"",IFERROR(VALUE(TRIM(SUBSTITUTE(AY9,CHAR(160),""))),0)*IFERROR(VALUE(TRIM(SUBSTITUTE($AJ9,CHAR(160),""))),0)),
$BG9="Devis 3",
IF(ISBLANK(BD9),"",IFERROR(VALUE(TRIM(SUBSTITUTE(BD9,CHAR(160),""))),0)*IFERROR(VALUE(TRIM(SUBSTITUTE($AJ9,CHAR(160),""))),0)),
TRUE,0
)
)</f>
        <v/>
      </c>
      <c r="BM9" s="719" t="str" cm="1">
        <f t="array" ref="BM9">IF($AJ9="","",
_xlfn.IFS(
$BG9="Devis 1",
IF(ISBLANK(AU9),"",IFERROR(VALUE(TRIM(SUBSTITUTE(AU9,CHAR(160),""))),0)*IFERROR(VALUE(TRIM(SUBSTITUTE($AJ9,CHAR(160),""))),0)),
$BG9="Devis 2",
IF(ISBLANK(AZ9),"",IFERROR(VALUE(TRIM(SUBSTITUTE(AZ9,CHAR(160),""))),0)*IFERROR(VALUE(TRIM(SUBSTITUTE($AJ9,CHAR(160),""))),0)),
$BG9="Devis 3",
IF(ISBLANK(BE9),"",IFERROR(VALUE(TRIM(SUBSTITUTE(BE9,CHAR(160),""))),0)*IFERROR(VALUE(TRIM(SUBSTITUTE($AJ9,CHAR(160),""))),0)),
TRUE,0
)
)</f>
        <v/>
      </c>
      <c r="BN9" s="511" t="str">
        <f>IF(BL9="","",BL9+BM9)</f>
        <v/>
      </c>
      <c r="BO9" s="505"/>
      <c r="BP9" s="14" t="str" cm="1">
        <f t="array" ref="BP9">IF(OR(BN9="",BK9="",BL9="",BI9="",BM9="",BJ9=""),"",_xlfn.IFS(
ROUND(IFERROR(VALUE(TRIM(SUBSTITUTE(BN9,CHAR(160),""))),0),2)&gt;
ROUND(IFERROR(VALUE(TRIM(SUBSTITUTE(BK9,CHAR(160),""))),0),2),
"KO : Le montant retenu TTC est supérieur au montant raisonnable TTC. Merci de revoir la ligne de dépense ou plafonner son montant.",
ROUND(IFERROR(VALUE(TRIM(SUBSTITUTE(BL9,CHAR(160),""))),0),2)&gt;
ROUND(IFERROR(VALUE(TRIM(SUBSTITUTE(BI9,CHAR(160),""))),0),2),
"Attention : Le montant retenu HT est supérieur au montant HT raisonnable. Merci de revoir la ligne de dépense, plafonner son montant, ou justifier la reventillation HT / TVA.",
ROUND(IFERROR(VALUE(TRIM(SUBSTITUTE(BM9,CHAR(160),""))),0),2)&gt;
ROUND(IFERROR(VALUE(TRIM(SUBSTITUTE(BJ9,CHAR(160),""))),0),2),
"Attention : Le montant TVA retenu est supérieur au montant TVA raisonnable. Merci de revoir la ligne de dépense, plafonner son montant, ou justifier la reventillation HT / TVA.",
ROUND(IFERROR(VALUE(TRIM(SUBSTITUTE(BN9,CHAR(160),""))),0),2)&gt;
ROUND(IFERROR(VALUE(TRIM(SUBSTITUTE(MIN(Q9,V9,AA9),CHAR(160),""))),0),2),
"Attention : Le devis retenu n'est pas le moins cher. Une justification de la part du porteur est nécessaire.",
ROUND(IFERROR(VALUE(TRIM(SUBSTITUTE(BN9,CHAR(160),""))),0),2)=0,
"Attention : montant présenté entièrement écarté",
ROUND(IFERROR(VALUE(TRIM(SUBSTITUTE(BK9,CHAR(160),""))),0),2)=
ROUND(IFERROR(VALUE(TRIM(SUBSTITUTE(BN9,CHAR(160),""))),0),2),
"OK",
ROUND(IFERROR(VALUE(TRIM(SUBSTITUTE(BK9,CHAR(160),""))),0),2)&gt;
ROUND(IFERROR(VALUE(TRIM(SUBSTITUTE(BN9,CHAR(160),""))),0),2),
" OK : Montant instruit inférieur au montant raisonnable.",
TRUE,""
))</f>
        <v/>
      </c>
      <c r="BQ9" s="14" t="str" cm="1">
        <f t="array" ref="BQ9">IF(OR(BN9="",AE9="",BL9="",AC9="",BM9="",AD9=""),"",_xlfn.IFS(ROUND(IFERROR(VALUE(TRIM(SUBSTITUTE(BN9,CHAR(160),""))),0),2)&gt;ROUND(IFERROR(VALUE(TRIM(SUBSTITUTE(AE9,CHAR(160),""))),0),2),"KO : Le montant retenu TTC est supérieur au montant présenté TTC. Merci de revoir la ligne de dépense ou plafonner son montant.",ROUND(IFERROR(VALUE(TRIM(SUBSTITUTE(BN9,CHAR(160),""))),0),2)=0,"Attention : montant présenté entièrement écarté",ROUND(IFERROR(VALUE(TRIM(SUBSTITUTE(BL9,CHAR(160),""))),0),2)&gt;ROUND(IFERROR(VALUE(TRIM(SUBSTITUTE(AC9,CHAR(160),""))),0),2),"Attention : Le montant retenu HT est supérieur au montant HT présenté. Merci de revoir la ligne de dépense, plafonner son montant, ou justifier la reventillation HT / TVA.",ROUND(IFERROR(VALUE(TRIM(SUBSTITUTE(BM9,CHAR(160),""))),0),2)&gt;ROUND(IFERROR(VALUE(TRIM(SUBSTITUTE(AD9,CHAR(160),""))),0),2),"Attention : Le montant TVA retenu est supérieur au montant TVA présenté. Merci de revoir la ligne de dépense, plafonner son montant, ou justifier la reventillation HT / TVA.",ROUND(IFERROR(VALUE(TRIM(SUBSTITUTE(AE9,CHAR(160),""))),0),2)=0,"",ROUND(IFERROR(VALUE(TRIM(SUBSTITUTE(BN9,CHAR(160),""))),0),2)=
ROUND(IFERROR(VALUE(TRIM(SUBSTITUTE(AE9,CHAR(160),""))),0),2),"OK",ROUND(IFERROR(VALUE(TRIM(SUBSTITUTE(BN9,CHAR(160),""))),0),2)&lt;ROUND(IFERROR(VALUE(TRIM(SUBSTITUTE(AE9,CHAR(160),""))),0),2),"Attention : montant présenté partiellement écarté",TRUE,""))</f>
        <v/>
      </c>
      <c r="BR9" s="71" t="str">
        <f t="shared" si="0"/>
        <v/>
      </c>
      <c r="BS9" s="71" t="str">
        <f t="shared" si="0"/>
        <v/>
      </c>
      <c r="BT9" s="71" t="str">
        <f t="shared" si="0"/>
        <v/>
      </c>
      <c r="BU9" s="3"/>
      <c r="BV9" s="73" t="s">
        <v>150</v>
      </c>
    </row>
    <row r="10" spans="1:74" s="1" customFormat="1" ht="80.099999999999994" customHeight="1">
      <c r="A10" s="682">
        <v>2</v>
      </c>
      <c r="B10" s="7"/>
      <c r="C10" s="7"/>
      <c r="D10" s="424"/>
      <c r="E10" s="11"/>
      <c r="F10" s="7"/>
      <c r="G10" s="7"/>
      <c r="H10" s="7"/>
      <c r="I10" s="7"/>
      <c r="J10" s="18"/>
      <c r="K10" s="7"/>
      <c r="L10" s="19"/>
      <c r="M10" s="475"/>
      <c r="N10" s="7"/>
      <c r="O10" s="425"/>
      <c r="P10" s="9"/>
      <c r="Q10" s="64" t="str">
        <f t="shared" si="1"/>
        <v/>
      </c>
      <c r="R10" s="488"/>
      <c r="S10" s="471"/>
      <c r="T10" s="9"/>
      <c r="U10" s="9"/>
      <c r="V10" s="64" t="str">
        <f t="shared" si="2"/>
        <v/>
      </c>
      <c r="W10" s="496"/>
      <c r="X10" s="471"/>
      <c r="Y10" s="9"/>
      <c r="Z10" s="9"/>
      <c r="AA10" s="65" t="str">
        <f t="shared" si="3"/>
        <v/>
      </c>
      <c r="AB10" s="16"/>
      <c r="AC10" s="120" t="str" cm="1">
        <f t="array" ref="AC10">IF((_xlfn.IFS(TRIM(SUBSTITUTE(AB10,CHAR(160),""))="Devis 1",IFERROR(VALUE(TRIM(SUBSTITUTE(O10,CHAR(160),""))),0),TRIM(SUBSTITUTE(AB10,CHAR(160),""))="Devis 2",IFERROR(VALUE(TRIM(SUBSTITUTE(T10,CHAR(160),""))),0),TRIM(SUBSTITUTE(AB10,CHAR(160),""))="Devis 3",IFERROR(VALUE(TRIM(SUBSTITUTE(Y10,CHAR(160),""))),0),TRUE,0)*IFERROR(VALUE(TRIM(SUBSTITUTE(E10,CHAR(160),""))),0))=0,"",_xlfn.IFS(TRIM(SUBSTITUTE(AB10,CHAR(160),""))="Devis 1",IFERROR(VALUE(TRIM(SUBSTITUTE(O10,CHAR(160),""))),0),TRIM(SUBSTITUTE(AB10,CHAR(160),""))="Devis 2",IFERROR(VALUE(TRIM(SUBSTITUTE(T10,CHAR(160),""))),0),TRIM(SUBSTITUTE(AB10,CHAR(160),""))="Devis 3",IFERROR(VALUE(TRIM(SUBSTITUTE(Y10,CHAR(160),""))),0),TRUE,0)*IFERROR(VALUE(TRIM(SUBSTITUTE(E10,CHAR(160),""))),0))</f>
        <v/>
      </c>
      <c r="AD10" s="116" t="str" cm="1">
        <f t="array" ref="AD10">IF(ROUND((_xlfn.IFS(TRIM(SUBSTITUTE(AB10,CHAR(160),""))="Devis 1",IFERROR(VALUE(TRIM(SUBSTITUTE(P10,CHAR(160),""))),0),TRIM(SUBSTITUTE(AB10,CHAR(160),""))="Devis 2",IFERROR(VALUE(TRIM(SUBSTITUTE(U10,CHAR(160),""))),0),TRIM(SUBSTITUTE(AB10,CHAR(160),""))="Devis 3",IFERROR(VALUE(TRIM(SUBSTITUTE(Z10,CHAR(160),""))),0),TRUE,0)*IFERROR(VALUE(TRIM(SUBSTITUTE(E10,CHAR(160),""))),0)),2)=0,IF(AC10&lt;&gt;"",0,""),ROUND((_xlfn.IFS(TRIM(SUBSTITUTE(AB10,CHAR(160),""))="Devis 1",IFERROR(VALUE(TRIM(SUBSTITUTE(P10,CHAR(160),""))),0),TRIM(SUBSTITUTE(AB10,CHAR(160),""))="Devis 2",IFERROR(VALUE(TRIM(SUBSTITUTE(U10,CHAR(160),""))),0),TRIM(SUBSTITUTE(AB10,CHAR(160),""))="Devis 3",IFERROR(VALUE(TRIM(SUBSTITUTE(Z10,CHAR(160),""))),0),TRUE,0)*IFERROR(VALUE(TRIM(SUBSTITUTE(E10,CHAR(160),""))),0)),2))</f>
        <v/>
      </c>
      <c r="AE10" s="121" t="str">
        <f t="shared" si="4"/>
        <v/>
      </c>
      <c r="AF10" s="683"/>
      <c r="AG10" s="66" t="str">
        <f t="shared" ref="AG10:AG73" si="18">IF(B10="","",B10)</f>
        <v/>
      </c>
      <c r="AH10" s="15" t="str">
        <f t="shared" ref="AH10:AH73" si="19">IF(C10="","",C10)</f>
        <v/>
      </c>
      <c r="AI10" s="15" t="str">
        <f t="shared" ref="AI10:AI73" si="20">IF(D10="","",D10)</f>
        <v/>
      </c>
      <c r="AJ10" s="442" t="str">
        <f t="shared" ref="AJ10:AJ73" si="21">IF(E10="","",E10)</f>
        <v/>
      </c>
      <c r="AK10" s="15" t="str">
        <f t="shared" ref="AK10:AK73" si="22">IF(F10="","",F10)</f>
        <v/>
      </c>
      <c r="AL10" s="15" t="str">
        <f t="shared" ref="AL10:AL73" si="23">IF(G10="","",G10)</f>
        <v/>
      </c>
      <c r="AM10" s="15" t="str">
        <f t="shared" ref="AM10:AM73" si="24">IF(H10="","",H10)</f>
        <v/>
      </c>
      <c r="AN10" s="15" t="str">
        <f t="shared" ref="AN10:AN73" si="25">IF(I10="","",I10)</f>
        <v/>
      </c>
      <c r="AO10" s="15" t="str">
        <f t="shared" ref="AO10:AO73" si="26">IF(J10="","",J10)</f>
        <v/>
      </c>
      <c r="AP10" s="15" t="str">
        <f t="shared" ref="AP10:AP73" si="27">IF(K10="","",K10)</f>
        <v/>
      </c>
      <c r="AQ10" s="69" t="str">
        <f t="shared" ref="AQ10:AQ73" si="28">IF(L10="","",L10)</f>
        <v/>
      </c>
      <c r="AR10" s="482" t="str">
        <f t="shared" ref="AR10:AR73" si="29">IF(M10="","",M10)</f>
        <v/>
      </c>
      <c r="AS10" s="15" t="str">
        <f t="shared" ref="AS10:AS73" si="30">IF(N10="","",N10)</f>
        <v/>
      </c>
      <c r="AT10" s="20" t="str">
        <f t="shared" ref="AT10:AT73" si="31">IF(O10="","",O10)</f>
        <v/>
      </c>
      <c r="AU10" s="20" t="str">
        <f t="shared" ref="AU10:AU73" si="32">IF(P10="","",P10)</f>
        <v/>
      </c>
      <c r="AV10" s="64" t="str">
        <f t="shared" ref="AV10:AV73" si="33">IF(OR(AT10="", AU10=""), "", IFERROR(VALUE(TRIM(SUBSTITUTE(AT10,CHAR(160),""))),0) + IFERROR(VALUE(TRIM(SUBSTITUTE(AU10,CHAR(160),""))),0))</f>
        <v/>
      </c>
      <c r="AW10" s="492" t="str">
        <f t="shared" ref="AW10:AW73" si="34">IF(R10="","",R10)</f>
        <v/>
      </c>
      <c r="AX10" s="15" t="str">
        <f t="shared" ref="AX10:AX73" si="35">IF(S10="","",S10)</f>
        <v/>
      </c>
      <c r="AY10" s="20" t="str">
        <f t="shared" ref="AY10:AY73" si="36">IF(T10="","",T10)</f>
        <v/>
      </c>
      <c r="AZ10" s="20" t="str">
        <f t="shared" ref="AZ10:AZ73" si="37">IF(U10="","",U10)</f>
        <v/>
      </c>
      <c r="BA10" s="64" t="str">
        <f t="shared" ref="BA10:BA73" si="38">IF(V10="","",V10)</f>
        <v/>
      </c>
      <c r="BB10" s="499" t="str">
        <f t="shared" ref="BB10:BB73" si="39">IF(W10="","",W10)</f>
        <v/>
      </c>
      <c r="BC10" s="15" t="str">
        <f t="shared" ref="BC10:BC73" si="40">IF(X10="","",X10)</f>
        <v/>
      </c>
      <c r="BD10" s="20" t="str">
        <f t="shared" ref="BD10:BD73" si="41">IF(Y10="","",Y10)</f>
        <v/>
      </c>
      <c r="BE10" s="20" t="str">
        <f t="shared" ref="BE10:BE73" si="42">IF(Z10="","",Z10)</f>
        <v/>
      </c>
      <c r="BF10" s="70" t="str">
        <f t="shared" ref="BF10:BF73" si="43">IF(OR(BD10="",BE10=""),"",IFERROR(VALUE(TRIM(SUBSTITUTE(BD10,CHAR(160),""))),0)+IFERROR(VALUE(TRIM(SUBSTITUTE(BE10,CHAR(160),""))),0))</f>
        <v/>
      </c>
      <c r="BG10" s="66" t="str">
        <f t="shared" ref="BG10:BG73" si="44">IF(AB10="","",AB10)</f>
        <v/>
      </c>
      <c r="BH10" s="72"/>
      <c r="BI10" s="71" t="str">
        <f t="shared" ref="BI10:BI73" si="45">IF(AK10="","",
IF(
AND(
IFERROR(VALUE(TRIM(SUBSTITUTE(AT10,CHAR(160),""))),0)=0,
IFERROR(VALUE(TRIM(SUBSTITUTE(AY10,CHAR(160),""))),0)=0,
IFERROR(VALUE(TRIM(SUBSTITUTE(BD10,CHAR(160),""))),0)=0
),
0,
IF(
1.15*
MIN(
IF(IFERROR(VALUE(TRIM(SUBSTITUTE(AT10,CHAR(160),""))),0)=0,1E+30,IFERROR(VALUE(TRIM(SUBSTITUTE(AT10,CHAR(160),""))),0)),
IF(IFERROR(VALUE(TRIM(SUBSTITUTE(AY10,CHAR(160),""))),0)=0,1E+30,IFERROR(VALUE(TRIM(SUBSTITUTE(AY10,CHAR(160),""))),0)),
IF(IFERROR(VALUE(TRIM(SUBSTITUTE(BD10,CHAR(160),""))),0)=0,1E+30,IFERROR(VALUE(TRIM(SUBSTITUTE(BD10,CHAR(160),""))),0))
)
*IFERROR(VALUE(TRIM(SUBSTITUTE(AJ10,CHAR(160),""))),0)
=0,
0,
1.15*
MIN(
IF(IFERROR(VALUE(TRIM(SUBSTITUTE(AT10,CHAR(160),""))),0)=0,1E+30,IFERROR(VALUE(TRIM(SUBSTITUTE(AT10,CHAR(160),""))),0)),
IF(IFERROR(VALUE(TRIM(SUBSTITUTE(AY10,CHAR(160),""))),0)=0,1E+30,IFERROR(VALUE(TRIM(SUBSTITUTE(AY10,CHAR(160),""))),0)),
IF(IFERROR(VALUE(TRIM(SUBSTITUTE(BD10,CHAR(160),""))),0)=0,1E+30,IFERROR(VALUE(TRIM(SUBSTITUTE(BD10,CHAR(160),""))),0))
)
*IFERROR(VALUE(TRIM(SUBSTITUTE(AJ10,CHAR(160),""))),0)
)
)
)</f>
        <v/>
      </c>
      <c r="BJ10" s="71" t="str">
        <f t="shared" si="16"/>
        <v/>
      </c>
      <c r="BK10" s="504" t="str">
        <f t="shared" ref="BK10:BK73" si="46">IF(BI10="","",BI10+BJ10)</f>
        <v/>
      </c>
      <c r="BL10" s="504" t="str">
        <f>BI10</f>
        <v/>
      </c>
      <c r="BM10" s="715" t="str" cm="1">
        <f t="array" ref="BM10">IF($AJ10="","",
_xlfn.IFS(
$BG10="Devis 1",
IF(ISBLANK(AU10),"",IFERROR(VALUE(TRIM(SUBSTITUTE(AU10,CHAR(160),""))),0)*IFERROR(VALUE(TRIM(SUBSTITUTE($AJ10,CHAR(160),""))),0)),
$BG10="Devis 2",
IF(ISBLANK(AZ10),"",IFERROR(VALUE(TRIM(SUBSTITUTE(AZ10,CHAR(160),""))),0)*IFERROR(VALUE(TRIM(SUBSTITUTE($AJ10,CHAR(160),""))),0)),
$BG10="Devis 3",
IF(ISBLANK(BE10),"",IFERROR(VALUE(TRIM(SUBSTITUTE(BE10,CHAR(160),""))),0)*IFERROR(VALUE(TRIM(SUBSTITUTE($AJ10,CHAR(160),""))),0)),
TRUE,0
)
)</f>
        <v/>
      </c>
      <c r="BN10" s="511" t="str">
        <f t="shared" ref="BN10:BN73" si="47">IF(BL10="","",BL10+BM10)</f>
        <v/>
      </c>
      <c r="BO10" s="505"/>
      <c r="BP10" s="14" t="str" cm="1">
        <f t="array" ref="BP10">IF(OR(BN10="",BK10="",BL10="",BI10="",BM10="",BJ10=""),"",_xlfn.IFS(
ROUND(IFERROR(VALUE(TRIM(SUBSTITUTE(BN10,CHAR(160),""))),0),2)&gt;
ROUND(IFERROR(VALUE(TRIM(SUBSTITUTE(BK10,CHAR(160),""))),0),2),
"KO : Le montant retenu TTC est supérieur au montant raisonnable TTC. Merci de revoir la ligne de dépense ou plafonner son montant.",
ROUND(IFERROR(VALUE(TRIM(SUBSTITUTE(BL10,CHAR(160),""))),0),2)&gt;
ROUND(IFERROR(VALUE(TRIM(SUBSTITUTE(BI10,CHAR(160),""))),0),2),
"Attention : Le montant retenu HT est supérieur au montant HT raisonnable. Merci de revoir la ligne de dépense, plafonner son montant, ou justifier la reventillation HT / TVA.",
ROUND(IFERROR(VALUE(TRIM(SUBSTITUTE(BM10,CHAR(160),""))),0),2)&gt;
ROUND(IFERROR(VALUE(TRIM(SUBSTITUTE(BJ10,CHAR(160),""))),0),2),
"Attention : Le montant TVA retenu est supérieur au montant TVA raisonnable. Merci de revoir la ligne de dépense, plafonner son montant, ou justifier la reventillation HT / TVA.",
ROUND(IFERROR(VALUE(TRIM(SUBSTITUTE(BN10,CHAR(160),""))),0),2)&gt;
ROUND(IFERROR(VALUE(TRIM(SUBSTITUTE(MIN(Q10,V10,AA10),CHAR(160),""))),0),2),
"Attention : Le devis retenu n'est pas le moins cher. Une justification de la part du porteur est nécessaire.",
ROUND(IFERROR(VALUE(TRIM(SUBSTITUTE(BN10,CHAR(160),""))),0),2)=0,
"Attention : montant présenté entièrement écarté",
ROUND(IFERROR(VALUE(TRIM(SUBSTITUTE(BK10,CHAR(160),""))),0),2)=
ROUND(IFERROR(VALUE(TRIM(SUBSTITUTE(BN10,CHAR(160),""))),0),2),
"OK",
ROUND(IFERROR(VALUE(TRIM(SUBSTITUTE(BK10,CHAR(160),""))),0),2)&gt;
ROUND(IFERROR(VALUE(TRIM(SUBSTITUTE(BN10,CHAR(160),""))),0),2),
" OK : Montant instruit inférieur au montant raisonnable.",
TRUE,""
))</f>
        <v/>
      </c>
      <c r="BQ10" s="14" t="str" cm="1">
        <f t="array" ref="BQ10">IF(OR(BN10="",AE10="",BL10="",AC10="",BM10="",AD10=""),"",_xlfn.IFS(ROUND(IFERROR(VALUE(TRIM(SUBSTITUTE(BN10,CHAR(160),""))),0),2)&gt;ROUND(IFERROR(VALUE(TRIM(SUBSTITUTE(AE10,CHAR(160),""))),0),2),"KO : Le montant retenu TTC est supérieur au montant présenté TTC. Merci de revoir la ligne de dépense ou plafonner son montant.",ROUND(IFERROR(VALUE(TRIM(SUBSTITUTE(BN10,CHAR(160),""))),0),2)=0,"Attention : montant présenté entièrement écarté",ROUND(IFERROR(VALUE(TRIM(SUBSTITUTE(BL10,CHAR(160),""))),0),2)&gt;ROUND(IFERROR(VALUE(TRIM(SUBSTITUTE(AC10,CHAR(160),""))),0),2),"Attention : Le montant retenu HT est supérieur au montant HT présenté. Merci de revoir la ligne de dépense, plafonner son montant, ou justifier la reventillation HT / TVA.",ROUND(IFERROR(VALUE(TRIM(SUBSTITUTE(BM10,CHAR(160),""))),0),2)&gt;ROUND(IFERROR(VALUE(TRIM(SUBSTITUTE(AD10,CHAR(160),""))),0),2),"Attention : Le montant TVA retenu est supérieur au montant TVA présenté. Merci de revoir la ligne de dépense, plafonner son montant, ou justifier la reventillation HT / TVA.",ROUND(IFERROR(VALUE(TRIM(SUBSTITUTE(AE10,CHAR(160),""))),0),2)=0,"",ROUND(IFERROR(VALUE(TRIM(SUBSTITUTE(BN10,CHAR(160),""))),0),2)=
ROUND(IFERROR(VALUE(TRIM(SUBSTITUTE(AE10,CHAR(160),""))),0),2),"OK",ROUND(IFERROR(VALUE(TRIM(SUBSTITUTE(BN10,CHAR(160),""))),0),2)&lt;ROUND(IFERROR(VALUE(TRIM(SUBSTITUTE(AE10,CHAR(160),""))),0),2),"Attention : montant présenté partiellement écarté",TRUE,""))</f>
        <v/>
      </c>
      <c r="BR10" s="71" t="str">
        <f t="shared" ref="BR10:BR73" si="48">IF(OR(AC10="",BL10=""),"",(IFERROR(VALUE(TRIM(SUBSTITUTE(AC10,CHAR(160),""))),0))-(IFERROR(VALUE(TRIM(SUBSTITUTE(BL10,CHAR(160),""))),0)))</f>
        <v/>
      </c>
      <c r="BS10" s="71" t="str">
        <f t="shared" ref="BS10:BS73" si="49">IF(OR(AD10="",BM10=""),"",(IFERROR(VALUE(TRIM(SUBSTITUTE(AD10,CHAR(160),""))),0))-(IFERROR(VALUE(TRIM(SUBSTITUTE(BM10,CHAR(160),""))),0)))</f>
        <v/>
      </c>
      <c r="BT10" s="71" t="str">
        <f t="shared" ref="BT10:BT73" si="50">IF(OR(AE10="",BN10=""),"",(IFERROR(VALUE(TRIM(SUBSTITUTE(AE10,CHAR(160),""))),0))-(IFERROR(VALUE(TRIM(SUBSTITUTE(BN10,CHAR(160),""))),0)))</f>
        <v/>
      </c>
      <c r="BU10" s="3"/>
      <c r="BV10" s="73" t="s">
        <v>151</v>
      </c>
    </row>
    <row r="11" spans="1:74" ht="38.1" customHeight="1">
      <c r="A11" s="684">
        <v>3</v>
      </c>
      <c r="B11" s="7"/>
      <c r="C11" s="7"/>
      <c r="D11" s="424"/>
      <c r="E11" s="11"/>
      <c r="F11" s="7"/>
      <c r="G11" s="7"/>
      <c r="H11" s="7"/>
      <c r="I11" s="7"/>
      <c r="J11" s="18"/>
      <c r="K11" s="7"/>
      <c r="L11" s="19"/>
      <c r="M11" s="475"/>
      <c r="N11" s="7"/>
      <c r="O11" s="425"/>
      <c r="P11" s="9"/>
      <c r="Q11" s="64" t="str">
        <f t="shared" si="1"/>
        <v/>
      </c>
      <c r="R11" s="488"/>
      <c r="S11" s="471"/>
      <c r="T11" s="9"/>
      <c r="U11" s="9"/>
      <c r="V11" s="64" t="str">
        <f t="shared" si="2"/>
        <v/>
      </c>
      <c r="W11" s="496"/>
      <c r="X11" s="471"/>
      <c r="Y11" s="9"/>
      <c r="Z11" s="9"/>
      <c r="AA11" s="65" t="str">
        <f t="shared" si="3"/>
        <v/>
      </c>
      <c r="AB11" s="16"/>
      <c r="AC11" s="120" t="str" cm="1">
        <f t="array" ref="AC11">IF((_xlfn.IFS(TRIM(SUBSTITUTE(AB11,CHAR(160),""))="Devis 1",IFERROR(VALUE(TRIM(SUBSTITUTE(O11,CHAR(160),""))),0),TRIM(SUBSTITUTE(AB11,CHAR(160),""))="Devis 2",IFERROR(VALUE(TRIM(SUBSTITUTE(T11,CHAR(160),""))),0),TRIM(SUBSTITUTE(AB11,CHAR(160),""))="Devis 3",IFERROR(VALUE(TRIM(SUBSTITUTE(Y11,CHAR(160),""))),0),TRUE,0)*IFERROR(VALUE(TRIM(SUBSTITUTE(E11,CHAR(160),""))),0))=0,"",_xlfn.IFS(TRIM(SUBSTITUTE(AB11,CHAR(160),""))="Devis 1",IFERROR(VALUE(TRIM(SUBSTITUTE(O11,CHAR(160),""))),0),TRIM(SUBSTITUTE(AB11,CHAR(160),""))="Devis 2",IFERROR(VALUE(TRIM(SUBSTITUTE(T11,CHAR(160),""))),0),TRIM(SUBSTITUTE(AB11,CHAR(160),""))="Devis 3",IFERROR(VALUE(TRIM(SUBSTITUTE(Y11,CHAR(160),""))),0),TRUE,0)*IFERROR(VALUE(TRIM(SUBSTITUTE(E11,CHAR(160),""))),0))</f>
        <v/>
      </c>
      <c r="AD11" s="116" t="str" cm="1">
        <f t="array" ref="AD11">IF(ROUND((_xlfn.IFS(TRIM(SUBSTITUTE(AB11,CHAR(160),""))="Devis 1",IFERROR(VALUE(TRIM(SUBSTITUTE(P11,CHAR(160),""))),0),TRIM(SUBSTITUTE(AB11,CHAR(160),""))="Devis 2",IFERROR(VALUE(TRIM(SUBSTITUTE(U11,CHAR(160),""))),0),TRIM(SUBSTITUTE(AB11,CHAR(160),""))="Devis 3",IFERROR(VALUE(TRIM(SUBSTITUTE(Z11,CHAR(160),""))),0),TRUE,0)*IFERROR(VALUE(TRIM(SUBSTITUTE(E11,CHAR(160),""))),0)),2)=0,IF(AC11&lt;&gt;"",0,""),ROUND((_xlfn.IFS(TRIM(SUBSTITUTE(AB11,CHAR(160),""))="Devis 1",IFERROR(VALUE(TRIM(SUBSTITUTE(P11,CHAR(160),""))),0),TRIM(SUBSTITUTE(AB11,CHAR(160),""))="Devis 2",IFERROR(VALUE(TRIM(SUBSTITUTE(U11,CHAR(160),""))),0),TRIM(SUBSTITUTE(AB11,CHAR(160),""))="Devis 3",IFERROR(VALUE(TRIM(SUBSTITUTE(Z11,CHAR(160),""))),0),TRUE,0)*IFERROR(VALUE(TRIM(SUBSTITUTE(E11,CHAR(160),""))),0)),2))</f>
        <v/>
      </c>
      <c r="AE11" s="121" t="str">
        <f t="shared" si="4"/>
        <v/>
      </c>
      <c r="AF11" s="683"/>
      <c r="AG11" s="66" t="str">
        <f t="shared" si="18"/>
        <v/>
      </c>
      <c r="AH11" s="15" t="str">
        <f t="shared" si="19"/>
        <v/>
      </c>
      <c r="AI11" s="15" t="str">
        <f t="shared" si="20"/>
        <v/>
      </c>
      <c r="AJ11" s="442" t="str">
        <f t="shared" si="21"/>
        <v/>
      </c>
      <c r="AK11" s="15" t="str">
        <f t="shared" si="22"/>
        <v/>
      </c>
      <c r="AL11" s="15" t="str">
        <f t="shared" si="23"/>
        <v/>
      </c>
      <c r="AM11" s="15" t="str">
        <f t="shared" si="24"/>
        <v/>
      </c>
      <c r="AN11" s="15" t="str">
        <f t="shared" si="25"/>
        <v/>
      </c>
      <c r="AO11" s="15" t="str">
        <f t="shared" si="26"/>
        <v/>
      </c>
      <c r="AP11" s="15" t="str">
        <f t="shared" si="27"/>
        <v/>
      </c>
      <c r="AQ11" s="69" t="str">
        <f t="shared" si="28"/>
        <v/>
      </c>
      <c r="AR11" s="482" t="str">
        <f t="shared" si="29"/>
        <v/>
      </c>
      <c r="AS11" s="15" t="str">
        <f t="shared" si="30"/>
        <v/>
      </c>
      <c r="AT11" s="20" t="str">
        <f t="shared" si="31"/>
        <v/>
      </c>
      <c r="AU11" s="20" t="str">
        <f t="shared" si="32"/>
        <v/>
      </c>
      <c r="AV11" s="64" t="str">
        <f t="shared" si="33"/>
        <v/>
      </c>
      <c r="AW11" s="492" t="str">
        <f t="shared" si="34"/>
        <v/>
      </c>
      <c r="AX11" s="15" t="str">
        <f t="shared" si="35"/>
        <v/>
      </c>
      <c r="AY11" s="20" t="str">
        <f t="shared" si="36"/>
        <v/>
      </c>
      <c r="AZ11" s="20" t="str">
        <f t="shared" si="37"/>
        <v/>
      </c>
      <c r="BA11" s="64" t="str">
        <f t="shared" si="38"/>
        <v/>
      </c>
      <c r="BB11" s="499" t="str">
        <f t="shared" si="39"/>
        <v/>
      </c>
      <c r="BC11" s="15" t="str">
        <f t="shared" si="40"/>
        <v/>
      </c>
      <c r="BD11" s="20" t="str">
        <f t="shared" si="41"/>
        <v/>
      </c>
      <c r="BE11" s="20" t="str">
        <f t="shared" si="42"/>
        <v/>
      </c>
      <c r="BF11" s="70" t="str">
        <f t="shared" si="43"/>
        <v/>
      </c>
      <c r="BG11" s="66" t="str">
        <f t="shared" si="44"/>
        <v/>
      </c>
      <c r="BH11" s="72"/>
      <c r="BI11" s="71" t="str">
        <f t="shared" si="45"/>
        <v/>
      </c>
      <c r="BJ11" s="71" t="str">
        <f t="shared" si="16"/>
        <v/>
      </c>
      <c r="BK11" s="504" t="str">
        <f t="shared" si="46"/>
        <v/>
      </c>
      <c r="BL11" s="504" t="str" cm="1">
        <f t="array" ref="BL11">IF($AJ11="","",
_xlfn.IFS(
$BG11="Devis 1",
IF(ISBLANK(AT11),"",IFERROR(VALUE(TRIM(SUBSTITUTE(AT11,CHAR(160),""))),0)*IFERROR(VALUE(TRIM(SUBSTITUTE($AJ11,CHAR(160),""))),0)),
$BG11="Devis 2",
IF(ISBLANK(AY11),"",IFERROR(VALUE(TRIM(SUBSTITUTE(AY11,CHAR(160),""))),0)*IFERROR(VALUE(TRIM(SUBSTITUTE($AJ11,CHAR(160),""))),0)),
$BG11="Devis 3",
IF(ISBLANK(BD11),"",IFERROR(VALUE(TRIM(SUBSTITUTE(BD11,CHAR(160),""))),0)*IFERROR(VALUE(TRIM(SUBSTITUTE($AJ11,CHAR(160),""))),0)),
TRUE,0
)
)</f>
        <v/>
      </c>
      <c r="BM11" s="715" t="str" cm="1">
        <f t="array" ref="BM11">IF($AJ11="","",
_xlfn.IFS(
$BG11="Devis 1",
IF(ISBLANK(AU11),"",IFERROR(VALUE(TRIM(SUBSTITUTE(AU11,CHAR(160),""))),0)*IFERROR(VALUE(TRIM(SUBSTITUTE($AJ11,CHAR(160),""))),0)),
$BG11="Devis 2",
IF(ISBLANK(AZ11),"",IFERROR(VALUE(TRIM(SUBSTITUTE(AZ11,CHAR(160),""))),0)*IFERROR(VALUE(TRIM(SUBSTITUTE($AJ11,CHAR(160),""))),0)),
$BG11="Devis 3",
IF(ISBLANK(BE11),"",IFERROR(VALUE(TRIM(SUBSTITUTE(BE11,CHAR(160),""))),0)*IFERROR(VALUE(TRIM(SUBSTITUTE($AJ11,CHAR(160),""))),0)),
TRUE,0
)
)</f>
        <v/>
      </c>
      <c r="BN11" s="511" t="str">
        <f t="shared" si="47"/>
        <v/>
      </c>
      <c r="BO11" s="505"/>
      <c r="BP11" s="14" t="str" cm="1">
        <f t="array" ref="BP11">IF(OR(BN11="",BK11="",BL11="",BI11="",BM11="",BJ11=""),"",_xlfn.IFS(
ROUND(IFERROR(VALUE(TRIM(SUBSTITUTE(BN11,CHAR(160),""))),0),2)&gt;
ROUND(IFERROR(VALUE(TRIM(SUBSTITUTE(BK11,CHAR(160),""))),0),2),
"KO : Le montant retenu TTC est supérieur au montant raisonnable TTC. Merci de revoir la ligne de dépense ou plafonner son montant.",
ROUND(IFERROR(VALUE(TRIM(SUBSTITUTE(BL11,CHAR(160),""))),0),2)&gt;
ROUND(IFERROR(VALUE(TRIM(SUBSTITUTE(BI11,CHAR(160),""))),0),2),
"Attention : Le montant retenu HT est supérieur au montant HT raisonnable. Merci de revoir la ligne de dépense, plafonner son montant, ou justifier la reventillation HT / TVA.",
ROUND(IFERROR(VALUE(TRIM(SUBSTITUTE(BM11,CHAR(160),""))),0),2)&gt;
ROUND(IFERROR(VALUE(TRIM(SUBSTITUTE(BJ11,CHAR(160),""))),0),2),
"Attention : Le montant TVA retenu est supérieur au montant TVA raisonnable. Merci de revoir la ligne de dépense, plafonner son montant, ou justifier la reventillation HT / TVA.",
ROUND(IFERROR(VALUE(TRIM(SUBSTITUTE(BN11,CHAR(160),""))),0),2)&gt;
ROUND(IFERROR(VALUE(TRIM(SUBSTITUTE(MIN(Q11,V11,AA11),CHAR(160),""))),0),2),
"Attention : Le devis retenu n'est pas le moins cher. Une justification de la part du porteur est nécessaire.",
ROUND(IFERROR(VALUE(TRIM(SUBSTITUTE(BN11,CHAR(160),""))),0),2)=0,
"Attention : montant présenté entièrement écarté",
ROUND(IFERROR(VALUE(TRIM(SUBSTITUTE(BK11,CHAR(160),""))),0),2)=
ROUND(IFERROR(VALUE(TRIM(SUBSTITUTE(BN11,CHAR(160),""))),0),2),
"OK",
ROUND(IFERROR(VALUE(TRIM(SUBSTITUTE(BK11,CHAR(160),""))),0),2)&gt;
ROUND(IFERROR(VALUE(TRIM(SUBSTITUTE(BN11,CHAR(160),""))),0),2),
" OK : Montant instruit inférieur au montant raisonnable.",
TRUE,""
))</f>
        <v/>
      </c>
      <c r="BQ11" s="14" t="str" cm="1">
        <f t="array" ref="BQ11">IF(OR(BN11="",AE11="",BL11="",AC11="",BM11="",AD11=""),"",_xlfn.IFS(ROUND(IFERROR(VALUE(TRIM(SUBSTITUTE(BN11,CHAR(160),""))),0),2)&gt;ROUND(IFERROR(VALUE(TRIM(SUBSTITUTE(AE11,CHAR(160),""))),0),2),"KO : Le montant retenu TTC est supérieur au montant présenté TTC. Merci de revoir la ligne de dépense ou plafonner son montant.",ROUND(IFERROR(VALUE(TRIM(SUBSTITUTE(BN11,CHAR(160),""))),0),2)=0,"Attention : montant présenté entièrement écarté",ROUND(IFERROR(VALUE(TRIM(SUBSTITUTE(BL11,CHAR(160),""))),0),2)&gt;ROUND(IFERROR(VALUE(TRIM(SUBSTITUTE(AC11,CHAR(160),""))),0),2),"Attention : Le montant retenu HT est supérieur au montant HT présenté. Merci de revoir la ligne de dépense, plafonner son montant, ou justifier la reventillation HT / TVA.",ROUND(IFERROR(VALUE(TRIM(SUBSTITUTE(BM11,CHAR(160),""))),0),2)&gt;ROUND(IFERROR(VALUE(TRIM(SUBSTITUTE(AD11,CHAR(160),""))),0),2),"Attention : Le montant TVA retenu est supérieur au montant TVA présenté. Merci de revoir la ligne de dépense, plafonner son montant, ou justifier la reventillation HT / TVA.",ROUND(IFERROR(VALUE(TRIM(SUBSTITUTE(AE11,CHAR(160),""))),0),2)=0,"",ROUND(IFERROR(VALUE(TRIM(SUBSTITUTE(BN11,CHAR(160),""))),0),2)=
ROUND(IFERROR(VALUE(TRIM(SUBSTITUTE(AE11,CHAR(160),""))),0),2),"OK",ROUND(IFERROR(VALUE(TRIM(SUBSTITUTE(BN11,CHAR(160),""))),0),2)&lt;ROUND(IFERROR(VALUE(TRIM(SUBSTITUTE(AE11,CHAR(160),""))),0),2),"Attention : montant présenté partiellement écarté",TRUE,""))</f>
        <v/>
      </c>
      <c r="BR11" s="71" t="str">
        <f t="shared" si="48"/>
        <v/>
      </c>
      <c r="BS11" s="71" t="str">
        <f t="shared" si="49"/>
        <v/>
      </c>
      <c r="BT11" s="71" t="str">
        <f t="shared" si="50"/>
        <v/>
      </c>
      <c r="BU11" s="73"/>
      <c r="BV11" s="73" t="s">
        <v>152</v>
      </c>
    </row>
    <row r="12" spans="1:74" ht="38.1" customHeight="1">
      <c r="A12" s="684">
        <v>4</v>
      </c>
      <c r="B12" s="7"/>
      <c r="C12" s="7"/>
      <c r="D12" s="424"/>
      <c r="E12" s="11"/>
      <c r="F12" s="7"/>
      <c r="G12" s="7"/>
      <c r="H12" s="7"/>
      <c r="I12" s="7"/>
      <c r="J12" s="18"/>
      <c r="K12" s="7"/>
      <c r="L12" s="19"/>
      <c r="M12" s="475"/>
      <c r="N12" s="7"/>
      <c r="O12" s="425"/>
      <c r="P12" s="9"/>
      <c r="Q12" s="64" t="str">
        <f t="shared" ref="Q12:Q73" si="51">IF(OR(O12="", P12=""), "", IFERROR(VALUE(TRIM(SUBSTITUTE(O12,CHAR(160),""))),0) + IFERROR(VALUE(TRIM(SUBSTITUTE(P12,CHAR(160),""))),0))</f>
        <v/>
      </c>
      <c r="R12" s="488"/>
      <c r="S12" s="471"/>
      <c r="T12" s="9"/>
      <c r="U12" s="9"/>
      <c r="V12" s="64" t="str">
        <f t="shared" si="2"/>
        <v/>
      </c>
      <c r="W12" s="496"/>
      <c r="X12" s="471"/>
      <c r="Y12" s="9"/>
      <c r="Z12" s="9"/>
      <c r="AA12" s="65" t="str">
        <f t="shared" si="3"/>
        <v/>
      </c>
      <c r="AB12" s="16"/>
      <c r="AC12" s="120" t="str" cm="1">
        <f t="array" ref="AC12">IF((_xlfn.IFS(TRIM(SUBSTITUTE(AB12,CHAR(160),""))="Devis 1",IFERROR(VALUE(TRIM(SUBSTITUTE(O12,CHAR(160),""))),0),TRIM(SUBSTITUTE(AB12,CHAR(160),""))="Devis 2",IFERROR(VALUE(TRIM(SUBSTITUTE(T12,CHAR(160),""))),0),TRIM(SUBSTITUTE(AB12,CHAR(160),""))="Devis 3",IFERROR(VALUE(TRIM(SUBSTITUTE(Y12,CHAR(160),""))),0),TRUE,0)*IFERROR(VALUE(TRIM(SUBSTITUTE(E12,CHAR(160),""))),0))=0,"",_xlfn.IFS(TRIM(SUBSTITUTE(AB12,CHAR(160),""))="Devis 1",IFERROR(VALUE(TRIM(SUBSTITUTE(O12,CHAR(160),""))),0),TRIM(SUBSTITUTE(AB12,CHAR(160),""))="Devis 2",IFERROR(VALUE(TRIM(SUBSTITUTE(T12,CHAR(160),""))),0),TRIM(SUBSTITUTE(AB12,CHAR(160),""))="Devis 3",IFERROR(VALUE(TRIM(SUBSTITUTE(Y12,CHAR(160),""))),0),TRUE,0)*IFERROR(VALUE(TRIM(SUBSTITUTE(E12,CHAR(160),""))),0))</f>
        <v/>
      </c>
      <c r="AD12" s="116" t="str" cm="1">
        <f t="array" ref="AD12">IF(ROUND((_xlfn.IFS(TRIM(SUBSTITUTE(AB12,CHAR(160),""))="Devis 1",IFERROR(VALUE(TRIM(SUBSTITUTE(P12,CHAR(160),""))),0),TRIM(SUBSTITUTE(AB12,CHAR(160),""))="Devis 2",IFERROR(VALUE(TRIM(SUBSTITUTE(U12,CHAR(160),""))),0),TRIM(SUBSTITUTE(AB12,CHAR(160),""))="Devis 3",IFERROR(VALUE(TRIM(SUBSTITUTE(Z12,CHAR(160),""))),0),TRUE,0)*IFERROR(VALUE(TRIM(SUBSTITUTE(E12,CHAR(160),""))),0)),2)=0,IF(AC12&lt;&gt;"",0,""),ROUND((_xlfn.IFS(TRIM(SUBSTITUTE(AB12,CHAR(160),""))="Devis 1",IFERROR(VALUE(TRIM(SUBSTITUTE(P12,CHAR(160),""))),0),TRIM(SUBSTITUTE(AB12,CHAR(160),""))="Devis 2",IFERROR(VALUE(TRIM(SUBSTITUTE(U12,CHAR(160),""))),0),TRIM(SUBSTITUTE(AB12,CHAR(160),""))="Devis 3",IFERROR(VALUE(TRIM(SUBSTITUTE(Z12,CHAR(160),""))),0),TRUE,0)*IFERROR(VALUE(TRIM(SUBSTITUTE(E12,CHAR(160),""))),0)),2))</f>
        <v/>
      </c>
      <c r="AE12" s="121" t="str">
        <f t="shared" si="4"/>
        <v/>
      </c>
      <c r="AF12" s="683"/>
      <c r="AG12" s="66" t="str">
        <f t="shared" si="18"/>
        <v/>
      </c>
      <c r="AH12" s="15" t="str">
        <f t="shared" si="19"/>
        <v/>
      </c>
      <c r="AI12" s="15" t="str">
        <f t="shared" si="20"/>
        <v/>
      </c>
      <c r="AJ12" s="442" t="str">
        <f t="shared" si="21"/>
        <v/>
      </c>
      <c r="AK12" s="15" t="str">
        <f t="shared" si="22"/>
        <v/>
      </c>
      <c r="AL12" s="15" t="str">
        <f t="shared" si="23"/>
        <v/>
      </c>
      <c r="AM12" s="15" t="str">
        <f t="shared" si="24"/>
        <v/>
      </c>
      <c r="AN12" s="15" t="str">
        <f t="shared" si="25"/>
        <v/>
      </c>
      <c r="AO12" s="15" t="str">
        <f t="shared" si="26"/>
        <v/>
      </c>
      <c r="AP12" s="15" t="str">
        <f t="shared" si="27"/>
        <v/>
      </c>
      <c r="AQ12" s="69" t="str">
        <f t="shared" si="28"/>
        <v/>
      </c>
      <c r="AR12" s="482" t="str">
        <f t="shared" si="29"/>
        <v/>
      </c>
      <c r="AS12" s="15" t="str">
        <f t="shared" si="30"/>
        <v/>
      </c>
      <c r="AT12" s="20" t="str">
        <f t="shared" si="31"/>
        <v/>
      </c>
      <c r="AU12" s="20" t="str">
        <f t="shared" si="32"/>
        <v/>
      </c>
      <c r="AV12" s="64" t="str">
        <f t="shared" si="33"/>
        <v/>
      </c>
      <c r="AW12" s="492" t="str">
        <f t="shared" si="34"/>
        <v/>
      </c>
      <c r="AX12" s="15" t="str">
        <f t="shared" si="35"/>
        <v/>
      </c>
      <c r="AY12" s="20" t="str">
        <f t="shared" si="36"/>
        <v/>
      </c>
      <c r="AZ12" s="20" t="str">
        <f t="shared" si="37"/>
        <v/>
      </c>
      <c r="BA12" s="64" t="str">
        <f t="shared" si="38"/>
        <v/>
      </c>
      <c r="BB12" s="499" t="str">
        <f t="shared" si="39"/>
        <v/>
      </c>
      <c r="BC12" s="15" t="str">
        <f t="shared" si="40"/>
        <v/>
      </c>
      <c r="BD12" s="20" t="str">
        <f t="shared" si="41"/>
        <v/>
      </c>
      <c r="BE12" s="20" t="str">
        <f t="shared" si="42"/>
        <v/>
      </c>
      <c r="BF12" s="70" t="str">
        <f t="shared" si="43"/>
        <v/>
      </c>
      <c r="BG12" s="66" t="str">
        <f t="shared" si="44"/>
        <v/>
      </c>
      <c r="BH12" s="72"/>
      <c r="BI12" s="71" t="str">
        <f t="shared" si="45"/>
        <v/>
      </c>
      <c r="BJ12" s="71" t="str">
        <f t="shared" si="16"/>
        <v/>
      </c>
      <c r="BK12" s="504" t="str">
        <f t="shared" si="46"/>
        <v/>
      </c>
      <c r="BL12" s="504" t="str" cm="1">
        <f t="array" ref="BL12">IF($AJ12="","",
_xlfn.IFS(
$BG12="Devis 1",
IF(ISBLANK(AT12),"",IFERROR(VALUE(TRIM(SUBSTITUTE(AT12,CHAR(160),""))),0)*IFERROR(VALUE(TRIM(SUBSTITUTE($AJ12,CHAR(160),""))),0)),
$BG12="Devis 2",
IF(ISBLANK(AY12),"",IFERROR(VALUE(TRIM(SUBSTITUTE(AY12,CHAR(160),""))),0)*IFERROR(VALUE(TRIM(SUBSTITUTE($AJ12,CHAR(160),""))),0)),
$BG12="Devis 3",
IF(ISBLANK(BD12),"",IFERROR(VALUE(TRIM(SUBSTITUTE(BD12,CHAR(160),""))),0)*IFERROR(VALUE(TRIM(SUBSTITUTE($AJ12,CHAR(160),""))),0)),
TRUE,0
)
)</f>
        <v/>
      </c>
      <c r="BM12" s="715" t="str" cm="1">
        <f t="array" ref="BM12">IF($AJ12="","",
_xlfn.IFS(
$BG12="Devis 1",
IF(ISBLANK(AU12),"",IFERROR(VALUE(TRIM(SUBSTITUTE(AU12,CHAR(160),""))),0)*IFERROR(VALUE(TRIM(SUBSTITUTE($AJ12,CHAR(160),""))),0)),
$BG12="Devis 2",
IF(ISBLANK(AZ12),"",IFERROR(VALUE(TRIM(SUBSTITUTE(AZ12,CHAR(160),""))),0)*IFERROR(VALUE(TRIM(SUBSTITUTE($AJ12,CHAR(160),""))),0)),
$BG12="Devis 3",
IF(ISBLANK(BE12),"",IFERROR(VALUE(TRIM(SUBSTITUTE(BE12,CHAR(160),""))),0)*IFERROR(VALUE(TRIM(SUBSTITUTE($AJ12,CHAR(160),""))),0)),
TRUE,0
)
)</f>
        <v/>
      </c>
      <c r="BN12" s="511" t="str">
        <f t="shared" si="47"/>
        <v/>
      </c>
      <c r="BO12" s="505"/>
      <c r="BP12" s="14" t="str" cm="1">
        <f t="array" ref="BP12">IF(OR(BN12="",BK12="",BL12="",BI12="",BM12="",BJ12=""),"",_xlfn.IFS(
ROUND(IFERROR(VALUE(TRIM(SUBSTITUTE(BN12,CHAR(160),""))),0),2)&gt;
ROUND(IFERROR(VALUE(TRIM(SUBSTITUTE(BK12,CHAR(160),""))),0),2),
"KO : Le montant retenu TTC est supérieur au montant raisonnable TTC. Merci de revoir la ligne de dépense ou plafonner son montant.",
ROUND(IFERROR(VALUE(TRIM(SUBSTITUTE(BL12,CHAR(160),""))),0),2)&gt;
ROUND(IFERROR(VALUE(TRIM(SUBSTITUTE(BI12,CHAR(160),""))),0),2),
"Attention : Le montant retenu HT est supérieur au montant HT raisonnable. Merci de revoir la ligne de dépense, plafonner son montant, ou justifier la reventillation HT / TVA.",
ROUND(IFERROR(VALUE(TRIM(SUBSTITUTE(BM12,CHAR(160),""))),0),2)&gt;
ROUND(IFERROR(VALUE(TRIM(SUBSTITUTE(BJ12,CHAR(160),""))),0),2),
"Attention : Le montant TVA retenu est supérieur au montant TVA raisonnable. Merci de revoir la ligne de dépense, plafonner son montant, ou justifier la reventillation HT / TVA.",
ROUND(IFERROR(VALUE(TRIM(SUBSTITUTE(BN12,CHAR(160),""))),0),2)&gt;
ROUND(IFERROR(VALUE(TRIM(SUBSTITUTE(MIN(Q12,V12,AA12),CHAR(160),""))),0),2),
"Attention : Le devis retenu n'est pas le moins cher. Une justification de la part du porteur est nécessaire.",
ROUND(IFERROR(VALUE(TRIM(SUBSTITUTE(BN12,CHAR(160),""))),0),2)=0,
"Attention : montant présenté entièrement écarté",
ROUND(IFERROR(VALUE(TRIM(SUBSTITUTE(BK12,CHAR(160),""))),0),2)=
ROUND(IFERROR(VALUE(TRIM(SUBSTITUTE(BN12,CHAR(160),""))),0),2),
"OK",
ROUND(IFERROR(VALUE(TRIM(SUBSTITUTE(BK12,CHAR(160),""))),0),2)&gt;
ROUND(IFERROR(VALUE(TRIM(SUBSTITUTE(BN12,CHAR(160),""))),0),2),
" OK : Montant instruit inférieur au montant raisonnable.",
TRUE,""
))</f>
        <v/>
      </c>
      <c r="BQ12" s="14" t="str" cm="1">
        <f t="array" ref="BQ12">IF(OR(BN12="",AE12="",BL12="",AC12="",BM12="",AD12=""),"",_xlfn.IFS(ROUND(IFERROR(VALUE(TRIM(SUBSTITUTE(BN12,CHAR(160),""))),0),2)&gt;ROUND(IFERROR(VALUE(TRIM(SUBSTITUTE(AE12,CHAR(160),""))),0),2),"KO : Le montant retenu TTC est supérieur au montant présenté TTC. Merci de revoir la ligne de dépense ou plafonner son montant.",ROUND(IFERROR(VALUE(TRIM(SUBSTITUTE(BN12,CHAR(160),""))),0),2)=0,"Attention : montant présenté entièrement écarté",ROUND(IFERROR(VALUE(TRIM(SUBSTITUTE(BL12,CHAR(160),""))),0),2)&gt;ROUND(IFERROR(VALUE(TRIM(SUBSTITUTE(AC12,CHAR(160),""))),0),2),"Attention : Le montant retenu HT est supérieur au montant HT présenté. Merci de revoir la ligne de dépense, plafonner son montant, ou justifier la reventillation HT / TVA.",ROUND(IFERROR(VALUE(TRIM(SUBSTITUTE(BM12,CHAR(160),""))),0),2)&gt;ROUND(IFERROR(VALUE(TRIM(SUBSTITUTE(AD12,CHAR(160),""))),0),2),"Attention : Le montant TVA retenu est supérieur au montant TVA présenté. Merci de revoir la ligne de dépense, plafonner son montant, ou justifier la reventillation HT / TVA.",ROUND(IFERROR(VALUE(TRIM(SUBSTITUTE(AE12,CHAR(160),""))),0),2)=0,"",ROUND(IFERROR(VALUE(TRIM(SUBSTITUTE(BN12,CHAR(160),""))),0),2)=
ROUND(IFERROR(VALUE(TRIM(SUBSTITUTE(AE12,CHAR(160),""))),0),2),"OK",ROUND(IFERROR(VALUE(TRIM(SUBSTITUTE(BN12,CHAR(160),""))),0),2)&lt;ROUND(IFERROR(VALUE(TRIM(SUBSTITUTE(AE12,CHAR(160),""))),0),2),"Attention : montant présenté partiellement écarté",TRUE,""))</f>
        <v/>
      </c>
      <c r="BR12" s="71" t="str">
        <f t="shared" si="48"/>
        <v/>
      </c>
      <c r="BS12" s="71" t="str">
        <f t="shared" si="49"/>
        <v/>
      </c>
      <c r="BT12" s="71" t="str">
        <f t="shared" si="50"/>
        <v/>
      </c>
      <c r="BU12" s="73"/>
      <c r="BV12" s="73" t="s">
        <v>153</v>
      </c>
    </row>
    <row r="13" spans="1:74" ht="38.1" customHeight="1">
      <c r="A13" s="684">
        <v>5</v>
      </c>
      <c r="B13" s="7"/>
      <c r="C13" s="7"/>
      <c r="D13" s="424"/>
      <c r="E13" s="11"/>
      <c r="F13" s="7"/>
      <c r="G13" s="7"/>
      <c r="H13" s="7"/>
      <c r="I13" s="7"/>
      <c r="J13" s="18"/>
      <c r="K13" s="7"/>
      <c r="L13" s="19"/>
      <c r="M13" s="475"/>
      <c r="N13" s="7"/>
      <c r="O13" s="425"/>
      <c r="P13" s="9"/>
      <c r="Q13" s="64" t="str">
        <f t="shared" si="51"/>
        <v/>
      </c>
      <c r="R13" s="488"/>
      <c r="S13" s="471"/>
      <c r="T13" s="9"/>
      <c r="U13" s="9"/>
      <c r="V13" s="64" t="str">
        <f t="shared" ref="V13:V73" si="52">IF(OR(T13="", U13=""), "", IFERROR(VALUE(TRIM(SUBSTITUTE(T13,CHAR(160),""))),0) + IFERROR(VALUE(TRIM(SUBSTITUTE(U13,CHAR(160),""))),0))</f>
        <v/>
      </c>
      <c r="W13" s="496"/>
      <c r="X13" s="471"/>
      <c r="Y13" s="9"/>
      <c r="Z13" s="9"/>
      <c r="AA13" s="65" t="str">
        <f t="shared" si="3"/>
        <v/>
      </c>
      <c r="AB13" s="16"/>
      <c r="AC13" s="120" t="str" cm="1">
        <f t="array" ref="AC13">IF((_xlfn.IFS(TRIM(SUBSTITUTE(AB13,CHAR(160),""))="Devis 1",IFERROR(VALUE(TRIM(SUBSTITUTE(O13,CHAR(160),""))),0),TRIM(SUBSTITUTE(AB13,CHAR(160),""))="Devis 2",IFERROR(VALUE(TRIM(SUBSTITUTE(T13,CHAR(160),""))),0),TRIM(SUBSTITUTE(AB13,CHAR(160),""))="Devis 3",IFERROR(VALUE(TRIM(SUBSTITUTE(Y13,CHAR(160),""))),0),TRUE,0)*IFERROR(VALUE(TRIM(SUBSTITUTE(E13,CHAR(160),""))),0))=0,"",_xlfn.IFS(TRIM(SUBSTITUTE(AB13,CHAR(160),""))="Devis 1",IFERROR(VALUE(TRIM(SUBSTITUTE(O13,CHAR(160),""))),0),TRIM(SUBSTITUTE(AB13,CHAR(160),""))="Devis 2",IFERROR(VALUE(TRIM(SUBSTITUTE(T13,CHAR(160),""))),0),TRIM(SUBSTITUTE(AB13,CHAR(160),""))="Devis 3",IFERROR(VALUE(TRIM(SUBSTITUTE(Y13,CHAR(160),""))),0),TRUE,0)*IFERROR(VALUE(TRIM(SUBSTITUTE(E13,CHAR(160),""))),0))</f>
        <v/>
      </c>
      <c r="AD13" s="116" t="str" cm="1">
        <f t="array" ref="AD13">IF(ROUND((_xlfn.IFS(TRIM(SUBSTITUTE(AB13,CHAR(160),""))="Devis 1",IFERROR(VALUE(TRIM(SUBSTITUTE(P13,CHAR(160),""))),0),TRIM(SUBSTITUTE(AB13,CHAR(160),""))="Devis 2",IFERROR(VALUE(TRIM(SUBSTITUTE(U13,CHAR(160),""))),0),TRIM(SUBSTITUTE(AB13,CHAR(160),""))="Devis 3",IFERROR(VALUE(TRIM(SUBSTITUTE(Z13,CHAR(160),""))),0),TRUE,0)*IFERROR(VALUE(TRIM(SUBSTITUTE(E13,CHAR(160),""))),0)),2)=0,IF(AC13&lt;&gt;"",0,""),ROUND((_xlfn.IFS(TRIM(SUBSTITUTE(AB13,CHAR(160),""))="Devis 1",IFERROR(VALUE(TRIM(SUBSTITUTE(P13,CHAR(160),""))),0),TRIM(SUBSTITUTE(AB13,CHAR(160),""))="Devis 2",IFERROR(VALUE(TRIM(SUBSTITUTE(U13,CHAR(160),""))),0),TRIM(SUBSTITUTE(AB13,CHAR(160),""))="Devis 3",IFERROR(VALUE(TRIM(SUBSTITUTE(Z13,CHAR(160),""))),0),TRUE,0)*IFERROR(VALUE(TRIM(SUBSTITUTE(E13,CHAR(160),""))),0)),2))</f>
        <v/>
      </c>
      <c r="AE13" s="121" t="str">
        <f t="shared" si="4"/>
        <v/>
      </c>
      <c r="AF13" s="683"/>
      <c r="AG13" s="66" t="str">
        <f t="shared" si="18"/>
        <v/>
      </c>
      <c r="AH13" s="15" t="str">
        <f t="shared" si="19"/>
        <v/>
      </c>
      <c r="AI13" s="15" t="str">
        <f t="shared" si="20"/>
        <v/>
      </c>
      <c r="AJ13" s="442" t="str">
        <f t="shared" si="21"/>
        <v/>
      </c>
      <c r="AK13" s="15" t="str">
        <f t="shared" si="22"/>
        <v/>
      </c>
      <c r="AL13" s="15" t="str">
        <f t="shared" si="23"/>
        <v/>
      </c>
      <c r="AM13" s="15" t="str">
        <f t="shared" si="24"/>
        <v/>
      </c>
      <c r="AN13" s="15" t="str">
        <f t="shared" si="25"/>
        <v/>
      </c>
      <c r="AO13" s="15" t="str">
        <f t="shared" si="26"/>
        <v/>
      </c>
      <c r="AP13" s="15" t="str">
        <f t="shared" si="27"/>
        <v/>
      </c>
      <c r="AQ13" s="69" t="str">
        <f t="shared" si="28"/>
        <v/>
      </c>
      <c r="AR13" s="482" t="str">
        <f t="shared" si="29"/>
        <v/>
      </c>
      <c r="AS13" s="15" t="str">
        <f t="shared" si="30"/>
        <v/>
      </c>
      <c r="AT13" s="20" t="str">
        <f t="shared" si="31"/>
        <v/>
      </c>
      <c r="AU13" s="20" t="str">
        <f t="shared" si="32"/>
        <v/>
      </c>
      <c r="AV13" s="64" t="str">
        <f t="shared" si="33"/>
        <v/>
      </c>
      <c r="AW13" s="492" t="str">
        <f t="shared" si="34"/>
        <v/>
      </c>
      <c r="AX13" s="15" t="str">
        <f t="shared" si="35"/>
        <v/>
      </c>
      <c r="AY13" s="20" t="str">
        <f t="shared" si="36"/>
        <v/>
      </c>
      <c r="AZ13" s="20" t="str">
        <f t="shared" si="37"/>
        <v/>
      </c>
      <c r="BA13" s="64" t="str">
        <f t="shared" si="38"/>
        <v/>
      </c>
      <c r="BB13" s="499" t="str">
        <f t="shared" si="39"/>
        <v/>
      </c>
      <c r="BC13" s="15" t="str">
        <f t="shared" si="40"/>
        <v/>
      </c>
      <c r="BD13" s="20" t="str">
        <f t="shared" si="41"/>
        <v/>
      </c>
      <c r="BE13" s="20" t="str">
        <f t="shared" si="42"/>
        <v/>
      </c>
      <c r="BF13" s="70" t="str">
        <f t="shared" si="43"/>
        <v/>
      </c>
      <c r="BG13" s="66" t="str">
        <f t="shared" si="44"/>
        <v/>
      </c>
      <c r="BH13" s="72"/>
      <c r="BI13" s="71" t="str">
        <f t="shared" si="45"/>
        <v/>
      </c>
      <c r="BJ13" s="71" t="str">
        <f t="shared" si="16"/>
        <v/>
      </c>
      <c r="BK13" s="504" t="str">
        <f t="shared" si="46"/>
        <v/>
      </c>
      <c r="BL13" s="504" t="str" cm="1">
        <f t="array" ref="BL13">IF($AJ13="","",
_xlfn.IFS(
$BG13="Devis 1",
IF(ISBLANK(AT13),"",IFERROR(VALUE(TRIM(SUBSTITUTE(AT13,CHAR(160),""))),0)*IFERROR(VALUE(TRIM(SUBSTITUTE($AJ13,CHAR(160),""))),0)),
$BG13="Devis 2",
IF(ISBLANK(AY13),"",IFERROR(VALUE(TRIM(SUBSTITUTE(AY13,CHAR(160),""))),0)*IFERROR(VALUE(TRIM(SUBSTITUTE($AJ13,CHAR(160),""))),0)),
$BG13="Devis 3",
IF(ISBLANK(BD13),"",IFERROR(VALUE(TRIM(SUBSTITUTE(BD13,CHAR(160),""))),0)*IFERROR(VALUE(TRIM(SUBSTITUTE($AJ13,CHAR(160),""))),0)),
TRUE,0
)
)</f>
        <v/>
      </c>
      <c r="BM13" s="715" t="str" cm="1">
        <f t="array" ref="BM13">IF($AJ13="","",
_xlfn.IFS(
$BG13="Devis 1",
IF(ISBLANK(AU13),"",IFERROR(VALUE(TRIM(SUBSTITUTE(AU13,CHAR(160),""))),0)*IFERROR(VALUE(TRIM(SUBSTITUTE($AJ13,CHAR(160),""))),0)),
$BG13="Devis 2",
IF(ISBLANK(AZ13),"",IFERROR(VALUE(TRIM(SUBSTITUTE(AZ13,CHAR(160),""))),0)*IFERROR(VALUE(TRIM(SUBSTITUTE($AJ13,CHAR(160),""))),0)),
$BG13="Devis 3",
IF(ISBLANK(BE13),"",IFERROR(VALUE(TRIM(SUBSTITUTE(BE13,CHAR(160),""))),0)*IFERROR(VALUE(TRIM(SUBSTITUTE($AJ13,CHAR(160),""))),0)),
TRUE,0
)
)</f>
        <v/>
      </c>
      <c r="BN13" s="511" t="str">
        <f t="shared" si="47"/>
        <v/>
      </c>
      <c r="BO13" s="505"/>
      <c r="BP13" s="14" t="str" cm="1">
        <f t="array" ref="BP13">IF(OR(BN13="",BK13="",BL13="",BI13="",BM13="",BJ13=""),"",_xlfn.IFS(
ROUND(IFERROR(VALUE(TRIM(SUBSTITUTE(BN13,CHAR(160),""))),0),2)&gt;
ROUND(IFERROR(VALUE(TRIM(SUBSTITUTE(BK13,CHAR(160),""))),0),2),
"KO : Le montant retenu TTC est supérieur au montant raisonnable TTC. Merci de revoir la ligne de dépense ou plafonner son montant.",
ROUND(IFERROR(VALUE(TRIM(SUBSTITUTE(BL13,CHAR(160),""))),0),2)&gt;
ROUND(IFERROR(VALUE(TRIM(SUBSTITUTE(BI13,CHAR(160),""))),0),2),
"Attention : Le montant retenu HT est supérieur au montant HT raisonnable. Merci de revoir la ligne de dépense, plafonner son montant, ou justifier la reventillation HT / TVA.",
ROUND(IFERROR(VALUE(TRIM(SUBSTITUTE(BM13,CHAR(160),""))),0),2)&gt;
ROUND(IFERROR(VALUE(TRIM(SUBSTITUTE(BJ13,CHAR(160),""))),0),2),
"Attention : Le montant TVA retenu est supérieur au montant TVA raisonnable. Merci de revoir la ligne de dépense, plafonner son montant, ou justifier la reventillation HT / TVA.",
ROUND(IFERROR(VALUE(TRIM(SUBSTITUTE(BN13,CHAR(160),""))),0),2)&gt;
ROUND(IFERROR(VALUE(TRIM(SUBSTITUTE(MIN(Q13,V13,AA13),CHAR(160),""))),0),2),
"Attention : Le devis retenu n'est pas le moins cher. Une justification de la part du porteur est nécessaire.",
ROUND(IFERROR(VALUE(TRIM(SUBSTITUTE(BN13,CHAR(160),""))),0),2)=0,
"Attention : montant présenté entièrement écarté",
ROUND(IFERROR(VALUE(TRIM(SUBSTITUTE(BK13,CHAR(160),""))),0),2)=
ROUND(IFERROR(VALUE(TRIM(SUBSTITUTE(BN13,CHAR(160),""))),0),2),
"OK",
ROUND(IFERROR(VALUE(TRIM(SUBSTITUTE(BK13,CHAR(160),""))),0),2)&gt;
ROUND(IFERROR(VALUE(TRIM(SUBSTITUTE(BN13,CHAR(160),""))),0),2),
" OK : Montant instruit inférieur au montant raisonnable.",
TRUE,""
))</f>
        <v/>
      </c>
      <c r="BQ13" s="14" t="str" cm="1">
        <f t="array" ref="BQ13">IF(OR(BN13="",AE13="",BL13="",AC13="",BM13="",AD13=""),"",_xlfn.IFS(ROUND(IFERROR(VALUE(TRIM(SUBSTITUTE(BN13,CHAR(160),""))),0),2)&gt;ROUND(IFERROR(VALUE(TRIM(SUBSTITUTE(AE13,CHAR(160),""))),0),2),"KO : Le montant retenu TTC est supérieur au montant présenté TTC. Merci de revoir la ligne de dépense ou plafonner son montant.",ROUND(IFERROR(VALUE(TRIM(SUBSTITUTE(BN13,CHAR(160),""))),0),2)=0,"Attention : montant présenté entièrement écarté",ROUND(IFERROR(VALUE(TRIM(SUBSTITUTE(BL13,CHAR(160),""))),0),2)&gt;ROUND(IFERROR(VALUE(TRIM(SUBSTITUTE(AC13,CHAR(160),""))),0),2),"Attention : Le montant retenu HT est supérieur au montant HT présenté. Merci de revoir la ligne de dépense, plafonner son montant, ou justifier la reventillation HT / TVA.",ROUND(IFERROR(VALUE(TRIM(SUBSTITUTE(BM13,CHAR(160),""))),0),2)&gt;ROUND(IFERROR(VALUE(TRIM(SUBSTITUTE(AD13,CHAR(160),""))),0),2),"Attention : Le montant TVA retenu est supérieur au montant TVA présenté. Merci de revoir la ligne de dépense, plafonner son montant, ou justifier la reventillation HT / TVA.",ROUND(IFERROR(VALUE(TRIM(SUBSTITUTE(AE13,CHAR(160),""))),0),2)=0,"",ROUND(IFERROR(VALUE(TRIM(SUBSTITUTE(BN13,CHAR(160),""))),0),2)=
ROUND(IFERROR(VALUE(TRIM(SUBSTITUTE(AE13,CHAR(160),""))),0),2),"OK",ROUND(IFERROR(VALUE(TRIM(SUBSTITUTE(BN13,CHAR(160),""))),0),2)&lt;ROUND(IFERROR(VALUE(TRIM(SUBSTITUTE(AE13,CHAR(160),""))),0),2),"Attention : montant présenté partiellement écarté",TRUE,""))</f>
        <v/>
      </c>
      <c r="BR13" s="71" t="str">
        <f t="shared" si="48"/>
        <v/>
      </c>
      <c r="BS13" s="71" t="str">
        <f t="shared" si="49"/>
        <v/>
      </c>
      <c r="BT13" s="71" t="str">
        <f t="shared" si="50"/>
        <v/>
      </c>
      <c r="BU13" s="73"/>
      <c r="BV13" s="73"/>
    </row>
    <row r="14" spans="1:74" ht="38.1" customHeight="1">
      <c r="A14" s="684">
        <v>6</v>
      </c>
      <c r="B14" s="7"/>
      <c r="C14" s="7"/>
      <c r="D14" s="424"/>
      <c r="E14" s="11"/>
      <c r="F14" s="7"/>
      <c r="G14" s="7"/>
      <c r="H14" s="7"/>
      <c r="I14" s="7"/>
      <c r="J14" s="18"/>
      <c r="K14" s="7"/>
      <c r="L14" s="19"/>
      <c r="M14" s="475"/>
      <c r="N14" s="7"/>
      <c r="O14" s="425"/>
      <c r="P14" s="9"/>
      <c r="Q14" s="64" t="str">
        <f t="shared" si="51"/>
        <v/>
      </c>
      <c r="R14" s="488"/>
      <c r="S14" s="471"/>
      <c r="T14" s="9"/>
      <c r="U14" s="9"/>
      <c r="V14" s="64" t="str">
        <f t="shared" si="52"/>
        <v/>
      </c>
      <c r="W14" s="496"/>
      <c r="X14" s="471"/>
      <c r="Y14" s="9"/>
      <c r="Z14" s="9"/>
      <c r="AA14" s="65" t="str">
        <f t="shared" ref="AA14:AA73" si="53">IF(OR(Y14="", Z14=""), "", IFERROR(VALUE(TRIM(SUBSTITUTE(Y14,CHAR(160),""))),0) + IFERROR(VALUE(TRIM(SUBSTITUTE(Z14,CHAR(160),""))),0))</f>
        <v/>
      </c>
      <c r="AB14" s="16"/>
      <c r="AC14" s="120" t="str" cm="1">
        <f t="array" ref="AC14">IF((_xlfn.IFS(TRIM(SUBSTITUTE(AB14,CHAR(160),""))="Devis 1",IFERROR(VALUE(TRIM(SUBSTITUTE(O14,CHAR(160),""))),0),TRIM(SUBSTITUTE(AB14,CHAR(160),""))="Devis 2",IFERROR(VALUE(TRIM(SUBSTITUTE(T14,CHAR(160),""))),0),TRIM(SUBSTITUTE(AB14,CHAR(160),""))="Devis 3",IFERROR(VALUE(TRIM(SUBSTITUTE(Y14,CHAR(160),""))),0),TRUE,0)*IFERROR(VALUE(TRIM(SUBSTITUTE(E14,CHAR(160),""))),0))=0,"",_xlfn.IFS(TRIM(SUBSTITUTE(AB14,CHAR(160),""))="Devis 1",IFERROR(VALUE(TRIM(SUBSTITUTE(O14,CHAR(160),""))),0),TRIM(SUBSTITUTE(AB14,CHAR(160),""))="Devis 2",IFERROR(VALUE(TRIM(SUBSTITUTE(T14,CHAR(160),""))),0),TRIM(SUBSTITUTE(AB14,CHAR(160),""))="Devis 3",IFERROR(VALUE(TRIM(SUBSTITUTE(Y14,CHAR(160),""))),0),TRUE,0)*IFERROR(VALUE(TRIM(SUBSTITUTE(E14,CHAR(160),""))),0))</f>
        <v/>
      </c>
      <c r="AD14" s="116" t="str" cm="1">
        <f t="array" ref="AD14">IF(ROUND((_xlfn.IFS(TRIM(SUBSTITUTE(AB14,CHAR(160),""))="Devis 1",IFERROR(VALUE(TRIM(SUBSTITUTE(P14,CHAR(160),""))),0),TRIM(SUBSTITUTE(AB14,CHAR(160),""))="Devis 2",IFERROR(VALUE(TRIM(SUBSTITUTE(U14,CHAR(160),""))),0),TRIM(SUBSTITUTE(AB14,CHAR(160),""))="Devis 3",IFERROR(VALUE(TRIM(SUBSTITUTE(Z14,CHAR(160),""))),0),TRUE,0)*IFERROR(VALUE(TRIM(SUBSTITUTE(E14,CHAR(160),""))),0)),2)=0,IF(AC14&lt;&gt;"",0,""),ROUND((_xlfn.IFS(TRIM(SUBSTITUTE(AB14,CHAR(160),""))="Devis 1",IFERROR(VALUE(TRIM(SUBSTITUTE(P14,CHAR(160),""))),0),TRIM(SUBSTITUTE(AB14,CHAR(160),""))="Devis 2",IFERROR(VALUE(TRIM(SUBSTITUTE(U14,CHAR(160),""))),0),TRIM(SUBSTITUTE(AB14,CHAR(160),""))="Devis 3",IFERROR(VALUE(TRIM(SUBSTITUTE(Z14,CHAR(160),""))),0),TRUE,0)*IFERROR(VALUE(TRIM(SUBSTITUTE(E14,CHAR(160),""))),0)),2))</f>
        <v/>
      </c>
      <c r="AE14" s="121" t="str">
        <f t="shared" ref="AE14:AE74" si="54">IF(OR(AC14="", AD14=""), "", IFERROR(VALUE(TRIM(SUBSTITUTE(AC14,CHAR(160),""))),0) + IFERROR(VALUE(TRIM(SUBSTITUTE(AD14,CHAR(160),""))),0))</f>
        <v/>
      </c>
      <c r="AF14" s="683"/>
      <c r="AG14" s="66" t="str">
        <f t="shared" si="18"/>
        <v/>
      </c>
      <c r="AH14" s="15" t="str">
        <f t="shared" si="19"/>
        <v/>
      </c>
      <c r="AI14" s="15" t="str">
        <f t="shared" si="20"/>
        <v/>
      </c>
      <c r="AJ14" s="442" t="str">
        <f t="shared" si="21"/>
        <v/>
      </c>
      <c r="AK14" s="15" t="str">
        <f t="shared" si="22"/>
        <v/>
      </c>
      <c r="AL14" s="15" t="str">
        <f t="shared" si="23"/>
        <v/>
      </c>
      <c r="AM14" s="15" t="str">
        <f t="shared" si="24"/>
        <v/>
      </c>
      <c r="AN14" s="15" t="str">
        <f t="shared" si="25"/>
        <v/>
      </c>
      <c r="AO14" s="15" t="str">
        <f t="shared" si="26"/>
        <v/>
      </c>
      <c r="AP14" s="15" t="str">
        <f t="shared" si="27"/>
        <v/>
      </c>
      <c r="AQ14" s="69" t="str">
        <f t="shared" si="28"/>
        <v/>
      </c>
      <c r="AR14" s="482" t="str">
        <f t="shared" si="29"/>
        <v/>
      </c>
      <c r="AS14" s="15" t="str">
        <f t="shared" si="30"/>
        <v/>
      </c>
      <c r="AT14" s="20" t="str">
        <f t="shared" si="31"/>
        <v/>
      </c>
      <c r="AU14" s="20" t="str">
        <f t="shared" si="32"/>
        <v/>
      </c>
      <c r="AV14" s="64" t="str">
        <f t="shared" si="33"/>
        <v/>
      </c>
      <c r="AW14" s="492" t="str">
        <f t="shared" si="34"/>
        <v/>
      </c>
      <c r="AX14" s="15" t="str">
        <f t="shared" si="35"/>
        <v/>
      </c>
      <c r="AY14" s="20" t="str">
        <f t="shared" si="36"/>
        <v/>
      </c>
      <c r="AZ14" s="20" t="str">
        <f t="shared" si="37"/>
        <v/>
      </c>
      <c r="BA14" s="64" t="str">
        <f t="shared" si="38"/>
        <v/>
      </c>
      <c r="BB14" s="499" t="str">
        <f t="shared" si="39"/>
        <v/>
      </c>
      <c r="BC14" s="15" t="str">
        <f t="shared" si="40"/>
        <v/>
      </c>
      <c r="BD14" s="20" t="str">
        <f t="shared" si="41"/>
        <v/>
      </c>
      <c r="BE14" s="20" t="str">
        <f t="shared" si="42"/>
        <v/>
      </c>
      <c r="BF14" s="70" t="str">
        <f t="shared" si="43"/>
        <v/>
      </c>
      <c r="BG14" s="66" t="str">
        <f t="shared" si="44"/>
        <v/>
      </c>
      <c r="BH14" s="72"/>
      <c r="BI14" s="71" t="str">
        <f t="shared" si="45"/>
        <v/>
      </c>
      <c r="BJ14" s="71" t="str">
        <f t="shared" si="16"/>
        <v/>
      </c>
      <c r="BK14" s="504" t="str">
        <f t="shared" si="46"/>
        <v/>
      </c>
      <c r="BL14" s="504" t="str" cm="1">
        <f t="array" ref="BL14">IF($AJ14="","",
_xlfn.IFS(
$BG14="Devis 1",
IF(ISBLANK(AT14),"",IFERROR(VALUE(TRIM(SUBSTITUTE(AT14,CHAR(160),""))),0)*IFERROR(VALUE(TRIM(SUBSTITUTE($AJ14,CHAR(160),""))),0)),
$BG14="Devis 2",
IF(ISBLANK(AY14),"",IFERROR(VALUE(TRIM(SUBSTITUTE(AY14,CHAR(160),""))),0)*IFERROR(VALUE(TRIM(SUBSTITUTE($AJ14,CHAR(160),""))),0)),
$BG14="Devis 3",
IF(ISBLANK(BD14),"",IFERROR(VALUE(TRIM(SUBSTITUTE(BD14,CHAR(160),""))),0)*IFERROR(VALUE(TRIM(SUBSTITUTE($AJ14,CHAR(160),""))),0)),
TRUE,0
)
)</f>
        <v/>
      </c>
      <c r="BM14" s="715" t="str" cm="1">
        <f t="array" ref="BM14">IF($AJ14="","",
_xlfn.IFS(
$BG14="Devis 1",
IF(ISBLANK(AU14),"",IFERROR(VALUE(TRIM(SUBSTITUTE(AU14,CHAR(160),""))),0)*IFERROR(VALUE(TRIM(SUBSTITUTE($AJ14,CHAR(160),""))),0)),
$BG14="Devis 2",
IF(ISBLANK(AZ14),"",IFERROR(VALUE(TRIM(SUBSTITUTE(AZ14,CHAR(160),""))),0)*IFERROR(VALUE(TRIM(SUBSTITUTE($AJ14,CHAR(160),""))),0)),
$BG14="Devis 3",
IF(ISBLANK(BE14),"",IFERROR(VALUE(TRIM(SUBSTITUTE(BE14,CHAR(160),""))),0)*IFERROR(VALUE(TRIM(SUBSTITUTE($AJ14,CHAR(160),""))),0)),
TRUE,0
)
)</f>
        <v/>
      </c>
      <c r="BN14" s="511" t="str">
        <f t="shared" si="47"/>
        <v/>
      </c>
      <c r="BO14" s="505"/>
      <c r="BP14" s="14" t="str" cm="1">
        <f t="array" ref="BP14">IF(OR(BN14="",BK14="",BL14="",BI14="",BM14="",BJ14=""),"",_xlfn.IFS(
ROUND(IFERROR(VALUE(TRIM(SUBSTITUTE(BN14,CHAR(160),""))),0),2)&gt;
ROUND(IFERROR(VALUE(TRIM(SUBSTITUTE(BK14,CHAR(160),""))),0),2),
"KO : Le montant retenu TTC est supérieur au montant raisonnable TTC. Merci de revoir la ligne de dépense ou plafonner son montant.",
ROUND(IFERROR(VALUE(TRIM(SUBSTITUTE(BL14,CHAR(160),""))),0),2)&gt;
ROUND(IFERROR(VALUE(TRIM(SUBSTITUTE(BI14,CHAR(160),""))),0),2),
"Attention : Le montant retenu HT est supérieur au montant HT raisonnable. Merci de revoir la ligne de dépense, plafonner son montant, ou justifier la reventillation HT / TVA.",
ROUND(IFERROR(VALUE(TRIM(SUBSTITUTE(BM14,CHAR(160),""))),0),2)&gt;
ROUND(IFERROR(VALUE(TRIM(SUBSTITUTE(BJ14,CHAR(160),""))),0),2),
"Attention : Le montant TVA retenu est supérieur au montant TVA raisonnable. Merci de revoir la ligne de dépense, plafonner son montant, ou justifier la reventillation HT / TVA.",
ROUND(IFERROR(VALUE(TRIM(SUBSTITUTE(BN14,CHAR(160),""))),0),2)&gt;
ROUND(IFERROR(VALUE(TRIM(SUBSTITUTE(MIN(Q14,V14,AA14),CHAR(160),""))),0),2),
"Attention : Le devis retenu n'est pas le moins cher. Une justification de la part du porteur est nécessaire.",
ROUND(IFERROR(VALUE(TRIM(SUBSTITUTE(BN14,CHAR(160),""))),0),2)=0,
"Attention : montant présenté entièrement écarté",
ROUND(IFERROR(VALUE(TRIM(SUBSTITUTE(BK14,CHAR(160),""))),0),2)=
ROUND(IFERROR(VALUE(TRIM(SUBSTITUTE(BN14,CHAR(160),""))),0),2),
"OK",
ROUND(IFERROR(VALUE(TRIM(SUBSTITUTE(BK14,CHAR(160),""))),0),2)&gt;
ROUND(IFERROR(VALUE(TRIM(SUBSTITUTE(BN14,CHAR(160),""))),0),2),
" OK : Montant instruit inférieur au montant raisonnable.",
TRUE,""
))</f>
        <v/>
      </c>
      <c r="BQ14" s="14" t="str" cm="1">
        <f t="array" ref="BQ14">IF(OR(BN14="",AE14="",BL14="",AC14="",BM14="",AD14=""),"",_xlfn.IFS(ROUND(IFERROR(VALUE(TRIM(SUBSTITUTE(BN14,CHAR(160),""))),0),2)&gt;ROUND(IFERROR(VALUE(TRIM(SUBSTITUTE(AE14,CHAR(160),""))),0),2),"KO : Le montant retenu TTC est supérieur au montant présenté TTC. Merci de revoir la ligne de dépense ou plafonner son montant.",ROUND(IFERROR(VALUE(TRIM(SUBSTITUTE(BN14,CHAR(160),""))),0),2)=0,"Attention : montant présenté entièrement écarté",ROUND(IFERROR(VALUE(TRIM(SUBSTITUTE(BL14,CHAR(160),""))),0),2)&gt;ROUND(IFERROR(VALUE(TRIM(SUBSTITUTE(AC14,CHAR(160),""))),0),2),"Attention : Le montant retenu HT est supérieur au montant HT présenté. Merci de revoir la ligne de dépense, plafonner son montant, ou justifier la reventillation HT / TVA.",ROUND(IFERROR(VALUE(TRIM(SUBSTITUTE(BM14,CHAR(160),""))),0),2)&gt;ROUND(IFERROR(VALUE(TRIM(SUBSTITUTE(AD14,CHAR(160),""))),0),2),"Attention : Le montant TVA retenu est supérieur au montant TVA présenté. Merci de revoir la ligne de dépense, plafonner son montant, ou justifier la reventillation HT / TVA.",ROUND(IFERROR(VALUE(TRIM(SUBSTITUTE(AE14,CHAR(160),""))),0),2)=0,"",ROUND(IFERROR(VALUE(TRIM(SUBSTITUTE(BN14,CHAR(160),""))),0),2)=
ROUND(IFERROR(VALUE(TRIM(SUBSTITUTE(AE14,CHAR(160),""))),0),2),"OK",ROUND(IFERROR(VALUE(TRIM(SUBSTITUTE(BN14,CHAR(160),""))),0),2)&lt;ROUND(IFERROR(VALUE(TRIM(SUBSTITUTE(AE14,CHAR(160),""))),0),2),"Attention : montant présenté partiellement écarté",TRUE,""))</f>
        <v/>
      </c>
      <c r="BR14" s="71" t="str">
        <f t="shared" si="48"/>
        <v/>
      </c>
      <c r="BS14" s="71" t="str">
        <f t="shared" si="49"/>
        <v/>
      </c>
      <c r="BT14" s="71" t="str">
        <f t="shared" si="50"/>
        <v/>
      </c>
      <c r="BU14" s="73"/>
      <c r="BV14" s="73"/>
    </row>
    <row r="15" spans="1:74" ht="38.1" customHeight="1">
      <c r="A15" s="684">
        <v>7</v>
      </c>
      <c r="B15" s="7"/>
      <c r="C15" s="7"/>
      <c r="D15" s="424"/>
      <c r="E15" s="11"/>
      <c r="F15" s="7"/>
      <c r="G15" s="7"/>
      <c r="H15" s="7"/>
      <c r="I15" s="7"/>
      <c r="J15" s="18"/>
      <c r="K15" s="7"/>
      <c r="L15" s="19"/>
      <c r="M15" s="475"/>
      <c r="N15" s="7"/>
      <c r="O15" s="425"/>
      <c r="P15" s="9"/>
      <c r="Q15" s="64" t="str">
        <f t="shared" si="51"/>
        <v/>
      </c>
      <c r="R15" s="488"/>
      <c r="S15" s="471"/>
      <c r="T15" s="9"/>
      <c r="U15" s="9"/>
      <c r="V15" s="64" t="str">
        <f t="shared" si="52"/>
        <v/>
      </c>
      <c r="W15" s="496"/>
      <c r="X15" s="471"/>
      <c r="Y15" s="9"/>
      <c r="Z15" s="9"/>
      <c r="AA15" s="65" t="str">
        <f t="shared" si="53"/>
        <v/>
      </c>
      <c r="AB15" s="16"/>
      <c r="AC15" s="120" t="str" cm="1">
        <f t="array" ref="AC15">IF((_xlfn.IFS(TRIM(SUBSTITUTE(AB15,CHAR(160),""))="Devis 1",IFERROR(VALUE(TRIM(SUBSTITUTE(O15,CHAR(160),""))),0),TRIM(SUBSTITUTE(AB15,CHAR(160),""))="Devis 2",IFERROR(VALUE(TRIM(SUBSTITUTE(T15,CHAR(160),""))),0),TRIM(SUBSTITUTE(AB15,CHAR(160),""))="Devis 3",IFERROR(VALUE(TRIM(SUBSTITUTE(Y15,CHAR(160),""))),0),TRUE,0)*IFERROR(VALUE(TRIM(SUBSTITUTE(E15,CHAR(160),""))),0))=0,"",_xlfn.IFS(TRIM(SUBSTITUTE(AB15,CHAR(160),""))="Devis 1",IFERROR(VALUE(TRIM(SUBSTITUTE(O15,CHAR(160),""))),0),TRIM(SUBSTITUTE(AB15,CHAR(160),""))="Devis 2",IFERROR(VALUE(TRIM(SUBSTITUTE(T15,CHAR(160),""))),0),TRIM(SUBSTITUTE(AB15,CHAR(160),""))="Devis 3",IFERROR(VALUE(TRIM(SUBSTITUTE(Y15,CHAR(160),""))),0),TRUE,0)*IFERROR(VALUE(TRIM(SUBSTITUTE(E15,CHAR(160),""))),0))</f>
        <v/>
      </c>
      <c r="AD15" s="116" t="str" cm="1">
        <f t="array" ref="AD15">IF(ROUND((_xlfn.IFS(TRIM(SUBSTITUTE(AB15,CHAR(160),""))="Devis 1",IFERROR(VALUE(TRIM(SUBSTITUTE(P15,CHAR(160),""))),0),TRIM(SUBSTITUTE(AB15,CHAR(160),""))="Devis 2",IFERROR(VALUE(TRIM(SUBSTITUTE(U15,CHAR(160),""))),0),TRIM(SUBSTITUTE(AB15,CHAR(160),""))="Devis 3",IFERROR(VALUE(TRIM(SUBSTITUTE(Z15,CHAR(160),""))),0),TRUE,0)*IFERROR(VALUE(TRIM(SUBSTITUTE(E15,CHAR(160),""))),0)),2)=0,IF(AC15&lt;&gt;"",0,""),ROUND((_xlfn.IFS(TRIM(SUBSTITUTE(AB15,CHAR(160),""))="Devis 1",IFERROR(VALUE(TRIM(SUBSTITUTE(P15,CHAR(160),""))),0),TRIM(SUBSTITUTE(AB15,CHAR(160),""))="Devis 2",IFERROR(VALUE(TRIM(SUBSTITUTE(U15,CHAR(160),""))),0),TRIM(SUBSTITUTE(AB15,CHAR(160),""))="Devis 3",IFERROR(VALUE(TRIM(SUBSTITUTE(Z15,CHAR(160),""))),0),TRUE,0)*IFERROR(VALUE(TRIM(SUBSTITUTE(E15,CHAR(160),""))),0)),2))</f>
        <v/>
      </c>
      <c r="AE15" s="121" t="str">
        <f t="shared" si="54"/>
        <v/>
      </c>
      <c r="AF15" s="683"/>
      <c r="AG15" s="66" t="str">
        <f t="shared" si="18"/>
        <v/>
      </c>
      <c r="AH15" s="15" t="str">
        <f t="shared" si="19"/>
        <v/>
      </c>
      <c r="AI15" s="15" t="str">
        <f t="shared" si="20"/>
        <v/>
      </c>
      <c r="AJ15" s="442" t="str">
        <f t="shared" si="21"/>
        <v/>
      </c>
      <c r="AK15" s="15" t="str">
        <f t="shared" si="22"/>
        <v/>
      </c>
      <c r="AL15" s="15" t="str">
        <f t="shared" si="23"/>
        <v/>
      </c>
      <c r="AM15" s="15" t="str">
        <f t="shared" si="24"/>
        <v/>
      </c>
      <c r="AN15" s="15" t="str">
        <f t="shared" si="25"/>
        <v/>
      </c>
      <c r="AO15" s="15" t="str">
        <f t="shared" si="26"/>
        <v/>
      </c>
      <c r="AP15" s="15" t="str">
        <f t="shared" si="27"/>
        <v/>
      </c>
      <c r="AQ15" s="69" t="str">
        <f t="shared" si="28"/>
        <v/>
      </c>
      <c r="AR15" s="482" t="str">
        <f t="shared" si="29"/>
        <v/>
      </c>
      <c r="AS15" s="15" t="str">
        <f t="shared" si="30"/>
        <v/>
      </c>
      <c r="AT15" s="20" t="str">
        <f t="shared" si="31"/>
        <v/>
      </c>
      <c r="AU15" s="20" t="str">
        <f t="shared" si="32"/>
        <v/>
      </c>
      <c r="AV15" s="64" t="str">
        <f t="shared" si="33"/>
        <v/>
      </c>
      <c r="AW15" s="492" t="str">
        <f t="shared" si="34"/>
        <v/>
      </c>
      <c r="AX15" s="15" t="str">
        <f t="shared" si="35"/>
        <v/>
      </c>
      <c r="AY15" s="20" t="str">
        <f t="shared" si="36"/>
        <v/>
      </c>
      <c r="AZ15" s="20" t="str">
        <f t="shared" si="37"/>
        <v/>
      </c>
      <c r="BA15" s="64" t="str">
        <f t="shared" si="38"/>
        <v/>
      </c>
      <c r="BB15" s="499" t="str">
        <f t="shared" si="39"/>
        <v/>
      </c>
      <c r="BC15" s="15" t="str">
        <f t="shared" si="40"/>
        <v/>
      </c>
      <c r="BD15" s="20" t="str">
        <f t="shared" si="41"/>
        <v/>
      </c>
      <c r="BE15" s="20" t="str">
        <f t="shared" si="42"/>
        <v/>
      </c>
      <c r="BF15" s="70" t="str">
        <f t="shared" si="43"/>
        <v/>
      </c>
      <c r="BG15" s="66" t="str">
        <f t="shared" si="44"/>
        <v/>
      </c>
      <c r="BH15" s="72"/>
      <c r="BI15" s="71" t="str">
        <f t="shared" si="45"/>
        <v/>
      </c>
      <c r="BJ15" s="71" t="str">
        <f t="shared" si="16"/>
        <v/>
      </c>
      <c r="BK15" s="504" t="str">
        <f t="shared" si="46"/>
        <v/>
      </c>
      <c r="BL15" s="504" t="str" cm="1">
        <f t="array" ref="BL15">IF($AJ15="","",
_xlfn.IFS(
$BG15="Devis 1",
IF(ISBLANK(AT15),"",IFERROR(VALUE(TRIM(SUBSTITUTE(AT15,CHAR(160),""))),0)*IFERROR(VALUE(TRIM(SUBSTITUTE($AJ15,CHAR(160),""))),0)),
$BG15="Devis 2",
IF(ISBLANK(AY15),"",IFERROR(VALUE(TRIM(SUBSTITUTE(AY15,CHAR(160),""))),0)*IFERROR(VALUE(TRIM(SUBSTITUTE($AJ15,CHAR(160),""))),0)),
$BG15="Devis 3",
IF(ISBLANK(BD15),"",IFERROR(VALUE(TRIM(SUBSTITUTE(BD15,CHAR(160),""))),0)*IFERROR(VALUE(TRIM(SUBSTITUTE($AJ15,CHAR(160),""))),0)),
TRUE,0
)
)</f>
        <v/>
      </c>
      <c r="BM15" s="715" t="str" cm="1">
        <f t="array" ref="BM15">IF($AJ15="","",
_xlfn.IFS(
$BG15="Devis 1",
IF(ISBLANK(AU15),"",IFERROR(VALUE(TRIM(SUBSTITUTE(AU15,CHAR(160),""))),0)*IFERROR(VALUE(TRIM(SUBSTITUTE($AJ15,CHAR(160),""))),0)),
$BG15="Devis 2",
IF(ISBLANK(AZ15),"",IFERROR(VALUE(TRIM(SUBSTITUTE(AZ15,CHAR(160),""))),0)*IFERROR(VALUE(TRIM(SUBSTITUTE($AJ15,CHAR(160),""))),0)),
$BG15="Devis 3",
IF(ISBLANK(BE15),"",IFERROR(VALUE(TRIM(SUBSTITUTE(BE15,CHAR(160),""))),0)*IFERROR(VALUE(TRIM(SUBSTITUTE($AJ15,CHAR(160),""))),0)),
TRUE,0
)
)</f>
        <v/>
      </c>
      <c r="BN15" s="511" t="str">
        <f t="shared" si="47"/>
        <v/>
      </c>
      <c r="BO15" s="505"/>
      <c r="BP15" s="14" t="str" cm="1">
        <f t="array" ref="BP15">IF(OR(BN15="",BK15="",BL15="",BI15="",BM15="",BJ15=""),"",_xlfn.IFS(
ROUND(IFERROR(VALUE(TRIM(SUBSTITUTE(BN15,CHAR(160),""))),0),2)&gt;
ROUND(IFERROR(VALUE(TRIM(SUBSTITUTE(BK15,CHAR(160),""))),0),2),
"KO : Le montant retenu TTC est supérieur au montant raisonnable TTC. Merci de revoir la ligne de dépense ou plafonner son montant.",
ROUND(IFERROR(VALUE(TRIM(SUBSTITUTE(BL15,CHAR(160),""))),0),2)&gt;
ROUND(IFERROR(VALUE(TRIM(SUBSTITUTE(BI15,CHAR(160),""))),0),2),
"Attention : Le montant retenu HT est supérieur au montant HT raisonnable. Merci de revoir la ligne de dépense, plafonner son montant, ou justifier la reventillation HT / TVA.",
ROUND(IFERROR(VALUE(TRIM(SUBSTITUTE(BM15,CHAR(160),""))),0),2)&gt;
ROUND(IFERROR(VALUE(TRIM(SUBSTITUTE(BJ15,CHAR(160),""))),0),2),
"Attention : Le montant TVA retenu est supérieur au montant TVA raisonnable. Merci de revoir la ligne de dépense, plafonner son montant, ou justifier la reventillation HT / TVA.",
ROUND(IFERROR(VALUE(TRIM(SUBSTITUTE(BN15,CHAR(160),""))),0),2)&gt;
ROUND(IFERROR(VALUE(TRIM(SUBSTITUTE(MIN(Q15,V15,AA15),CHAR(160),""))),0),2),
"Attention : Le devis retenu n'est pas le moins cher. Une justification de la part du porteur est nécessaire.",
ROUND(IFERROR(VALUE(TRIM(SUBSTITUTE(BN15,CHAR(160),""))),0),2)=0,
"Attention : montant présenté entièrement écarté",
ROUND(IFERROR(VALUE(TRIM(SUBSTITUTE(BK15,CHAR(160),""))),0),2)=
ROUND(IFERROR(VALUE(TRIM(SUBSTITUTE(BN15,CHAR(160),""))),0),2),
"OK",
ROUND(IFERROR(VALUE(TRIM(SUBSTITUTE(BK15,CHAR(160),""))),0),2)&gt;
ROUND(IFERROR(VALUE(TRIM(SUBSTITUTE(BN15,CHAR(160),""))),0),2),
" OK : Montant instruit inférieur au montant raisonnable.",
TRUE,""
))</f>
        <v/>
      </c>
      <c r="BQ15" s="14" t="str" cm="1">
        <f t="array" ref="BQ15">IF(OR(BN15="",AE15="",BL15="",AC15="",BM15="",AD15=""),"",_xlfn.IFS(ROUND(IFERROR(VALUE(TRIM(SUBSTITUTE(BN15,CHAR(160),""))),0),2)&gt;ROUND(IFERROR(VALUE(TRIM(SUBSTITUTE(AE15,CHAR(160),""))),0),2),"KO : Le montant retenu TTC est supérieur au montant présenté TTC. Merci de revoir la ligne de dépense ou plafonner son montant.",ROUND(IFERROR(VALUE(TRIM(SUBSTITUTE(BN15,CHAR(160),""))),0),2)=0,"Attention : montant présenté entièrement écarté",ROUND(IFERROR(VALUE(TRIM(SUBSTITUTE(BL15,CHAR(160),""))),0),2)&gt;ROUND(IFERROR(VALUE(TRIM(SUBSTITUTE(AC15,CHAR(160),""))),0),2),"Attention : Le montant retenu HT est supérieur au montant HT présenté. Merci de revoir la ligne de dépense, plafonner son montant, ou justifier la reventillation HT / TVA.",ROUND(IFERROR(VALUE(TRIM(SUBSTITUTE(BM15,CHAR(160),""))),0),2)&gt;ROUND(IFERROR(VALUE(TRIM(SUBSTITUTE(AD15,CHAR(160),""))),0),2),"Attention : Le montant TVA retenu est supérieur au montant TVA présenté. Merci de revoir la ligne de dépense, plafonner son montant, ou justifier la reventillation HT / TVA.",ROUND(IFERROR(VALUE(TRIM(SUBSTITUTE(AE15,CHAR(160),""))),0),2)=0,"",ROUND(IFERROR(VALUE(TRIM(SUBSTITUTE(BN15,CHAR(160),""))),0),2)=
ROUND(IFERROR(VALUE(TRIM(SUBSTITUTE(AE15,CHAR(160),""))),0),2),"OK",ROUND(IFERROR(VALUE(TRIM(SUBSTITUTE(BN15,CHAR(160),""))),0),2)&lt;ROUND(IFERROR(VALUE(TRIM(SUBSTITUTE(AE15,CHAR(160),""))),0),2),"Attention : montant présenté partiellement écarté",TRUE,""))</f>
        <v/>
      </c>
      <c r="BR15" s="71" t="str">
        <f t="shared" si="48"/>
        <v/>
      </c>
      <c r="BS15" s="71" t="str">
        <f t="shared" si="49"/>
        <v/>
      </c>
      <c r="BT15" s="71" t="str">
        <f t="shared" si="50"/>
        <v/>
      </c>
      <c r="BU15" s="73"/>
      <c r="BV15" s="73"/>
    </row>
    <row r="16" spans="1:74" ht="38.1" customHeight="1">
      <c r="A16" s="684">
        <v>8</v>
      </c>
      <c r="B16" s="7"/>
      <c r="C16" s="7"/>
      <c r="D16" s="424"/>
      <c r="E16" s="11"/>
      <c r="F16" s="7"/>
      <c r="G16" s="7"/>
      <c r="H16" s="7"/>
      <c r="I16" s="7"/>
      <c r="J16" s="18"/>
      <c r="K16" s="7"/>
      <c r="L16" s="19"/>
      <c r="M16" s="475"/>
      <c r="N16" s="7"/>
      <c r="O16" s="425"/>
      <c r="P16" s="9"/>
      <c r="Q16" s="64" t="str">
        <f t="shared" si="51"/>
        <v/>
      </c>
      <c r="R16" s="488"/>
      <c r="S16" s="471"/>
      <c r="T16" s="9"/>
      <c r="U16" s="9"/>
      <c r="V16" s="64" t="str">
        <f t="shared" si="52"/>
        <v/>
      </c>
      <c r="W16" s="496"/>
      <c r="X16" s="471"/>
      <c r="Y16" s="9"/>
      <c r="Z16" s="9"/>
      <c r="AA16" s="65" t="str">
        <f t="shared" si="53"/>
        <v/>
      </c>
      <c r="AB16" s="16"/>
      <c r="AC16" s="120" t="str" cm="1">
        <f t="array" ref="AC16">IF((_xlfn.IFS(TRIM(SUBSTITUTE(AB16,CHAR(160),""))="Devis 1",IFERROR(VALUE(TRIM(SUBSTITUTE(O16,CHAR(160),""))),0),TRIM(SUBSTITUTE(AB16,CHAR(160),""))="Devis 2",IFERROR(VALUE(TRIM(SUBSTITUTE(T16,CHAR(160),""))),0),TRIM(SUBSTITUTE(AB16,CHAR(160),""))="Devis 3",IFERROR(VALUE(TRIM(SUBSTITUTE(Y16,CHAR(160),""))),0),TRUE,0)*IFERROR(VALUE(TRIM(SUBSTITUTE(E16,CHAR(160),""))),0))=0,"",_xlfn.IFS(TRIM(SUBSTITUTE(AB16,CHAR(160),""))="Devis 1",IFERROR(VALUE(TRIM(SUBSTITUTE(O16,CHAR(160),""))),0),TRIM(SUBSTITUTE(AB16,CHAR(160),""))="Devis 2",IFERROR(VALUE(TRIM(SUBSTITUTE(T16,CHAR(160),""))),0),TRIM(SUBSTITUTE(AB16,CHAR(160),""))="Devis 3",IFERROR(VALUE(TRIM(SUBSTITUTE(Y16,CHAR(160),""))),0),TRUE,0)*IFERROR(VALUE(TRIM(SUBSTITUTE(E16,CHAR(160),""))),0))</f>
        <v/>
      </c>
      <c r="AD16" s="116" t="str" cm="1">
        <f t="array" ref="AD16">IF(ROUND((_xlfn.IFS(TRIM(SUBSTITUTE(AB16,CHAR(160),""))="Devis 1",IFERROR(VALUE(TRIM(SUBSTITUTE(P16,CHAR(160),""))),0),TRIM(SUBSTITUTE(AB16,CHAR(160),""))="Devis 2",IFERROR(VALUE(TRIM(SUBSTITUTE(U16,CHAR(160),""))),0),TRIM(SUBSTITUTE(AB16,CHAR(160),""))="Devis 3",IFERROR(VALUE(TRIM(SUBSTITUTE(Z16,CHAR(160),""))),0),TRUE,0)*IFERROR(VALUE(TRIM(SUBSTITUTE(E16,CHAR(160),""))),0)),2)=0,IF(AC16&lt;&gt;"",0,""),ROUND((_xlfn.IFS(TRIM(SUBSTITUTE(AB16,CHAR(160),""))="Devis 1",IFERROR(VALUE(TRIM(SUBSTITUTE(P16,CHAR(160),""))),0),TRIM(SUBSTITUTE(AB16,CHAR(160),""))="Devis 2",IFERROR(VALUE(TRIM(SUBSTITUTE(U16,CHAR(160),""))),0),TRIM(SUBSTITUTE(AB16,CHAR(160),""))="Devis 3",IFERROR(VALUE(TRIM(SUBSTITUTE(Z16,CHAR(160),""))),0),TRUE,0)*IFERROR(VALUE(TRIM(SUBSTITUTE(E16,CHAR(160),""))),0)),2))</f>
        <v/>
      </c>
      <c r="AE16" s="121" t="str">
        <f t="shared" si="54"/>
        <v/>
      </c>
      <c r="AF16" s="683"/>
      <c r="AG16" s="66" t="str">
        <f t="shared" si="18"/>
        <v/>
      </c>
      <c r="AH16" s="15" t="str">
        <f t="shared" si="19"/>
        <v/>
      </c>
      <c r="AI16" s="15" t="str">
        <f t="shared" si="20"/>
        <v/>
      </c>
      <c r="AJ16" s="442" t="str">
        <f t="shared" si="21"/>
        <v/>
      </c>
      <c r="AK16" s="15" t="str">
        <f t="shared" si="22"/>
        <v/>
      </c>
      <c r="AL16" s="15" t="str">
        <f t="shared" si="23"/>
        <v/>
      </c>
      <c r="AM16" s="15" t="str">
        <f t="shared" si="24"/>
        <v/>
      </c>
      <c r="AN16" s="15" t="str">
        <f t="shared" si="25"/>
        <v/>
      </c>
      <c r="AO16" s="15" t="str">
        <f t="shared" si="26"/>
        <v/>
      </c>
      <c r="AP16" s="15" t="str">
        <f t="shared" si="27"/>
        <v/>
      </c>
      <c r="AQ16" s="69" t="str">
        <f t="shared" si="28"/>
        <v/>
      </c>
      <c r="AR16" s="482" t="str">
        <f t="shared" si="29"/>
        <v/>
      </c>
      <c r="AS16" s="15" t="str">
        <f t="shared" si="30"/>
        <v/>
      </c>
      <c r="AT16" s="20" t="str">
        <f t="shared" si="31"/>
        <v/>
      </c>
      <c r="AU16" s="20" t="str">
        <f t="shared" si="32"/>
        <v/>
      </c>
      <c r="AV16" s="64" t="str">
        <f t="shared" si="33"/>
        <v/>
      </c>
      <c r="AW16" s="492" t="str">
        <f t="shared" si="34"/>
        <v/>
      </c>
      <c r="AX16" s="15" t="str">
        <f t="shared" si="35"/>
        <v/>
      </c>
      <c r="AY16" s="20" t="str">
        <f t="shared" si="36"/>
        <v/>
      </c>
      <c r="AZ16" s="20" t="str">
        <f t="shared" si="37"/>
        <v/>
      </c>
      <c r="BA16" s="64" t="str">
        <f t="shared" si="38"/>
        <v/>
      </c>
      <c r="BB16" s="499" t="str">
        <f t="shared" si="39"/>
        <v/>
      </c>
      <c r="BC16" s="15" t="str">
        <f t="shared" si="40"/>
        <v/>
      </c>
      <c r="BD16" s="20" t="str">
        <f t="shared" si="41"/>
        <v/>
      </c>
      <c r="BE16" s="20" t="str">
        <f t="shared" si="42"/>
        <v/>
      </c>
      <c r="BF16" s="70" t="str">
        <f t="shared" si="43"/>
        <v/>
      </c>
      <c r="BG16" s="66" t="str">
        <f t="shared" si="44"/>
        <v/>
      </c>
      <c r="BH16" s="72"/>
      <c r="BI16" s="71" t="str">
        <f t="shared" si="45"/>
        <v/>
      </c>
      <c r="BJ16" s="71" t="str">
        <f t="shared" si="16"/>
        <v/>
      </c>
      <c r="BK16" s="504" t="str">
        <f t="shared" si="46"/>
        <v/>
      </c>
      <c r="BL16" s="504" t="str" cm="1">
        <f t="array" ref="BL16">IF($AJ16="","",
_xlfn.IFS(
$BG16="Devis 1",
IF(ISBLANK(AT16),"",IFERROR(VALUE(TRIM(SUBSTITUTE(AT16,CHAR(160),""))),0)*IFERROR(VALUE(TRIM(SUBSTITUTE($AJ16,CHAR(160),""))),0)),
$BG16="Devis 2",
IF(ISBLANK(AY16),"",IFERROR(VALUE(TRIM(SUBSTITUTE(AY16,CHAR(160),""))),0)*IFERROR(VALUE(TRIM(SUBSTITUTE($AJ16,CHAR(160),""))),0)),
$BG16="Devis 3",
IF(ISBLANK(BD16),"",IFERROR(VALUE(TRIM(SUBSTITUTE(BD16,CHAR(160),""))),0)*IFERROR(VALUE(TRIM(SUBSTITUTE($AJ16,CHAR(160),""))),0)),
TRUE,0
)
)</f>
        <v/>
      </c>
      <c r="BM16" s="715" t="str" cm="1">
        <f t="array" ref="BM16">IF($AJ16="","",
_xlfn.IFS(
$BG16="Devis 1",
IF(ISBLANK(AU16),"",IFERROR(VALUE(TRIM(SUBSTITUTE(AU16,CHAR(160),""))),0)*IFERROR(VALUE(TRIM(SUBSTITUTE($AJ16,CHAR(160),""))),0)),
$BG16="Devis 2",
IF(ISBLANK(AZ16),"",IFERROR(VALUE(TRIM(SUBSTITUTE(AZ16,CHAR(160),""))),0)*IFERROR(VALUE(TRIM(SUBSTITUTE($AJ16,CHAR(160),""))),0)),
$BG16="Devis 3",
IF(ISBLANK(BE16),"",IFERROR(VALUE(TRIM(SUBSTITUTE(BE16,CHAR(160),""))),0)*IFERROR(VALUE(TRIM(SUBSTITUTE($AJ16,CHAR(160),""))),0)),
TRUE,0
)
)</f>
        <v/>
      </c>
      <c r="BN16" s="511" t="str">
        <f t="shared" si="47"/>
        <v/>
      </c>
      <c r="BO16" s="505"/>
      <c r="BP16" s="14" t="str" cm="1">
        <f t="array" ref="BP16">IF(OR(BN16="",BK16="",BL16="",BI16="",BM16="",BJ16=""),"",_xlfn.IFS(
ROUND(IFERROR(VALUE(TRIM(SUBSTITUTE(BN16,CHAR(160),""))),0),2)&gt;
ROUND(IFERROR(VALUE(TRIM(SUBSTITUTE(BK16,CHAR(160),""))),0),2),
"KO : Le montant retenu TTC est supérieur au montant raisonnable TTC. Merci de revoir la ligne de dépense ou plafonner son montant.",
ROUND(IFERROR(VALUE(TRIM(SUBSTITUTE(BL16,CHAR(160),""))),0),2)&gt;
ROUND(IFERROR(VALUE(TRIM(SUBSTITUTE(BI16,CHAR(160),""))),0),2),
"Attention : Le montant retenu HT est supérieur au montant HT raisonnable. Merci de revoir la ligne de dépense, plafonner son montant, ou justifier la reventillation HT / TVA.",
ROUND(IFERROR(VALUE(TRIM(SUBSTITUTE(BM16,CHAR(160),""))),0),2)&gt;
ROUND(IFERROR(VALUE(TRIM(SUBSTITUTE(BJ16,CHAR(160),""))),0),2),
"Attention : Le montant TVA retenu est supérieur au montant TVA raisonnable. Merci de revoir la ligne de dépense, plafonner son montant, ou justifier la reventillation HT / TVA.",
ROUND(IFERROR(VALUE(TRIM(SUBSTITUTE(BN16,CHAR(160),""))),0),2)&gt;
ROUND(IFERROR(VALUE(TRIM(SUBSTITUTE(MIN(Q16,V16,AA16),CHAR(160),""))),0),2),
"Attention : Le devis retenu n'est pas le moins cher. Une justification de la part du porteur est nécessaire.",
ROUND(IFERROR(VALUE(TRIM(SUBSTITUTE(BN16,CHAR(160),""))),0),2)=0,
"Attention : montant présenté entièrement écarté",
ROUND(IFERROR(VALUE(TRIM(SUBSTITUTE(BK16,CHAR(160),""))),0),2)=
ROUND(IFERROR(VALUE(TRIM(SUBSTITUTE(BN16,CHAR(160),""))),0),2),
"OK",
ROUND(IFERROR(VALUE(TRIM(SUBSTITUTE(BK16,CHAR(160),""))),0),2)&gt;
ROUND(IFERROR(VALUE(TRIM(SUBSTITUTE(BN16,CHAR(160),""))),0),2),
" OK : Montant instruit inférieur au montant raisonnable.",
TRUE,""
))</f>
        <v/>
      </c>
      <c r="BQ16" s="14" t="str" cm="1">
        <f t="array" ref="BQ16">IF(OR(BN16="",AE16="",BL16="",AC16="",BM16="",AD16=""),"",_xlfn.IFS(ROUND(IFERROR(VALUE(TRIM(SUBSTITUTE(BN16,CHAR(160),""))),0),2)&gt;ROUND(IFERROR(VALUE(TRIM(SUBSTITUTE(AE16,CHAR(160),""))),0),2),"KO : Le montant retenu TTC est supérieur au montant présenté TTC. Merci de revoir la ligne de dépense ou plafonner son montant.",ROUND(IFERROR(VALUE(TRIM(SUBSTITUTE(BN16,CHAR(160),""))),0),2)=0,"Attention : montant présenté entièrement écarté",ROUND(IFERROR(VALUE(TRIM(SUBSTITUTE(BL16,CHAR(160),""))),0),2)&gt;ROUND(IFERROR(VALUE(TRIM(SUBSTITUTE(AC16,CHAR(160),""))),0),2),"Attention : Le montant retenu HT est supérieur au montant HT présenté. Merci de revoir la ligne de dépense, plafonner son montant, ou justifier la reventillation HT / TVA.",ROUND(IFERROR(VALUE(TRIM(SUBSTITUTE(BM16,CHAR(160),""))),0),2)&gt;ROUND(IFERROR(VALUE(TRIM(SUBSTITUTE(AD16,CHAR(160),""))),0),2),"Attention : Le montant TVA retenu est supérieur au montant TVA présenté. Merci de revoir la ligne de dépense, plafonner son montant, ou justifier la reventillation HT / TVA.",ROUND(IFERROR(VALUE(TRIM(SUBSTITUTE(AE16,CHAR(160),""))),0),2)=0,"",ROUND(IFERROR(VALUE(TRIM(SUBSTITUTE(BN16,CHAR(160),""))),0),2)=
ROUND(IFERROR(VALUE(TRIM(SUBSTITUTE(AE16,CHAR(160),""))),0),2),"OK",ROUND(IFERROR(VALUE(TRIM(SUBSTITUTE(BN16,CHAR(160),""))),0),2)&lt;ROUND(IFERROR(VALUE(TRIM(SUBSTITUTE(AE16,CHAR(160),""))),0),2),"Attention : montant présenté partiellement écarté",TRUE,""))</f>
        <v/>
      </c>
      <c r="BR16" s="71" t="str">
        <f t="shared" si="48"/>
        <v/>
      </c>
      <c r="BS16" s="71" t="str">
        <f t="shared" si="49"/>
        <v/>
      </c>
      <c r="BT16" s="71" t="str">
        <f t="shared" si="50"/>
        <v/>
      </c>
      <c r="BU16" s="73"/>
      <c r="BV16" s="73"/>
    </row>
    <row r="17" spans="1:74" ht="38.1" customHeight="1">
      <c r="A17" s="684">
        <v>9</v>
      </c>
      <c r="B17" s="7"/>
      <c r="C17" s="7"/>
      <c r="D17" s="424"/>
      <c r="E17" s="11"/>
      <c r="F17" s="7"/>
      <c r="G17" s="7"/>
      <c r="H17" s="7"/>
      <c r="I17" s="7"/>
      <c r="J17" s="18"/>
      <c r="K17" s="7"/>
      <c r="L17" s="19"/>
      <c r="M17" s="475"/>
      <c r="N17" s="7"/>
      <c r="O17" s="425"/>
      <c r="P17" s="9"/>
      <c r="Q17" s="64" t="str">
        <f t="shared" si="51"/>
        <v/>
      </c>
      <c r="R17" s="488"/>
      <c r="S17" s="471"/>
      <c r="T17" s="9"/>
      <c r="U17" s="9"/>
      <c r="V17" s="64" t="str">
        <f t="shared" si="52"/>
        <v/>
      </c>
      <c r="W17" s="496"/>
      <c r="X17" s="471"/>
      <c r="Y17" s="9"/>
      <c r="Z17" s="9"/>
      <c r="AA17" s="65" t="str">
        <f t="shared" si="53"/>
        <v/>
      </c>
      <c r="AB17" s="16"/>
      <c r="AC17" s="120" t="str" cm="1">
        <f t="array" ref="AC17">IF((_xlfn.IFS(TRIM(SUBSTITUTE(AB17,CHAR(160),""))="Devis 1",IFERROR(VALUE(TRIM(SUBSTITUTE(O17,CHAR(160),""))),0),TRIM(SUBSTITUTE(AB17,CHAR(160),""))="Devis 2",IFERROR(VALUE(TRIM(SUBSTITUTE(T17,CHAR(160),""))),0),TRIM(SUBSTITUTE(AB17,CHAR(160),""))="Devis 3",IFERROR(VALUE(TRIM(SUBSTITUTE(Y17,CHAR(160),""))),0),TRUE,0)*IFERROR(VALUE(TRIM(SUBSTITUTE(E17,CHAR(160),""))),0))=0,"",_xlfn.IFS(TRIM(SUBSTITUTE(AB17,CHAR(160),""))="Devis 1",IFERROR(VALUE(TRIM(SUBSTITUTE(O17,CHAR(160),""))),0),TRIM(SUBSTITUTE(AB17,CHAR(160),""))="Devis 2",IFERROR(VALUE(TRIM(SUBSTITUTE(T17,CHAR(160),""))),0),TRIM(SUBSTITUTE(AB17,CHAR(160),""))="Devis 3",IFERROR(VALUE(TRIM(SUBSTITUTE(Y17,CHAR(160),""))),0),TRUE,0)*IFERROR(VALUE(TRIM(SUBSTITUTE(E17,CHAR(160),""))),0))</f>
        <v/>
      </c>
      <c r="AD17" s="116" t="str" cm="1">
        <f t="array" ref="AD17">IF(ROUND((_xlfn.IFS(TRIM(SUBSTITUTE(AB17,CHAR(160),""))="Devis 1",IFERROR(VALUE(TRIM(SUBSTITUTE(P17,CHAR(160),""))),0),TRIM(SUBSTITUTE(AB17,CHAR(160),""))="Devis 2",IFERROR(VALUE(TRIM(SUBSTITUTE(U17,CHAR(160),""))),0),TRIM(SUBSTITUTE(AB17,CHAR(160),""))="Devis 3",IFERROR(VALUE(TRIM(SUBSTITUTE(Z17,CHAR(160),""))),0),TRUE,0)*IFERROR(VALUE(TRIM(SUBSTITUTE(E17,CHAR(160),""))),0)),2)=0,IF(AC17&lt;&gt;"",0,""),ROUND((_xlfn.IFS(TRIM(SUBSTITUTE(AB17,CHAR(160),""))="Devis 1",IFERROR(VALUE(TRIM(SUBSTITUTE(P17,CHAR(160),""))),0),TRIM(SUBSTITUTE(AB17,CHAR(160),""))="Devis 2",IFERROR(VALUE(TRIM(SUBSTITUTE(U17,CHAR(160),""))),0),TRIM(SUBSTITUTE(AB17,CHAR(160),""))="Devis 3",IFERROR(VALUE(TRIM(SUBSTITUTE(Z17,CHAR(160),""))),0),TRUE,0)*IFERROR(VALUE(TRIM(SUBSTITUTE(E17,CHAR(160),""))),0)),2))</f>
        <v/>
      </c>
      <c r="AE17" s="121" t="str">
        <f t="shared" si="54"/>
        <v/>
      </c>
      <c r="AF17" s="683"/>
      <c r="AG17" s="66" t="str">
        <f t="shared" si="18"/>
        <v/>
      </c>
      <c r="AH17" s="15" t="str">
        <f t="shared" si="19"/>
        <v/>
      </c>
      <c r="AI17" s="15" t="str">
        <f t="shared" si="20"/>
        <v/>
      </c>
      <c r="AJ17" s="442" t="str">
        <f t="shared" si="21"/>
        <v/>
      </c>
      <c r="AK17" s="15" t="str">
        <f t="shared" si="22"/>
        <v/>
      </c>
      <c r="AL17" s="15" t="str">
        <f t="shared" si="23"/>
        <v/>
      </c>
      <c r="AM17" s="15" t="str">
        <f t="shared" si="24"/>
        <v/>
      </c>
      <c r="AN17" s="15" t="str">
        <f t="shared" si="25"/>
        <v/>
      </c>
      <c r="AO17" s="15" t="str">
        <f t="shared" si="26"/>
        <v/>
      </c>
      <c r="AP17" s="15" t="str">
        <f t="shared" si="27"/>
        <v/>
      </c>
      <c r="AQ17" s="69" t="str">
        <f t="shared" si="28"/>
        <v/>
      </c>
      <c r="AR17" s="482" t="str">
        <f t="shared" si="29"/>
        <v/>
      </c>
      <c r="AS17" s="15" t="str">
        <f t="shared" si="30"/>
        <v/>
      </c>
      <c r="AT17" s="20" t="str">
        <f t="shared" si="31"/>
        <v/>
      </c>
      <c r="AU17" s="20" t="str">
        <f t="shared" si="32"/>
        <v/>
      </c>
      <c r="AV17" s="64" t="str">
        <f t="shared" si="33"/>
        <v/>
      </c>
      <c r="AW17" s="492" t="str">
        <f t="shared" si="34"/>
        <v/>
      </c>
      <c r="AX17" s="15" t="str">
        <f t="shared" si="35"/>
        <v/>
      </c>
      <c r="AY17" s="20" t="str">
        <f t="shared" si="36"/>
        <v/>
      </c>
      <c r="AZ17" s="20" t="str">
        <f t="shared" si="37"/>
        <v/>
      </c>
      <c r="BA17" s="64" t="str">
        <f t="shared" si="38"/>
        <v/>
      </c>
      <c r="BB17" s="499" t="str">
        <f t="shared" si="39"/>
        <v/>
      </c>
      <c r="BC17" s="15" t="str">
        <f t="shared" si="40"/>
        <v/>
      </c>
      <c r="BD17" s="20" t="str">
        <f t="shared" si="41"/>
        <v/>
      </c>
      <c r="BE17" s="20" t="str">
        <f t="shared" si="42"/>
        <v/>
      </c>
      <c r="BF17" s="70" t="str">
        <f t="shared" si="43"/>
        <v/>
      </c>
      <c r="BG17" s="66" t="str">
        <f t="shared" si="44"/>
        <v/>
      </c>
      <c r="BH17" s="72"/>
      <c r="BI17" s="71" t="str">
        <f t="shared" si="45"/>
        <v/>
      </c>
      <c r="BJ17" s="71" t="str">
        <f t="shared" si="16"/>
        <v/>
      </c>
      <c r="BK17" s="504" t="str">
        <f t="shared" si="46"/>
        <v/>
      </c>
      <c r="BL17" s="504" t="str" cm="1">
        <f t="array" ref="BL17">IF($AJ17="","",
_xlfn.IFS(
$BG17="Devis 1",
IF(ISBLANK(AT17),"",IFERROR(VALUE(TRIM(SUBSTITUTE(AT17,CHAR(160),""))),0)*IFERROR(VALUE(TRIM(SUBSTITUTE($AJ17,CHAR(160),""))),0)),
$BG17="Devis 2",
IF(ISBLANK(AY17),"",IFERROR(VALUE(TRIM(SUBSTITUTE(AY17,CHAR(160),""))),0)*IFERROR(VALUE(TRIM(SUBSTITUTE($AJ17,CHAR(160),""))),0)),
$BG17="Devis 3",
IF(ISBLANK(BD17),"",IFERROR(VALUE(TRIM(SUBSTITUTE(BD17,CHAR(160),""))),0)*IFERROR(VALUE(TRIM(SUBSTITUTE($AJ17,CHAR(160),""))),0)),
TRUE,0
)
)</f>
        <v/>
      </c>
      <c r="BM17" s="715" t="str" cm="1">
        <f t="array" ref="BM17">IF($AJ17="","",
_xlfn.IFS(
$BG17="Devis 1",
IF(ISBLANK(AU17),"",IFERROR(VALUE(TRIM(SUBSTITUTE(AU17,CHAR(160),""))),0)*IFERROR(VALUE(TRIM(SUBSTITUTE($AJ17,CHAR(160),""))),0)),
$BG17="Devis 2",
IF(ISBLANK(AZ17),"",IFERROR(VALUE(TRIM(SUBSTITUTE(AZ17,CHAR(160),""))),0)*IFERROR(VALUE(TRIM(SUBSTITUTE($AJ17,CHAR(160),""))),0)),
$BG17="Devis 3",
IF(ISBLANK(BE17),"",IFERROR(VALUE(TRIM(SUBSTITUTE(BE17,CHAR(160),""))),0)*IFERROR(VALUE(TRIM(SUBSTITUTE($AJ17,CHAR(160),""))),0)),
TRUE,0
)
)</f>
        <v/>
      </c>
      <c r="BN17" s="511" t="str">
        <f t="shared" si="47"/>
        <v/>
      </c>
      <c r="BO17" s="505"/>
      <c r="BP17" s="14" t="str" cm="1">
        <f t="array" ref="BP17">IF(OR(BN17="",BK17="",BL17="",BI17="",BM17="",BJ17=""),"",_xlfn.IFS(
ROUND(IFERROR(VALUE(TRIM(SUBSTITUTE(BN17,CHAR(160),""))),0),2)&gt;
ROUND(IFERROR(VALUE(TRIM(SUBSTITUTE(BK17,CHAR(160),""))),0),2),
"KO : Le montant retenu TTC est supérieur au montant raisonnable TTC. Merci de revoir la ligne de dépense ou plafonner son montant.",
ROUND(IFERROR(VALUE(TRIM(SUBSTITUTE(BL17,CHAR(160),""))),0),2)&gt;
ROUND(IFERROR(VALUE(TRIM(SUBSTITUTE(BI17,CHAR(160),""))),0),2),
"Attention : Le montant retenu HT est supérieur au montant HT raisonnable. Merci de revoir la ligne de dépense, plafonner son montant, ou justifier la reventillation HT / TVA.",
ROUND(IFERROR(VALUE(TRIM(SUBSTITUTE(BM17,CHAR(160),""))),0),2)&gt;
ROUND(IFERROR(VALUE(TRIM(SUBSTITUTE(BJ17,CHAR(160),""))),0),2),
"Attention : Le montant TVA retenu est supérieur au montant TVA raisonnable. Merci de revoir la ligne de dépense, plafonner son montant, ou justifier la reventillation HT / TVA.",
ROUND(IFERROR(VALUE(TRIM(SUBSTITUTE(BN17,CHAR(160),""))),0),2)&gt;
ROUND(IFERROR(VALUE(TRIM(SUBSTITUTE(MIN(Q17,V17,AA17),CHAR(160),""))),0),2),
"Attention : Le devis retenu n'est pas le moins cher. Une justification de la part du porteur est nécessaire.",
ROUND(IFERROR(VALUE(TRIM(SUBSTITUTE(BN17,CHAR(160),""))),0),2)=0,
"Attention : montant présenté entièrement écarté",
ROUND(IFERROR(VALUE(TRIM(SUBSTITUTE(BK17,CHAR(160),""))),0),2)=
ROUND(IFERROR(VALUE(TRIM(SUBSTITUTE(BN17,CHAR(160),""))),0),2),
"OK",
ROUND(IFERROR(VALUE(TRIM(SUBSTITUTE(BK17,CHAR(160),""))),0),2)&gt;
ROUND(IFERROR(VALUE(TRIM(SUBSTITUTE(BN17,CHAR(160),""))),0),2),
" OK : Montant instruit inférieur au montant raisonnable.",
TRUE,""
))</f>
        <v/>
      </c>
      <c r="BQ17" s="14" t="str" cm="1">
        <f t="array" ref="BQ17">IF(OR(BN17="",AE17="",BL17="",AC17="",BM17="",AD17=""),"",_xlfn.IFS(ROUND(IFERROR(VALUE(TRIM(SUBSTITUTE(BN17,CHAR(160),""))),0),2)&gt;ROUND(IFERROR(VALUE(TRIM(SUBSTITUTE(AE17,CHAR(160),""))),0),2),"KO : Le montant retenu TTC est supérieur au montant présenté TTC. Merci de revoir la ligne de dépense ou plafonner son montant.",ROUND(IFERROR(VALUE(TRIM(SUBSTITUTE(BN17,CHAR(160),""))),0),2)=0,"Attention : montant présenté entièrement écarté",ROUND(IFERROR(VALUE(TRIM(SUBSTITUTE(BL17,CHAR(160),""))),0),2)&gt;ROUND(IFERROR(VALUE(TRIM(SUBSTITUTE(AC17,CHAR(160),""))),0),2),"Attention : Le montant retenu HT est supérieur au montant HT présenté. Merci de revoir la ligne de dépense, plafonner son montant, ou justifier la reventillation HT / TVA.",ROUND(IFERROR(VALUE(TRIM(SUBSTITUTE(BM17,CHAR(160),""))),0),2)&gt;ROUND(IFERROR(VALUE(TRIM(SUBSTITUTE(AD17,CHAR(160),""))),0),2),"Attention : Le montant TVA retenu est supérieur au montant TVA présenté. Merci de revoir la ligne de dépense, plafonner son montant, ou justifier la reventillation HT / TVA.",ROUND(IFERROR(VALUE(TRIM(SUBSTITUTE(AE17,CHAR(160),""))),0),2)=0,"",ROUND(IFERROR(VALUE(TRIM(SUBSTITUTE(BN17,CHAR(160),""))),0),2)=
ROUND(IFERROR(VALUE(TRIM(SUBSTITUTE(AE17,CHAR(160),""))),0),2),"OK",ROUND(IFERROR(VALUE(TRIM(SUBSTITUTE(BN17,CHAR(160),""))),0),2)&lt;ROUND(IFERROR(VALUE(TRIM(SUBSTITUTE(AE17,CHAR(160),""))),0),2),"Attention : montant présenté partiellement écarté",TRUE,""))</f>
        <v/>
      </c>
      <c r="BR17" s="71" t="str">
        <f t="shared" si="48"/>
        <v/>
      </c>
      <c r="BS17" s="71" t="str">
        <f t="shared" si="49"/>
        <v/>
      </c>
      <c r="BT17" s="71" t="str">
        <f t="shared" si="50"/>
        <v/>
      </c>
      <c r="BU17" s="73"/>
      <c r="BV17" s="73"/>
    </row>
    <row r="18" spans="1:74" ht="38.1" customHeight="1">
      <c r="A18" s="684">
        <v>10</v>
      </c>
      <c r="B18" s="7"/>
      <c r="C18" s="7"/>
      <c r="D18" s="424"/>
      <c r="E18" s="11"/>
      <c r="F18" s="7"/>
      <c r="G18" s="7"/>
      <c r="H18" s="7"/>
      <c r="I18" s="7"/>
      <c r="J18" s="18"/>
      <c r="K18" s="7"/>
      <c r="L18" s="19"/>
      <c r="M18" s="475"/>
      <c r="N18" s="7"/>
      <c r="O18" s="425"/>
      <c r="P18" s="9"/>
      <c r="Q18" s="64" t="str">
        <f t="shared" si="51"/>
        <v/>
      </c>
      <c r="R18" s="488"/>
      <c r="S18" s="471"/>
      <c r="T18" s="9"/>
      <c r="U18" s="9"/>
      <c r="V18" s="64" t="str">
        <f t="shared" si="52"/>
        <v/>
      </c>
      <c r="W18" s="496"/>
      <c r="X18" s="471"/>
      <c r="Y18" s="9"/>
      <c r="Z18" s="9"/>
      <c r="AA18" s="65" t="str">
        <f t="shared" si="53"/>
        <v/>
      </c>
      <c r="AB18" s="16"/>
      <c r="AC18" s="120" t="str" cm="1">
        <f t="array" ref="AC18">IF((_xlfn.IFS(TRIM(SUBSTITUTE(AB18,CHAR(160),""))="Devis 1",IFERROR(VALUE(TRIM(SUBSTITUTE(O18,CHAR(160),""))),0),TRIM(SUBSTITUTE(AB18,CHAR(160),""))="Devis 2",IFERROR(VALUE(TRIM(SUBSTITUTE(T18,CHAR(160),""))),0),TRIM(SUBSTITUTE(AB18,CHAR(160),""))="Devis 3",IFERROR(VALUE(TRIM(SUBSTITUTE(Y18,CHAR(160),""))),0),TRUE,0)*IFERROR(VALUE(TRIM(SUBSTITUTE(E18,CHAR(160),""))),0))=0,"",_xlfn.IFS(TRIM(SUBSTITUTE(AB18,CHAR(160),""))="Devis 1",IFERROR(VALUE(TRIM(SUBSTITUTE(O18,CHAR(160),""))),0),TRIM(SUBSTITUTE(AB18,CHAR(160),""))="Devis 2",IFERROR(VALUE(TRIM(SUBSTITUTE(T18,CHAR(160),""))),0),TRIM(SUBSTITUTE(AB18,CHAR(160),""))="Devis 3",IFERROR(VALUE(TRIM(SUBSTITUTE(Y18,CHAR(160),""))),0),TRUE,0)*IFERROR(VALUE(TRIM(SUBSTITUTE(E18,CHAR(160),""))),0))</f>
        <v/>
      </c>
      <c r="AD18" s="116" t="str" cm="1">
        <f t="array" ref="AD18">IF(ROUND((_xlfn.IFS(TRIM(SUBSTITUTE(AB18,CHAR(160),""))="Devis 1",IFERROR(VALUE(TRIM(SUBSTITUTE(P18,CHAR(160),""))),0),TRIM(SUBSTITUTE(AB18,CHAR(160),""))="Devis 2",IFERROR(VALUE(TRIM(SUBSTITUTE(U18,CHAR(160),""))),0),TRIM(SUBSTITUTE(AB18,CHAR(160),""))="Devis 3",IFERROR(VALUE(TRIM(SUBSTITUTE(Z18,CHAR(160),""))),0),TRUE,0)*IFERROR(VALUE(TRIM(SUBSTITUTE(E18,CHAR(160),""))),0)),2)=0,IF(AC18&lt;&gt;"",0,""),ROUND((_xlfn.IFS(TRIM(SUBSTITUTE(AB18,CHAR(160),""))="Devis 1",IFERROR(VALUE(TRIM(SUBSTITUTE(P18,CHAR(160),""))),0),TRIM(SUBSTITUTE(AB18,CHAR(160),""))="Devis 2",IFERROR(VALUE(TRIM(SUBSTITUTE(U18,CHAR(160),""))),0),TRIM(SUBSTITUTE(AB18,CHAR(160),""))="Devis 3",IFERROR(VALUE(TRIM(SUBSTITUTE(Z18,CHAR(160),""))),0),TRUE,0)*IFERROR(VALUE(TRIM(SUBSTITUTE(E18,CHAR(160),""))),0)),2))</f>
        <v/>
      </c>
      <c r="AE18" s="121" t="str">
        <f t="shared" si="54"/>
        <v/>
      </c>
      <c r="AF18" s="683"/>
      <c r="AG18" s="66" t="str">
        <f t="shared" si="18"/>
        <v/>
      </c>
      <c r="AH18" s="15" t="str">
        <f t="shared" si="19"/>
        <v/>
      </c>
      <c r="AI18" s="15" t="str">
        <f t="shared" si="20"/>
        <v/>
      </c>
      <c r="AJ18" s="442" t="str">
        <f t="shared" si="21"/>
        <v/>
      </c>
      <c r="AK18" s="15" t="str">
        <f t="shared" si="22"/>
        <v/>
      </c>
      <c r="AL18" s="15" t="str">
        <f t="shared" si="23"/>
        <v/>
      </c>
      <c r="AM18" s="15" t="str">
        <f t="shared" si="24"/>
        <v/>
      </c>
      <c r="AN18" s="15" t="str">
        <f t="shared" si="25"/>
        <v/>
      </c>
      <c r="AO18" s="15" t="str">
        <f t="shared" si="26"/>
        <v/>
      </c>
      <c r="AP18" s="15" t="str">
        <f t="shared" si="27"/>
        <v/>
      </c>
      <c r="AQ18" s="69" t="str">
        <f t="shared" si="28"/>
        <v/>
      </c>
      <c r="AR18" s="482" t="str">
        <f t="shared" si="29"/>
        <v/>
      </c>
      <c r="AS18" s="15" t="str">
        <f t="shared" si="30"/>
        <v/>
      </c>
      <c r="AT18" s="20" t="str">
        <f t="shared" si="31"/>
        <v/>
      </c>
      <c r="AU18" s="20" t="str">
        <f t="shared" si="32"/>
        <v/>
      </c>
      <c r="AV18" s="64" t="str">
        <f t="shared" si="33"/>
        <v/>
      </c>
      <c r="AW18" s="492" t="str">
        <f t="shared" si="34"/>
        <v/>
      </c>
      <c r="AX18" s="15" t="str">
        <f t="shared" si="35"/>
        <v/>
      </c>
      <c r="AY18" s="20" t="str">
        <f t="shared" si="36"/>
        <v/>
      </c>
      <c r="AZ18" s="20" t="str">
        <f t="shared" si="37"/>
        <v/>
      </c>
      <c r="BA18" s="64" t="str">
        <f t="shared" si="38"/>
        <v/>
      </c>
      <c r="BB18" s="499" t="str">
        <f t="shared" si="39"/>
        <v/>
      </c>
      <c r="BC18" s="15" t="str">
        <f t="shared" si="40"/>
        <v/>
      </c>
      <c r="BD18" s="20" t="str">
        <f t="shared" si="41"/>
        <v/>
      </c>
      <c r="BE18" s="20" t="str">
        <f t="shared" si="42"/>
        <v/>
      </c>
      <c r="BF18" s="70" t="str">
        <f t="shared" si="43"/>
        <v/>
      </c>
      <c r="BG18" s="66" t="str">
        <f t="shared" si="44"/>
        <v/>
      </c>
      <c r="BH18" s="72"/>
      <c r="BI18" s="71" t="str">
        <f t="shared" si="45"/>
        <v/>
      </c>
      <c r="BJ18" s="71" t="str">
        <f t="shared" si="16"/>
        <v/>
      </c>
      <c r="BK18" s="504" t="str">
        <f t="shared" si="46"/>
        <v/>
      </c>
      <c r="BL18" s="504" t="str" cm="1">
        <f t="array" ref="BL18">IF($AJ18="","",
_xlfn.IFS(
$BG18="Devis 1",
IF(ISBLANK(AT18),"",IFERROR(VALUE(TRIM(SUBSTITUTE(AT18,CHAR(160),""))),0)*IFERROR(VALUE(TRIM(SUBSTITUTE($AJ18,CHAR(160),""))),0)),
$BG18="Devis 2",
IF(ISBLANK(AY18),"",IFERROR(VALUE(TRIM(SUBSTITUTE(AY18,CHAR(160),""))),0)*IFERROR(VALUE(TRIM(SUBSTITUTE($AJ18,CHAR(160),""))),0)),
$BG18="Devis 3",
IF(ISBLANK(BD18),"",IFERROR(VALUE(TRIM(SUBSTITUTE(BD18,CHAR(160),""))),0)*IFERROR(VALUE(TRIM(SUBSTITUTE($AJ18,CHAR(160),""))),0)),
TRUE,0
)
)</f>
        <v/>
      </c>
      <c r="BM18" s="715" t="str" cm="1">
        <f t="array" ref="BM18">IF($AJ18="","",
_xlfn.IFS(
$BG18="Devis 1",
IF(ISBLANK(AU18),"",IFERROR(VALUE(TRIM(SUBSTITUTE(AU18,CHAR(160),""))),0)*IFERROR(VALUE(TRIM(SUBSTITUTE($AJ18,CHAR(160),""))),0)),
$BG18="Devis 2",
IF(ISBLANK(AZ18),"",IFERROR(VALUE(TRIM(SUBSTITUTE(AZ18,CHAR(160),""))),0)*IFERROR(VALUE(TRIM(SUBSTITUTE($AJ18,CHAR(160),""))),0)),
$BG18="Devis 3",
IF(ISBLANK(BE18),"",IFERROR(VALUE(TRIM(SUBSTITUTE(BE18,CHAR(160),""))),0)*IFERROR(VALUE(TRIM(SUBSTITUTE($AJ18,CHAR(160),""))),0)),
TRUE,0
)
)</f>
        <v/>
      </c>
      <c r="BN18" s="511" t="str">
        <f t="shared" si="47"/>
        <v/>
      </c>
      <c r="BO18" s="505"/>
      <c r="BP18" s="14" t="str" cm="1">
        <f t="array" ref="BP18">IF(OR(BN18="",BK18="",BL18="",BI18="",BM18="",BJ18=""),"",_xlfn.IFS(
ROUND(IFERROR(VALUE(TRIM(SUBSTITUTE(BN18,CHAR(160),""))),0),2)&gt;
ROUND(IFERROR(VALUE(TRIM(SUBSTITUTE(BK18,CHAR(160),""))),0),2),
"KO : Le montant retenu TTC est supérieur au montant raisonnable TTC. Merci de revoir la ligne de dépense ou plafonner son montant.",
ROUND(IFERROR(VALUE(TRIM(SUBSTITUTE(BL18,CHAR(160),""))),0),2)&gt;
ROUND(IFERROR(VALUE(TRIM(SUBSTITUTE(BI18,CHAR(160),""))),0),2),
"Attention : Le montant retenu HT est supérieur au montant HT raisonnable. Merci de revoir la ligne de dépense, plafonner son montant, ou justifier la reventillation HT / TVA.",
ROUND(IFERROR(VALUE(TRIM(SUBSTITUTE(BM18,CHAR(160),""))),0),2)&gt;
ROUND(IFERROR(VALUE(TRIM(SUBSTITUTE(BJ18,CHAR(160),""))),0),2),
"Attention : Le montant TVA retenu est supérieur au montant TVA raisonnable. Merci de revoir la ligne de dépense, plafonner son montant, ou justifier la reventillation HT / TVA.",
ROUND(IFERROR(VALUE(TRIM(SUBSTITUTE(BN18,CHAR(160),""))),0),2)&gt;
ROUND(IFERROR(VALUE(TRIM(SUBSTITUTE(MIN(Q18,V18,AA18),CHAR(160),""))),0),2),
"Attention : Le devis retenu n'est pas le moins cher. Une justification de la part du porteur est nécessaire.",
ROUND(IFERROR(VALUE(TRIM(SUBSTITUTE(BN18,CHAR(160),""))),0),2)=0,
"Attention : montant présenté entièrement écarté",
ROUND(IFERROR(VALUE(TRIM(SUBSTITUTE(BK18,CHAR(160),""))),0),2)=
ROUND(IFERROR(VALUE(TRIM(SUBSTITUTE(BN18,CHAR(160),""))),0),2),
"OK",
ROUND(IFERROR(VALUE(TRIM(SUBSTITUTE(BK18,CHAR(160),""))),0),2)&gt;
ROUND(IFERROR(VALUE(TRIM(SUBSTITUTE(BN18,CHAR(160),""))),0),2),
" OK : Montant instruit inférieur au montant raisonnable.",
TRUE,""
))</f>
        <v/>
      </c>
      <c r="BQ18" s="14" t="str" cm="1">
        <f t="array" ref="BQ18">IF(OR(BN18="",AE18="",BL18="",AC18="",BM18="",AD18=""),"",_xlfn.IFS(ROUND(IFERROR(VALUE(TRIM(SUBSTITUTE(BN18,CHAR(160),""))),0),2)&gt;ROUND(IFERROR(VALUE(TRIM(SUBSTITUTE(AE18,CHAR(160),""))),0),2),"KO : Le montant retenu TTC est supérieur au montant présenté TTC. Merci de revoir la ligne de dépense ou plafonner son montant.",ROUND(IFERROR(VALUE(TRIM(SUBSTITUTE(BN18,CHAR(160),""))),0),2)=0,"Attention : montant présenté entièrement écarté",ROUND(IFERROR(VALUE(TRIM(SUBSTITUTE(BL18,CHAR(160),""))),0),2)&gt;ROUND(IFERROR(VALUE(TRIM(SUBSTITUTE(AC18,CHAR(160),""))),0),2),"Attention : Le montant retenu HT est supérieur au montant HT présenté. Merci de revoir la ligne de dépense, plafonner son montant, ou justifier la reventillation HT / TVA.",ROUND(IFERROR(VALUE(TRIM(SUBSTITUTE(BM18,CHAR(160),""))),0),2)&gt;ROUND(IFERROR(VALUE(TRIM(SUBSTITUTE(AD18,CHAR(160),""))),0),2),"Attention : Le montant TVA retenu est supérieur au montant TVA présenté. Merci de revoir la ligne de dépense, plafonner son montant, ou justifier la reventillation HT / TVA.",ROUND(IFERROR(VALUE(TRIM(SUBSTITUTE(AE18,CHAR(160),""))),0),2)=0,"",ROUND(IFERROR(VALUE(TRIM(SUBSTITUTE(BN18,CHAR(160),""))),0),2)=
ROUND(IFERROR(VALUE(TRIM(SUBSTITUTE(AE18,CHAR(160),""))),0),2),"OK",ROUND(IFERROR(VALUE(TRIM(SUBSTITUTE(BN18,CHAR(160),""))),0),2)&lt;ROUND(IFERROR(VALUE(TRIM(SUBSTITUTE(AE18,CHAR(160),""))),0),2),"Attention : montant présenté partiellement écarté",TRUE,""))</f>
        <v/>
      </c>
      <c r="BR18" s="71" t="str">
        <f t="shared" si="48"/>
        <v/>
      </c>
      <c r="BS18" s="71" t="str">
        <f t="shared" si="49"/>
        <v/>
      </c>
      <c r="BT18" s="71" t="str">
        <f t="shared" si="50"/>
        <v/>
      </c>
      <c r="BU18" s="73"/>
      <c r="BV18" s="73"/>
    </row>
    <row r="19" spans="1:74" ht="38.1" customHeight="1">
      <c r="A19" s="684">
        <v>11</v>
      </c>
      <c r="B19" s="7"/>
      <c r="C19" s="7"/>
      <c r="D19" s="424"/>
      <c r="E19" s="11"/>
      <c r="F19" s="7"/>
      <c r="G19" s="7"/>
      <c r="H19" s="7"/>
      <c r="I19" s="7"/>
      <c r="J19" s="18"/>
      <c r="K19" s="7"/>
      <c r="L19" s="19"/>
      <c r="M19" s="475"/>
      <c r="N19" s="7"/>
      <c r="O19" s="425"/>
      <c r="P19" s="9"/>
      <c r="Q19" s="64" t="str">
        <f t="shared" si="51"/>
        <v/>
      </c>
      <c r="R19" s="488"/>
      <c r="S19" s="471"/>
      <c r="T19" s="9"/>
      <c r="U19" s="9"/>
      <c r="V19" s="64" t="str">
        <f t="shared" si="52"/>
        <v/>
      </c>
      <c r="W19" s="496"/>
      <c r="X19" s="471"/>
      <c r="Y19" s="9"/>
      <c r="Z19" s="9"/>
      <c r="AA19" s="65" t="str">
        <f t="shared" si="53"/>
        <v/>
      </c>
      <c r="AB19" s="16"/>
      <c r="AC19" s="120" t="str" cm="1">
        <f t="array" ref="AC19">IF((_xlfn.IFS(TRIM(SUBSTITUTE(AB19,CHAR(160),""))="Devis 1",IFERROR(VALUE(TRIM(SUBSTITUTE(O19,CHAR(160),""))),0),TRIM(SUBSTITUTE(AB19,CHAR(160),""))="Devis 2",IFERROR(VALUE(TRIM(SUBSTITUTE(T19,CHAR(160),""))),0),TRIM(SUBSTITUTE(AB19,CHAR(160),""))="Devis 3",IFERROR(VALUE(TRIM(SUBSTITUTE(Y19,CHAR(160),""))),0),TRUE,0)*IFERROR(VALUE(TRIM(SUBSTITUTE(E19,CHAR(160),""))),0))=0,"",_xlfn.IFS(TRIM(SUBSTITUTE(AB19,CHAR(160),""))="Devis 1",IFERROR(VALUE(TRIM(SUBSTITUTE(O19,CHAR(160),""))),0),TRIM(SUBSTITUTE(AB19,CHAR(160),""))="Devis 2",IFERROR(VALUE(TRIM(SUBSTITUTE(T19,CHAR(160),""))),0),TRIM(SUBSTITUTE(AB19,CHAR(160),""))="Devis 3",IFERROR(VALUE(TRIM(SUBSTITUTE(Y19,CHAR(160),""))),0),TRUE,0)*IFERROR(VALUE(TRIM(SUBSTITUTE(E19,CHAR(160),""))),0))</f>
        <v/>
      </c>
      <c r="AD19" s="116" t="str" cm="1">
        <f t="array" ref="AD19">IF(ROUND((_xlfn.IFS(TRIM(SUBSTITUTE(AB19,CHAR(160),""))="Devis 1",IFERROR(VALUE(TRIM(SUBSTITUTE(P19,CHAR(160),""))),0),TRIM(SUBSTITUTE(AB19,CHAR(160),""))="Devis 2",IFERROR(VALUE(TRIM(SUBSTITUTE(U19,CHAR(160),""))),0),TRIM(SUBSTITUTE(AB19,CHAR(160),""))="Devis 3",IFERROR(VALUE(TRIM(SUBSTITUTE(Z19,CHAR(160),""))),0),TRUE,0)*IFERROR(VALUE(TRIM(SUBSTITUTE(E19,CHAR(160),""))),0)),2)=0,IF(AC19&lt;&gt;"",0,""),ROUND((_xlfn.IFS(TRIM(SUBSTITUTE(AB19,CHAR(160),""))="Devis 1",IFERROR(VALUE(TRIM(SUBSTITUTE(P19,CHAR(160),""))),0),TRIM(SUBSTITUTE(AB19,CHAR(160),""))="Devis 2",IFERROR(VALUE(TRIM(SUBSTITUTE(U19,CHAR(160),""))),0),TRIM(SUBSTITUTE(AB19,CHAR(160),""))="Devis 3",IFERROR(VALUE(TRIM(SUBSTITUTE(Z19,CHAR(160),""))),0),TRUE,0)*IFERROR(VALUE(TRIM(SUBSTITUTE(E19,CHAR(160),""))),0)),2))</f>
        <v/>
      </c>
      <c r="AE19" s="121" t="str">
        <f t="shared" si="54"/>
        <v/>
      </c>
      <c r="AF19" s="683"/>
      <c r="AG19" s="66" t="str">
        <f t="shared" si="18"/>
        <v/>
      </c>
      <c r="AH19" s="15" t="str">
        <f t="shared" si="19"/>
        <v/>
      </c>
      <c r="AI19" s="15" t="str">
        <f t="shared" si="20"/>
        <v/>
      </c>
      <c r="AJ19" s="442" t="str">
        <f t="shared" si="21"/>
        <v/>
      </c>
      <c r="AK19" s="15" t="str">
        <f t="shared" si="22"/>
        <v/>
      </c>
      <c r="AL19" s="15" t="str">
        <f t="shared" si="23"/>
        <v/>
      </c>
      <c r="AM19" s="15" t="str">
        <f t="shared" si="24"/>
        <v/>
      </c>
      <c r="AN19" s="15" t="str">
        <f t="shared" si="25"/>
        <v/>
      </c>
      <c r="AO19" s="15" t="str">
        <f t="shared" si="26"/>
        <v/>
      </c>
      <c r="AP19" s="15" t="str">
        <f t="shared" si="27"/>
        <v/>
      </c>
      <c r="AQ19" s="69" t="str">
        <f t="shared" si="28"/>
        <v/>
      </c>
      <c r="AR19" s="482" t="str">
        <f t="shared" si="29"/>
        <v/>
      </c>
      <c r="AS19" s="15" t="str">
        <f t="shared" si="30"/>
        <v/>
      </c>
      <c r="AT19" s="20" t="str">
        <f t="shared" si="31"/>
        <v/>
      </c>
      <c r="AU19" s="20" t="str">
        <f t="shared" si="32"/>
        <v/>
      </c>
      <c r="AV19" s="64" t="str">
        <f t="shared" si="33"/>
        <v/>
      </c>
      <c r="AW19" s="492" t="str">
        <f t="shared" si="34"/>
        <v/>
      </c>
      <c r="AX19" s="15" t="str">
        <f t="shared" si="35"/>
        <v/>
      </c>
      <c r="AY19" s="20" t="str">
        <f t="shared" si="36"/>
        <v/>
      </c>
      <c r="AZ19" s="20" t="str">
        <f t="shared" si="37"/>
        <v/>
      </c>
      <c r="BA19" s="64" t="str">
        <f t="shared" si="38"/>
        <v/>
      </c>
      <c r="BB19" s="499" t="str">
        <f t="shared" si="39"/>
        <v/>
      </c>
      <c r="BC19" s="15" t="str">
        <f t="shared" si="40"/>
        <v/>
      </c>
      <c r="BD19" s="20" t="str">
        <f t="shared" si="41"/>
        <v/>
      </c>
      <c r="BE19" s="20" t="str">
        <f t="shared" si="42"/>
        <v/>
      </c>
      <c r="BF19" s="70" t="str">
        <f t="shared" si="43"/>
        <v/>
      </c>
      <c r="BG19" s="66" t="str">
        <f t="shared" si="44"/>
        <v/>
      </c>
      <c r="BH19" s="72"/>
      <c r="BI19" s="71" t="str">
        <f t="shared" si="45"/>
        <v/>
      </c>
      <c r="BJ19" s="71" t="str">
        <f t="shared" si="16"/>
        <v/>
      </c>
      <c r="BK19" s="504" t="str">
        <f t="shared" si="46"/>
        <v/>
      </c>
      <c r="BL19" s="504" t="str" cm="1">
        <f t="array" ref="BL19">IF($AJ19="","",
_xlfn.IFS(
$BG19="Devis 1",
IF(ISBLANK(AT19),"",IFERROR(VALUE(TRIM(SUBSTITUTE(AT19,CHAR(160),""))),0)*IFERROR(VALUE(TRIM(SUBSTITUTE($AJ19,CHAR(160),""))),0)),
$BG19="Devis 2",
IF(ISBLANK(AY19),"",IFERROR(VALUE(TRIM(SUBSTITUTE(AY19,CHAR(160),""))),0)*IFERROR(VALUE(TRIM(SUBSTITUTE($AJ19,CHAR(160),""))),0)),
$BG19="Devis 3",
IF(ISBLANK(BD19),"",IFERROR(VALUE(TRIM(SUBSTITUTE(BD19,CHAR(160),""))),0)*IFERROR(VALUE(TRIM(SUBSTITUTE($AJ19,CHAR(160),""))),0)),
TRUE,0
)
)</f>
        <v/>
      </c>
      <c r="BM19" s="715" t="str" cm="1">
        <f t="array" ref="BM19">IF($AJ19="","",
_xlfn.IFS(
$BG19="Devis 1",
IF(ISBLANK(AU19),"",IFERROR(VALUE(TRIM(SUBSTITUTE(AU19,CHAR(160),""))),0)*IFERROR(VALUE(TRIM(SUBSTITUTE($AJ19,CHAR(160),""))),0)),
$BG19="Devis 2",
IF(ISBLANK(AZ19),"",IFERROR(VALUE(TRIM(SUBSTITUTE(AZ19,CHAR(160),""))),0)*IFERROR(VALUE(TRIM(SUBSTITUTE($AJ19,CHAR(160),""))),0)),
$BG19="Devis 3",
IF(ISBLANK(BE19),"",IFERROR(VALUE(TRIM(SUBSTITUTE(BE19,CHAR(160),""))),0)*IFERROR(VALUE(TRIM(SUBSTITUTE($AJ19,CHAR(160),""))),0)),
TRUE,0
)
)</f>
        <v/>
      </c>
      <c r="BN19" s="511" t="str">
        <f t="shared" si="47"/>
        <v/>
      </c>
      <c r="BO19" s="505"/>
      <c r="BP19" s="14" t="str" cm="1">
        <f t="array" ref="BP19">IF(OR(BN19="",BK19="",BL19="",BI19="",BM19="",BJ19=""),"",_xlfn.IFS(
ROUND(IFERROR(VALUE(TRIM(SUBSTITUTE(BN19,CHAR(160),""))),0),2)&gt;
ROUND(IFERROR(VALUE(TRIM(SUBSTITUTE(BK19,CHAR(160),""))),0),2),
"KO : Le montant retenu TTC est supérieur au montant raisonnable TTC. Merci de revoir la ligne de dépense ou plafonner son montant.",
ROUND(IFERROR(VALUE(TRIM(SUBSTITUTE(BL19,CHAR(160),""))),0),2)&gt;
ROUND(IFERROR(VALUE(TRIM(SUBSTITUTE(BI19,CHAR(160),""))),0),2),
"Attention : Le montant retenu HT est supérieur au montant HT raisonnable. Merci de revoir la ligne de dépense, plafonner son montant, ou justifier la reventillation HT / TVA.",
ROUND(IFERROR(VALUE(TRIM(SUBSTITUTE(BM19,CHAR(160),""))),0),2)&gt;
ROUND(IFERROR(VALUE(TRIM(SUBSTITUTE(BJ19,CHAR(160),""))),0),2),
"Attention : Le montant TVA retenu est supérieur au montant TVA raisonnable. Merci de revoir la ligne de dépense, plafonner son montant, ou justifier la reventillation HT / TVA.",
ROUND(IFERROR(VALUE(TRIM(SUBSTITUTE(BN19,CHAR(160),""))),0),2)&gt;
ROUND(IFERROR(VALUE(TRIM(SUBSTITUTE(MIN(Q19,V19,AA19),CHAR(160),""))),0),2),
"Attention : Le devis retenu n'est pas le moins cher. Une justification de la part du porteur est nécessaire.",
ROUND(IFERROR(VALUE(TRIM(SUBSTITUTE(BN19,CHAR(160),""))),0),2)=0,
"Attention : montant présenté entièrement écarté",
ROUND(IFERROR(VALUE(TRIM(SUBSTITUTE(BK19,CHAR(160),""))),0),2)=
ROUND(IFERROR(VALUE(TRIM(SUBSTITUTE(BN19,CHAR(160),""))),0),2),
"OK",
ROUND(IFERROR(VALUE(TRIM(SUBSTITUTE(BK19,CHAR(160),""))),0),2)&gt;
ROUND(IFERROR(VALUE(TRIM(SUBSTITUTE(BN19,CHAR(160),""))),0),2),
" OK : Montant instruit inférieur au montant raisonnable.",
TRUE,""
))</f>
        <v/>
      </c>
      <c r="BQ19" s="14" t="str" cm="1">
        <f t="array" ref="BQ19">IF(OR(BN19="",AE19="",BL19="",AC19="",BM19="",AD19=""),"",_xlfn.IFS(ROUND(IFERROR(VALUE(TRIM(SUBSTITUTE(BN19,CHAR(160),""))),0),2)&gt;ROUND(IFERROR(VALUE(TRIM(SUBSTITUTE(AE19,CHAR(160),""))),0),2),"KO : Le montant retenu TTC est supérieur au montant présenté TTC. Merci de revoir la ligne de dépense ou plafonner son montant.",ROUND(IFERROR(VALUE(TRIM(SUBSTITUTE(BN19,CHAR(160),""))),0),2)=0,"Attention : montant présenté entièrement écarté",ROUND(IFERROR(VALUE(TRIM(SUBSTITUTE(BL19,CHAR(160),""))),0),2)&gt;ROUND(IFERROR(VALUE(TRIM(SUBSTITUTE(AC19,CHAR(160),""))),0),2),"Attention : Le montant retenu HT est supérieur au montant HT présenté. Merci de revoir la ligne de dépense, plafonner son montant, ou justifier la reventillation HT / TVA.",ROUND(IFERROR(VALUE(TRIM(SUBSTITUTE(BM19,CHAR(160),""))),0),2)&gt;ROUND(IFERROR(VALUE(TRIM(SUBSTITUTE(AD19,CHAR(160),""))),0),2),"Attention : Le montant TVA retenu est supérieur au montant TVA présenté. Merci de revoir la ligne de dépense, plafonner son montant, ou justifier la reventillation HT / TVA.",ROUND(IFERROR(VALUE(TRIM(SUBSTITUTE(AE19,CHAR(160),""))),0),2)=0,"",ROUND(IFERROR(VALUE(TRIM(SUBSTITUTE(BN19,CHAR(160),""))),0),2)=
ROUND(IFERROR(VALUE(TRIM(SUBSTITUTE(AE19,CHAR(160),""))),0),2),"OK",ROUND(IFERROR(VALUE(TRIM(SUBSTITUTE(BN19,CHAR(160),""))),0),2)&lt;ROUND(IFERROR(VALUE(TRIM(SUBSTITUTE(AE19,CHAR(160),""))),0),2),"Attention : montant présenté partiellement écarté",TRUE,""))</f>
        <v/>
      </c>
      <c r="BR19" s="71" t="str">
        <f t="shared" si="48"/>
        <v/>
      </c>
      <c r="BS19" s="71" t="str">
        <f t="shared" si="49"/>
        <v/>
      </c>
      <c r="BT19" s="71" t="str">
        <f t="shared" si="50"/>
        <v/>
      </c>
      <c r="BU19" s="73"/>
      <c r="BV19" s="73"/>
    </row>
    <row r="20" spans="1:74" ht="18" customHeight="1">
      <c r="A20" s="684">
        <v>12</v>
      </c>
      <c r="B20" s="7"/>
      <c r="C20" s="7"/>
      <c r="D20" s="424"/>
      <c r="E20" s="11"/>
      <c r="F20" s="7"/>
      <c r="G20" s="7"/>
      <c r="H20" s="7"/>
      <c r="I20" s="7"/>
      <c r="J20" s="18"/>
      <c r="K20" s="7"/>
      <c r="L20" s="19"/>
      <c r="M20" s="475"/>
      <c r="N20" s="7"/>
      <c r="O20" s="425"/>
      <c r="P20" s="9"/>
      <c r="Q20" s="64" t="str">
        <f t="shared" si="51"/>
        <v/>
      </c>
      <c r="R20" s="488"/>
      <c r="S20" s="471"/>
      <c r="T20" s="9"/>
      <c r="U20" s="9"/>
      <c r="V20" s="64" t="str">
        <f t="shared" si="52"/>
        <v/>
      </c>
      <c r="W20" s="496"/>
      <c r="X20" s="471"/>
      <c r="Y20" s="9"/>
      <c r="Z20" s="9"/>
      <c r="AA20" s="65" t="str">
        <f t="shared" si="53"/>
        <v/>
      </c>
      <c r="AB20" s="16"/>
      <c r="AC20" s="120" t="str" cm="1">
        <f t="array" ref="AC20">IF((_xlfn.IFS(TRIM(SUBSTITUTE(AB20,CHAR(160),""))="Devis 1",IFERROR(VALUE(TRIM(SUBSTITUTE(O20,CHAR(160),""))),0),TRIM(SUBSTITUTE(AB20,CHAR(160),""))="Devis 2",IFERROR(VALUE(TRIM(SUBSTITUTE(T20,CHAR(160),""))),0),TRIM(SUBSTITUTE(AB20,CHAR(160),""))="Devis 3",IFERROR(VALUE(TRIM(SUBSTITUTE(Y20,CHAR(160),""))),0),TRUE,0)*IFERROR(VALUE(TRIM(SUBSTITUTE(E20,CHAR(160),""))),0))=0,"",_xlfn.IFS(TRIM(SUBSTITUTE(AB20,CHAR(160),""))="Devis 1",IFERROR(VALUE(TRIM(SUBSTITUTE(O20,CHAR(160),""))),0),TRIM(SUBSTITUTE(AB20,CHAR(160),""))="Devis 2",IFERROR(VALUE(TRIM(SUBSTITUTE(T20,CHAR(160),""))),0),TRIM(SUBSTITUTE(AB20,CHAR(160),""))="Devis 3",IFERROR(VALUE(TRIM(SUBSTITUTE(Y20,CHAR(160),""))),0),TRUE,0)*IFERROR(VALUE(TRIM(SUBSTITUTE(E20,CHAR(160),""))),0))</f>
        <v/>
      </c>
      <c r="AD20" s="116" t="str" cm="1">
        <f t="array" ref="AD20">IF(ROUND((_xlfn.IFS(TRIM(SUBSTITUTE(AB20,CHAR(160),""))="Devis 1",IFERROR(VALUE(TRIM(SUBSTITUTE(P20,CHAR(160),""))),0),TRIM(SUBSTITUTE(AB20,CHAR(160),""))="Devis 2",IFERROR(VALUE(TRIM(SUBSTITUTE(U20,CHAR(160),""))),0),TRIM(SUBSTITUTE(AB20,CHAR(160),""))="Devis 3",IFERROR(VALUE(TRIM(SUBSTITUTE(Z20,CHAR(160),""))),0),TRUE,0)*IFERROR(VALUE(TRIM(SUBSTITUTE(E20,CHAR(160),""))),0)),2)=0,IF(AC20&lt;&gt;"",0,""),ROUND((_xlfn.IFS(TRIM(SUBSTITUTE(AB20,CHAR(160),""))="Devis 1",IFERROR(VALUE(TRIM(SUBSTITUTE(P20,CHAR(160),""))),0),TRIM(SUBSTITUTE(AB20,CHAR(160),""))="Devis 2",IFERROR(VALUE(TRIM(SUBSTITUTE(U20,CHAR(160),""))),0),TRIM(SUBSTITUTE(AB20,CHAR(160),""))="Devis 3",IFERROR(VALUE(TRIM(SUBSTITUTE(Z20,CHAR(160),""))),0),TRUE,0)*IFERROR(VALUE(TRIM(SUBSTITUTE(E20,CHAR(160),""))),0)),2))</f>
        <v/>
      </c>
      <c r="AE20" s="121" t="str">
        <f t="shared" si="54"/>
        <v/>
      </c>
      <c r="AF20" s="683"/>
      <c r="AG20" s="66" t="str">
        <f t="shared" si="18"/>
        <v/>
      </c>
      <c r="AH20" s="15" t="str">
        <f t="shared" si="19"/>
        <v/>
      </c>
      <c r="AI20" s="15" t="str">
        <f t="shared" si="20"/>
        <v/>
      </c>
      <c r="AJ20" s="442" t="str">
        <f t="shared" si="21"/>
        <v/>
      </c>
      <c r="AK20" s="15" t="str">
        <f t="shared" si="22"/>
        <v/>
      </c>
      <c r="AL20" s="15" t="str">
        <f t="shared" si="23"/>
        <v/>
      </c>
      <c r="AM20" s="15" t="str">
        <f t="shared" si="24"/>
        <v/>
      </c>
      <c r="AN20" s="15" t="str">
        <f t="shared" si="25"/>
        <v/>
      </c>
      <c r="AO20" s="15" t="str">
        <f t="shared" si="26"/>
        <v/>
      </c>
      <c r="AP20" s="15" t="str">
        <f t="shared" si="27"/>
        <v/>
      </c>
      <c r="AQ20" s="69" t="str">
        <f t="shared" si="28"/>
        <v/>
      </c>
      <c r="AR20" s="482" t="str">
        <f t="shared" si="29"/>
        <v/>
      </c>
      <c r="AS20" s="15" t="str">
        <f t="shared" si="30"/>
        <v/>
      </c>
      <c r="AT20" s="20" t="str">
        <f t="shared" si="31"/>
        <v/>
      </c>
      <c r="AU20" s="20" t="str">
        <f t="shared" si="32"/>
        <v/>
      </c>
      <c r="AV20" s="64" t="str">
        <f t="shared" si="33"/>
        <v/>
      </c>
      <c r="AW20" s="492" t="str">
        <f t="shared" si="34"/>
        <v/>
      </c>
      <c r="AX20" s="15" t="str">
        <f t="shared" si="35"/>
        <v/>
      </c>
      <c r="AY20" s="20" t="str">
        <f t="shared" si="36"/>
        <v/>
      </c>
      <c r="AZ20" s="20" t="str">
        <f t="shared" si="37"/>
        <v/>
      </c>
      <c r="BA20" s="64" t="str">
        <f t="shared" si="38"/>
        <v/>
      </c>
      <c r="BB20" s="499" t="str">
        <f t="shared" si="39"/>
        <v/>
      </c>
      <c r="BC20" s="15" t="str">
        <f t="shared" si="40"/>
        <v/>
      </c>
      <c r="BD20" s="20" t="str">
        <f t="shared" si="41"/>
        <v/>
      </c>
      <c r="BE20" s="20" t="str">
        <f t="shared" si="42"/>
        <v/>
      </c>
      <c r="BF20" s="70" t="str">
        <f t="shared" si="43"/>
        <v/>
      </c>
      <c r="BG20" s="66" t="str">
        <f t="shared" si="44"/>
        <v/>
      </c>
      <c r="BH20" s="72"/>
      <c r="BI20" s="71" t="str">
        <f t="shared" si="45"/>
        <v/>
      </c>
      <c r="BJ20" s="71" t="str">
        <f t="shared" si="16"/>
        <v/>
      </c>
      <c r="BK20" s="504" t="str">
        <f t="shared" si="46"/>
        <v/>
      </c>
      <c r="BL20" s="504" t="str" cm="1">
        <f t="array" ref="BL20">IF($AJ20="","",
_xlfn.IFS(
$BG20="Devis 1",
IF(ISBLANK(AT20),"",IFERROR(VALUE(TRIM(SUBSTITUTE(AT20,CHAR(160),""))),0)*IFERROR(VALUE(TRIM(SUBSTITUTE($AJ20,CHAR(160),""))),0)),
$BG20="Devis 2",
IF(ISBLANK(AY20),"",IFERROR(VALUE(TRIM(SUBSTITUTE(AY20,CHAR(160),""))),0)*IFERROR(VALUE(TRIM(SUBSTITUTE($AJ20,CHAR(160),""))),0)),
$BG20="Devis 3",
IF(ISBLANK(BD20),"",IFERROR(VALUE(TRIM(SUBSTITUTE(BD20,CHAR(160),""))),0)*IFERROR(VALUE(TRIM(SUBSTITUTE($AJ20,CHAR(160),""))),0)),
TRUE,0
)
)</f>
        <v/>
      </c>
      <c r="BM20" s="715" t="str" cm="1">
        <f t="array" ref="BM20">IF($AJ20="","",
_xlfn.IFS(
$BG20="Devis 1",
IF(ISBLANK(AU20),"",IFERROR(VALUE(TRIM(SUBSTITUTE(AU20,CHAR(160),""))),0)*IFERROR(VALUE(TRIM(SUBSTITUTE($AJ20,CHAR(160),""))),0)),
$BG20="Devis 2",
IF(ISBLANK(AZ20),"",IFERROR(VALUE(TRIM(SUBSTITUTE(AZ20,CHAR(160),""))),0)*IFERROR(VALUE(TRIM(SUBSTITUTE($AJ20,CHAR(160),""))),0)),
$BG20="Devis 3",
IF(ISBLANK(BE20),"",IFERROR(VALUE(TRIM(SUBSTITUTE(BE20,CHAR(160),""))),0)*IFERROR(VALUE(TRIM(SUBSTITUTE($AJ20,CHAR(160),""))),0)),
TRUE,0
)
)</f>
        <v/>
      </c>
      <c r="BN20" s="511" t="str">
        <f t="shared" si="47"/>
        <v/>
      </c>
      <c r="BO20" s="505"/>
      <c r="BP20" s="14" t="str" cm="1">
        <f t="array" ref="BP20">IF(OR(BN20="",BK20="",BL20="",BI20="",BM20="",BJ20=""),"",_xlfn.IFS(
ROUND(IFERROR(VALUE(TRIM(SUBSTITUTE(BN20,CHAR(160),""))),0),2)&gt;
ROUND(IFERROR(VALUE(TRIM(SUBSTITUTE(BK20,CHAR(160),""))),0),2),
"KO : Le montant retenu TTC est supérieur au montant raisonnable TTC. Merci de revoir la ligne de dépense ou plafonner son montant.",
ROUND(IFERROR(VALUE(TRIM(SUBSTITUTE(BL20,CHAR(160),""))),0),2)&gt;
ROUND(IFERROR(VALUE(TRIM(SUBSTITUTE(BI20,CHAR(160),""))),0),2),
"Attention : Le montant retenu HT est supérieur au montant HT raisonnable. Merci de revoir la ligne de dépense, plafonner son montant, ou justifier la reventillation HT / TVA.",
ROUND(IFERROR(VALUE(TRIM(SUBSTITUTE(BM20,CHAR(160),""))),0),2)&gt;
ROUND(IFERROR(VALUE(TRIM(SUBSTITUTE(BJ20,CHAR(160),""))),0),2),
"Attention : Le montant TVA retenu est supérieur au montant TVA raisonnable. Merci de revoir la ligne de dépense, plafonner son montant, ou justifier la reventillation HT / TVA.",
ROUND(IFERROR(VALUE(TRIM(SUBSTITUTE(BN20,CHAR(160),""))),0),2)&gt;
ROUND(IFERROR(VALUE(TRIM(SUBSTITUTE(MIN(Q20,V20,AA20),CHAR(160),""))),0),2),
"Attention : Le devis retenu n'est pas le moins cher. Une justification de la part du porteur est nécessaire.",
ROUND(IFERROR(VALUE(TRIM(SUBSTITUTE(BN20,CHAR(160),""))),0),2)=0,
"Attention : montant présenté entièrement écarté",
ROUND(IFERROR(VALUE(TRIM(SUBSTITUTE(BK20,CHAR(160),""))),0),2)=
ROUND(IFERROR(VALUE(TRIM(SUBSTITUTE(BN20,CHAR(160),""))),0),2),
"OK",
ROUND(IFERROR(VALUE(TRIM(SUBSTITUTE(BK20,CHAR(160),""))),0),2)&gt;
ROUND(IFERROR(VALUE(TRIM(SUBSTITUTE(BN20,CHAR(160),""))),0),2),
" OK : Montant instruit inférieur au montant raisonnable.",
TRUE,""
))</f>
        <v/>
      </c>
      <c r="BQ20" s="14" t="str" cm="1">
        <f t="array" ref="BQ20">IF(OR(BN20="",AE20="",BL20="",AC20="",BM20="",AD20=""),"",_xlfn.IFS(ROUND(IFERROR(VALUE(TRIM(SUBSTITUTE(BN20,CHAR(160),""))),0),2)&gt;ROUND(IFERROR(VALUE(TRIM(SUBSTITUTE(AE20,CHAR(160),""))),0),2),"KO : Le montant retenu TTC est supérieur au montant présenté TTC. Merci de revoir la ligne de dépense ou plafonner son montant.",ROUND(IFERROR(VALUE(TRIM(SUBSTITUTE(BN20,CHAR(160),""))),0),2)=0,"Attention : montant présenté entièrement écarté",ROUND(IFERROR(VALUE(TRIM(SUBSTITUTE(BL20,CHAR(160),""))),0),2)&gt;ROUND(IFERROR(VALUE(TRIM(SUBSTITUTE(AC20,CHAR(160),""))),0),2),"Attention : Le montant retenu HT est supérieur au montant HT présenté. Merci de revoir la ligne de dépense, plafonner son montant, ou justifier la reventillation HT / TVA.",ROUND(IFERROR(VALUE(TRIM(SUBSTITUTE(BM20,CHAR(160),""))),0),2)&gt;ROUND(IFERROR(VALUE(TRIM(SUBSTITUTE(AD20,CHAR(160),""))),0),2),"Attention : Le montant TVA retenu est supérieur au montant TVA présenté. Merci de revoir la ligne de dépense, plafonner son montant, ou justifier la reventillation HT / TVA.",ROUND(IFERROR(VALUE(TRIM(SUBSTITUTE(AE20,CHAR(160),""))),0),2)=0,"",ROUND(IFERROR(VALUE(TRIM(SUBSTITUTE(BN20,CHAR(160),""))),0),2)=
ROUND(IFERROR(VALUE(TRIM(SUBSTITUTE(AE20,CHAR(160),""))),0),2),"OK",ROUND(IFERROR(VALUE(TRIM(SUBSTITUTE(BN20,CHAR(160),""))),0),2)&lt;ROUND(IFERROR(VALUE(TRIM(SUBSTITUTE(AE20,CHAR(160),""))),0),2),"Attention : montant présenté partiellement écarté",TRUE,""))</f>
        <v/>
      </c>
      <c r="BR20" s="71" t="str">
        <f t="shared" si="48"/>
        <v/>
      </c>
      <c r="BS20" s="71" t="str">
        <f t="shared" si="49"/>
        <v/>
      </c>
      <c r="BT20" s="71" t="str">
        <f t="shared" si="50"/>
        <v/>
      </c>
      <c r="BU20" s="73"/>
      <c r="BV20" s="73"/>
    </row>
    <row r="21" spans="1:74" ht="18" customHeight="1">
      <c r="A21" s="684">
        <v>13</v>
      </c>
      <c r="B21" s="7"/>
      <c r="C21" s="7"/>
      <c r="D21" s="424"/>
      <c r="E21" s="11"/>
      <c r="F21" s="7"/>
      <c r="G21" s="7"/>
      <c r="H21" s="7"/>
      <c r="I21" s="7"/>
      <c r="J21" s="18"/>
      <c r="K21" s="7"/>
      <c r="L21" s="19"/>
      <c r="M21" s="475"/>
      <c r="N21" s="7"/>
      <c r="O21" s="425"/>
      <c r="P21" s="9"/>
      <c r="Q21" s="64" t="str">
        <f t="shared" si="51"/>
        <v/>
      </c>
      <c r="R21" s="488"/>
      <c r="S21" s="471"/>
      <c r="T21" s="9"/>
      <c r="U21" s="9"/>
      <c r="V21" s="64" t="str">
        <f t="shared" si="52"/>
        <v/>
      </c>
      <c r="W21" s="496"/>
      <c r="X21" s="471"/>
      <c r="Y21" s="9"/>
      <c r="Z21" s="9"/>
      <c r="AA21" s="65" t="str">
        <f t="shared" si="53"/>
        <v/>
      </c>
      <c r="AB21" s="16"/>
      <c r="AC21" s="120" t="str" cm="1">
        <f t="array" ref="AC21">IF((_xlfn.IFS(TRIM(SUBSTITUTE(AB21,CHAR(160),""))="Devis 1",IFERROR(VALUE(TRIM(SUBSTITUTE(O21,CHAR(160),""))),0),TRIM(SUBSTITUTE(AB21,CHAR(160),""))="Devis 2",IFERROR(VALUE(TRIM(SUBSTITUTE(T21,CHAR(160),""))),0),TRIM(SUBSTITUTE(AB21,CHAR(160),""))="Devis 3",IFERROR(VALUE(TRIM(SUBSTITUTE(Y21,CHAR(160),""))),0),TRUE,0)*IFERROR(VALUE(TRIM(SUBSTITUTE(E21,CHAR(160),""))),0))=0,"",_xlfn.IFS(TRIM(SUBSTITUTE(AB21,CHAR(160),""))="Devis 1",IFERROR(VALUE(TRIM(SUBSTITUTE(O21,CHAR(160),""))),0),TRIM(SUBSTITUTE(AB21,CHAR(160),""))="Devis 2",IFERROR(VALUE(TRIM(SUBSTITUTE(T21,CHAR(160),""))),0),TRIM(SUBSTITUTE(AB21,CHAR(160),""))="Devis 3",IFERROR(VALUE(TRIM(SUBSTITUTE(Y21,CHAR(160),""))),0),TRUE,0)*IFERROR(VALUE(TRIM(SUBSTITUTE(E21,CHAR(160),""))),0))</f>
        <v/>
      </c>
      <c r="AD21" s="116" t="str" cm="1">
        <f t="array" ref="AD21">IF(ROUND((_xlfn.IFS(TRIM(SUBSTITUTE(AB21,CHAR(160),""))="Devis 1",IFERROR(VALUE(TRIM(SUBSTITUTE(P21,CHAR(160),""))),0),TRIM(SUBSTITUTE(AB21,CHAR(160),""))="Devis 2",IFERROR(VALUE(TRIM(SUBSTITUTE(U21,CHAR(160),""))),0),TRIM(SUBSTITUTE(AB21,CHAR(160),""))="Devis 3",IFERROR(VALUE(TRIM(SUBSTITUTE(Z21,CHAR(160),""))),0),TRUE,0)*IFERROR(VALUE(TRIM(SUBSTITUTE(E21,CHAR(160),""))),0)),2)=0,IF(AC21&lt;&gt;"",0,""),ROUND((_xlfn.IFS(TRIM(SUBSTITUTE(AB21,CHAR(160),""))="Devis 1",IFERROR(VALUE(TRIM(SUBSTITUTE(P21,CHAR(160),""))),0),TRIM(SUBSTITUTE(AB21,CHAR(160),""))="Devis 2",IFERROR(VALUE(TRIM(SUBSTITUTE(U21,CHAR(160),""))),0),TRIM(SUBSTITUTE(AB21,CHAR(160),""))="Devis 3",IFERROR(VALUE(TRIM(SUBSTITUTE(Z21,CHAR(160),""))),0),TRUE,0)*IFERROR(VALUE(TRIM(SUBSTITUTE(E21,CHAR(160),""))),0)),2))</f>
        <v/>
      </c>
      <c r="AE21" s="121" t="str">
        <f t="shared" si="54"/>
        <v/>
      </c>
      <c r="AF21" s="683"/>
      <c r="AG21" s="66" t="str">
        <f t="shared" si="18"/>
        <v/>
      </c>
      <c r="AH21" s="15" t="str">
        <f t="shared" si="19"/>
        <v/>
      </c>
      <c r="AI21" s="15" t="str">
        <f t="shared" si="20"/>
        <v/>
      </c>
      <c r="AJ21" s="442" t="str">
        <f t="shared" si="21"/>
        <v/>
      </c>
      <c r="AK21" s="15" t="str">
        <f t="shared" si="22"/>
        <v/>
      </c>
      <c r="AL21" s="15" t="str">
        <f t="shared" si="23"/>
        <v/>
      </c>
      <c r="AM21" s="15" t="str">
        <f t="shared" si="24"/>
        <v/>
      </c>
      <c r="AN21" s="15" t="str">
        <f t="shared" si="25"/>
        <v/>
      </c>
      <c r="AO21" s="15" t="str">
        <f t="shared" si="26"/>
        <v/>
      </c>
      <c r="AP21" s="15" t="str">
        <f t="shared" si="27"/>
        <v/>
      </c>
      <c r="AQ21" s="69" t="str">
        <f t="shared" si="28"/>
        <v/>
      </c>
      <c r="AR21" s="482" t="str">
        <f t="shared" si="29"/>
        <v/>
      </c>
      <c r="AS21" s="15" t="str">
        <f t="shared" si="30"/>
        <v/>
      </c>
      <c r="AT21" s="20" t="str">
        <f t="shared" si="31"/>
        <v/>
      </c>
      <c r="AU21" s="20" t="str">
        <f t="shared" si="32"/>
        <v/>
      </c>
      <c r="AV21" s="64" t="str">
        <f t="shared" si="33"/>
        <v/>
      </c>
      <c r="AW21" s="492" t="str">
        <f t="shared" si="34"/>
        <v/>
      </c>
      <c r="AX21" s="15" t="str">
        <f t="shared" si="35"/>
        <v/>
      </c>
      <c r="AY21" s="20" t="str">
        <f t="shared" si="36"/>
        <v/>
      </c>
      <c r="AZ21" s="20" t="str">
        <f t="shared" si="37"/>
        <v/>
      </c>
      <c r="BA21" s="64" t="str">
        <f t="shared" si="38"/>
        <v/>
      </c>
      <c r="BB21" s="499" t="str">
        <f t="shared" si="39"/>
        <v/>
      </c>
      <c r="BC21" s="15" t="str">
        <f t="shared" si="40"/>
        <v/>
      </c>
      <c r="BD21" s="20" t="str">
        <f t="shared" si="41"/>
        <v/>
      </c>
      <c r="BE21" s="20" t="str">
        <f t="shared" si="42"/>
        <v/>
      </c>
      <c r="BF21" s="70" t="str">
        <f t="shared" si="43"/>
        <v/>
      </c>
      <c r="BG21" s="66" t="str">
        <f t="shared" si="44"/>
        <v/>
      </c>
      <c r="BH21" s="72"/>
      <c r="BI21" s="71" t="str">
        <f t="shared" si="45"/>
        <v/>
      </c>
      <c r="BJ21" s="71" t="str">
        <f t="shared" si="16"/>
        <v/>
      </c>
      <c r="BK21" s="504" t="str">
        <f t="shared" si="46"/>
        <v/>
      </c>
      <c r="BL21" s="504" t="str" cm="1">
        <f t="array" ref="BL21">IF($AJ21="","",
_xlfn.IFS(
$BG21="Devis 1",
IF(ISBLANK(AT21),"",IFERROR(VALUE(TRIM(SUBSTITUTE(AT21,CHAR(160),""))),0)*IFERROR(VALUE(TRIM(SUBSTITUTE($AJ21,CHAR(160),""))),0)),
$BG21="Devis 2",
IF(ISBLANK(AY21),"",IFERROR(VALUE(TRIM(SUBSTITUTE(AY21,CHAR(160),""))),0)*IFERROR(VALUE(TRIM(SUBSTITUTE($AJ21,CHAR(160),""))),0)),
$BG21="Devis 3",
IF(ISBLANK(BD21),"",IFERROR(VALUE(TRIM(SUBSTITUTE(BD21,CHAR(160),""))),0)*IFERROR(VALUE(TRIM(SUBSTITUTE($AJ21,CHAR(160),""))),0)),
TRUE,0
)
)</f>
        <v/>
      </c>
      <c r="BM21" s="715" t="str" cm="1">
        <f t="array" ref="BM21">IF($AJ21="","",
_xlfn.IFS(
$BG21="Devis 1",
IF(ISBLANK(AU21),"",IFERROR(VALUE(TRIM(SUBSTITUTE(AU21,CHAR(160),""))),0)*IFERROR(VALUE(TRIM(SUBSTITUTE($AJ21,CHAR(160),""))),0)),
$BG21="Devis 2",
IF(ISBLANK(AZ21),"",IFERROR(VALUE(TRIM(SUBSTITUTE(AZ21,CHAR(160),""))),0)*IFERROR(VALUE(TRIM(SUBSTITUTE($AJ21,CHAR(160),""))),0)),
$BG21="Devis 3",
IF(ISBLANK(BE21),"",IFERROR(VALUE(TRIM(SUBSTITUTE(BE21,CHAR(160),""))),0)*IFERROR(VALUE(TRIM(SUBSTITUTE($AJ21,CHAR(160),""))),0)),
TRUE,0
)
)</f>
        <v/>
      </c>
      <c r="BN21" s="511" t="str">
        <f t="shared" si="47"/>
        <v/>
      </c>
      <c r="BO21" s="505"/>
      <c r="BP21" s="14" t="str" cm="1">
        <f t="array" ref="BP21">IF(OR(BN21="",BK21="",BL21="",BI21="",BM21="",BJ21=""),"",_xlfn.IFS(
ROUND(IFERROR(VALUE(TRIM(SUBSTITUTE(BN21,CHAR(160),""))),0),2)&gt;
ROUND(IFERROR(VALUE(TRIM(SUBSTITUTE(BK21,CHAR(160),""))),0),2),
"KO : Le montant retenu TTC est supérieur au montant raisonnable TTC. Merci de revoir la ligne de dépense ou plafonner son montant.",
ROUND(IFERROR(VALUE(TRIM(SUBSTITUTE(BL21,CHAR(160),""))),0),2)&gt;
ROUND(IFERROR(VALUE(TRIM(SUBSTITUTE(BI21,CHAR(160),""))),0),2),
"Attention : Le montant retenu HT est supérieur au montant HT raisonnable. Merci de revoir la ligne de dépense, plafonner son montant, ou justifier la reventillation HT / TVA.",
ROUND(IFERROR(VALUE(TRIM(SUBSTITUTE(BM21,CHAR(160),""))),0),2)&gt;
ROUND(IFERROR(VALUE(TRIM(SUBSTITUTE(BJ21,CHAR(160),""))),0),2),
"Attention : Le montant TVA retenu est supérieur au montant TVA raisonnable. Merci de revoir la ligne de dépense, plafonner son montant, ou justifier la reventillation HT / TVA.",
ROUND(IFERROR(VALUE(TRIM(SUBSTITUTE(BN21,CHAR(160),""))),0),2)&gt;
ROUND(IFERROR(VALUE(TRIM(SUBSTITUTE(MIN(Q21,V21,AA21),CHAR(160),""))),0),2),
"Attention : Le devis retenu n'est pas le moins cher. Une justification de la part du porteur est nécessaire.",
ROUND(IFERROR(VALUE(TRIM(SUBSTITUTE(BN21,CHAR(160),""))),0),2)=0,
"Attention : montant présenté entièrement écarté",
ROUND(IFERROR(VALUE(TRIM(SUBSTITUTE(BK21,CHAR(160),""))),0),2)=
ROUND(IFERROR(VALUE(TRIM(SUBSTITUTE(BN21,CHAR(160),""))),0),2),
"OK",
ROUND(IFERROR(VALUE(TRIM(SUBSTITUTE(BK21,CHAR(160),""))),0),2)&gt;
ROUND(IFERROR(VALUE(TRIM(SUBSTITUTE(BN21,CHAR(160),""))),0),2),
" OK : Montant instruit inférieur au montant raisonnable.",
TRUE,""
))</f>
        <v/>
      </c>
      <c r="BQ21" s="14" t="str" cm="1">
        <f t="array" ref="BQ21">IF(OR(BN21="",AE21="",BL21="",AC21="",BM21="",AD21=""),"",_xlfn.IFS(ROUND(IFERROR(VALUE(TRIM(SUBSTITUTE(BN21,CHAR(160),""))),0),2)&gt;ROUND(IFERROR(VALUE(TRIM(SUBSTITUTE(AE21,CHAR(160),""))),0),2),"KO : Le montant retenu TTC est supérieur au montant présenté TTC. Merci de revoir la ligne de dépense ou plafonner son montant.",ROUND(IFERROR(VALUE(TRIM(SUBSTITUTE(BN21,CHAR(160),""))),0),2)=0,"Attention : montant présenté entièrement écarté",ROUND(IFERROR(VALUE(TRIM(SUBSTITUTE(BL21,CHAR(160),""))),0),2)&gt;ROUND(IFERROR(VALUE(TRIM(SUBSTITUTE(AC21,CHAR(160),""))),0),2),"Attention : Le montant retenu HT est supérieur au montant HT présenté. Merci de revoir la ligne de dépense, plafonner son montant, ou justifier la reventillation HT / TVA.",ROUND(IFERROR(VALUE(TRIM(SUBSTITUTE(BM21,CHAR(160),""))),0),2)&gt;ROUND(IFERROR(VALUE(TRIM(SUBSTITUTE(AD21,CHAR(160),""))),0),2),"Attention : Le montant TVA retenu est supérieur au montant TVA présenté. Merci de revoir la ligne de dépense, plafonner son montant, ou justifier la reventillation HT / TVA.",ROUND(IFERROR(VALUE(TRIM(SUBSTITUTE(AE21,CHAR(160),""))),0),2)=0,"",ROUND(IFERROR(VALUE(TRIM(SUBSTITUTE(BN21,CHAR(160),""))),0),2)=
ROUND(IFERROR(VALUE(TRIM(SUBSTITUTE(AE21,CHAR(160),""))),0),2),"OK",ROUND(IFERROR(VALUE(TRIM(SUBSTITUTE(BN21,CHAR(160),""))),0),2)&lt;ROUND(IFERROR(VALUE(TRIM(SUBSTITUTE(AE21,CHAR(160),""))),0),2),"Attention : montant présenté partiellement écarté",TRUE,""))</f>
        <v/>
      </c>
      <c r="BR21" s="71" t="str">
        <f t="shared" si="48"/>
        <v/>
      </c>
      <c r="BS21" s="71" t="str">
        <f t="shared" si="49"/>
        <v/>
      </c>
      <c r="BT21" s="71" t="str">
        <f t="shared" si="50"/>
        <v/>
      </c>
      <c r="BU21" s="73"/>
      <c r="BV21" s="73"/>
    </row>
    <row r="22" spans="1:74" ht="18" customHeight="1">
      <c r="A22" s="684">
        <v>14</v>
      </c>
      <c r="B22" s="7"/>
      <c r="C22" s="7"/>
      <c r="D22" s="424"/>
      <c r="E22" s="11"/>
      <c r="F22" s="7"/>
      <c r="G22" s="7"/>
      <c r="H22" s="7"/>
      <c r="I22" s="7"/>
      <c r="J22" s="18"/>
      <c r="K22" s="7"/>
      <c r="L22" s="19"/>
      <c r="M22" s="475"/>
      <c r="N22" s="7"/>
      <c r="O22" s="425"/>
      <c r="P22" s="9"/>
      <c r="Q22" s="64" t="str">
        <f t="shared" si="51"/>
        <v/>
      </c>
      <c r="R22" s="488"/>
      <c r="S22" s="471"/>
      <c r="T22" s="9"/>
      <c r="U22" s="9"/>
      <c r="V22" s="64" t="str">
        <f t="shared" si="52"/>
        <v/>
      </c>
      <c r="W22" s="496"/>
      <c r="X22" s="471"/>
      <c r="Y22" s="9"/>
      <c r="Z22" s="9"/>
      <c r="AA22" s="65" t="str">
        <f t="shared" si="53"/>
        <v/>
      </c>
      <c r="AB22" s="16"/>
      <c r="AC22" s="120" t="str" cm="1">
        <f t="array" ref="AC22">IF((_xlfn.IFS(TRIM(SUBSTITUTE(AB22,CHAR(160),""))="Devis 1",IFERROR(VALUE(TRIM(SUBSTITUTE(O22,CHAR(160),""))),0),TRIM(SUBSTITUTE(AB22,CHAR(160),""))="Devis 2",IFERROR(VALUE(TRIM(SUBSTITUTE(T22,CHAR(160),""))),0),TRIM(SUBSTITUTE(AB22,CHAR(160),""))="Devis 3",IFERROR(VALUE(TRIM(SUBSTITUTE(Y22,CHAR(160),""))),0),TRUE,0)*IFERROR(VALUE(TRIM(SUBSTITUTE(E22,CHAR(160),""))),0))=0,"",_xlfn.IFS(TRIM(SUBSTITUTE(AB22,CHAR(160),""))="Devis 1",IFERROR(VALUE(TRIM(SUBSTITUTE(O22,CHAR(160),""))),0),TRIM(SUBSTITUTE(AB22,CHAR(160),""))="Devis 2",IFERROR(VALUE(TRIM(SUBSTITUTE(T22,CHAR(160),""))),0),TRIM(SUBSTITUTE(AB22,CHAR(160),""))="Devis 3",IFERROR(VALUE(TRIM(SUBSTITUTE(Y22,CHAR(160),""))),0),TRUE,0)*IFERROR(VALUE(TRIM(SUBSTITUTE(E22,CHAR(160),""))),0))</f>
        <v/>
      </c>
      <c r="AD22" s="116" t="str" cm="1">
        <f t="array" ref="AD22">IF(ROUND((_xlfn.IFS(TRIM(SUBSTITUTE(AB22,CHAR(160),""))="Devis 1",IFERROR(VALUE(TRIM(SUBSTITUTE(P22,CHAR(160),""))),0),TRIM(SUBSTITUTE(AB22,CHAR(160),""))="Devis 2",IFERROR(VALUE(TRIM(SUBSTITUTE(U22,CHAR(160),""))),0),TRIM(SUBSTITUTE(AB22,CHAR(160),""))="Devis 3",IFERROR(VALUE(TRIM(SUBSTITUTE(Z22,CHAR(160),""))),0),TRUE,0)*IFERROR(VALUE(TRIM(SUBSTITUTE(E22,CHAR(160),""))),0)),2)=0,IF(AC22&lt;&gt;"",0,""),ROUND((_xlfn.IFS(TRIM(SUBSTITUTE(AB22,CHAR(160),""))="Devis 1",IFERROR(VALUE(TRIM(SUBSTITUTE(P22,CHAR(160),""))),0),TRIM(SUBSTITUTE(AB22,CHAR(160),""))="Devis 2",IFERROR(VALUE(TRIM(SUBSTITUTE(U22,CHAR(160),""))),0),TRIM(SUBSTITUTE(AB22,CHAR(160),""))="Devis 3",IFERROR(VALUE(TRIM(SUBSTITUTE(Z22,CHAR(160),""))),0),TRUE,0)*IFERROR(VALUE(TRIM(SUBSTITUTE(E22,CHAR(160),""))),0)),2))</f>
        <v/>
      </c>
      <c r="AE22" s="121" t="str">
        <f t="shared" si="54"/>
        <v/>
      </c>
      <c r="AF22" s="683"/>
      <c r="AG22" s="66" t="str">
        <f t="shared" si="18"/>
        <v/>
      </c>
      <c r="AH22" s="15" t="str">
        <f t="shared" si="19"/>
        <v/>
      </c>
      <c r="AI22" s="15" t="str">
        <f t="shared" si="20"/>
        <v/>
      </c>
      <c r="AJ22" s="442" t="str">
        <f t="shared" si="21"/>
        <v/>
      </c>
      <c r="AK22" s="15" t="str">
        <f t="shared" si="22"/>
        <v/>
      </c>
      <c r="AL22" s="15" t="str">
        <f t="shared" si="23"/>
        <v/>
      </c>
      <c r="AM22" s="15" t="str">
        <f t="shared" si="24"/>
        <v/>
      </c>
      <c r="AN22" s="15" t="str">
        <f t="shared" si="25"/>
        <v/>
      </c>
      <c r="AO22" s="15" t="str">
        <f t="shared" si="26"/>
        <v/>
      </c>
      <c r="AP22" s="15" t="str">
        <f t="shared" si="27"/>
        <v/>
      </c>
      <c r="AQ22" s="69" t="str">
        <f t="shared" si="28"/>
        <v/>
      </c>
      <c r="AR22" s="482" t="str">
        <f t="shared" si="29"/>
        <v/>
      </c>
      <c r="AS22" s="15" t="str">
        <f t="shared" si="30"/>
        <v/>
      </c>
      <c r="AT22" s="20" t="str">
        <f t="shared" si="31"/>
        <v/>
      </c>
      <c r="AU22" s="20" t="str">
        <f t="shared" si="32"/>
        <v/>
      </c>
      <c r="AV22" s="64" t="str">
        <f t="shared" si="33"/>
        <v/>
      </c>
      <c r="AW22" s="492" t="str">
        <f t="shared" si="34"/>
        <v/>
      </c>
      <c r="AX22" s="15" t="str">
        <f t="shared" si="35"/>
        <v/>
      </c>
      <c r="AY22" s="20" t="str">
        <f t="shared" si="36"/>
        <v/>
      </c>
      <c r="AZ22" s="20" t="str">
        <f t="shared" si="37"/>
        <v/>
      </c>
      <c r="BA22" s="64" t="str">
        <f t="shared" si="38"/>
        <v/>
      </c>
      <c r="BB22" s="499" t="str">
        <f t="shared" si="39"/>
        <v/>
      </c>
      <c r="BC22" s="15" t="str">
        <f t="shared" si="40"/>
        <v/>
      </c>
      <c r="BD22" s="20" t="str">
        <f t="shared" si="41"/>
        <v/>
      </c>
      <c r="BE22" s="20" t="str">
        <f t="shared" si="42"/>
        <v/>
      </c>
      <c r="BF22" s="70" t="str">
        <f t="shared" si="43"/>
        <v/>
      </c>
      <c r="BG22" s="66" t="str">
        <f t="shared" si="44"/>
        <v/>
      </c>
      <c r="BH22" s="72"/>
      <c r="BI22" s="71" t="str">
        <f t="shared" si="45"/>
        <v/>
      </c>
      <c r="BJ22" s="71" t="str">
        <f t="shared" si="16"/>
        <v/>
      </c>
      <c r="BK22" s="504" t="str">
        <f t="shared" si="46"/>
        <v/>
      </c>
      <c r="BL22" s="504" t="str" cm="1">
        <f t="array" ref="BL22">IF($AJ22="","",
_xlfn.IFS(
$BG22="Devis 1",
IF(ISBLANK(AT22),"",IFERROR(VALUE(TRIM(SUBSTITUTE(AT22,CHAR(160),""))),0)*IFERROR(VALUE(TRIM(SUBSTITUTE($AJ22,CHAR(160),""))),0)),
$BG22="Devis 2",
IF(ISBLANK(AY22),"",IFERROR(VALUE(TRIM(SUBSTITUTE(AY22,CHAR(160),""))),0)*IFERROR(VALUE(TRIM(SUBSTITUTE($AJ22,CHAR(160),""))),0)),
$BG22="Devis 3",
IF(ISBLANK(BD22),"",IFERROR(VALUE(TRIM(SUBSTITUTE(BD22,CHAR(160),""))),0)*IFERROR(VALUE(TRIM(SUBSTITUTE($AJ22,CHAR(160),""))),0)),
TRUE,0
)
)</f>
        <v/>
      </c>
      <c r="BM22" s="715" t="str" cm="1">
        <f t="array" ref="BM22">IF($AJ22="","",
_xlfn.IFS(
$BG22="Devis 1",
IF(ISBLANK(AU22),"",IFERROR(VALUE(TRIM(SUBSTITUTE(AU22,CHAR(160),""))),0)*IFERROR(VALUE(TRIM(SUBSTITUTE($AJ22,CHAR(160),""))),0)),
$BG22="Devis 2",
IF(ISBLANK(AZ22),"",IFERROR(VALUE(TRIM(SUBSTITUTE(AZ22,CHAR(160),""))),0)*IFERROR(VALUE(TRIM(SUBSTITUTE($AJ22,CHAR(160),""))),0)),
$BG22="Devis 3",
IF(ISBLANK(BE22),"",IFERROR(VALUE(TRIM(SUBSTITUTE(BE22,CHAR(160),""))),0)*IFERROR(VALUE(TRIM(SUBSTITUTE($AJ22,CHAR(160),""))),0)),
TRUE,0
)
)</f>
        <v/>
      </c>
      <c r="BN22" s="511" t="str">
        <f t="shared" si="47"/>
        <v/>
      </c>
      <c r="BO22" s="505"/>
      <c r="BP22" s="14" t="str" cm="1">
        <f t="array" ref="BP22">IF(OR(BN22="",BK22="",BL22="",BI22="",BM22="",BJ22=""),"",_xlfn.IFS(
ROUND(IFERROR(VALUE(TRIM(SUBSTITUTE(BN22,CHAR(160),""))),0),2)&gt;
ROUND(IFERROR(VALUE(TRIM(SUBSTITUTE(BK22,CHAR(160),""))),0),2),
"KO : Le montant retenu TTC est supérieur au montant raisonnable TTC. Merci de revoir la ligne de dépense ou plafonner son montant.",
ROUND(IFERROR(VALUE(TRIM(SUBSTITUTE(BL22,CHAR(160),""))),0),2)&gt;
ROUND(IFERROR(VALUE(TRIM(SUBSTITUTE(BI22,CHAR(160),""))),0),2),
"Attention : Le montant retenu HT est supérieur au montant HT raisonnable. Merci de revoir la ligne de dépense, plafonner son montant, ou justifier la reventillation HT / TVA.",
ROUND(IFERROR(VALUE(TRIM(SUBSTITUTE(BM22,CHAR(160),""))),0),2)&gt;
ROUND(IFERROR(VALUE(TRIM(SUBSTITUTE(BJ22,CHAR(160),""))),0),2),
"Attention : Le montant TVA retenu est supérieur au montant TVA raisonnable. Merci de revoir la ligne de dépense, plafonner son montant, ou justifier la reventillation HT / TVA.",
ROUND(IFERROR(VALUE(TRIM(SUBSTITUTE(BN22,CHAR(160),""))),0),2)&gt;
ROUND(IFERROR(VALUE(TRIM(SUBSTITUTE(MIN(Q22,V22,AA22),CHAR(160),""))),0),2),
"Attention : Le devis retenu n'est pas le moins cher. Une justification de la part du porteur est nécessaire.",
ROUND(IFERROR(VALUE(TRIM(SUBSTITUTE(BN22,CHAR(160),""))),0),2)=0,
"Attention : montant présenté entièrement écarté",
ROUND(IFERROR(VALUE(TRIM(SUBSTITUTE(BK22,CHAR(160),""))),0),2)=
ROUND(IFERROR(VALUE(TRIM(SUBSTITUTE(BN22,CHAR(160),""))),0),2),
"OK",
ROUND(IFERROR(VALUE(TRIM(SUBSTITUTE(BK22,CHAR(160),""))),0),2)&gt;
ROUND(IFERROR(VALUE(TRIM(SUBSTITUTE(BN22,CHAR(160),""))),0),2),
" OK : Montant instruit inférieur au montant raisonnable.",
TRUE,""
))</f>
        <v/>
      </c>
      <c r="BQ22" s="14" t="str" cm="1">
        <f t="array" ref="BQ22">IF(OR(BN22="",AE22="",BL22="",AC22="",BM22="",AD22=""),"",_xlfn.IFS(ROUND(IFERROR(VALUE(TRIM(SUBSTITUTE(BN22,CHAR(160),""))),0),2)&gt;ROUND(IFERROR(VALUE(TRIM(SUBSTITUTE(AE22,CHAR(160),""))),0),2),"KO : Le montant retenu TTC est supérieur au montant présenté TTC. Merci de revoir la ligne de dépense ou plafonner son montant.",ROUND(IFERROR(VALUE(TRIM(SUBSTITUTE(BN22,CHAR(160),""))),0),2)=0,"Attention : montant présenté entièrement écarté",ROUND(IFERROR(VALUE(TRIM(SUBSTITUTE(BL22,CHAR(160),""))),0),2)&gt;ROUND(IFERROR(VALUE(TRIM(SUBSTITUTE(AC22,CHAR(160),""))),0),2),"Attention : Le montant retenu HT est supérieur au montant HT présenté. Merci de revoir la ligne de dépense, plafonner son montant, ou justifier la reventillation HT / TVA.",ROUND(IFERROR(VALUE(TRIM(SUBSTITUTE(BM22,CHAR(160),""))),0),2)&gt;ROUND(IFERROR(VALUE(TRIM(SUBSTITUTE(AD22,CHAR(160),""))),0),2),"Attention : Le montant TVA retenu est supérieur au montant TVA présenté. Merci de revoir la ligne de dépense, plafonner son montant, ou justifier la reventillation HT / TVA.",ROUND(IFERROR(VALUE(TRIM(SUBSTITUTE(AE22,CHAR(160),""))),0),2)=0,"",ROUND(IFERROR(VALUE(TRIM(SUBSTITUTE(BN22,CHAR(160),""))),0),2)=
ROUND(IFERROR(VALUE(TRIM(SUBSTITUTE(AE22,CHAR(160),""))),0),2),"OK",ROUND(IFERROR(VALUE(TRIM(SUBSTITUTE(BN22,CHAR(160),""))),0),2)&lt;ROUND(IFERROR(VALUE(TRIM(SUBSTITUTE(AE22,CHAR(160),""))),0),2),"Attention : montant présenté partiellement écarté",TRUE,""))</f>
        <v/>
      </c>
      <c r="BR22" s="71" t="str">
        <f t="shared" si="48"/>
        <v/>
      </c>
      <c r="BS22" s="71" t="str">
        <f t="shared" si="49"/>
        <v/>
      </c>
      <c r="BT22" s="71" t="str">
        <f t="shared" si="50"/>
        <v/>
      </c>
      <c r="BU22" s="73"/>
      <c r="BV22" s="73"/>
    </row>
    <row r="23" spans="1:74" ht="18" customHeight="1">
      <c r="A23" s="684">
        <v>15</v>
      </c>
      <c r="B23" s="7"/>
      <c r="C23" s="7"/>
      <c r="D23" s="424"/>
      <c r="E23" s="11"/>
      <c r="F23" s="7"/>
      <c r="G23" s="7"/>
      <c r="H23" s="7"/>
      <c r="I23" s="7"/>
      <c r="J23" s="18"/>
      <c r="K23" s="7"/>
      <c r="L23" s="19"/>
      <c r="M23" s="475"/>
      <c r="N23" s="7"/>
      <c r="O23" s="425"/>
      <c r="P23" s="9"/>
      <c r="Q23" s="64" t="str">
        <f t="shared" si="51"/>
        <v/>
      </c>
      <c r="R23" s="488"/>
      <c r="S23" s="471"/>
      <c r="T23" s="9"/>
      <c r="U23" s="9"/>
      <c r="V23" s="64" t="str">
        <f t="shared" si="52"/>
        <v/>
      </c>
      <c r="W23" s="496"/>
      <c r="X23" s="471"/>
      <c r="Y23" s="9"/>
      <c r="Z23" s="9"/>
      <c r="AA23" s="65" t="str">
        <f t="shared" si="53"/>
        <v/>
      </c>
      <c r="AB23" s="16"/>
      <c r="AC23" s="120" t="str" cm="1">
        <f t="array" ref="AC23">IF((_xlfn.IFS(TRIM(SUBSTITUTE(AB23,CHAR(160),""))="Devis 1",IFERROR(VALUE(TRIM(SUBSTITUTE(O23,CHAR(160),""))),0),TRIM(SUBSTITUTE(AB23,CHAR(160),""))="Devis 2",IFERROR(VALUE(TRIM(SUBSTITUTE(T23,CHAR(160),""))),0),TRIM(SUBSTITUTE(AB23,CHAR(160),""))="Devis 3",IFERROR(VALUE(TRIM(SUBSTITUTE(Y23,CHAR(160),""))),0),TRUE,0)*IFERROR(VALUE(TRIM(SUBSTITUTE(E23,CHAR(160),""))),0))=0,"",_xlfn.IFS(TRIM(SUBSTITUTE(AB23,CHAR(160),""))="Devis 1",IFERROR(VALUE(TRIM(SUBSTITUTE(O23,CHAR(160),""))),0),TRIM(SUBSTITUTE(AB23,CHAR(160),""))="Devis 2",IFERROR(VALUE(TRIM(SUBSTITUTE(T23,CHAR(160),""))),0),TRIM(SUBSTITUTE(AB23,CHAR(160),""))="Devis 3",IFERROR(VALUE(TRIM(SUBSTITUTE(Y23,CHAR(160),""))),0),TRUE,0)*IFERROR(VALUE(TRIM(SUBSTITUTE(E23,CHAR(160),""))),0))</f>
        <v/>
      </c>
      <c r="AD23" s="116" t="str" cm="1">
        <f t="array" ref="AD23">IF(ROUND((_xlfn.IFS(TRIM(SUBSTITUTE(AB23,CHAR(160),""))="Devis 1",IFERROR(VALUE(TRIM(SUBSTITUTE(P23,CHAR(160),""))),0),TRIM(SUBSTITUTE(AB23,CHAR(160),""))="Devis 2",IFERROR(VALUE(TRIM(SUBSTITUTE(U23,CHAR(160),""))),0),TRIM(SUBSTITUTE(AB23,CHAR(160),""))="Devis 3",IFERROR(VALUE(TRIM(SUBSTITUTE(Z23,CHAR(160),""))),0),TRUE,0)*IFERROR(VALUE(TRIM(SUBSTITUTE(E23,CHAR(160),""))),0)),2)=0,IF(AC23&lt;&gt;"",0,""),ROUND((_xlfn.IFS(TRIM(SUBSTITUTE(AB23,CHAR(160),""))="Devis 1",IFERROR(VALUE(TRIM(SUBSTITUTE(P23,CHAR(160),""))),0),TRIM(SUBSTITUTE(AB23,CHAR(160),""))="Devis 2",IFERROR(VALUE(TRIM(SUBSTITUTE(U23,CHAR(160),""))),0),TRIM(SUBSTITUTE(AB23,CHAR(160),""))="Devis 3",IFERROR(VALUE(TRIM(SUBSTITUTE(Z23,CHAR(160),""))),0),TRUE,0)*IFERROR(VALUE(TRIM(SUBSTITUTE(E23,CHAR(160),""))),0)),2))</f>
        <v/>
      </c>
      <c r="AE23" s="121" t="str">
        <f t="shared" si="54"/>
        <v/>
      </c>
      <c r="AF23" s="683"/>
      <c r="AG23" s="66" t="str">
        <f t="shared" si="18"/>
        <v/>
      </c>
      <c r="AH23" s="15" t="str">
        <f t="shared" si="19"/>
        <v/>
      </c>
      <c r="AI23" s="15" t="str">
        <f t="shared" si="20"/>
        <v/>
      </c>
      <c r="AJ23" s="442" t="str">
        <f t="shared" si="21"/>
        <v/>
      </c>
      <c r="AK23" s="15" t="str">
        <f t="shared" si="22"/>
        <v/>
      </c>
      <c r="AL23" s="15" t="str">
        <f t="shared" si="23"/>
        <v/>
      </c>
      <c r="AM23" s="15" t="str">
        <f t="shared" si="24"/>
        <v/>
      </c>
      <c r="AN23" s="15" t="str">
        <f t="shared" si="25"/>
        <v/>
      </c>
      <c r="AO23" s="15" t="str">
        <f t="shared" si="26"/>
        <v/>
      </c>
      <c r="AP23" s="15" t="str">
        <f t="shared" si="27"/>
        <v/>
      </c>
      <c r="AQ23" s="69" t="str">
        <f t="shared" si="28"/>
        <v/>
      </c>
      <c r="AR23" s="482" t="str">
        <f t="shared" si="29"/>
        <v/>
      </c>
      <c r="AS23" s="15" t="str">
        <f t="shared" si="30"/>
        <v/>
      </c>
      <c r="AT23" s="20" t="str">
        <f t="shared" si="31"/>
        <v/>
      </c>
      <c r="AU23" s="20" t="str">
        <f t="shared" si="32"/>
        <v/>
      </c>
      <c r="AV23" s="64" t="str">
        <f t="shared" si="33"/>
        <v/>
      </c>
      <c r="AW23" s="492" t="str">
        <f t="shared" si="34"/>
        <v/>
      </c>
      <c r="AX23" s="15" t="str">
        <f t="shared" si="35"/>
        <v/>
      </c>
      <c r="AY23" s="20" t="str">
        <f t="shared" si="36"/>
        <v/>
      </c>
      <c r="AZ23" s="20" t="str">
        <f t="shared" si="37"/>
        <v/>
      </c>
      <c r="BA23" s="64" t="str">
        <f t="shared" si="38"/>
        <v/>
      </c>
      <c r="BB23" s="499" t="str">
        <f t="shared" si="39"/>
        <v/>
      </c>
      <c r="BC23" s="15" t="str">
        <f t="shared" si="40"/>
        <v/>
      </c>
      <c r="BD23" s="20" t="str">
        <f t="shared" si="41"/>
        <v/>
      </c>
      <c r="BE23" s="20" t="str">
        <f t="shared" si="42"/>
        <v/>
      </c>
      <c r="BF23" s="70" t="str">
        <f t="shared" si="43"/>
        <v/>
      </c>
      <c r="BG23" s="66" t="str">
        <f t="shared" si="44"/>
        <v/>
      </c>
      <c r="BH23" s="72"/>
      <c r="BI23" s="71" t="str">
        <f t="shared" si="45"/>
        <v/>
      </c>
      <c r="BJ23" s="71" t="str">
        <f t="shared" si="16"/>
        <v/>
      </c>
      <c r="BK23" s="504" t="str">
        <f t="shared" si="46"/>
        <v/>
      </c>
      <c r="BL23" s="504" t="str" cm="1">
        <f t="array" ref="BL23">IF($AJ23="","",
_xlfn.IFS(
$BG23="Devis 1",
IF(ISBLANK(AT23),"",IFERROR(VALUE(TRIM(SUBSTITUTE(AT23,CHAR(160),""))),0)*IFERROR(VALUE(TRIM(SUBSTITUTE($AJ23,CHAR(160),""))),0)),
$BG23="Devis 2",
IF(ISBLANK(AY23),"",IFERROR(VALUE(TRIM(SUBSTITUTE(AY23,CHAR(160),""))),0)*IFERROR(VALUE(TRIM(SUBSTITUTE($AJ23,CHAR(160),""))),0)),
$BG23="Devis 3",
IF(ISBLANK(BD23),"",IFERROR(VALUE(TRIM(SUBSTITUTE(BD23,CHAR(160),""))),0)*IFERROR(VALUE(TRIM(SUBSTITUTE($AJ23,CHAR(160),""))),0)),
TRUE,0
)
)</f>
        <v/>
      </c>
      <c r="BM23" s="715" t="str" cm="1">
        <f t="array" ref="BM23">IF($AJ23="","",
_xlfn.IFS(
$BG23="Devis 1",
IF(ISBLANK(AU23),"",IFERROR(VALUE(TRIM(SUBSTITUTE(AU23,CHAR(160),""))),0)*IFERROR(VALUE(TRIM(SUBSTITUTE($AJ23,CHAR(160),""))),0)),
$BG23="Devis 2",
IF(ISBLANK(AZ23),"",IFERROR(VALUE(TRIM(SUBSTITUTE(AZ23,CHAR(160),""))),0)*IFERROR(VALUE(TRIM(SUBSTITUTE($AJ23,CHAR(160),""))),0)),
$BG23="Devis 3",
IF(ISBLANK(BE23),"",IFERROR(VALUE(TRIM(SUBSTITUTE(BE23,CHAR(160),""))),0)*IFERROR(VALUE(TRIM(SUBSTITUTE($AJ23,CHAR(160),""))),0)),
TRUE,0
)
)</f>
        <v/>
      </c>
      <c r="BN23" s="511" t="str">
        <f t="shared" si="47"/>
        <v/>
      </c>
      <c r="BO23" s="505"/>
      <c r="BP23" s="14" t="str" cm="1">
        <f t="array" ref="BP23">IF(OR(BN23="",BK23="",BL23="",BI23="",BM23="",BJ23=""),"",_xlfn.IFS(
ROUND(IFERROR(VALUE(TRIM(SUBSTITUTE(BN23,CHAR(160),""))),0),2)&gt;
ROUND(IFERROR(VALUE(TRIM(SUBSTITUTE(BK23,CHAR(160),""))),0),2),
"KO : Le montant retenu TTC est supérieur au montant raisonnable TTC. Merci de revoir la ligne de dépense ou plafonner son montant.",
ROUND(IFERROR(VALUE(TRIM(SUBSTITUTE(BL23,CHAR(160),""))),0),2)&gt;
ROUND(IFERROR(VALUE(TRIM(SUBSTITUTE(BI23,CHAR(160),""))),0),2),
"Attention : Le montant retenu HT est supérieur au montant HT raisonnable. Merci de revoir la ligne de dépense, plafonner son montant, ou justifier la reventillation HT / TVA.",
ROUND(IFERROR(VALUE(TRIM(SUBSTITUTE(BM23,CHAR(160),""))),0),2)&gt;
ROUND(IFERROR(VALUE(TRIM(SUBSTITUTE(BJ23,CHAR(160),""))),0),2),
"Attention : Le montant TVA retenu est supérieur au montant TVA raisonnable. Merci de revoir la ligne de dépense, plafonner son montant, ou justifier la reventillation HT / TVA.",
ROUND(IFERROR(VALUE(TRIM(SUBSTITUTE(BN23,CHAR(160),""))),0),2)&gt;
ROUND(IFERROR(VALUE(TRIM(SUBSTITUTE(MIN(Q23,V23,AA23),CHAR(160),""))),0),2),
"Attention : Le devis retenu n'est pas le moins cher. Une justification de la part du porteur est nécessaire.",
ROUND(IFERROR(VALUE(TRIM(SUBSTITUTE(BN23,CHAR(160),""))),0),2)=0,
"Attention : montant présenté entièrement écarté",
ROUND(IFERROR(VALUE(TRIM(SUBSTITUTE(BK23,CHAR(160),""))),0),2)=
ROUND(IFERROR(VALUE(TRIM(SUBSTITUTE(BN23,CHAR(160),""))),0),2),
"OK",
ROUND(IFERROR(VALUE(TRIM(SUBSTITUTE(BK23,CHAR(160),""))),0),2)&gt;
ROUND(IFERROR(VALUE(TRIM(SUBSTITUTE(BN23,CHAR(160),""))),0),2),
" OK : Montant instruit inférieur au montant raisonnable.",
TRUE,""
))</f>
        <v/>
      </c>
      <c r="BQ23" s="14" t="str" cm="1">
        <f t="array" ref="BQ23">IF(OR(BN23="",AE23="",BL23="",AC23="",BM23="",AD23=""),"",_xlfn.IFS(ROUND(IFERROR(VALUE(TRIM(SUBSTITUTE(BN23,CHAR(160),""))),0),2)&gt;ROUND(IFERROR(VALUE(TRIM(SUBSTITUTE(AE23,CHAR(160),""))),0),2),"KO : Le montant retenu TTC est supérieur au montant présenté TTC. Merci de revoir la ligne de dépense ou plafonner son montant.",ROUND(IFERROR(VALUE(TRIM(SUBSTITUTE(BN23,CHAR(160),""))),0),2)=0,"Attention : montant présenté entièrement écarté",ROUND(IFERROR(VALUE(TRIM(SUBSTITUTE(BL23,CHAR(160),""))),0),2)&gt;ROUND(IFERROR(VALUE(TRIM(SUBSTITUTE(AC23,CHAR(160),""))),0),2),"Attention : Le montant retenu HT est supérieur au montant HT présenté. Merci de revoir la ligne de dépense, plafonner son montant, ou justifier la reventillation HT / TVA.",ROUND(IFERROR(VALUE(TRIM(SUBSTITUTE(BM23,CHAR(160),""))),0),2)&gt;ROUND(IFERROR(VALUE(TRIM(SUBSTITUTE(AD23,CHAR(160),""))),0),2),"Attention : Le montant TVA retenu est supérieur au montant TVA présenté. Merci de revoir la ligne de dépense, plafonner son montant, ou justifier la reventillation HT / TVA.",ROUND(IFERROR(VALUE(TRIM(SUBSTITUTE(AE23,CHAR(160),""))),0),2)=0,"",ROUND(IFERROR(VALUE(TRIM(SUBSTITUTE(BN23,CHAR(160),""))),0),2)=
ROUND(IFERROR(VALUE(TRIM(SUBSTITUTE(AE23,CHAR(160),""))),0),2),"OK",ROUND(IFERROR(VALUE(TRIM(SUBSTITUTE(BN23,CHAR(160),""))),0),2)&lt;ROUND(IFERROR(VALUE(TRIM(SUBSTITUTE(AE23,CHAR(160),""))),0),2),"Attention : montant présenté partiellement écarté",TRUE,""))</f>
        <v/>
      </c>
      <c r="BR23" s="71" t="str">
        <f t="shared" si="48"/>
        <v/>
      </c>
      <c r="BS23" s="71" t="str">
        <f t="shared" si="49"/>
        <v/>
      </c>
      <c r="BT23" s="71" t="str">
        <f t="shared" si="50"/>
        <v/>
      </c>
      <c r="BU23" s="74"/>
      <c r="BV23" s="74"/>
    </row>
    <row r="24" spans="1:74" ht="18" customHeight="1">
      <c r="A24" s="684">
        <v>16</v>
      </c>
      <c r="B24" s="7"/>
      <c r="C24" s="7"/>
      <c r="D24" s="424"/>
      <c r="E24" s="11"/>
      <c r="F24" s="7"/>
      <c r="G24" s="7"/>
      <c r="H24" s="7"/>
      <c r="I24" s="7"/>
      <c r="J24" s="18"/>
      <c r="K24" s="7"/>
      <c r="L24" s="19"/>
      <c r="M24" s="475"/>
      <c r="N24" s="7"/>
      <c r="O24" s="425"/>
      <c r="P24" s="9"/>
      <c r="Q24" s="64" t="str">
        <f t="shared" si="51"/>
        <v/>
      </c>
      <c r="R24" s="488"/>
      <c r="S24" s="471"/>
      <c r="T24" s="9"/>
      <c r="U24" s="9"/>
      <c r="V24" s="64" t="str">
        <f t="shared" si="52"/>
        <v/>
      </c>
      <c r="W24" s="496"/>
      <c r="X24" s="471"/>
      <c r="Y24" s="9"/>
      <c r="Z24" s="9"/>
      <c r="AA24" s="65" t="str">
        <f t="shared" si="53"/>
        <v/>
      </c>
      <c r="AB24" s="16"/>
      <c r="AC24" s="120" t="str" cm="1">
        <f t="array" ref="AC24">IF((_xlfn.IFS(TRIM(SUBSTITUTE(AB24,CHAR(160),""))="Devis 1",IFERROR(VALUE(TRIM(SUBSTITUTE(O24,CHAR(160),""))),0),TRIM(SUBSTITUTE(AB24,CHAR(160),""))="Devis 2",IFERROR(VALUE(TRIM(SUBSTITUTE(T24,CHAR(160),""))),0),TRIM(SUBSTITUTE(AB24,CHAR(160),""))="Devis 3",IFERROR(VALUE(TRIM(SUBSTITUTE(Y24,CHAR(160),""))),0),TRUE,0)*IFERROR(VALUE(TRIM(SUBSTITUTE(E24,CHAR(160),""))),0))=0,"",_xlfn.IFS(TRIM(SUBSTITUTE(AB24,CHAR(160),""))="Devis 1",IFERROR(VALUE(TRIM(SUBSTITUTE(O24,CHAR(160),""))),0),TRIM(SUBSTITUTE(AB24,CHAR(160),""))="Devis 2",IFERROR(VALUE(TRIM(SUBSTITUTE(T24,CHAR(160),""))),0),TRIM(SUBSTITUTE(AB24,CHAR(160),""))="Devis 3",IFERROR(VALUE(TRIM(SUBSTITUTE(Y24,CHAR(160),""))),0),TRUE,0)*IFERROR(VALUE(TRIM(SUBSTITUTE(E24,CHAR(160),""))),0))</f>
        <v/>
      </c>
      <c r="AD24" s="116" t="str" cm="1">
        <f t="array" ref="AD24">IF(ROUND((_xlfn.IFS(TRIM(SUBSTITUTE(AB24,CHAR(160),""))="Devis 1",IFERROR(VALUE(TRIM(SUBSTITUTE(P24,CHAR(160),""))),0),TRIM(SUBSTITUTE(AB24,CHAR(160),""))="Devis 2",IFERROR(VALUE(TRIM(SUBSTITUTE(U24,CHAR(160),""))),0),TRIM(SUBSTITUTE(AB24,CHAR(160),""))="Devis 3",IFERROR(VALUE(TRIM(SUBSTITUTE(Z24,CHAR(160),""))),0),TRUE,0)*IFERROR(VALUE(TRIM(SUBSTITUTE(E24,CHAR(160),""))),0)),2)=0,IF(AC24&lt;&gt;"",0,""),ROUND((_xlfn.IFS(TRIM(SUBSTITUTE(AB24,CHAR(160),""))="Devis 1",IFERROR(VALUE(TRIM(SUBSTITUTE(P24,CHAR(160),""))),0),TRIM(SUBSTITUTE(AB24,CHAR(160),""))="Devis 2",IFERROR(VALUE(TRIM(SUBSTITUTE(U24,CHAR(160),""))),0),TRIM(SUBSTITUTE(AB24,CHAR(160),""))="Devis 3",IFERROR(VALUE(TRIM(SUBSTITUTE(Z24,CHAR(160),""))),0),TRUE,0)*IFERROR(VALUE(TRIM(SUBSTITUTE(E24,CHAR(160),""))),0)),2))</f>
        <v/>
      </c>
      <c r="AE24" s="121" t="str">
        <f t="shared" si="54"/>
        <v/>
      </c>
      <c r="AF24" s="683"/>
      <c r="AG24" s="66" t="str">
        <f t="shared" si="18"/>
        <v/>
      </c>
      <c r="AH24" s="15" t="str">
        <f t="shared" si="19"/>
        <v/>
      </c>
      <c r="AI24" s="15" t="str">
        <f t="shared" si="20"/>
        <v/>
      </c>
      <c r="AJ24" s="442" t="str">
        <f t="shared" si="21"/>
        <v/>
      </c>
      <c r="AK24" s="15" t="str">
        <f t="shared" si="22"/>
        <v/>
      </c>
      <c r="AL24" s="15" t="str">
        <f t="shared" si="23"/>
        <v/>
      </c>
      <c r="AM24" s="15" t="str">
        <f t="shared" si="24"/>
        <v/>
      </c>
      <c r="AN24" s="15" t="str">
        <f t="shared" si="25"/>
        <v/>
      </c>
      <c r="AO24" s="15" t="str">
        <f t="shared" si="26"/>
        <v/>
      </c>
      <c r="AP24" s="15" t="str">
        <f t="shared" si="27"/>
        <v/>
      </c>
      <c r="AQ24" s="69" t="str">
        <f t="shared" si="28"/>
        <v/>
      </c>
      <c r="AR24" s="482" t="str">
        <f t="shared" si="29"/>
        <v/>
      </c>
      <c r="AS24" s="15" t="str">
        <f t="shared" si="30"/>
        <v/>
      </c>
      <c r="AT24" s="20" t="str">
        <f t="shared" si="31"/>
        <v/>
      </c>
      <c r="AU24" s="20" t="str">
        <f t="shared" si="32"/>
        <v/>
      </c>
      <c r="AV24" s="64" t="str">
        <f t="shared" si="33"/>
        <v/>
      </c>
      <c r="AW24" s="492" t="str">
        <f t="shared" si="34"/>
        <v/>
      </c>
      <c r="AX24" s="15" t="str">
        <f t="shared" si="35"/>
        <v/>
      </c>
      <c r="AY24" s="20" t="str">
        <f t="shared" si="36"/>
        <v/>
      </c>
      <c r="AZ24" s="20" t="str">
        <f t="shared" si="37"/>
        <v/>
      </c>
      <c r="BA24" s="64" t="str">
        <f t="shared" si="38"/>
        <v/>
      </c>
      <c r="BB24" s="499" t="str">
        <f t="shared" si="39"/>
        <v/>
      </c>
      <c r="BC24" s="15" t="str">
        <f t="shared" si="40"/>
        <v/>
      </c>
      <c r="BD24" s="20" t="str">
        <f t="shared" si="41"/>
        <v/>
      </c>
      <c r="BE24" s="20" t="str">
        <f t="shared" si="42"/>
        <v/>
      </c>
      <c r="BF24" s="70" t="str">
        <f t="shared" si="43"/>
        <v/>
      </c>
      <c r="BG24" s="66" t="str">
        <f t="shared" si="44"/>
        <v/>
      </c>
      <c r="BH24" s="72"/>
      <c r="BI24" s="71" t="str">
        <f t="shared" si="45"/>
        <v/>
      </c>
      <c r="BJ24" s="71" t="str">
        <f t="shared" si="16"/>
        <v/>
      </c>
      <c r="BK24" s="504" t="str">
        <f t="shared" si="46"/>
        <v/>
      </c>
      <c r="BL24" s="504" t="str" cm="1">
        <f t="array" ref="BL24">IF($AJ24="","",
_xlfn.IFS(
$BG24="Devis 1",
IF(ISBLANK(AT24),"",IFERROR(VALUE(TRIM(SUBSTITUTE(AT24,CHAR(160),""))),0)*IFERROR(VALUE(TRIM(SUBSTITUTE($AJ24,CHAR(160),""))),0)),
$BG24="Devis 2",
IF(ISBLANK(AY24),"",IFERROR(VALUE(TRIM(SUBSTITUTE(AY24,CHAR(160),""))),0)*IFERROR(VALUE(TRIM(SUBSTITUTE($AJ24,CHAR(160),""))),0)),
$BG24="Devis 3",
IF(ISBLANK(BD24),"",IFERROR(VALUE(TRIM(SUBSTITUTE(BD24,CHAR(160),""))),0)*IFERROR(VALUE(TRIM(SUBSTITUTE($AJ24,CHAR(160),""))),0)),
TRUE,0
)
)</f>
        <v/>
      </c>
      <c r="BM24" s="715" t="str" cm="1">
        <f t="array" ref="BM24">IF($AJ24="","",
_xlfn.IFS(
$BG24="Devis 1",
IF(ISBLANK(AU24),"",IFERROR(VALUE(TRIM(SUBSTITUTE(AU24,CHAR(160),""))),0)*IFERROR(VALUE(TRIM(SUBSTITUTE($AJ24,CHAR(160),""))),0)),
$BG24="Devis 2",
IF(ISBLANK(AZ24),"",IFERROR(VALUE(TRIM(SUBSTITUTE(AZ24,CHAR(160),""))),0)*IFERROR(VALUE(TRIM(SUBSTITUTE($AJ24,CHAR(160),""))),0)),
$BG24="Devis 3",
IF(ISBLANK(BE24),"",IFERROR(VALUE(TRIM(SUBSTITUTE(BE24,CHAR(160),""))),0)*IFERROR(VALUE(TRIM(SUBSTITUTE($AJ24,CHAR(160),""))),0)),
TRUE,0
)
)</f>
        <v/>
      </c>
      <c r="BN24" s="511" t="str">
        <f t="shared" si="47"/>
        <v/>
      </c>
      <c r="BO24" s="505"/>
      <c r="BP24" s="14" t="str" cm="1">
        <f t="array" ref="BP24">IF(OR(BN24="",BK24="",BL24="",BI24="",BM24="",BJ24=""),"",_xlfn.IFS(
ROUND(IFERROR(VALUE(TRIM(SUBSTITUTE(BN24,CHAR(160),""))),0),2)&gt;
ROUND(IFERROR(VALUE(TRIM(SUBSTITUTE(BK24,CHAR(160),""))),0),2),
"KO : Le montant retenu TTC est supérieur au montant raisonnable TTC. Merci de revoir la ligne de dépense ou plafonner son montant.",
ROUND(IFERROR(VALUE(TRIM(SUBSTITUTE(BL24,CHAR(160),""))),0),2)&gt;
ROUND(IFERROR(VALUE(TRIM(SUBSTITUTE(BI24,CHAR(160),""))),0),2),
"Attention : Le montant retenu HT est supérieur au montant HT raisonnable. Merci de revoir la ligne de dépense, plafonner son montant, ou justifier la reventillation HT / TVA.",
ROUND(IFERROR(VALUE(TRIM(SUBSTITUTE(BM24,CHAR(160),""))),0),2)&gt;
ROUND(IFERROR(VALUE(TRIM(SUBSTITUTE(BJ24,CHAR(160),""))),0),2),
"Attention : Le montant TVA retenu est supérieur au montant TVA raisonnable. Merci de revoir la ligne de dépense, plafonner son montant, ou justifier la reventillation HT / TVA.",
ROUND(IFERROR(VALUE(TRIM(SUBSTITUTE(BN24,CHAR(160),""))),0),2)&gt;
ROUND(IFERROR(VALUE(TRIM(SUBSTITUTE(MIN(Q24,V24,AA24),CHAR(160),""))),0),2),
"Attention : Le devis retenu n'est pas le moins cher. Une justification de la part du porteur est nécessaire.",
ROUND(IFERROR(VALUE(TRIM(SUBSTITUTE(BN24,CHAR(160),""))),0),2)=0,
"Attention : montant présenté entièrement écarté",
ROUND(IFERROR(VALUE(TRIM(SUBSTITUTE(BK24,CHAR(160),""))),0),2)=
ROUND(IFERROR(VALUE(TRIM(SUBSTITUTE(BN24,CHAR(160),""))),0),2),
"OK",
ROUND(IFERROR(VALUE(TRIM(SUBSTITUTE(BK24,CHAR(160),""))),0),2)&gt;
ROUND(IFERROR(VALUE(TRIM(SUBSTITUTE(BN24,CHAR(160),""))),0),2),
" OK : Montant instruit inférieur au montant raisonnable.",
TRUE,""
))</f>
        <v/>
      </c>
      <c r="BQ24" s="14" t="str" cm="1">
        <f t="array" ref="BQ24">IF(OR(BN24="",AE24="",BL24="",AC24="",BM24="",AD24=""),"",_xlfn.IFS(ROUND(IFERROR(VALUE(TRIM(SUBSTITUTE(BN24,CHAR(160),""))),0),2)&gt;ROUND(IFERROR(VALUE(TRIM(SUBSTITUTE(AE24,CHAR(160),""))),0),2),"KO : Le montant retenu TTC est supérieur au montant présenté TTC. Merci de revoir la ligne de dépense ou plafonner son montant.",ROUND(IFERROR(VALUE(TRIM(SUBSTITUTE(BN24,CHAR(160),""))),0),2)=0,"Attention : montant présenté entièrement écarté",ROUND(IFERROR(VALUE(TRIM(SUBSTITUTE(BL24,CHAR(160),""))),0),2)&gt;ROUND(IFERROR(VALUE(TRIM(SUBSTITUTE(AC24,CHAR(160),""))),0),2),"Attention : Le montant retenu HT est supérieur au montant HT présenté. Merci de revoir la ligne de dépense, plafonner son montant, ou justifier la reventillation HT / TVA.",ROUND(IFERROR(VALUE(TRIM(SUBSTITUTE(BM24,CHAR(160),""))),0),2)&gt;ROUND(IFERROR(VALUE(TRIM(SUBSTITUTE(AD24,CHAR(160),""))),0),2),"Attention : Le montant TVA retenu est supérieur au montant TVA présenté. Merci de revoir la ligne de dépense, plafonner son montant, ou justifier la reventillation HT / TVA.",ROUND(IFERROR(VALUE(TRIM(SUBSTITUTE(AE24,CHAR(160),""))),0),2)=0,"",ROUND(IFERROR(VALUE(TRIM(SUBSTITUTE(BN24,CHAR(160),""))),0),2)=
ROUND(IFERROR(VALUE(TRIM(SUBSTITUTE(AE24,CHAR(160),""))),0),2),"OK",ROUND(IFERROR(VALUE(TRIM(SUBSTITUTE(BN24,CHAR(160),""))),0),2)&lt;ROUND(IFERROR(VALUE(TRIM(SUBSTITUTE(AE24,CHAR(160),""))),0),2),"Attention : montant présenté partiellement écarté",TRUE,""))</f>
        <v/>
      </c>
      <c r="BR24" s="71" t="str">
        <f t="shared" si="48"/>
        <v/>
      </c>
      <c r="BS24" s="71" t="str">
        <f t="shared" si="49"/>
        <v/>
      </c>
      <c r="BT24" s="71" t="str">
        <f t="shared" si="50"/>
        <v/>
      </c>
      <c r="BU24" s="74"/>
      <c r="BV24" s="74"/>
    </row>
    <row r="25" spans="1:74" ht="18" customHeight="1">
      <c r="A25" s="684">
        <v>17</v>
      </c>
      <c r="B25" s="7"/>
      <c r="C25" s="7"/>
      <c r="D25" s="424"/>
      <c r="E25" s="11"/>
      <c r="F25" s="7"/>
      <c r="G25" s="7"/>
      <c r="H25" s="7"/>
      <c r="I25" s="7"/>
      <c r="J25" s="18"/>
      <c r="K25" s="7"/>
      <c r="L25" s="19"/>
      <c r="M25" s="475"/>
      <c r="N25" s="7"/>
      <c r="O25" s="425"/>
      <c r="P25" s="9"/>
      <c r="Q25" s="64" t="str">
        <f t="shared" si="51"/>
        <v/>
      </c>
      <c r="R25" s="488"/>
      <c r="S25" s="471"/>
      <c r="T25" s="9"/>
      <c r="U25" s="9"/>
      <c r="V25" s="64" t="str">
        <f t="shared" si="52"/>
        <v/>
      </c>
      <c r="W25" s="496"/>
      <c r="X25" s="471"/>
      <c r="Y25" s="9"/>
      <c r="Z25" s="9"/>
      <c r="AA25" s="65" t="str">
        <f t="shared" si="53"/>
        <v/>
      </c>
      <c r="AB25" s="16"/>
      <c r="AC25" s="120" t="str" cm="1">
        <f t="array" ref="AC25">IF((_xlfn.IFS(TRIM(SUBSTITUTE(AB25,CHAR(160),""))="Devis 1",IFERROR(VALUE(TRIM(SUBSTITUTE(O25,CHAR(160),""))),0),TRIM(SUBSTITUTE(AB25,CHAR(160),""))="Devis 2",IFERROR(VALUE(TRIM(SUBSTITUTE(T25,CHAR(160),""))),0),TRIM(SUBSTITUTE(AB25,CHAR(160),""))="Devis 3",IFERROR(VALUE(TRIM(SUBSTITUTE(Y25,CHAR(160),""))),0),TRUE,0)*IFERROR(VALUE(TRIM(SUBSTITUTE(E25,CHAR(160),""))),0))=0,"",_xlfn.IFS(TRIM(SUBSTITUTE(AB25,CHAR(160),""))="Devis 1",IFERROR(VALUE(TRIM(SUBSTITUTE(O25,CHAR(160),""))),0),TRIM(SUBSTITUTE(AB25,CHAR(160),""))="Devis 2",IFERROR(VALUE(TRIM(SUBSTITUTE(T25,CHAR(160),""))),0),TRIM(SUBSTITUTE(AB25,CHAR(160),""))="Devis 3",IFERROR(VALUE(TRIM(SUBSTITUTE(Y25,CHAR(160),""))),0),TRUE,0)*IFERROR(VALUE(TRIM(SUBSTITUTE(E25,CHAR(160),""))),0))</f>
        <v/>
      </c>
      <c r="AD25" s="116" t="str" cm="1">
        <f t="array" ref="AD25">IF(ROUND((_xlfn.IFS(TRIM(SUBSTITUTE(AB25,CHAR(160),""))="Devis 1",IFERROR(VALUE(TRIM(SUBSTITUTE(P25,CHAR(160),""))),0),TRIM(SUBSTITUTE(AB25,CHAR(160),""))="Devis 2",IFERROR(VALUE(TRIM(SUBSTITUTE(U25,CHAR(160),""))),0),TRIM(SUBSTITUTE(AB25,CHAR(160),""))="Devis 3",IFERROR(VALUE(TRIM(SUBSTITUTE(Z25,CHAR(160),""))),0),TRUE,0)*IFERROR(VALUE(TRIM(SUBSTITUTE(E25,CHAR(160),""))),0)),2)=0,IF(AC25&lt;&gt;"",0,""),ROUND((_xlfn.IFS(TRIM(SUBSTITUTE(AB25,CHAR(160),""))="Devis 1",IFERROR(VALUE(TRIM(SUBSTITUTE(P25,CHAR(160),""))),0),TRIM(SUBSTITUTE(AB25,CHAR(160),""))="Devis 2",IFERROR(VALUE(TRIM(SUBSTITUTE(U25,CHAR(160),""))),0),TRIM(SUBSTITUTE(AB25,CHAR(160),""))="Devis 3",IFERROR(VALUE(TRIM(SUBSTITUTE(Z25,CHAR(160),""))),0),TRUE,0)*IFERROR(VALUE(TRIM(SUBSTITUTE(E25,CHAR(160),""))),0)),2))</f>
        <v/>
      </c>
      <c r="AE25" s="121" t="str">
        <f t="shared" si="54"/>
        <v/>
      </c>
      <c r="AF25" s="683"/>
      <c r="AG25" s="66" t="str">
        <f t="shared" si="18"/>
        <v/>
      </c>
      <c r="AH25" s="15" t="str">
        <f t="shared" si="19"/>
        <v/>
      </c>
      <c r="AI25" s="15" t="str">
        <f t="shared" si="20"/>
        <v/>
      </c>
      <c r="AJ25" s="442" t="str">
        <f t="shared" si="21"/>
        <v/>
      </c>
      <c r="AK25" s="15" t="str">
        <f t="shared" si="22"/>
        <v/>
      </c>
      <c r="AL25" s="15" t="str">
        <f t="shared" si="23"/>
        <v/>
      </c>
      <c r="AM25" s="15" t="str">
        <f t="shared" si="24"/>
        <v/>
      </c>
      <c r="AN25" s="15" t="str">
        <f t="shared" si="25"/>
        <v/>
      </c>
      <c r="AO25" s="15" t="str">
        <f t="shared" si="26"/>
        <v/>
      </c>
      <c r="AP25" s="15" t="str">
        <f t="shared" si="27"/>
        <v/>
      </c>
      <c r="AQ25" s="69" t="str">
        <f t="shared" si="28"/>
        <v/>
      </c>
      <c r="AR25" s="482" t="str">
        <f t="shared" si="29"/>
        <v/>
      </c>
      <c r="AS25" s="15" t="str">
        <f t="shared" si="30"/>
        <v/>
      </c>
      <c r="AT25" s="20" t="str">
        <f t="shared" si="31"/>
        <v/>
      </c>
      <c r="AU25" s="20" t="str">
        <f t="shared" si="32"/>
        <v/>
      </c>
      <c r="AV25" s="64" t="str">
        <f t="shared" si="33"/>
        <v/>
      </c>
      <c r="AW25" s="492" t="str">
        <f t="shared" si="34"/>
        <v/>
      </c>
      <c r="AX25" s="15" t="str">
        <f t="shared" si="35"/>
        <v/>
      </c>
      <c r="AY25" s="20" t="str">
        <f t="shared" si="36"/>
        <v/>
      </c>
      <c r="AZ25" s="20" t="str">
        <f t="shared" si="37"/>
        <v/>
      </c>
      <c r="BA25" s="64" t="str">
        <f t="shared" si="38"/>
        <v/>
      </c>
      <c r="BB25" s="499" t="str">
        <f t="shared" si="39"/>
        <v/>
      </c>
      <c r="BC25" s="15" t="str">
        <f t="shared" si="40"/>
        <v/>
      </c>
      <c r="BD25" s="20" t="str">
        <f t="shared" si="41"/>
        <v/>
      </c>
      <c r="BE25" s="20" t="str">
        <f t="shared" si="42"/>
        <v/>
      </c>
      <c r="BF25" s="70" t="str">
        <f t="shared" si="43"/>
        <v/>
      </c>
      <c r="BG25" s="66" t="str">
        <f t="shared" si="44"/>
        <v/>
      </c>
      <c r="BH25" s="72"/>
      <c r="BI25" s="71" t="str">
        <f t="shared" si="45"/>
        <v/>
      </c>
      <c r="BJ25" s="71" t="str">
        <f t="shared" si="16"/>
        <v/>
      </c>
      <c r="BK25" s="504" t="str">
        <f t="shared" si="46"/>
        <v/>
      </c>
      <c r="BL25" s="504" t="str" cm="1">
        <f t="array" ref="BL25">IF($AJ25="","",
_xlfn.IFS(
$BG25="Devis 1",
IF(ISBLANK(AT25),"",IFERROR(VALUE(TRIM(SUBSTITUTE(AT25,CHAR(160),""))),0)*IFERROR(VALUE(TRIM(SUBSTITUTE($AJ25,CHAR(160),""))),0)),
$BG25="Devis 2",
IF(ISBLANK(AY25),"",IFERROR(VALUE(TRIM(SUBSTITUTE(AY25,CHAR(160),""))),0)*IFERROR(VALUE(TRIM(SUBSTITUTE($AJ25,CHAR(160),""))),0)),
$BG25="Devis 3",
IF(ISBLANK(BD25),"",IFERROR(VALUE(TRIM(SUBSTITUTE(BD25,CHAR(160),""))),0)*IFERROR(VALUE(TRIM(SUBSTITUTE($AJ25,CHAR(160),""))),0)),
TRUE,0
)
)</f>
        <v/>
      </c>
      <c r="BM25" s="715" t="str" cm="1">
        <f t="array" ref="BM25">IF($AJ25="","",
_xlfn.IFS(
$BG25="Devis 1",
IF(ISBLANK(AU25),"",IFERROR(VALUE(TRIM(SUBSTITUTE(AU25,CHAR(160),""))),0)*IFERROR(VALUE(TRIM(SUBSTITUTE($AJ25,CHAR(160),""))),0)),
$BG25="Devis 2",
IF(ISBLANK(AZ25),"",IFERROR(VALUE(TRIM(SUBSTITUTE(AZ25,CHAR(160),""))),0)*IFERROR(VALUE(TRIM(SUBSTITUTE($AJ25,CHAR(160),""))),0)),
$BG25="Devis 3",
IF(ISBLANK(BE25),"",IFERROR(VALUE(TRIM(SUBSTITUTE(BE25,CHAR(160),""))),0)*IFERROR(VALUE(TRIM(SUBSTITUTE($AJ25,CHAR(160),""))),0)),
TRUE,0
)
)</f>
        <v/>
      </c>
      <c r="BN25" s="511" t="str">
        <f t="shared" si="47"/>
        <v/>
      </c>
      <c r="BO25" s="505"/>
      <c r="BP25" s="14" t="str" cm="1">
        <f t="array" ref="BP25">IF(OR(BN25="",BK25="",BL25="",BI25="",BM25="",BJ25=""),"",_xlfn.IFS(
ROUND(IFERROR(VALUE(TRIM(SUBSTITUTE(BN25,CHAR(160),""))),0),2)&gt;
ROUND(IFERROR(VALUE(TRIM(SUBSTITUTE(BK25,CHAR(160),""))),0),2),
"KO : Le montant retenu TTC est supérieur au montant raisonnable TTC. Merci de revoir la ligne de dépense ou plafonner son montant.",
ROUND(IFERROR(VALUE(TRIM(SUBSTITUTE(BL25,CHAR(160),""))),0),2)&gt;
ROUND(IFERROR(VALUE(TRIM(SUBSTITUTE(BI25,CHAR(160),""))),0),2),
"Attention : Le montant retenu HT est supérieur au montant HT raisonnable. Merci de revoir la ligne de dépense, plafonner son montant, ou justifier la reventillation HT / TVA.",
ROUND(IFERROR(VALUE(TRIM(SUBSTITUTE(BM25,CHAR(160),""))),0),2)&gt;
ROUND(IFERROR(VALUE(TRIM(SUBSTITUTE(BJ25,CHAR(160),""))),0),2),
"Attention : Le montant TVA retenu est supérieur au montant TVA raisonnable. Merci de revoir la ligne de dépense, plafonner son montant, ou justifier la reventillation HT / TVA.",
ROUND(IFERROR(VALUE(TRIM(SUBSTITUTE(BN25,CHAR(160),""))),0),2)&gt;
ROUND(IFERROR(VALUE(TRIM(SUBSTITUTE(MIN(Q25,V25,AA25),CHAR(160),""))),0),2),
"Attention : Le devis retenu n'est pas le moins cher. Une justification de la part du porteur est nécessaire.",
ROUND(IFERROR(VALUE(TRIM(SUBSTITUTE(BN25,CHAR(160),""))),0),2)=0,
"Attention : montant présenté entièrement écarté",
ROUND(IFERROR(VALUE(TRIM(SUBSTITUTE(BK25,CHAR(160),""))),0),2)=
ROUND(IFERROR(VALUE(TRIM(SUBSTITUTE(BN25,CHAR(160),""))),0),2),
"OK",
ROUND(IFERROR(VALUE(TRIM(SUBSTITUTE(BK25,CHAR(160),""))),0),2)&gt;
ROUND(IFERROR(VALUE(TRIM(SUBSTITUTE(BN25,CHAR(160),""))),0),2),
" OK : Montant instruit inférieur au montant raisonnable.",
TRUE,""
))</f>
        <v/>
      </c>
      <c r="BQ25" s="14" t="str" cm="1">
        <f t="array" ref="BQ25">IF(OR(BN25="",AE25="",BL25="",AC25="",BM25="",AD25=""),"",_xlfn.IFS(ROUND(IFERROR(VALUE(TRIM(SUBSTITUTE(BN25,CHAR(160),""))),0),2)&gt;ROUND(IFERROR(VALUE(TRIM(SUBSTITUTE(AE25,CHAR(160),""))),0),2),"KO : Le montant retenu TTC est supérieur au montant présenté TTC. Merci de revoir la ligne de dépense ou plafonner son montant.",ROUND(IFERROR(VALUE(TRIM(SUBSTITUTE(BN25,CHAR(160),""))),0),2)=0,"Attention : montant présenté entièrement écarté",ROUND(IFERROR(VALUE(TRIM(SUBSTITUTE(BL25,CHAR(160),""))),0),2)&gt;ROUND(IFERROR(VALUE(TRIM(SUBSTITUTE(AC25,CHAR(160),""))),0),2),"Attention : Le montant retenu HT est supérieur au montant HT présenté. Merci de revoir la ligne de dépense, plafonner son montant, ou justifier la reventillation HT / TVA.",ROUND(IFERROR(VALUE(TRIM(SUBSTITUTE(BM25,CHAR(160),""))),0),2)&gt;ROUND(IFERROR(VALUE(TRIM(SUBSTITUTE(AD25,CHAR(160),""))),0),2),"Attention : Le montant TVA retenu est supérieur au montant TVA présenté. Merci de revoir la ligne de dépense, plafonner son montant, ou justifier la reventillation HT / TVA.",ROUND(IFERROR(VALUE(TRIM(SUBSTITUTE(AE25,CHAR(160),""))),0),2)=0,"",ROUND(IFERROR(VALUE(TRIM(SUBSTITUTE(BN25,CHAR(160),""))),0),2)=
ROUND(IFERROR(VALUE(TRIM(SUBSTITUTE(AE25,CHAR(160),""))),0),2),"OK",ROUND(IFERROR(VALUE(TRIM(SUBSTITUTE(BN25,CHAR(160),""))),0),2)&lt;ROUND(IFERROR(VALUE(TRIM(SUBSTITUTE(AE25,CHAR(160),""))),0),2),"Attention : montant présenté partiellement écarté",TRUE,""))</f>
        <v/>
      </c>
      <c r="BR25" s="71" t="str">
        <f t="shared" si="48"/>
        <v/>
      </c>
      <c r="BS25" s="71" t="str">
        <f t="shared" si="49"/>
        <v/>
      </c>
      <c r="BT25" s="71" t="str">
        <f t="shared" si="50"/>
        <v/>
      </c>
    </row>
    <row r="26" spans="1:74" ht="18" customHeight="1">
      <c r="A26" s="684">
        <v>18</v>
      </c>
      <c r="B26" s="7"/>
      <c r="C26" s="7"/>
      <c r="D26" s="424"/>
      <c r="E26" s="11"/>
      <c r="F26" s="7"/>
      <c r="G26" s="7"/>
      <c r="H26" s="7"/>
      <c r="I26" s="7"/>
      <c r="J26" s="18"/>
      <c r="K26" s="7"/>
      <c r="L26" s="19"/>
      <c r="M26" s="475"/>
      <c r="N26" s="7"/>
      <c r="O26" s="425"/>
      <c r="P26" s="9"/>
      <c r="Q26" s="64" t="str">
        <f t="shared" si="51"/>
        <v/>
      </c>
      <c r="R26" s="488"/>
      <c r="S26" s="471"/>
      <c r="T26" s="9"/>
      <c r="U26" s="9"/>
      <c r="V26" s="64" t="str">
        <f t="shared" si="52"/>
        <v/>
      </c>
      <c r="W26" s="496"/>
      <c r="X26" s="471"/>
      <c r="Y26" s="9"/>
      <c r="Z26" s="9"/>
      <c r="AA26" s="65" t="str">
        <f t="shared" si="53"/>
        <v/>
      </c>
      <c r="AB26" s="16"/>
      <c r="AC26" s="120" t="str" cm="1">
        <f t="array" ref="AC26">IF((_xlfn.IFS(TRIM(SUBSTITUTE(AB26,CHAR(160),""))="Devis 1",IFERROR(VALUE(TRIM(SUBSTITUTE(O26,CHAR(160),""))),0),TRIM(SUBSTITUTE(AB26,CHAR(160),""))="Devis 2",IFERROR(VALUE(TRIM(SUBSTITUTE(T26,CHAR(160),""))),0),TRIM(SUBSTITUTE(AB26,CHAR(160),""))="Devis 3",IFERROR(VALUE(TRIM(SUBSTITUTE(Y26,CHAR(160),""))),0),TRUE,0)*IFERROR(VALUE(TRIM(SUBSTITUTE(E26,CHAR(160),""))),0))=0,"",_xlfn.IFS(TRIM(SUBSTITUTE(AB26,CHAR(160),""))="Devis 1",IFERROR(VALUE(TRIM(SUBSTITUTE(O26,CHAR(160),""))),0),TRIM(SUBSTITUTE(AB26,CHAR(160),""))="Devis 2",IFERROR(VALUE(TRIM(SUBSTITUTE(T26,CHAR(160),""))),0),TRIM(SUBSTITUTE(AB26,CHAR(160),""))="Devis 3",IFERROR(VALUE(TRIM(SUBSTITUTE(Y26,CHAR(160),""))),0),TRUE,0)*IFERROR(VALUE(TRIM(SUBSTITUTE(E26,CHAR(160),""))),0))</f>
        <v/>
      </c>
      <c r="AD26" s="116" t="str" cm="1">
        <f t="array" ref="AD26">IF(ROUND((_xlfn.IFS(TRIM(SUBSTITUTE(AB26,CHAR(160),""))="Devis 1",IFERROR(VALUE(TRIM(SUBSTITUTE(P26,CHAR(160),""))),0),TRIM(SUBSTITUTE(AB26,CHAR(160),""))="Devis 2",IFERROR(VALUE(TRIM(SUBSTITUTE(U26,CHAR(160),""))),0),TRIM(SUBSTITUTE(AB26,CHAR(160),""))="Devis 3",IFERROR(VALUE(TRIM(SUBSTITUTE(Z26,CHAR(160),""))),0),TRUE,0)*IFERROR(VALUE(TRIM(SUBSTITUTE(E26,CHAR(160),""))),0)),2)=0,IF(AC26&lt;&gt;"",0,""),ROUND((_xlfn.IFS(TRIM(SUBSTITUTE(AB26,CHAR(160),""))="Devis 1",IFERROR(VALUE(TRIM(SUBSTITUTE(P26,CHAR(160),""))),0),TRIM(SUBSTITUTE(AB26,CHAR(160),""))="Devis 2",IFERROR(VALUE(TRIM(SUBSTITUTE(U26,CHAR(160),""))),0),TRIM(SUBSTITUTE(AB26,CHAR(160),""))="Devis 3",IFERROR(VALUE(TRIM(SUBSTITUTE(Z26,CHAR(160),""))),0),TRUE,0)*IFERROR(VALUE(TRIM(SUBSTITUTE(E26,CHAR(160),""))),0)),2))</f>
        <v/>
      </c>
      <c r="AE26" s="121" t="str">
        <f t="shared" si="54"/>
        <v/>
      </c>
      <c r="AF26" s="683"/>
      <c r="AG26" s="66" t="str">
        <f t="shared" si="18"/>
        <v/>
      </c>
      <c r="AH26" s="15" t="str">
        <f t="shared" si="19"/>
        <v/>
      </c>
      <c r="AI26" s="15" t="str">
        <f t="shared" si="20"/>
        <v/>
      </c>
      <c r="AJ26" s="442" t="str">
        <f t="shared" si="21"/>
        <v/>
      </c>
      <c r="AK26" s="15" t="str">
        <f t="shared" si="22"/>
        <v/>
      </c>
      <c r="AL26" s="15" t="str">
        <f t="shared" si="23"/>
        <v/>
      </c>
      <c r="AM26" s="15" t="str">
        <f t="shared" si="24"/>
        <v/>
      </c>
      <c r="AN26" s="15" t="str">
        <f t="shared" si="25"/>
        <v/>
      </c>
      <c r="AO26" s="15" t="str">
        <f t="shared" si="26"/>
        <v/>
      </c>
      <c r="AP26" s="15" t="str">
        <f t="shared" si="27"/>
        <v/>
      </c>
      <c r="AQ26" s="69" t="str">
        <f t="shared" si="28"/>
        <v/>
      </c>
      <c r="AR26" s="482" t="str">
        <f t="shared" si="29"/>
        <v/>
      </c>
      <c r="AS26" s="15" t="str">
        <f t="shared" si="30"/>
        <v/>
      </c>
      <c r="AT26" s="20" t="str">
        <f t="shared" si="31"/>
        <v/>
      </c>
      <c r="AU26" s="20" t="str">
        <f t="shared" si="32"/>
        <v/>
      </c>
      <c r="AV26" s="64" t="str">
        <f t="shared" si="33"/>
        <v/>
      </c>
      <c r="AW26" s="492" t="str">
        <f t="shared" si="34"/>
        <v/>
      </c>
      <c r="AX26" s="15" t="str">
        <f t="shared" si="35"/>
        <v/>
      </c>
      <c r="AY26" s="20" t="str">
        <f t="shared" si="36"/>
        <v/>
      </c>
      <c r="AZ26" s="20" t="str">
        <f t="shared" si="37"/>
        <v/>
      </c>
      <c r="BA26" s="64" t="str">
        <f t="shared" si="38"/>
        <v/>
      </c>
      <c r="BB26" s="499" t="str">
        <f t="shared" si="39"/>
        <v/>
      </c>
      <c r="BC26" s="15" t="str">
        <f t="shared" si="40"/>
        <v/>
      </c>
      <c r="BD26" s="20" t="str">
        <f t="shared" si="41"/>
        <v/>
      </c>
      <c r="BE26" s="20" t="str">
        <f t="shared" si="42"/>
        <v/>
      </c>
      <c r="BF26" s="70" t="str">
        <f t="shared" si="43"/>
        <v/>
      </c>
      <c r="BG26" s="66" t="str">
        <f t="shared" si="44"/>
        <v/>
      </c>
      <c r="BH26" s="72"/>
      <c r="BI26" s="71" t="str">
        <f t="shared" si="45"/>
        <v/>
      </c>
      <c r="BJ26" s="71" t="str">
        <f t="shared" si="16"/>
        <v/>
      </c>
      <c r="BK26" s="504" t="str">
        <f t="shared" si="46"/>
        <v/>
      </c>
      <c r="BL26" s="504" t="str" cm="1">
        <f t="array" ref="BL26">IF($AJ26="","",
_xlfn.IFS(
$BG26="Devis 1",
IF(ISBLANK(AT26),"",IFERROR(VALUE(TRIM(SUBSTITUTE(AT26,CHAR(160),""))),0)*IFERROR(VALUE(TRIM(SUBSTITUTE($AJ26,CHAR(160),""))),0)),
$BG26="Devis 2",
IF(ISBLANK(AY26),"",IFERROR(VALUE(TRIM(SUBSTITUTE(AY26,CHAR(160),""))),0)*IFERROR(VALUE(TRIM(SUBSTITUTE($AJ26,CHAR(160),""))),0)),
$BG26="Devis 3",
IF(ISBLANK(BD26),"",IFERROR(VALUE(TRIM(SUBSTITUTE(BD26,CHAR(160),""))),0)*IFERROR(VALUE(TRIM(SUBSTITUTE($AJ26,CHAR(160),""))),0)),
TRUE,0
)
)</f>
        <v/>
      </c>
      <c r="BM26" s="715" t="str" cm="1">
        <f t="array" ref="BM26">IF($AJ26="","",
_xlfn.IFS(
$BG26="Devis 1",
IF(ISBLANK(AU26),"",IFERROR(VALUE(TRIM(SUBSTITUTE(AU26,CHAR(160),""))),0)*IFERROR(VALUE(TRIM(SUBSTITUTE($AJ26,CHAR(160),""))),0)),
$BG26="Devis 2",
IF(ISBLANK(AZ26),"",IFERROR(VALUE(TRIM(SUBSTITUTE(AZ26,CHAR(160),""))),0)*IFERROR(VALUE(TRIM(SUBSTITUTE($AJ26,CHAR(160),""))),0)),
$BG26="Devis 3",
IF(ISBLANK(BE26),"",IFERROR(VALUE(TRIM(SUBSTITUTE(BE26,CHAR(160),""))),0)*IFERROR(VALUE(TRIM(SUBSTITUTE($AJ26,CHAR(160),""))),0)),
TRUE,0
)
)</f>
        <v/>
      </c>
      <c r="BN26" s="511" t="str">
        <f t="shared" si="47"/>
        <v/>
      </c>
      <c r="BO26" s="505"/>
      <c r="BP26" s="14" t="str" cm="1">
        <f t="array" ref="BP26">IF(OR(BN26="",BK26="",BL26="",BI26="",BM26="",BJ26=""),"",_xlfn.IFS(
ROUND(IFERROR(VALUE(TRIM(SUBSTITUTE(BN26,CHAR(160),""))),0),2)&gt;
ROUND(IFERROR(VALUE(TRIM(SUBSTITUTE(BK26,CHAR(160),""))),0),2),
"KO : Le montant retenu TTC est supérieur au montant raisonnable TTC. Merci de revoir la ligne de dépense ou plafonner son montant.",
ROUND(IFERROR(VALUE(TRIM(SUBSTITUTE(BL26,CHAR(160),""))),0),2)&gt;
ROUND(IFERROR(VALUE(TRIM(SUBSTITUTE(BI26,CHAR(160),""))),0),2),
"Attention : Le montant retenu HT est supérieur au montant HT raisonnable. Merci de revoir la ligne de dépense, plafonner son montant, ou justifier la reventillation HT / TVA.",
ROUND(IFERROR(VALUE(TRIM(SUBSTITUTE(BM26,CHAR(160),""))),0),2)&gt;
ROUND(IFERROR(VALUE(TRIM(SUBSTITUTE(BJ26,CHAR(160),""))),0),2),
"Attention : Le montant TVA retenu est supérieur au montant TVA raisonnable. Merci de revoir la ligne de dépense, plafonner son montant, ou justifier la reventillation HT / TVA.",
ROUND(IFERROR(VALUE(TRIM(SUBSTITUTE(BN26,CHAR(160),""))),0),2)&gt;
ROUND(IFERROR(VALUE(TRIM(SUBSTITUTE(MIN(Q26,V26,AA26),CHAR(160),""))),0),2),
"Attention : Le devis retenu n'est pas le moins cher. Une justification de la part du porteur est nécessaire.",
ROUND(IFERROR(VALUE(TRIM(SUBSTITUTE(BN26,CHAR(160),""))),0),2)=0,
"Attention : montant présenté entièrement écarté",
ROUND(IFERROR(VALUE(TRIM(SUBSTITUTE(BK26,CHAR(160),""))),0),2)=
ROUND(IFERROR(VALUE(TRIM(SUBSTITUTE(BN26,CHAR(160),""))),0),2),
"OK",
ROUND(IFERROR(VALUE(TRIM(SUBSTITUTE(BK26,CHAR(160),""))),0),2)&gt;
ROUND(IFERROR(VALUE(TRIM(SUBSTITUTE(BN26,CHAR(160),""))),0),2),
" OK : Montant instruit inférieur au montant raisonnable.",
TRUE,""
))</f>
        <v/>
      </c>
      <c r="BQ26" s="14" t="str" cm="1">
        <f t="array" ref="BQ26">IF(OR(BN26="",AE26="",BL26="",AC26="",BM26="",AD26=""),"",_xlfn.IFS(ROUND(IFERROR(VALUE(TRIM(SUBSTITUTE(BN26,CHAR(160),""))),0),2)&gt;ROUND(IFERROR(VALUE(TRIM(SUBSTITUTE(AE26,CHAR(160),""))),0),2),"KO : Le montant retenu TTC est supérieur au montant présenté TTC. Merci de revoir la ligne de dépense ou plafonner son montant.",ROUND(IFERROR(VALUE(TRIM(SUBSTITUTE(BN26,CHAR(160),""))),0),2)=0,"Attention : montant présenté entièrement écarté",ROUND(IFERROR(VALUE(TRIM(SUBSTITUTE(BL26,CHAR(160),""))),0),2)&gt;ROUND(IFERROR(VALUE(TRIM(SUBSTITUTE(AC26,CHAR(160),""))),0),2),"Attention : Le montant retenu HT est supérieur au montant HT présenté. Merci de revoir la ligne de dépense, plafonner son montant, ou justifier la reventillation HT / TVA.",ROUND(IFERROR(VALUE(TRIM(SUBSTITUTE(BM26,CHAR(160),""))),0),2)&gt;ROUND(IFERROR(VALUE(TRIM(SUBSTITUTE(AD26,CHAR(160),""))),0),2),"Attention : Le montant TVA retenu est supérieur au montant TVA présenté. Merci de revoir la ligne de dépense, plafonner son montant, ou justifier la reventillation HT / TVA.",ROUND(IFERROR(VALUE(TRIM(SUBSTITUTE(AE26,CHAR(160),""))),0),2)=0,"",ROUND(IFERROR(VALUE(TRIM(SUBSTITUTE(BN26,CHAR(160),""))),0),2)=
ROUND(IFERROR(VALUE(TRIM(SUBSTITUTE(AE26,CHAR(160),""))),0),2),"OK",ROUND(IFERROR(VALUE(TRIM(SUBSTITUTE(BN26,CHAR(160),""))),0),2)&lt;ROUND(IFERROR(VALUE(TRIM(SUBSTITUTE(AE26,CHAR(160),""))),0),2),"Attention : montant présenté partiellement écarté",TRUE,""))</f>
        <v/>
      </c>
      <c r="BR26" s="71" t="str">
        <f t="shared" si="48"/>
        <v/>
      </c>
      <c r="BS26" s="71" t="str">
        <f t="shared" si="49"/>
        <v/>
      </c>
      <c r="BT26" s="71" t="str">
        <f t="shared" si="50"/>
        <v/>
      </c>
    </row>
    <row r="27" spans="1:74" ht="18" customHeight="1">
      <c r="A27" s="684">
        <v>19</v>
      </c>
      <c r="B27" s="7"/>
      <c r="C27" s="7"/>
      <c r="D27" s="424"/>
      <c r="E27" s="11"/>
      <c r="F27" s="7"/>
      <c r="G27" s="7"/>
      <c r="H27" s="7"/>
      <c r="I27" s="7"/>
      <c r="J27" s="18"/>
      <c r="K27" s="7"/>
      <c r="L27" s="19"/>
      <c r="M27" s="475"/>
      <c r="N27" s="7"/>
      <c r="O27" s="425"/>
      <c r="P27" s="9"/>
      <c r="Q27" s="64" t="str">
        <f t="shared" si="51"/>
        <v/>
      </c>
      <c r="R27" s="488"/>
      <c r="S27" s="471"/>
      <c r="T27" s="9"/>
      <c r="U27" s="9"/>
      <c r="V27" s="64" t="str">
        <f t="shared" si="52"/>
        <v/>
      </c>
      <c r="W27" s="496"/>
      <c r="X27" s="471"/>
      <c r="Y27" s="9"/>
      <c r="Z27" s="9"/>
      <c r="AA27" s="65" t="str">
        <f t="shared" si="53"/>
        <v/>
      </c>
      <c r="AB27" s="16"/>
      <c r="AC27" s="120" t="str" cm="1">
        <f t="array" ref="AC27">IF((_xlfn.IFS(TRIM(SUBSTITUTE(AB27,CHAR(160),""))="Devis 1",IFERROR(VALUE(TRIM(SUBSTITUTE(O27,CHAR(160),""))),0),TRIM(SUBSTITUTE(AB27,CHAR(160),""))="Devis 2",IFERROR(VALUE(TRIM(SUBSTITUTE(T27,CHAR(160),""))),0),TRIM(SUBSTITUTE(AB27,CHAR(160),""))="Devis 3",IFERROR(VALUE(TRIM(SUBSTITUTE(Y27,CHAR(160),""))),0),TRUE,0)*IFERROR(VALUE(TRIM(SUBSTITUTE(E27,CHAR(160),""))),0))=0,"",_xlfn.IFS(TRIM(SUBSTITUTE(AB27,CHAR(160),""))="Devis 1",IFERROR(VALUE(TRIM(SUBSTITUTE(O27,CHAR(160),""))),0),TRIM(SUBSTITUTE(AB27,CHAR(160),""))="Devis 2",IFERROR(VALUE(TRIM(SUBSTITUTE(T27,CHAR(160),""))),0),TRIM(SUBSTITUTE(AB27,CHAR(160),""))="Devis 3",IFERROR(VALUE(TRIM(SUBSTITUTE(Y27,CHAR(160),""))),0),TRUE,0)*IFERROR(VALUE(TRIM(SUBSTITUTE(E27,CHAR(160),""))),0))</f>
        <v/>
      </c>
      <c r="AD27" s="116" t="str" cm="1">
        <f t="array" ref="AD27">IF(ROUND((_xlfn.IFS(TRIM(SUBSTITUTE(AB27,CHAR(160),""))="Devis 1",IFERROR(VALUE(TRIM(SUBSTITUTE(P27,CHAR(160),""))),0),TRIM(SUBSTITUTE(AB27,CHAR(160),""))="Devis 2",IFERROR(VALUE(TRIM(SUBSTITUTE(U27,CHAR(160),""))),0),TRIM(SUBSTITUTE(AB27,CHAR(160),""))="Devis 3",IFERROR(VALUE(TRIM(SUBSTITUTE(Z27,CHAR(160),""))),0),TRUE,0)*IFERROR(VALUE(TRIM(SUBSTITUTE(E27,CHAR(160),""))),0)),2)=0,IF(AC27&lt;&gt;"",0,""),ROUND((_xlfn.IFS(TRIM(SUBSTITUTE(AB27,CHAR(160),""))="Devis 1",IFERROR(VALUE(TRIM(SUBSTITUTE(P27,CHAR(160),""))),0),TRIM(SUBSTITUTE(AB27,CHAR(160),""))="Devis 2",IFERROR(VALUE(TRIM(SUBSTITUTE(U27,CHAR(160),""))),0),TRIM(SUBSTITUTE(AB27,CHAR(160),""))="Devis 3",IFERROR(VALUE(TRIM(SUBSTITUTE(Z27,CHAR(160),""))),0),TRUE,0)*IFERROR(VALUE(TRIM(SUBSTITUTE(E27,CHAR(160),""))),0)),2))</f>
        <v/>
      </c>
      <c r="AE27" s="121" t="str">
        <f t="shared" si="54"/>
        <v/>
      </c>
      <c r="AF27" s="683"/>
      <c r="AG27" s="66" t="str">
        <f t="shared" si="18"/>
        <v/>
      </c>
      <c r="AH27" s="15" t="str">
        <f t="shared" si="19"/>
        <v/>
      </c>
      <c r="AI27" s="15" t="str">
        <f t="shared" si="20"/>
        <v/>
      </c>
      <c r="AJ27" s="442" t="str">
        <f t="shared" si="21"/>
        <v/>
      </c>
      <c r="AK27" s="15" t="str">
        <f t="shared" si="22"/>
        <v/>
      </c>
      <c r="AL27" s="15" t="str">
        <f t="shared" si="23"/>
        <v/>
      </c>
      <c r="AM27" s="15" t="str">
        <f t="shared" si="24"/>
        <v/>
      </c>
      <c r="AN27" s="15" t="str">
        <f t="shared" si="25"/>
        <v/>
      </c>
      <c r="AO27" s="15" t="str">
        <f t="shared" si="26"/>
        <v/>
      </c>
      <c r="AP27" s="15" t="str">
        <f t="shared" si="27"/>
        <v/>
      </c>
      <c r="AQ27" s="69" t="str">
        <f t="shared" si="28"/>
        <v/>
      </c>
      <c r="AR27" s="482" t="str">
        <f t="shared" si="29"/>
        <v/>
      </c>
      <c r="AS27" s="15" t="str">
        <f t="shared" si="30"/>
        <v/>
      </c>
      <c r="AT27" s="20" t="str">
        <f t="shared" si="31"/>
        <v/>
      </c>
      <c r="AU27" s="20" t="str">
        <f t="shared" si="32"/>
        <v/>
      </c>
      <c r="AV27" s="64" t="str">
        <f t="shared" si="33"/>
        <v/>
      </c>
      <c r="AW27" s="492" t="str">
        <f t="shared" si="34"/>
        <v/>
      </c>
      <c r="AX27" s="15" t="str">
        <f t="shared" si="35"/>
        <v/>
      </c>
      <c r="AY27" s="20" t="str">
        <f t="shared" si="36"/>
        <v/>
      </c>
      <c r="AZ27" s="20" t="str">
        <f t="shared" si="37"/>
        <v/>
      </c>
      <c r="BA27" s="64" t="str">
        <f t="shared" si="38"/>
        <v/>
      </c>
      <c r="BB27" s="499" t="str">
        <f t="shared" si="39"/>
        <v/>
      </c>
      <c r="BC27" s="15" t="str">
        <f t="shared" si="40"/>
        <v/>
      </c>
      <c r="BD27" s="20" t="str">
        <f t="shared" si="41"/>
        <v/>
      </c>
      <c r="BE27" s="20" t="str">
        <f t="shared" si="42"/>
        <v/>
      </c>
      <c r="BF27" s="70" t="str">
        <f t="shared" si="43"/>
        <v/>
      </c>
      <c r="BG27" s="66" t="str">
        <f t="shared" si="44"/>
        <v/>
      </c>
      <c r="BH27" s="72"/>
      <c r="BI27" s="71" t="str">
        <f t="shared" si="45"/>
        <v/>
      </c>
      <c r="BJ27" s="71" t="str">
        <f t="shared" si="16"/>
        <v/>
      </c>
      <c r="BK27" s="504" t="str">
        <f t="shared" si="46"/>
        <v/>
      </c>
      <c r="BL27" s="504" t="str" cm="1">
        <f t="array" ref="BL27">IF($AJ27="","",
_xlfn.IFS(
$BG27="Devis 1",
IF(ISBLANK(AT27),"",IFERROR(VALUE(TRIM(SUBSTITUTE(AT27,CHAR(160),""))),0)*IFERROR(VALUE(TRIM(SUBSTITUTE($AJ27,CHAR(160),""))),0)),
$BG27="Devis 2",
IF(ISBLANK(AY27),"",IFERROR(VALUE(TRIM(SUBSTITUTE(AY27,CHAR(160),""))),0)*IFERROR(VALUE(TRIM(SUBSTITUTE($AJ27,CHAR(160),""))),0)),
$BG27="Devis 3",
IF(ISBLANK(BD27),"",IFERROR(VALUE(TRIM(SUBSTITUTE(BD27,CHAR(160),""))),0)*IFERROR(VALUE(TRIM(SUBSTITUTE($AJ27,CHAR(160),""))),0)),
TRUE,0
)
)</f>
        <v/>
      </c>
      <c r="BM27" s="715" t="str" cm="1">
        <f t="array" ref="BM27">IF($AJ27="","",
_xlfn.IFS(
$BG27="Devis 1",
IF(ISBLANK(AU27),"",IFERROR(VALUE(TRIM(SUBSTITUTE(AU27,CHAR(160),""))),0)*IFERROR(VALUE(TRIM(SUBSTITUTE($AJ27,CHAR(160),""))),0)),
$BG27="Devis 2",
IF(ISBLANK(AZ27),"",IFERROR(VALUE(TRIM(SUBSTITUTE(AZ27,CHAR(160),""))),0)*IFERROR(VALUE(TRIM(SUBSTITUTE($AJ27,CHAR(160),""))),0)),
$BG27="Devis 3",
IF(ISBLANK(BE27),"",IFERROR(VALUE(TRIM(SUBSTITUTE(BE27,CHAR(160),""))),0)*IFERROR(VALUE(TRIM(SUBSTITUTE($AJ27,CHAR(160),""))),0)),
TRUE,0
)
)</f>
        <v/>
      </c>
      <c r="BN27" s="511" t="str">
        <f t="shared" si="47"/>
        <v/>
      </c>
      <c r="BO27" s="505"/>
      <c r="BP27" s="14" t="str" cm="1">
        <f t="array" ref="BP27">IF(OR(BN27="",BK27="",BL27="",BI27="",BM27="",BJ27=""),"",_xlfn.IFS(
ROUND(IFERROR(VALUE(TRIM(SUBSTITUTE(BN27,CHAR(160),""))),0),2)&gt;
ROUND(IFERROR(VALUE(TRIM(SUBSTITUTE(BK27,CHAR(160),""))),0),2),
"KO : Le montant retenu TTC est supérieur au montant raisonnable TTC. Merci de revoir la ligne de dépense ou plafonner son montant.",
ROUND(IFERROR(VALUE(TRIM(SUBSTITUTE(BL27,CHAR(160),""))),0),2)&gt;
ROUND(IFERROR(VALUE(TRIM(SUBSTITUTE(BI27,CHAR(160),""))),0),2),
"Attention : Le montant retenu HT est supérieur au montant HT raisonnable. Merci de revoir la ligne de dépense, plafonner son montant, ou justifier la reventillation HT / TVA.",
ROUND(IFERROR(VALUE(TRIM(SUBSTITUTE(BM27,CHAR(160),""))),0),2)&gt;
ROUND(IFERROR(VALUE(TRIM(SUBSTITUTE(BJ27,CHAR(160),""))),0),2),
"Attention : Le montant TVA retenu est supérieur au montant TVA raisonnable. Merci de revoir la ligne de dépense, plafonner son montant, ou justifier la reventillation HT / TVA.",
ROUND(IFERROR(VALUE(TRIM(SUBSTITUTE(BN27,CHAR(160),""))),0),2)&gt;
ROUND(IFERROR(VALUE(TRIM(SUBSTITUTE(MIN(Q27,V27,AA27),CHAR(160),""))),0),2),
"Attention : Le devis retenu n'est pas le moins cher. Une justification de la part du porteur est nécessaire.",
ROUND(IFERROR(VALUE(TRIM(SUBSTITUTE(BN27,CHAR(160),""))),0),2)=0,
"Attention : montant présenté entièrement écarté",
ROUND(IFERROR(VALUE(TRIM(SUBSTITUTE(BK27,CHAR(160),""))),0),2)=
ROUND(IFERROR(VALUE(TRIM(SUBSTITUTE(BN27,CHAR(160),""))),0),2),
"OK",
ROUND(IFERROR(VALUE(TRIM(SUBSTITUTE(BK27,CHAR(160),""))),0),2)&gt;
ROUND(IFERROR(VALUE(TRIM(SUBSTITUTE(BN27,CHAR(160),""))),0),2),
" OK : Montant instruit inférieur au montant raisonnable.",
TRUE,""
))</f>
        <v/>
      </c>
      <c r="BQ27" s="14" t="str" cm="1">
        <f t="array" ref="BQ27">IF(OR(BN27="",AE27="",BL27="",AC27="",BM27="",AD27=""),"",_xlfn.IFS(ROUND(IFERROR(VALUE(TRIM(SUBSTITUTE(BN27,CHAR(160),""))),0),2)&gt;ROUND(IFERROR(VALUE(TRIM(SUBSTITUTE(AE27,CHAR(160),""))),0),2),"KO : Le montant retenu TTC est supérieur au montant présenté TTC. Merci de revoir la ligne de dépense ou plafonner son montant.",ROUND(IFERROR(VALUE(TRIM(SUBSTITUTE(BN27,CHAR(160),""))),0),2)=0,"Attention : montant présenté entièrement écarté",ROUND(IFERROR(VALUE(TRIM(SUBSTITUTE(BL27,CHAR(160),""))),0),2)&gt;ROUND(IFERROR(VALUE(TRIM(SUBSTITUTE(AC27,CHAR(160),""))),0),2),"Attention : Le montant retenu HT est supérieur au montant HT présenté. Merci de revoir la ligne de dépense, plafonner son montant, ou justifier la reventillation HT / TVA.",ROUND(IFERROR(VALUE(TRIM(SUBSTITUTE(BM27,CHAR(160),""))),0),2)&gt;ROUND(IFERROR(VALUE(TRIM(SUBSTITUTE(AD27,CHAR(160),""))),0),2),"Attention : Le montant TVA retenu est supérieur au montant TVA présenté. Merci de revoir la ligne de dépense, plafonner son montant, ou justifier la reventillation HT / TVA.",ROUND(IFERROR(VALUE(TRIM(SUBSTITUTE(AE27,CHAR(160),""))),0),2)=0,"",ROUND(IFERROR(VALUE(TRIM(SUBSTITUTE(BN27,CHAR(160),""))),0),2)=
ROUND(IFERROR(VALUE(TRIM(SUBSTITUTE(AE27,CHAR(160),""))),0),2),"OK",ROUND(IFERROR(VALUE(TRIM(SUBSTITUTE(BN27,CHAR(160),""))),0),2)&lt;ROUND(IFERROR(VALUE(TRIM(SUBSTITUTE(AE27,CHAR(160),""))),0),2),"Attention : montant présenté partiellement écarté",TRUE,""))</f>
        <v/>
      </c>
      <c r="BR27" s="71" t="str">
        <f t="shared" si="48"/>
        <v/>
      </c>
      <c r="BS27" s="71" t="str">
        <f t="shared" si="49"/>
        <v/>
      </c>
      <c r="BT27" s="71" t="str">
        <f t="shared" si="50"/>
        <v/>
      </c>
    </row>
    <row r="28" spans="1:74" ht="18" customHeight="1">
      <c r="A28" s="684">
        <v>20</v>
      </c>
      <c r="B28" s="7"/>
      <c r="C28" s="7"/>
      <c r="D28" s="424"/>
      <c r="E28" s="11"/>
      <c r="F28" s="7"/>
      <c r="G28" s="7"/>
      <c r="H28" s="7"/>
      <c r="I28" s="7"/>
      <c r="J28" s="18"/>
      <c r="K28" s="7"/>
      <c r="L28" s="19"/>
      <c r="M28" s="475"/>
      <c r="N28" s="7"/>
      <c r="O28" s="425"/>
      <c r="P28" s="9"/>
      <c r="Q28" s="64" t="str">
        <f t="shared" si="51"/>
        <v/>
      </c>
      <c r="R28" s="488"/>
      <c r="S28" s="471"/>
      <c r="T28" s="9"/>
      <c r="U28" s="9"/>
      <c r="V28" s="64" t="str">
        <f t="shared" si="52"/>
        <v/>
      </c>
      <c r="W28" s="496"/>
      <c r="X28" s="471"/>
      <c r="Y28" s="9"/>
      <c r="Z28" s="9"/>
      <c r="AA28" s="65" t="str">
        <f t="shared" si="53"/>
        <v/>
      </c>
      <c r="AB28" s="16"/>
      <c r="AC28" s="120" t="str" cm="1">
        <f t="array" ref="AC28">IF((_xlfn.IFS(TRIM(SUBSTITUTE(AB28,CHAR(160),""))="Devis 1",IFERROR(VALUE(TRIM(SUBSTITUTE(O28,CHAR(160),""))),0),TRIM(SUBSTITUTE(AB28,CHAR(160),""))="Devis 2",IFERROR(VALUE(TRIM(SUBSTITUTE(T28,CHAR(160),""))),0),TRIM(SUBSTITUTE(AB28,CHAR(160),""))="Devis 3",IFERROR(VALUE(TRIM(SUBSTITUTE(Y28,CHAR(160),""))),0),TRUE,0)*IFERROR(VALUE(TRIM(SUBSTITUTE(E28,CHAR(160),""))),0))=0,"",_xlfn.IFS(TRIM(SUBSTITUTE(AB28,CHAR(160),""))="Devis 1",IFERROR(VALUE(TRIM(SUBSTITUTE(O28,CHAR(160),""))),0),TRIM(SUBSTITUTE(AB28,CHAR(160),""))="Devis 2",IFERROR(VALUE(TRIM(SUBSTITUTE(T28,CHAR(160),""))),0),TRIM(SUBSTITUTE(AB28,CHAR(160),""))="Devis 3",IFERROR(VALUE(TRIM(SUBSTITUTE(Y28,CHAR(160),""))),0),TRUE,0)*IFERROR(VALUE(TRIM(SUBSTITUTE(E28,CHAR(160),""))),0))</f>
        <v/>
      </c>
      <c r="AD28" s="116" t="str" cm="1">
        <f t="array" ref="AD28">IF(ROUND((_xlfn.IFS(TRIM(SUBSTITUTE(AB28,CHAR(160),""))="Devis 1",IFERROR(VALUE(TRIM(SUBSTITUTE(P28,CHAR(160),""))),0),TRIM(SUBSTITUTE(AB28,CHAR(160),""))="Devis 2",IFERROR(VALUE(TRIM(SUBSTITUTE(U28,CHAR(160),""))),0),TRIM(SUBSTITUTE(AB28,CHAR(160),""))="Devis 3",IFERROR(VALUE(TRIM(SUBSTITUTE(Z28,CHAR(160),""))),0),TRUE,0)*IFERROR(VALUE(TRIM(SUBSTITUTE(E28,CHAR(160),""))),0)),2)=0,IF(AC28&lt;&gt;"",0,""),ROUND((_xlfn.IFS(TRIM(SUBSTITUTE(AB28,CHAR(160),""))="Devis 1",IFERROR(VALUE(TRIM(SUBSTITUTE(P28,CHAR(160),""))),0),TRIM(SUBSTITUTE(AB28,CHAR(160),""))="Devis 2",IFERROR(VALUE(TRIM(SUBSTITUTE(U28,CHAR(160),""))),0),TRIM(SUBSTITUTE(AB28,CHAR(160),""))="Devis 3",IFERROR(VALUE(TRIM(SUBSTITUTE(Z28,CHAR(160),""))),0),TRUE,0)*IFERROR(VALUE(TRIM(SUBSTITUTE(E28,CHAR(160),""))),0)),2))</f>
        <v/>
      </c>
      <c r="AE28" s="121" t="str">
        <f t="shared" si="54"/>
        <v/>
      </c>
      <c r="AF28" s="683"/>
      <c r="AG28" s="66" t="str">
        <f t="shared" si="18"/>
        <v/>
      </c>
      <c r="AH28" s="15" t="str">
        <f t="shared" si="19"/>
        <v/>
      </c>
      <c r="AI28" s="15" t="str">
        <f t="shared" si="20"/>
        <v/>
      </c>
      <c r="AJ28" s="442" t="str">
        <f t="shared" si="21"/>
        <v/>
      </c>
      <c r="AK28" s="15" t="str">
        <f t="shared" si="22"/>
        <v/>
      </c>
      <c r="AL28" s="15" t="str">
        <f t="shared" si="23"/>
        <v/>
      </c>
      <c r="AM28" s="15" t="str">
        <f t="shared" si="24"/>
        <v/>
      </c>
      <c r="AN28" s="15" t="str">
        <f t="shared" si="25"/>
        <v/>
      </c>
      <c r="AO28" s="15" t="str">
        <f t="shared" si="26"/>
        <v/>
      </c>
      <c r="AP28" s="15" t="str">
        <f t="shared" si="27"/>
        <v/>
      </c>
      <c r="AQ28" s="69" t="str">
        <f t="shared" si="28"/>
        <v/>
      </c>
      <c r="AR28" s="482" t="str">
        <f t="shared" si="29"/>
        <v/>
      </c>
      <c r="AS28" s="15" t="str">
        <f t="shared" si="30"/>
        <v/>
      </c>
      <c r="AT28" s="20" t="str">
        <f t="shared" si="31"/>
        <v/>
      </c>
      <c r="AU28" s="20" t="str">
        <f t="shared" si="32"/>
        <v/>
      </c>
      <c r="AV28" s="64" t="str">
        <f t="shared" si="33"/>
        <v/>
      </c>
      <c r="AW28" s="492" t="str">
        <f t="shared" si="34"/>
        <v/>
      </c>
      <c r="AX28" s="15" t="str">
        <f t="shared" si="35"/>
        <v/>
      </c>
      <c r="AY28" s="20" t="str">
        <f t="shared" si="36"/>
        <v/>
      </c>
      <c r="AZ28" s="20" t="str">
        <f t="shared" si="37"/>
        <v/>
      </c>
      <c r="BA28" s="64" t="str">
        <f t="shared" si="38"/>
        <v/>
      </c>
      <c r="BB28" s="499" t="str">
        <f t="shared" si="39"/>
        <v/>
      </c>
      <c r="BC28" s="15" t="str">
        <f t="shared" si="40"/>
        <v/>
      </c>
      <c r="BD28" s="20" t="str">
        <f t="shared" si="41"/>
        <v/>
      </c>
      <c r="BE28" s="20" t="str">
        <f t="shared" si="42"/>
        <v/>
      </c>
      <c r="BF28" s="70" t="str">
        <f t="shared" si="43"/>
        <v/>
      </c>
      <c r="BG28" s="66" t="str">
        <f t="shared" si="44"/>
        <v/>
      </c>
      <c r="BH28" s="72"/>
      <c r="BI28" s="71" t="str">
        <f t="shared" si="45"/>
        <v/>
      </c>
      <c r="BJ28" s="71" t="str">
        <f t="shared" si="16"/>
        <v/>
      </c>
      <c r="BK28" s="504" t="str">
        <f t="shared" si="46"/>
        <v/>
      </c>
      <c r="BL28" s="504" t="str" cm="1">
        <f t="array" ref="BL28">IF($AJ28="","",
_xlfn.IFS(
$BG28="Devis 1",
IF(ISBLANK(AT28),"",IFERROR(VALUE(TRIM(SUBSTITUTE(AT28,CHAR(160),""))),0)*IFERROR(VALUE(TRIM(SUBSTITUTE($AJ28,CHAR(160),""))),0)),
$BG28="Devis 2",
IF(ISBLANK(AY28),"",IFERROR(VALUE(TRIM(SUBSTITUTE(AY28,CHAR(160),""))),0)*IFERROR(VALUE(TRIM(SUBSTITUTE($AJ28,CHAR(160),""))),0)),
$BG28="Devis 3",
IF(ISBLANK(BD28),"",IFERROR(VALUE(TRIM(SUBSTITUTE(BD28,CHAR(160),""))),0)*IFERROR(VALUE(TRIM(SUBSTITUTE($AJ28,CHAR(160),""))),0)),
TRUE,0
)
)</f>
        <v/>
      </c>
      <c r="BM28" s="715" t="str" cm="1">
        <f t="array" ref="BM28">IF($AJ28="","",
_xlfn.IFS(
$BG28="Devis 1",
IF(ISBLANK(AU28),"",IFERROR(VALUE(TRIM(SUBSTITUTE(AU28,CHAR(160),""))),0)*IFERROR(VALUE(TRIM(SUBSTITUTE($AJ28,CHAR(160),""))),0)),
$BG28="Devis 2",
IF(ISBLANK(AZ28),"",IFERROR(VALUE(TRIM(SUBSTITUTE(AZ28,CHAR(160),""))),0)*IFERROR(VALUE(TRIM(SUBSTITUTE($AJ28,CHAR(160),""))),0)),
$BG28="Devis 3",
IF(ISBLANK(BE28),"",IFERROR(VALUE(TRIM(SUBSTITUTE(BE28,CHAR(160),""))),0)*IFERROR(VALUE(TRIM(SUBSTITUTE($AJ28,CHAR(160),""))),0)),
TRUE,0
)
)</f>
        <v/>
      </c>
      <c r="BN28" s="511" t="str">
        <f t="shared" si="47"/>
        <v/>
      </c>
      <c r="BO28" s="505"/>
      <c r="BP28" s="14" t="str" cm="1">
        <f t="array" ref="BP28">IF(OR(BN28="",BK28="",BL28="",BI28="",BM28="",BJ28=""),"",_xlfn.IFS(
ROUND(IFERROR(VALUE(TRIM(SUBSTITUTE(BN28,CHAR(160),""))),0),2)&gt;
ROUND(IFERROR(VALUE(TRIM(SUBSTITUTE(BK28,CHAR(160),""))),0),2),
"KO : Le montant retenu TTC est supérieur au montant raisonnable TTC. Merci de revoir la ligne de dépense ou plafonner son montant.",
ROUND(IFERROR(VALUE(TRIM(SUBSTITUTE(BL28,CHAR(160),""))),0),2)&gt;
ROUND(IFERROR(VALUE(TRIM(SUBSTITUTE(BI28,CHAR(160),""))),0),2),
"Attention : Le montant retenu HT est supérieur au montant HT raisonnable. Merci de revoir la ligne de dépense, plafonner son montant, ou justifier la reventillation HT / TVA.",
ROUND(IFERROR(VALUE(TRIM(SUBSTITUTE(BM28,CHAR(160),""))),0),2)&gt;
ROUND(IFERROR(VALUE(TRIM(SUBSTITUTE(BJ28,CHAR(160),""))),0),2),
"Attention : Le montant TVA retenu est supérieur au montant TVA raisonnable. Merci de revoir la ligne de dépense, plafonner son montant, ou justifier la reventillation HT / TVA.",
ROUND(IFERROR(VALUE(TRIM(SUBSTITUTE(BN28,CHAR(160),""))),0),2)&gt;
ROUND(IFERROR(VALUE(TRIM(SUBSTITUTE(MIN(Q28,V28,AA28),CHAR(160),""))),0),2),
"Attention : Le devis retenu n'est pas le moins cher. Une justification de la part du porteur est nécessaire.",
ROUND(IFERROR(VALUE(TRIM(SUBSTITUTE(BN28,CHAR(160),""))),0),2)=0,
"Attention : montant présenté entièrement écarté",
ROUND(IFERROR(VALUE(TRIM(SUBSTITUTE(BK28,CHAR(160),""))),0),2)=
ROUND(IFERROR(VALUE(TRIM(SUBSTITUTE(BN28,CHAR(160),""))),0),2),
"OK",
ROUND(IFERROR(VALUE(TRIM(SUBSTITUTE(BK28,CHAR(160),""))),0),2)&gt;
ROUND(IFERROR(VALUE(TRIM(SUBSTITUTE(BN28,CHAR(160),""))),0),2),
" OK : Montant instruit inférieur au montant raisonnable.",
TRUE,""
))</f>
        <v/>
      </c>
      <c r="BQ28" s="14" t="str" cm="1">
        <f t="array" ref="BQ28">IF(OR(BN28="",AE28="",BL28="",AC28="",BM28="",AD28=""),"",_xlfn.IFS(ROUND(IFERROR(VALUE(TRIM(SUBSTITUTE(BN28,CHAR(160),""))),0),2)&gt;ROUND(IFERROR(VALUE(TRIM(SUBSTITUTE(AE28,CHAR(160),""))),0),2),"KO : Le montant retenu TTC est supérieur au montant présenté TTC. Merci de revoir la ligne de dépense ou plafonner son montant.",ROUND(IFERROR(VALUE(TRIM(SUBSTITUTE(BN28,CHAR(160),""))),0),2)=0,"Attention : montant présenté entièrement écarté",ROUND(IFERROR(VALUE(TRIM(SUBSTITUTE(BL28,CHAR(160),""))),0),2)&gt;ROUND(IFERROR(VALUE(TRIM(SUBSTITUTE(AC28,CHAR(160),""))),0),2),"Attention : Le montant retenu HT est supérieur au montant HT présenté. Merci de revoir la ligne de dépense, plafonner son montant, ou justifier la reventillation HT / TVA.",ROUND(IFERROR(VALUE(TRIM(SUBSTITUTE(BM28,CHAR(160),""))),0),2)&gt;ROUND(IFERROR(VALUE(TRIM(SUBSTITUTE(AD28,CHAR(160),""))),0),2),"Attention : Le montant TVA retenu est supérieur au montant TVA présenté. Merci de revoir la ligne de dépense, plafonner son montant, ou justifier la reventillation HT / TVA.",ROUND(IFERROR(VALUE(TRIM(SUBSTITUTE(AE28,CHAR(160),""))),0),2)=0,"",ROUND(IFERROR(VALUE(TRIM(SUBSTITUTE(BN28,CHAR(160),""))),0),2)=
ROUND(IFERROR(VALUE(TRIM(SUBSTITUTE(AE28,CHAR(160),""))),0),2),"OK",ROUND(IFERROR(VALUE(TRIM(SUBSTITUTE(BN28,CHAR(160),""))),0),2)&lt;ROUND(IFERROR(VALUE(TRIM(SUBSTITUTE(AE28,CHAR(160),""))),0),2),"Attention : montant présenté partiellement écarté",TRUE,""))</f>
        <v/>
      </c>
      <c r="BR28" s="71" t="str">
        <f t="shared" si="48"/>
        <v/>
      </c>
      <c r="BS28" s="71" t="str">
        <f t="shared" si="49"/>
        <v/>
      </c>
      <c r="BT28" s="71" t="str">
        <f t="shared" si="50"/>
        <v/>
      </c>
    </row>
    <row r="29" spans="1:74" ht="18" customHeight="1">
      <c r="A29" s="684">
        <v>21</v>
      </c>
      <c r="B29" s="7"/>
      <c r="C29" s="7"/>
      <c r="D29" s="424"/>
      <c r="E29" s="11"/>
      <c r="F29" s="7"/>
      <c r="G29" s="7"/>
      <c r="H29" s="7"/>
      <c r="I29" s="7"/>
      <c r="J29" s="18"/>
      <c r="K29" s="7"/>
      <c r="L29" s="19"/>
      <c r="M29" s="475"/>
      <c r="N29" s="7"/>
      <c r="O29" s="425"/>
      <c r="P29" s="9"/>
      <c r="Q29" s="64" t="str">
        <f t="shared" si="51"/>
        <v/>
      </c>
      <c r="R29" s="488"/>
      <c r="S29" s="471"/>
      <c r="T29" s="9"/>
      <c r="U29" s="9"/>
      <c r="V29" s="64" t="str">
        <f t="shared" si="52"/>
        <v/>
      </c>
      <c r="W29" s="496"/>
      <c r="X29" s="471"/>
      <c r="Y29" s="9"/>
      <c r="Z29" s="9"/>
      <c r="AA29" s="65" t="str">
        <f t="shared" si="53"/>
        <v/>
      </c>
      <c r="AB29" s="16"/>
      <c r="AC29" s="120" t="str" cm="1">
        <f t="array" ref="AC29">IF((_xlfn.IFS(TRIM(SUBSTITUTE(AB29,CHAR(160),""))="Devis 1",IFERROR(VALUE(TRIM(SUBSTITUTE(O29,CHAR(160),""))),0),TRIM(SUBSTITUTE(AB29,CHAR(160),""))="Devis 2",IFERROR(VALUE(TRIM(SUBSTITUTE(T29,CHAR(160),""))),0),TRIM(SUBSTITUTE(AB29,CHAR(160),""))="Devis 3",IFERROR(VALUE(TRIM(SUBSTITUTE(Y29,CHAR(160),""))),0),TRUE,0)*IFERROR(VALUE(TRIM(SUBSTITUTE(E29,CHAR(160),""))),0))=0,"",_xlfn.IFS(TRIM(SUBSTITUTE(AB29,CHAR(160),""))="Devis 1",IFERROR(VALUE(TRIM(SUBSTITUTE(O29,CHAR(160),""))),0),TRIM(SUBSTITUTE(AB29,CHAR(160),""))="Devis 2",IFERROR(VALUE(TRIM(SUBSTITUTE(T29,CHAR(160),""))),0),TRIM(SUBSTITUTE(AB29,CHAR(160),""))="Devis 3",IFERROR(VALUE(TRIM(SUBSTITUTE(Y29,CHAR(160),""))),0),TRUE,0)*IFERROR(VALUE(TRIM(SUBSTITUTE(E29,CHAR(160),""))),0))</f>
        <v/>
      </c>
      <c r="AD29" s="116" t="str" cm="1">
        <f t="array" ref="AD29">IF(ROUND((_xlfn.IFS(TRIM(SUBSTITUTE(AB29,CHAR(160),""))="Devis 1",IFERROR(VALUE(TRIM(SUBSTITUTE(P29,CHAR(160),""))),0),TRIM(SUBSTITUTE(AB29,CHAR(160),""))="Devis 2",IFERROR(VALUE(TRIM(SUBSTITUTE(U29,CHAR(160),""))),0),TRIM(SUBSTITUTE(AB29,CHAR(160),""))="Devis 3",IFERROR(VALUE(TRIM(SUBSTITUTE(Z29,CHAR(160),""))),0),TRUE,0)*IFERROR(VALUE(TRIM(SUBSTITUTE(E29,CHAR(160),""))),0)),2)=0,IF(AC29&lt;&gt;"",0,""),ROUND((_xlfn.IFS(TRIM(SUBSTITUTE(AB29,CHAR(160),""))="Devis 1",IFERROR(VALUE(TRIM(SUBSTITUTE(P29,CHAR(160),""))),0),TRIM(SUBSTITUTE(AB29,CHAR(160),""))="Devis 2",IFERROR(VALUE(TRIM(SUBSTITUTE(U29,CHAR(160),""))),0),TRIM(SUBSTITUTE(AB29,CHAR(160),""))="Devis 3",IFERROR(VALUE(TRIM(SUBSTITUTE(Z29,CHAR(160),""))),0),TRUE,0)*IFERROR(VALUE(TRIM(SUBSTITUTE(E29,CHAR(160),""))),0)),2))</f>
        <v/>
      </c>
      <c r="AE29" s="121" t="str">
        <f t="shared" si="54"/>
        <v/>
      </c>
      <c r="AF29" s="683"/>
      <c r="AG29" s="66" t="str">
        <f t="shared" si="18"/>
        <v/>
      </c>
      <c r="AH29" s="15" t="str">
        <f t="shared" si="19"/>
        <v/>
      </c>
      <c r="AI29" s="15" t="str">
        <f t="shared" si="20"/>
        <v/>
      </c>
      <c r="AJ29" s="442" t="str">
        <f t="shared" si="21"/>
        <v/>
      </c>
      <c r="AK29" s="15" t="str">
        <f t="shared" si="22"/>
        <v/>
      </c>
      <c r="AL29" s="15" t="str">
        <f t="shared" si="23"/>
        <v/>
      </c>
      <c r="AM29" s="15" t="str">
        <f t="shared" si="24"/>
        <v/>
      </c>
      <c r="AN29" s="15" t="str">
        <f t="shared" si="25"/>
        <v/>
      </c>
      <c r="AO29" s="15" t="str">
        <f t="shared" si="26"/>
        <v/>
      </c>
      <c r="AP29" s="15" t="str">
        <f t="shared" si="27"/>
        <v/>
      </c>
      <c r="AQ29" s="69" t="str">
        <f t="shared" si="28"/>
        <v/>
      </c>
      <c r="AR29" s="482" t="str">
        <f t="shared" si="29"/>
        <v/>
      </c>
      <c r="AS29" s="15" t="str">
        <f t="shared" si="30"/>
        <v/>
      </c>
      <c r="AT29" s="20" t="str">
        <f t="shared" si="31"/>
        <v/>
      </c>
      <c r="AU29" s="20" t="str">
        <f t="shared" si="32"/>
        <v/>
      </c>
      <c r="AV29" s="64" t="str">
        <f t="shared" si="33"/>
        <v/>
      </c>
      <c r="AW29" s="492" t="str">
        <f t="shared" si="34"/>
        <v/>
      </c>
      <c r="AX29" s="15" t="str">
        <f t="shared" si="35"/>
        <v/>
      </c>
      <c r="AY29" s="20" t="str">
        <f t="shared" si="36"/>
        <v/>
      </c>
      <c r="AZ29" s="20" t="str">
        <f t="shared" si="37"/>
        <v/>
      </c>
      <c r="BA29" s="64" t="str">
        <f t="shared" si="38"/>
        <v/>
      </c>
      <c r="BB29" s="499" t="str">
        <f t="shared" si="39"/>
        <v/>
      </c>
      <c r="BC29" s="15" t="str">
        <f t="shared" si="40"/>
        <v/>
      </c>
      <c r="BD29" s="20" t="str">
        <f t="shared" si="41"/>
        <v/>
      </c>
      <c r="BE29" s="20" t="str">
        <f t="shared" si="42"/>
        <v/>
      </c>
      <c r="BF29" s="70" t="str">
        <f t="shared" si="43"/>
        <v/>
      </c>
      <c r="BG29" s="66" t="str">
        <f t="shared" si="44"/>
        <v/>
      </c>
      <c r="BH29" s="72"/>
      <c r="BI29" s="71" t="str">
        <f t="shared" si="45"/>
        <v/>
      </c>
      <c r="BJ29" s="71" t="str">
        <f t="shared" si="16"/>
        <v/>
      </c>
      <c r="BK29" s="504" t="str">
        <f t="shared" si="46"/>
        <v/>
      </c>
      <c r="BL29" s="504" t="str" cm="1">
        <f t="array" ref="BL29">IF($AJ29="","",
_xlfn.IFS(
$BG29="Devis 1",
IF(ISBLANK(AT29),"",IFERROR(VALUE(TRIM(SUBSTITUTE(AT29,CHAR(160),""))),0)*IFERROR(VALUE(TRIM(SUBSTITUTE($AJ29,CHAR(160),""))),0)),
$BG29="Devis 2",
IF(ISBLANK(AY29),"",IFERROR(VALUE(TRIM(SUBSTITUTE(AY29,CHAR(160),""))),0)*IFERROR(VALUE(TRIM(SUBSTITUTE($AJ29,CHAR(160),""))),0)),
$BG29="Devis 3",
IF(ISBLANK(BD29),"",IFERROR(VALUE(TRIM(SUBSTITUTE(BD29,CHAR(160),""))),0)*IFERROR(VALUE(TRIM(SUBSTITUTE($AJ29,CHAR(160),""))),0)),
TRUE,0
)
)</f>
        <v/>
      </c>
      <c r="BM29" s="715" t="str" cm="1">
        <f t="array" ref="BM29">IF($AJ29="","",
_xlfn.IFS(
$BG29="Devis 1",
IF(ISBLANK(AU29),"",IFERROR(VALUE(TRIM(SUBSTITUTE(AU29,CHAR(160),""))),0)*IFERROR(VALUE(TRIM(SUBSTITUTE($AJ29,CHAR(160),""))),0)),
$BG29="Devis 2",
IF(ISBLANK(AZ29),"",IFERROR(VALUE(TRIM(SUBSTITUTE(AZ29,CHAR(160),""))),0)*IFERROR(VALUE(TRIM(SUBSTITUTE($AJ29,CHAR(160),""))),0)),
$BG29="Devis 3",
IF(ISBLANK(BE29),"",IFERROR(VALUE(TRIM(SUBSTITUTE(BE29,CHAR(160),""))),0)*IFERROR(VALUE(TRIM(SUBSTITUTE($AJ29,CHAR(160),""))),0)),
TRUE,0
)
)</f>
        <v/>
      </c>
      <c r="BN29" s="511" t="str">
        <f t="shared" si="47"/>
        <v/>
      </c>
      <c r="BO29" s="505"/>
      <c r="BP29" s="14" t="str" cm="1">
        <f t="array" ref="BP29">IF(OR(BN29="",BK29="",BL29="",BI29="",BM29="",BJ29=""),"",_xlfn.IFS(
ROUND(IFERROR(VALUE(TRIM(SUBSTITUTE(BN29,CHAR(160),""))),0),2)&gt;
ROUND(IFERROR(VALUE(TRIM(SUBSTITUTE(BK29,CHAR(160),""))),0),2),
"KO : Le montant retenu TTC est supérieur au montant raisonnable TTC. Merci de revoir la ligne de dépense ou plafonner son montant.",
ROUND(IFERROR(VALUE(TRIM(SUBSTITUTE(BL29,CHAR(160),""))),0),2)&gt;
ROUND(IFERROR(VALUE(TRIM(SUBSTITUTE(BI29,CHAR(160),""))),0),2),
"Attention : Le montant retenu HT est supérieur au montant HT raisonnable. Merci de revoir la ligne de dépense, plafonner son montant, ou justifier la reventillation HT / TVA.",
ROUND(IFERROR(VALUE(TRIM(SUBSTITUTE(BM29,CHAR(160),""))),0),2)&gt;
ROUND(IFERROR(VALUE(TRIM(SUBSTITUTE(BJ29,CHAR(160),""))),0),2),
"Attention : Le montant TVA retenu est supérieur au montant TVA raisonnable. Merci de revoir la ligne de dépense, plafonner son montant, ou justifier la reventillation HT / TVA.",
ROUND(IFERROR(VALUE(TRIM(SUBSTITUTE(BN29,CHAR(160),""))),0),2)&gt;
ROUND(IFERROR(VALUE(TRIM(SUBSTITUTE(MIN(Q29,V29,AA29),CHAR(160),""))),0),2),
"Attention : Le devis retenu n'est pas le moins cher. Une justification de la part du porteur est nécessaire.",
ROUND(IFERROR(VALUE(TRIM(SUBSTITUTE(BN29,CHAR(160),""))),0),2)=0,
"Attention : montant présenté entièrement écarté",
ROUND(IFERROR(VALUE(TRIM(SUBSTITUTE(BK29,CHAR(160),""))),0),2)=
ROUND(IFERROR(VALUE(TRIM(SUBSTITUTE(BN29,CHAR(160),""))),0),2),
"OK",
ROUND(IFERROR(VALUE(TRIM(SUBSTITUTE(BK29,CHAR(160),""))),0),2)&gt;
ROUND(IFERROR(VALUE(TRIM(SUBSTITUTE(BN29,CHAR(160),""))),0),2),
" OK : Montant instruit inférieur au montant raisonnable.",
TRUE,""
))</f>
        <v/>
      </c>
      <c r="BQ29" s="14" t="str" cm="1">
        <f t="array" ref="BQ29">IF(OR(BN29="",AE29="",BL29="",AC29="",BM29="",AD29=""),"",_xlfn.IFS(ROUND(IFERROR(VALUE(TRIM(SUBSTITUTE(BN29,CHAR(160),""))),0),2)&gt;ROUND(IFERROR(VALUE(TRIM(SUBSTITUTE(AE29,CHAR(160),""))),0),2),"KO : Le montant retenu TTC est supérieur au montant présenté TTC. Merci de revoir la ligne de dépense ou plafonner son montant.",ROUND(IFERROR(VALUE(TRIM(SUBSTITUTE(BN29,CHAR(160),""))),0),2)=0,"Attention : montant présenté entièrement écarté",ROUND(IFERROR(VALUE(TRIM(SUBSTITUTE(BL29,CHAR(160),""))),0),2)&gt;ROUND(IFERROR(VALUE(TRIM(SUBSTITUTE(AC29,CHAR(160),""))),0),2),"Attention : Le montant retenu HT est supérieur au montant HT présenté. Merci de revoir la ligne de dépense, plafonner son montant, ou justifier la reventillation HT / TVA.",ROUND(IFERROR(VALUE(TRIM(SUBSTITUTE(BM29,CHAR(160),""))),0),2)&gt;ROUND(IFERROR(VALUE(TRIM(SUBSTITUTE(AD29,CHAR(160),""))),0),2),"Attention : Le montant TVA retenu est supérieur au montant TVA présenté. Merci de revoir la ligne de dépense, plafonner son montant, ou justifier la reventillation HT / TVA.",ROUND(IFERROR(VALUE(TRIM(SUBSTITUTE(AE29,CHAR(160),""))),0),2)=0,"",ROUND(IFERROR(VALUE(TRIM(SUBSTITUTE(BN29,CHAR(160),""))),0),2)=
ROUND(IFERROR(VALUE(TRIM(SUBSTITUTE(AE29,CHAR(160),""))),0),2),"OK",ROUND(IFERROR(VALUE(TRIM(SUBSTITUTE(BN29,CHAR(160),""))),0),2)&lt;ROUND(IFERROR(VALUE(TRIM(SUBSTITUTE(AE29,CHAR(160),""))),0),2),"Attention : montant présenté partiellement écarté",TRUE,""))</f>
        <v/>
      </c>
      <c r="BR29" s="71" t="str">
        <f t="shared" si="48"/>
        <v/>
      </c>
      <c r="BS29" s="71" t="str">
        <f t="shared" si="49"/>
        <v/>
      </c>
      <c r="BT29" s="71" t="str">
        <f t="shared" si="50"/>
        <v/>
      </c>
    </row>
    <row r="30" spans="1:74" ht="18" customHeight="1">
      <c r="A30" s="684">
        <v>22</v>
      </c>
      <c r="B30" s="7"/>
      <c r="C30" s="7"/>
      <c r="D30" s="424"/>
      <c r="E30" s="11"/>
      <c r="F30" s="7"/>
      <c r="G30" s="7"/>
      <c r="H30" s="7"/>
      <c r="I30" s="7"/>
      <c r="J30" s="18"/>
      <c r="K30" s="7"/>
      <c r="L30" s="19"/>
      <c r="M30" s="475"/>
      <c r="N30" s="7"/>
      <c r="O30" s="425"/>
      <c r="P30" s="9"/>
      <c r="Q30" s="64" t="str">
        <f t="shared" si="51"/>
        <v/>
      </c>
      <c r="R30" s="488"/>
      <c r="S30" s="471"/>
      <c r="T30" s="9"/>
      <c r="U30" s="9"/>
      <c r="V30" s="64" t="str">
        <f t="shared" si="52"/>
        <v/>
      </c>
      <c r="W30" s="496"/>
      <c r="X30" s="471"/>
      <c r="Y30" s="9"/>
      <c r="Z30" s="9"/>
      <c r="AA30" s="65" t="str">
        <f t="shared" si="53"/>
        <v/>
      </c>
      <c r="AB30" s="16"/>
      <c r="AC30" s="120" t="str" cm="1">
        <f t="array" ref="AC30">IF((_xlfn.IFS(TRIM(SUBSTITUTE(AB30,CHAR(160),""))="Devis 1",IFERROR(VALUE(TRIM(SUBSTITUTE(O30,CHAR(160),""))),0),TRIM(SUBSTITUTE(AB30,CHAR(160),""))="Devis 2",IFERROR(VALUE(TRIM(SUBSTITUTE(T30,CHAR(160),""))),0),TRIM(SUBSTITUTE(AB30,CHAR(160),""))="Devis 3",IFERROR(VALUE(TRIM(SUBSTITUTE(Y30,CHAR(160),""))),0),TRUE,0)*IFERROR(VALUE(TRIM(SUBSTITUTE(E30,CHAR(160),""))),0))=0,"",_xlfn.IFS(TRIM(SUBSTITUTE(AB30,CHAR(160),""))="Devis 1",IFERROR(VALUE(TRIM(SUBSTITUTE(O30,CHAR(160),""))),0),TRIM(SUBSTITUTE(AB30,CHAR(160),""))="Devis 2",IFERROR(VALUE(TRIM(SUBSTITUTE(T30,CHAR(160),""))),0),TRIM(SUBSTITUTE(AB30,CHAR(160),""))="Devis 3",IFERROR(VALUE(TRIM(SUBSTITUTE(Y30,CHAR(160),""))),0),TRUE,0)*IFERROR(VALUE(TRIM(SUBSTITUTE(E30,CHAR(160),""))),0))</f>
        <v/>
      </c>
      <c r="AD30" s="116" t="str" cm="1">
        <f t="array" ref="AD30">IF(ROUND((_xlfn.IFS(TRIM(SUBSTITUTE(AB30,CHAR(160),""))="Devis 1",IFERROR(VALUE(TRIM(SUBSTITUTE(P30,CHAR(160),""))),0),TRIM(SUBSTITUTE(AB30,CHAR(160),""))="Devis 2",IFERROR(VALUE(TRIM(SUBSTITUTE(U30,CHAR(160),""))),0),TRIM(SUBSTITUTE(AB30,CHAR(160),""))="Devis 3",IFERROR(VALUE(TRIM(SUBSTITUTE(Z30,CHAR(160),""))),0),TRUE,0)*IFERROR(VALUE(TRIM(SUBSTITUTE(E30,CHAR(160),""))),0)),2)=0,IF(AC30&lt;&gt;"",0,""),ROUND((_xlfn.IFS(TRIM(SUBSTITUTE(AB30,CHAR(160),""))="Devis 1",IFERROR(VALUE(TRIM(SUBSTITUTE(P30,CHAR(160),""))),0),TRIM(SUBSTITUTE(AB30,CHAR(160),""))="Devis 2",IFERROR(VALUE(TRIM(SUBSTITUTE(U30,CHAR(160),""))),0),TRIM(SUBSTITUTE(AB30,CHAR(160),""))="Devis 3",IFERROR(VALUE(TRIM(SUBSTITUTE(Z30,CHAR(160),""))),0),TRUE,0)*IFERROR(VALUE(TRIM(SUBSTITUTE(E30,CHAR(160),""))),0)),2))</f>
        <v/>
      </c>
      <c r="AE30" s="121" t="str">
        <f t="shared" si="54"/>
        <v/>
      </c>
      <c r="AF30" s="683"/>
      <c r="AG30" s="66" t="str">
        <f t="shared" si="18"/>
        <v/>
      </c>
      <c r="AH30" s="15" t="str">
        <f t="shared" si="19"/>
        <v/>
      </c>
      <c r="AI30" s="15" t="str">
        <f t="shared" si="20"/>
        <v/>
      </c>
      <c r="AJ30" s="442" t="str">
        <f t="shared" si="21"/>
        <v/>
      </c>
      <c r="AK30" s="15" t="str">
        <f t="shared" si="22"/>
        <v/>
      </c>
      <c r="AL30" s="15" t="str">
        <f t="shared" si="23"/>
        <v/>
      </c>
      <c r="AM30" s="15" t="str">
        <f t="shared" si="24"/>
        <v/>
      </c>
      <c r="AN30" s="15" t="str">
        <f t="shared" si="25"/>
        <v/>
      </c>
      <c r="AO30" s="15" t="str">
        <f t="shared" si="26"/>
        <v/>
      </c>
      <c r="AP30" s="15" t="str">
        <f t="shared" si="27"/>
        <v/>
      </c>
      <c r="AQ30" s="69" t="str">
        <f t="shared" si="28"/>
        <v/>
      </c>
      <c r="AR30" s="482" t="str">
        <f t="shared" si="29"/>
        <v/>
      </c>
      <c r="AS30" s="15" t="str">
        <f t="shared" si="30"/>
        <v/>
      </c>
      <c r="AT30" s="20" t="str">
        <f t="shared" si="31"/>
        <v/>
      </c>
      <c r="AU30" s="20" t="str">
        <f t="shared" si="32"/>
        <v/>
      </c>
      <c r="AV30" s="64" t="str">
        <f t="shared" si="33"/>
        <v/>
      </c>
      <c r="AW30" s="492" t="str">
        <f t="shared" si="34"/>
        <v/>
      </c>
      <c r="AX30" s="15" t="str">
        <f t="shared" si="35"/>
        <v/>
      </c>
      <c r="AY30" s="20" t="str">
        <f t="shared" si="36"/>
        <v/>
      </c>
      <c r="AZ30" s="20" t="str">
        <f t="shared" si="37"/>
        <v/>
      </c>
      <c r="BA30" s="64" t="str">
        <f t="shared" si="38"/>
        <v/>
      </c>
      <c r="BB30" s="499" t="str">
        <f t="shared" si="39"/>
        <v/>
      </c>
      <c r="BC30" s="15" t="str">
        <f t="shared" si="40"/>
        <v/>
      </c>
      <c r="BD30" s="20" t="str">
        <f t="shared" si="41"/>
        <v/>
      </c>
      <c r="BE30" s="20" t="str">
        <f t="shared" si="42"/>
        <v/>
      </c>
      <c r="BF30" s="70" t="str">
        <f t="shared" si="43"/>
        <v/>
      </c>
      <c r="BG30" s="66" t="str">
        <f t="shared" si="44"/>
        <v/>
      </c>
      <c r="BH30" s="72"/>
      <c r="BI30" s="71" t="str">
        <f t="shared" si="45"/>
        <v/>
      </c>
      <c r="BJ30" s="71" t="str">
        <f t="shared" si="16"/>
        <v/>
      </c>
      <c r="BK30" s="504" t="str">
        <f t="shared" si="46"/>
        <v/>
      </c>
      <c r="BL30" s="504" t="str" cm="1">
        <f t="array" ref="BL30">IF($AJ30="","",
_xlfn.IFS(
$BG30="Devis 1",
IF(ISBLANK(AT30),"",IFERROR(VALUE(TRIM(SUBSTITUTE(AT30,CHAR(160),""))),0)*IFERROR(VALUE(TRIM(SUBSTITUTE($AJ30,CHAR(160),""))),0)),
$BG30="Devis 2",
IF(ISBLANK(AY30),"",IFERROR(VALUE(TRIM(SUBSTITUTE(AY30,CHAR(160),""))),0)*IFERROR(VALUE(TRIM(SUBSTITUTE($AJ30,CHAR(160),""))),0)),
$BG30="Devis 3",
IF(ISBLANK(BD30),"",IFERROR(VALUE(TRIM(SUBSTITUTE(BD30,CHAR(160),""))),0)*IFERROR(VALUE(TRIM(SUBSTITUTE($AJ30,CHAR(160),""))),0)),
TRUE,0
)
)</f>
        <v/>
      </c>
      <c r="BM30" s="715" t="str" cm="1">
        <f t="array" ref="BM30">IF($AJ30="","",
_xlfn.IFS(
$BG30="Devis 1",
IF(ISBLANK(AU30),"",IFERROR(VALUE(TRIM(SUBSTITUTE(AU30,CHAR(160),""))),0)*IFERROR(VALUE(TRIM(SUBSTITUTE($AJ30,CHAR(160),""))),0)),
$BG30="Devis 2",
IF(ISBLANK(AZ30),"",IFERROR(VALUE(TRIM(SUBSTITUTE(AZ30,CHAR(160),""))),0)*IFERROR(VALUE(TRIM(SUBSTITUTE($AJ30,CHAR(160),""))),0)),
$BG30="Devis 3",
IF(ISBLANK(BE30),"",IFERROR(VALUE(TRIM(SUBSTITUTE(BE30,CHAR(160),""))),0)*IFERROR(VALUE(TRIM(SUBSTITUTE($AJ30,CHAR(160),""))),0)),
TRUE,0
)
)</f>
        <v/>
      </c>
      <c r="BN30" s="511" t="str">
        <f t="shared" si="47"/>
        <v/>
      </c>
      <c r="BO30" s="505"/>
      <c r="BP30" s="14" t="str" cm="1">
        <f t="array" ref="BP30">IF(OR(BN30="",BK30="",BL30="",BI30="",BM30="",BJ30=""),"",_xlfn.IFS(
ROUND(IFERROR(VALUE(TRIM(SUBSTITUTE(BN30,CHAR(160),""))),0),2)&gt;
ROUND(IFERROR(VALUE(TRIM(SUBSTITUTE(BK30,CHAR(160),""))),0),2),
"KO : Le montant retenu TTC est supérieur au montant raisonnable TTC. Merci de revoir la ligne de dépense ou plafonner son montant.",
ROUND(IFERROR(VALUE(TRIM(SUBSTITUTE(BL30,CHAR(160),""))),0),2)&gt;
ROUND(IFERROR(VALUE(TRIM(SUBSTITUTE(BI30,CHAR(160),""))),0),2),
"Attention : Le montant retenu HT est supérieur au montant HT raisonnable. Merci de revoir la ligne de dépense, plafonner son montant, ou justifier la reventillation HT / TVA.",
ROUND(IFERROR(VALUE(TRIM(SUBSTITUTE(BM30,CHAR(160),""))),0),2)&gt;
ROUND(IFERROR(VALUE(TRIM(SUBSTITUTE(BJ30,CHAR(160),""))),0),2),
"Attention : Le montant TVA retenu est supérieur au montant TVA raisonnable. Merci de revoir la ligne de dépense, plafonner son montant, ou justifier la reventillation HT / TVA.",
ROUND(IFERROR(VALUE(TRIM(SUBSTITUTE(BN30,CHAR(160),""))),0),2)&gt;
ROUND(IFERROR(VALUE(TRIM(SUBSTITUTE(MIN(Q30,V30,AA30),CHAR(160),""))),0),2),
"Attention : Le devis retenu n'est pas le moins cher. Une justification de la part du porteur est nécessaire.",
ROUND(IFERROR(VALUE(TRIM(SUBSTITUTE(BN30,CHAR(160),""))),0),2)=0,
"Attention : montant présenté entièrement écarté",
ROUND(IFERROR(VALUE(TRIM(SUBSTITUTE(BK30,CHAR(160),""))),0),2)=
ROUND(IFERROR(VALUE(TRIM(SUBSTITUTE(BN30,CHAR(160),""))),0),2),
"OK",
ROUND(IFERROR(VALUE(TRIM(SUBSTITUTE(BK30,CHAR(160),""))),0),2)&gt;
ROUND(IFERROR(VALUE(TRIM(SUBSTITUTE(BN30,CHAR(160),""))),0),2),
" OK : Montant instruit inférieur au montant raisonnable.",
TRUE,""
))</f>
        <v/>
      </c>
      <c r="BQ30" s="14" t="str" cm="1">
        <f t="array" ref="BQ30">IF(OR(BN30="",AE30="",BL30="",AC30="",BM30="",AD30=""),"",_xlfn.IFS(ROUND(IFERROR(VALUE(TRIM(SUBSTITUTE(BN30,CHAR(160),""))),0),2)&gt;ROUND(IFERROR(VALUE(TRIM(SUBSTITUTE(AE30,CHAR(160),""))),0),2),"KO : Le montant retenu TTC est supérieur au montant présenté TTC. Merci de revoir la ligne de dépense ou plafonner son montant.",ROUND(IFERROR(VALUE(TRIM(SUBSTITUTE(BN30,CHAR(160),""))),0),2)=0,"Attention : montant présenté entièrement écarté",ROUND(IFERROR(VALUE(TRIM(SUBSTITUTE(BL30,CHAR(160),""))),0),2)&gt;ROUND(IFERROR(VALUE(TRIM(SUBSTITUTE(AC30,CHAR(160),""))),0),2),"Attention : Le montant retenu HT est supérieur au montant HT présenté. Merci de revoir la ligne de dépense, plafonner son montant, ou justifier la reventillation HT / TVA.",ROUND(IFERROR(VALUE(TRIM(SUBSTITUTE(BM30,CHAR(160),""))),0),2)&gt;ROUND(IFERROR(VALUE(TRIM(SUBSTITUTE(AD30,CHAR(160),""))),0),2),"Attention : Le montant TVA retenu est supérieur au montant TVA présenté. Merci de revoir la ligne de dépense, plafonner son montant, ou justifier la reventillation HT / TVA.",ROUND(IFERROR(VALUE(TRIM(SUBSTITUTE(AE30,CHAR(160),""))),0),2)=0,"",ROUND(IFERROR(VALUE(TRIM(SUBSTITUTE(BN30,CHAR(160),""))),0),2)=
ROUND(IFERROR(VALUE(TRIM(SUBSTITUTE(AE30,CHAR(160),""))),0),2),"OK",ROUND(IFERROR(VALUE(TRIM(SUBSTITUTE(BN30,CHAR(160),""))),0),2)&lt;ROUND(IFERROR(VALUE(TRIM(SUBSTITUTE(AE30,CHAR(160),""))),0),2),"Attention : montant présenté partiellement écarté",TRUE,""))</f>
        <v/>
      </c>
      <c r="BR30" s="71" t="str">
        <f t="shared" si="48"/>
        <v/>
      </c>
      <c r="BS30" s="71" t="str">
        <f t="shared" si="49"/>
        <v/>
      </c>
      <c r="BT30" s="71" t="str">
        <f t="shared" si="50"/>
        <v/>
      </c>
    </row>
    <row r="31" spans="1:74" ht="18" customHeight="1">
      <c r="A31" s="684">
        <v>23</v>
      </c>
      <c r="B31" s="7"/>
      <c r="C31" s="7"/>
      <c r="D31" s="424"/>
      <c r="E31" s="11"/>
      <c r="F31" s="7"/>
      <c r="G31" s="7"/>
      <c r="H31" s="7"/>
      <c r="I31" s="7"/>
      <c r="J31" s="18"/>
      <c r="K31" s="7"/>
      <c r="L31" s="19"/>
      <c r="M31" s="475"/>
      <c r="N31" s="7"/>
      <c r="O31" s="425"/>
      <c r="P31" s="9"/>
      <c r="Q31" s="64" t="str">
        <f t="shared" si="51"/>
        <v/>
      </c>
      <c r="R31" s="488"/>
      <c r="S31" s="471"/>
      <c r="T31" s="9"/>
      <c r="U31" s="9"/>
      <c r="V31" s="64" t="str">
        <f t="shared" si="52"/>
        <v/>
      </c>
      <c r="W31" s="496"/>
      <c r="X31" s="471"/>
      <c r="Y31" s="9"/>
      <c r="Z31" s="9"/>
      <c r="AA31" s="65" t="str">
        <f t="shared" si="53"/>
        <v/>
      </c>
      <c r="AB31" s="16"/>
      <c r="AC31" s="120" t="str" cm="1">
        <f t="array" ref="AC31">IF((_xlfn.IFS(TRIM(SUBSTITUTE(AB31,CHAR(160),""))="Devis 1",IFERROR(VALUE(TRIM(SUBSTITUTE(O31,CHAR(160),""))),0),TRIM(SUBSTITUTE(AB31,CHAR(160),""))="Devis 2",IFERROR(VALUE(TRIM(SUBSTITUTE(T31,CHAR(160),""))),0),TRIM(SUBSTITUTE(AB31,CHAR(160),""))="Devis 3",IFERROR(VALUE(TRIM(SUBSTITUTE(Y31,CHAR(160),""))),0),TRUE,0)*IFERROR(VALUE(TRIM(SUBSTITUTE(E31,CHAR(160),""))),0))=0,"",_xlfn.IFS(TRIM(SUBSTITUTE(AB31,CHAR(160),""))="Devis 1",IFERROR(VALUE(TRIM(SUBSTITUTE(O31,CHAR(160),""))),0),TRIM(SUBSTITUTE(AB31,CHAR(160),""))="Devis 2",IFERROR(VALUE(TRIM(SUBSTITUTE(T31,CHAR(160),""))),0),TRIM(SUBSTITUTE(AB31,CHAR(160),""))="Devis 3",IFERROR(VALUE(TRIM(SUBSTITUTE(Y31,CHAR(160),""))),0),TRUE,0)*IFERROR(VALUE(TRIM(SUBSTITUTE(E31,CHAR(160),""))),0))</f>
        <v/>
      </c>
      <c r="AD31" s="116" t="str" cm="1">
        <f t="array" ref="AD31">IF(ROUND((_xlfn.IFS(TRIM(SUBSTITUTE(AB31,CHAR(160),""))="Devis 1",IFERROR(VALUE(TRIM(SUBSTITUTE(P31,CHAR(160),""))),0),TRIM(SUBSTITUTE(AB31,CHAR(160),""))="Devis 2",IFERROR(VALUE(TRIM(SUBSTITUTE(U31,CHAR(160),""))),0),TRIM(SUBSTITUTE(AB31,CHAR(160),""))="Devis 3",IFERROR(VALUE(TRIM(SUBSTITUTE(Z31,CHAR(160),""))),0),TRUE,0)*IFERROR(VALUE(TRIM(SUBSTITUTE(E31,CHAR(160),""))),0)),2)=0,IF(AC31&lt;&gt;"",0,""),ROUND((_xlfn.IFS(TRIM(SUBSTITUTE(AB31,CHAR(160),""))="Devis 1",IFERROR(VALUE(TRIM(SUBSTITUTE(P31,CHAR(160),""))),0),TRIM(SUBSTITUTE(AB31,CHAR(160),""))="Devis 2",IFERROR(VALUE(TRIM(SUBSTITUTE(U31,CHAR(160),""))),0),TRIM(SUBSTITUTE(AB31,CHAR(160),""))="Devis 3",IFERROR(VALUE(TRIM(SUBSTITUTE(Z31,CHAR(160),""))),0),TRUE,0)*IFERROR(VALUE(TRIM(SUBSTITUTE(E31,CHAR(160),""))),0)),2))</f>
        <v/>
      </c>
      <c r="AE31" s="121" t="str">
        <f t="shared" si="54"/>
        <v/>
      </c>
      <c r="AF31" s="683"/>
      <c r="AG31" s="66" t="str">
        <f t="shared" si="18"/>
        <v/>
      </c>
      <c r="AH31" s="15" t="str">
        <f t="shared" si="19"/>
        <v/>
      </c>
      <c r="AI31" s="15" t="str">
        <f t="shared" si="20"/>
        <v/>
      </c>
      <c r="AJ31" s="442" t="str">
        <f t="shared" si="21"/>
        <v/>
      </c>
      <c r="AK31" s="15" t="str">
        <f t="shared" si="22"/>
        <v/>
      </c>
      <c r="AL31" s="15" t="str">
        <f t="shared" si="23"/>
        <v/>
      </c>
      <c r="AM31" s="15" t="str">
        <f t="shared" si="24"/>
        <v/>
      </c>
      <c r="AN31" s="15" t="str">
        <f t="shared" si="25"/>
        <v/>
      </c>
      <c r="AO31" s="15" t="str">
        <f t="shared" si="26"/>
        <v/>
      </c>
      <c r="AP31" s="15" t="str">
        <f t="shared" si="27"/>
        <v/>
      </c>
      <c r="AQ31" s="69" t="str">
        <f t="shared" si="28"/>
        <v/>
      </c>
      <c r="AR31" s="482" t="str">
        <f t="shared" si="29"/>
        <v/>
      </c>
      <c r="AS31" s="15" t="str">
        <f t="shared" si="30"/>
        <v/>
      </c>
      <c r="AT31" s="20" t="str">
        <f t="shared" si="31"/>
        <v/>
      </c>
      <c r="AU31" s="20" t="str">
        <f t="shared" si="32"/>
        <v/>
      </c>
      <c r="AV31" s="64" t="str">
        <f t="shared" si="33"/>
        <v/>
      </c>
      <c r="AW31" s="492" t="str">
        <f t="shared" si="34"/>
        <v/>
      </c>
      <c r="AX31" s="15" t="str">
        <f t="shared" si="35"/>
        <v/>
      </c>
      <c r="AY31" s="20" t="str">
        <f t="shared" si="36"/>
        <v/>
      </c>
      <c r="AZ31" s="20" t="str">
        <f t="shared" si="37"/>
        <v/>
      </c>
      <c r="BA31" s="64" t="str">
        <f t="shared" si="38"/>
        <v/>
      </c>
      <c r="BB31" s="499" t="str">
        <f t="shared" si="39"/>
        <v/>
      </c>
      <c r="BC31" s="15" t="str">
        <f t="shared" si="40"/>
        <v/>
      </c>
      <c r="BD31" s="20" t="str">
        <f t="shared" si="41"/>
        <v/>
      </c>
      <c r="BE31" s="20" t="str">
        <f t="shared" si="42"/>
        <v/>
      </c>
      <c r="BF31" s="70" t="str">
        <f t="shared" si="43"/>
        <v/>
      </c>
      <c r="BG31" s="66" t="str">
        <f t="shared" si="44"/>
        <v/>
      </c>
      <c r="BH31" s="72"/>
      <c r="BI31" s="71" t="str">
        <f t="shared" si="45"/>
        <v/>
      </c>
      <c r="BJ31" s="71" t="str">
        <f t="shared" si="16"/>
        <v/>
      </c>
      <c r="BK31" s="504" t="str">
        <f t="shared" si="46"/>
        <v/>
      </c>
      <c r="BL31" s="504" t="str" cm="1">
        <f t="array" ref="BL31">IF($AJ31="","",
_xlfn.IFS(
$BG31="Devis 1",
IF(ISBLANK(AT31),"",IFERROR(VALUE(TRIM(SUBSTITUTE(AT31,CHAR(160),""))),0)*IFERROR(VALUE(TRIM(SUBSTITUTE($AJ31,CHAR(160),""))),0)),
$BG31="Devis 2",
IF(ISBLANK(AY31),"",IFERROR(VALUE(TRIM(SUBSTITUTE(AY31,CHAR(160),""))),0)*IFERROR(VALUE(TRIM(SUBSTITUTE($AJ31,CHAR(160),""))),0)),
$BG31="Devis 3",
IF(ISBLANK(BD31),"",IFERROR(VALUE(TRIM(SUBSTITUTE(BD31,CHAR(160),""))),0)*IFERROR(VALUE(TRIM(SUBSTITUTE($AJ31,CHAR(160),""))),0)),
TRUE,0
)
)</f>
        <v/>
      </c>
      <c r="BM31" s="715" t="str" cm="1">
        <f t="array" ref="BM31">IF($AJ31="","",
_xlfn.IFS(
$BG31="Devis 1",
IF(ISBLANK(AU31),"",IFERROR(VALUE(TRIM(SUBSTITUTE(AU31,CHAR(160),""))),0)*IFERROR(VALUE(TRIM(SUBSTITUTE($AJ31,CHAR(160),""))),0)),
$BG31="Devis 2",
IF(ISBLANK(AZ31),"",IFERROR(VALUE(TRIM(SUBSTITUTE(AZ31,CHAR(160),""))),0)*IFERROR(VALUE(TRIM(SUBSTITUTE($AJ31,CHAR(160),""))),0)),
$BG31="Devis 3",
IF(ISBLANK(BE31),"",IFERROR(VALUE(TRIM(SUBSTITUTE(BE31,CHAR(160),""))),0)*IFERROR(VALUE(TRIM(SUBSTITUTE($AJ31,CHAR(160),""))),0)),
TRUE,0
)
)</f>
        <v/>
      </c>
      <c r="BN31" s="511" t="str">
        <f t="shared" si="47"/>
        <v/>
      </c>
      <c r="BO31" s="505"/>
      <c r="BP31" s="14" t="str" cm="1">
        <f t="array" ref="BP31">IF(OR(BN31="",BK31="",BL31="",BI31="",BM31="",BJ31=""),"",_xlfn.IFS(
ROUND(IFERROR(VALUE(TRIM(SUBSTITUTE(BN31,CHAR(160),""))),0),2)&gt;
ROUND(IFERROR(VALUE(TRIM(SUBSTITUTE(BK31,CHAR(160),""))),0),2),
"KO : Le montant retenu TTC est supérieur au montant raisonnable TTC. Merci de revoir la ligne de dépense ou plafonner son montant.",
ROUND(IFERROR(VALUE(TRIM(SUBSTITUTE(BL31,CHAR(160),""))),0),2)&gt;
ROUND(IFERROR(VALUE(TRIM(SUBSTITUTE(BI31,CHAR(160),""))),0),2),
"Attention : Le montant retenu HT est supérieur au montant HT raisonnable. Merci de revoir la ligne de dépense, plafonner son montant, ou justifier la reventillation HT / TVA.",
ROUND(IFERROR(VALUE(TRIM(SUBSTITUTE(BM31,CHAR(160),""))),0),2)&gt;
ROUND(IFERROR(VALUE(TRIM(SUBSTITUTE(BJ31,CHAR(160),""))),0),2),
"Attention : Le montant TVA retenu est supérieur au montant TVA raisonnable. Merci de revoir la ligne de dépense, plafonner son montant, ou justifier la reventillation HT / TVA.",
ROUND(IFERROR(VALUE(TRIM(SUBSTITUTE(BN31,CHAR(160),""))),0),2)&gt;
ROUND(IFERROR(VALUE(TRIM(SUBSTITUTE(MIN(Q31,V31,AA31),CHAR(160),""))),0),2),
"Attention : Le devis retenu n'est pas le moins cher. Une justification de la part du porteur est nécessaire.",
ROUND(IFERROR(VALUE(TRIM(SUBSTITUTE(BN31,CHAR(160),""))),0),2)=0,
"Attention : montant présenté entièrement écarté",
ROUND(IFERROR(VALUE(TRIM(SUBSTITUTE(BK31,CHAR(160),""))),0),2)=
ROUND(IFERROR(VALUE(TRIM(SUBSTITUTE(BN31,CHAR(160),""))),0),2),
"OK",
ROUND(IFERROR(VALUE(TRIM(SUBSTITUTE(BK31,CHAR(160),""))),0),2)&gt;
ROUND(IFERROR(VALUE(TRIM(SUBSTITUTE(BN31,CHAR(160),""))),0),2),
" OK : Montant instruit inférieur au montant raisonnable.",
TRUE,""
))</f>
        <v/>
      </c>
      <c r="BQ31" s="14" t="str" cm="1">
        <f t="array" ref="BQ31">IF(OR(BN31="",AE31="",BL31="",AC31="",BM31="",AD31=""),"",_xlfn.IFS(ROUND(IFERROR(VALUE(TRIM(SUBSTITUTE(BN31,CHAR(160),""))),0),2)&gt;ROUND(IFERROR(VALUE(TRIM(SUBSTITUTE(AE31,CHAR(160),""))),0),2),"KO : Le montant retenu TTC est supérieur au montant présenté TTC. Merci de revoir la ligne de dépense ou plafonner son montant.",ROUND(IFERROR(VALUE(TRIM(SUBSTITUTE(BN31,CHAR(160),""))),0),2)=0,"Attention : montant présenté entièrement écarté",ROUND(IFERROR(VALUE(TRIM(SUBSTITUTE(BL31,CHAR(160),""))),0),2)&gt;ROUND(IFERROR(VALUE(TRIM(SUBSTITUTE(AC31,CHAR(160),""))),0),2),"Attention : Le montant retenu HT est supérieur au montant HT présenté. Merci de revoir la ligne de dépense, plafonner son montant, ou justifier la reventillation HT / TVA.",ROUND(IFERROR(VALUE(TRIM(SUBSTITUTE(BM31,CHAR(160),""))),0),2)&gt;ROUND(IFERROR(VALUE(TRIM(SUBSTITUTE(AD31,CHAR(160),""))),0),2),"Attention : Le montant TVA retenu est supérieur au montant TVA présenté. Merci de revoir la ligne de dépense, plafonner son montant, ou justifier la reventillation HT / TVA.",ROUND(IFERROR(VALUE(TRIM(SUBSTITUTE(AE31,CHAR(160),""))),0),2)=0,"",ROUND(IFERROR(VALUE(TRIM(SUBSTITUTE(BN31,CHAR(160),""))),0),2)=
ROUND(IFERROR(VALUE(TRIM(SUBSTITUTE(AE31,CHAR(160),""))),0),2),"OK",ROUND(IFERROR(VALUE(TRIM(SUBSTITUTE(BN31,CHAR(160),""))),0),2)&lt;ROUND(IFERROR(VALUE(TRIM(SUBSTITUTE(AE31,CHAR(160),""))),0),2),"Attention : montant présenté partiellement écarté",TRUE,""))</f>
        <v/>
      </c>
      <c r="BR31" s="71" t="str">
        <f t="shared" si="48"/>
        <v/>
      </c>
      <c r="BS31" s="71" t="str">
        <f t="shared" si="49"/>
        <v/>
      </c>
      <c r="BT31" s="71" t="str">
        <f t="shared" si="50"/>
        <v/>
      </c>
    </row>
    <row r="32" spans="1:74" ht="18" customHeight="1">
      <c r="A32" s="684">
        <v>24</v>
      </c>
      <c r="B32" s="7"/>
      <c r="C32" s="7"/>
      <c r="D32" s="424"/>
      <c r="E32" s="11"/>
      <c r="F32" s="7"/>
      <c r="G32" s="7"/>
      <c r="H32" s="7"/>
      <c r="I32" s="7"/>
      <c r="J32" s="18"/>
      <c r="K32" s="7"/>
      <c r="L32" s="19"/>
      <c r="M32" s="475"/>
      <c r="N32" s="7"/>
      <c r="O32" s="425"/>
      <c r="P32" s="9"/>
      <c r="Q32" s="64" t="str">
        <f t="shared" si="51"/>
        <v/>
      </c>
      <c r="R32" s="488"/>
      <c r="S32" s="471"/>
      <c r="T32" s="9"/>
      <c r="U32" s="9"/>
      <c r="V32" s="64" t="str">
        <f t="shared" si="52"/>
        <v/>
      </c>
      <c r="W32" s="496"/>
      <c r="X32" s="471"/>
      <c r="Y32" s="9"/>
      <c r="Z32" s="9"/>
      <c r="AA32" s="65" t="str">
        <f t="shared" si="53"/>
        <v/>
      </c>
      <c r="AB32" s="16"/>
      <c r="AC32" s="120" t="str" cm="1">
        <f t="array" ref="AC32">IF((_xlfn.IFS(TRIM(SUBSTITUTE(AB32,CHAR(160),""))="Devis 1",IFERROR(VALUE(TRIM(SUBSTITUTE(O32,CHAR(160),""))),0),TRIM(SUBSTITUTE(AB32,CHAR(160),""))="Devis 2",IFERROR(VALUE(TRIM(SUBSTITUTE(T32,CHAR(160),""))),0),TRIM(SUBSTITUTE(AB32,CHAR(160),""))="Devis 3",IFERROR(VALUE(TRIM(SUBSTITUTE(Y32,CHAR(160),""))),0),TRUE,0)*IFERROR(VALUE(TRIM(SUBSTITUTE(E32,CHAR(160),""))),0))=0,"",_xlfn.IFS(TRIM(SUBSTITUTE(AB32,CHAR(160),""))="Devis 1",IFERROR(VALUE(TRIM(SUBSTITUTE(O32,CHAR(160),""))),0),TRIM(SUBSTITUTE(AB32,CHAR(160),""))="Devis 2",IFERROR(VALUE(TRIM(SUBSTITUTE(T32,CHAR(160),""))),0),TRIM(SUBSTITUTE(AB32,CHAR(160),""))="Devis 3",IFERROR(VALUE(TRIM(SUBSTITUTE(Y32,CHAR(160),""))),0),TRUE,0)*IFERROR(VALUE(TRIM(SUBSTITUTE(E32,CHAR(160),""))),0))</f>
        <v/>
      </c>
      <c r="AD32" s="116" t="str" cm="1">
        <f t="array" ref="AD32">IF(ROUND((_xlfn.IFS(TRIM(SUBSTITUTE(AB32,CHAR(160),""))="Devis 1",IFERROR(VALUE(TRIM(SUBSTITUTE(P32,CHAR(160),""))),0),TRIM(SUBSTITUTE(AB32,CHAR(160),""))="Devis 2",IFERROR(VALUE(TRIM(SUBSTITUTE(U32,CHAR(160),""))),0),TRIM(SUBSTITUTE(AB32,CHAR(160),""))="Devis 3",IFERROR(VALUE(TRIM(SUBSTITUTE(Z32,CHAR(160),""))),0),TRUE,0)*IFERROR(VALUE(TRIM(SUBSTITUTE(E32,CHAR(160),""))),0)),2)=0,IF(AC32&lt;&gt;"",0,""),ROUND((_xlfn.IFS(TRIM(SUBSTITUTE(AB32,CHAR(160),""))="Devis 1",IFERROR(VALUE(TRIM(SUBSTITUTE(P32,CHAR(160),""))),0),TRIM(SUBSTITUTE(AB32,CHAR(160),""))="Devis 2",IFERROR(VALUE(TRIM(SUBSTITUTE(U32,CHAR(160),""))),0),TRIM(SUBSTITUTE(AB32,CHAR(160),""))="Devis 3",IFERROR(VALUE(TRIM(SUBSTITUTE(Z32,CHAR(160),""))),0),TRUE,0)*IFERROR(VALUE(TRIM(SUBSTITUTE(E32,CHAR(160),""))),0)),2))</f>
        <v/>
      </c>
      <c r="AE32" s="121" t="str">
        <f t="shared" si="54"/>
        <v/>
      </c>
      <c r="AF32" s="683"/>
      <c r="AG32" s="66" t="str">
        <f t="shared" si="18"/>
        <v/>
      </c>
      <c r="AH32" s="15" t="str">
        <f t="shared" si="19"/>
        <v/>
      </c>
      <c r="AI32" s="15" t="str">
        <f t="shared" si="20"/>
        <v/>
      </c>
      <c r="AJ32" s="442" t="str">
        <f t="shared" si="21"/>
        <v/>
      </c>
      <c r="AK32" s="15" t="str">
        <f t="shared" si="22"/>
        <v/>
      </c>
      <c r="AL32" s="15" t="str">
        <f t="shared" si="23"/>
        <v/>
      </c>
      <c r="AM32" s="15" t="str">
        <f t="shared" si="24"/>
        <v/>
      </c>
      <c r="AN32" s="15" t="str">
        <f t="shared" si="25"/>
        <v/>
      </c>
      <c r="AO32" s="15" t="str">
        <f t="shared" si="26"/>
        <v/>
      </c>
      <c r="AP32" s="15" t="str">
        <f t="shared" si="27"/>
        <v/>
      </c>
      <c r="AQ32" s="69" t="str">
        <f t="shared" si="28"/>
        <v/>
      </c>
      <c r="AR32" s="482" t="str">
        <f t="shared" si="29"/>
        <v/>
      </c>
      <c r="AS32" s="15" t="str">
        <f t="shared" si="30"/>
        <v/>
      </c>
      <c r="AT32" s="20" t="str">
        <f t="shared" si="31"/>
        <v/>
      </c>
      <c r="AU32" s="20" t="str">
        <f t="shared" si="32"/>
        <v/>
      </c>
      <c r="AV32" s="64" t="str">
        <f t="shared" si="33"/>
        <v/>
      </c>
      <c r="AW32" s="492" t="str">
        <f t="shared" si="34"/>
        <v/>
      </c>
      <c r="AX32" s="15" t="str">
        <f t="shared" si="35"/>
        <v/>
      </c>
      <c r="AY32" s="20" t="str">
        <f t="shared" si="36"/>
        <v/>
      </c>
      <c r="AZ32" s="20" t="str">
        <f t="shared" si="37"/>
        <v/>
      </c>
      <c r="BA32" s="64" t="str">
        <f t="shared" si="38"/>
        <v/>
      </c>
      <c r="BB32" s="499" t="str">
        <f t="shared" si="39"/>
        <v/>
      </c>
      <c r="BC32" s="15" t="str">
        <f t="shared" si="40"/>
        <v/>
      </c>
      <c r="BD32" s="20" t="str">
        <f t="shared" si="41"/>
        <v/>
      </c>
      <c r="BE32" s="20" t="str">
        <f t="shared" si="42"/>
        <v/>
      </c>
      <c r="BF32" s="70" t="str">
        <f t="shared" si="43"/>
        <v/>
      </c>
      <c r="BG32" s="66" t="str">
        <f t="shared" si="44"/>
        <v/>
      </c>
      <c r="BH32" s="72"/>
      <c r="BI32" s="71" t="str">
        <f t="shared" si="45"/>
        <v/>
      </c>
      <c r="BJ32" s="71" t="str">
        <f t="shared" si="16"/>
        <v/>
      </c>
      <c r="BK32" s="504" t="str">
        <f t="shared" si="46"/>
        <v/>
      </c>
      <c r="BL32" s="504" t="str" cm="1">
        <f t="array" ref="BL32">IF($AJ32="","",
_xlfn.IFS(
$BG32="Devis 1",
IF(ISBLANK(AT32),"",IFERROR(VALUE(TRIM(SUBSTITUTE(AT32,CHAR(160),""))),0)*IFERROR(VALUE(TRIM(SUBSTITUTE($AJ32,CHAR(160),""))),0)),
$BG32="Devis 2",
IF(ISBLANK(AY32),"",IFERROR(VALUE(TRIM(SUBSTITUTE(AY32,CHAR(160),""))),0)*IFERROR(VALUE(TRIM(SUBSTITUTE($AJ32,CHAR(160),""))),0)),
$BG32="Devis 3",
IF(ISBLANK(BD32),"",IFERROR(VALUE(TRIM(SUBSTITUTE(BD32,CHAR(160),""))),0)*IFERROR(VALUE(TRIM(SUBSTITUTE($AJ32,CHAR(160),""))),0)),
TRUE,0
)
)</f>
        <v/>
      </c>
      <c r="BM32" s="715" t="str" cm="1">
        <f t="array" ref="BM32">IF($AJ32="","",
_xlfn.IFS(
$BG32="Devis 1",
IF(ISBLANK(AU32),"",IFERROR(VALUE(TRIM(SUBSTITUTE(AU32,CHAR(160),""))),0)*IFERROR(VALUE(TRIM(SUBSTITUTE($AJ32,CHAR(160),""))),0)),
$BG32="Devis 2",
IF(ISBLANK(AZ32),"",IFERROR(VALUE(TRIM(SUBSTITUTE(AZ32,CHAR(160),""))),0)*IFERROR(VALUE(TRIM(SUBSTITUTE($AJ32,CHAR(160),""))),0)),
$BG32="Devis 3",
IF(ISBLANK(BE32),"",IFERROR(VALUE(TRIM(SUBSTITUTE(BE32,CHAR(160),""))),0)*IFERROR(VALUE(TRIM(SUBSTITUTE($AJ32,CHAR(160),""))),0)),
TRUE,0
)
)</f>
        <v/>
      </c>
      <c r="BN32" s="511" t="str">
        <f t="shared" si="47"/>
        <v/>
      </c>
      <c r="BO32" s="505"/>
      <c r="BP32" s="14" t="str" cm="1">
        <f t="array" ref="BP32">IF(OR(BN32="",BK32="",BL32="",BI32="",BM32="",BJ32=""),"",_xlfn.IFS(
ROUND(IFERROR(VALUE(TRIM(SUBSTITUTE(BN32,CHAR(160),""))),0),2)&gt;
ROUND(IFERROR(VALUE(TRIM(SUBSTITUTE(BK32,CHAR(160),""))),0),2),
"KO : Le montant retenu TTC est supérieur au montant raisonnable TTC. Merci de revoir la ligne de dépense ou plafonner son montant.",
ROUND(IFERROR(VALUE(TRIM(SUBSTITUTE(BL32,CHAR(160),""))),0),2)&gt;
ROUND(IFERROR(VALUE(TRIM(SUBSTITUTE(BI32,CHAR(160),""))),0),2),
"Attention : Le montant retenu HT est supérieur au montant HT raisonnable. Merci de revoir la ligne de dépense, plafonner son montant, ou justifier la reventillation HT / TVA.",
ROUND(IFERROR(VALUE(TRIM(SUBSTITUTE(BM32,CHAR(160),""))),0),2)&gt;
ROUND(IFERROR(VALUE(TRIM(SUBSTITUTE(BJ32,CHAR(160),""))),0),2),
"Attention : Le montant TVA retenu est supérieur au montant TVA raisonnable. Merci de revoir la ligne de dépense, plafonner son montant, ou justifier la reventillation HT / TVA.",
ROUND(IFERROR(VALUE(TRIM(SUBSTITUTE(BN32,CHAR(160),""))),0),2)&gt;
ROUND(IFERROR(VALUE(TRIM(SUBSTITUTE(MIN(Q32,V32,AA32),CHAR(160),""))),0),2),
"Attention : Le devis retenu n'est pas le moins cher. Une justification de la part du porteur est nécessaire.",
ROUND(IFERROR(VALUE(TRIM(SUBSTITUTE(BN32,CHAR(160),""))),0),2)=0,
"Attention : montant présenté entièrement écarté",
ROUND(IFERROR(VALUE(TRIM(SUBSTITUTE(BK32,CHAR(160),""))),0),2)=
ROUND(IFERROR(VALUE(TRIM(SUBSTITUTE(BN32,CHAR(160),""))),0),2),
"OK",
ROUND(IFERROR(VALUE(TRIM(SUBSTITUTE(BK32,CHAR(160),""))),0),2)&gt;
ROUND(IFERROR(VALUE(TRIM(SUBSTITUTE(BN32,CHAR(160),""))),0),2),
" OK : Montant instruit inférieur au montant raisonnable.",
TRUE,""
))</f>
        <v/>
      </c>
      <c r="BQ32" s="14" t="str" cm="1">
        <f t="array" ref="BQ32">IF(OR(BN32="",AE32="",BL32="",AC32="",BM32="",AD32=""),"",_xlfn.IFS(ROUND(IFERROR(VALUE(TRIM(SUBSTITUTE(BN32,CHAR(160),""))),0),2)&gt;ROUND(IFERROR(VALUE(TRIM(SUBSTITUTE(AE32,CHAR(160),""))),0),2),"KO : Le montant retenu TTC est supérieur au montant présenté TTC. Merci de revoir la ligne de dépense ou plafonner son montant.",ROUND(IFERROR(VALUE(TRIM(SUBSTITUTE(BN32,CHAR(160),""))),0),2)=0,"Attention : montant présenté entièrement écarté",ROUND(IFERROR(VALUE(TRIM(SUBSTITUTE(BL32,CHAR(160),""))),0),2)&gt;ROUND(IFERROR(VALUE(TRIM(SUBSTITUTE(AC32,CHAR(160),""))),0),2),"Attention : Le montant retenu HT est supérieur au montant HT présenté. Merci de revoir la ligne de dépense, plafonner son montant, ou justifier la reventillation HT / TVA.",ROUND(IFERROR(VALUE(TRIM(SUBSTITUTE(BM32,CHAR(160),""))),0),2)&gt;ROUND(IFERROR(VALUE(TRIM(SUBSTITUTE(AD32,CHAR(160),""))),0),2),"Attention : Le montant TVA retenu est supérieur au montant TVA présenté. Merci de revoir la ligne de dépense, plafonner son montant, ou justifier la reventillation HT / TVA.",ROUND(IFERROR(VALUE(TRIM(SUBSTITUTE(AE32,CHAR(160),""))),0),2)=0,"",ROUND(IFERROR(VALUE(TRIM(SUBSTITUTE(BN32,CHAR(160),""))),0),2)=
ROUND(IFERROR(VALUE(TRIM(SUBSTITUTE(AE32,CHAR(160),""))),0),2),"OK",ROUND(IFERROR(VALUE(TRIM(SUBSTITUTE(BN32,CHAR(160),""))),0),2)&lt;ROUND(IFERROR(VALUE(TRIM(SUBSTITUTE(AE32,CHAR(160),""))),0),2),"Attention : montant présenté partiellement écarté",TRUE,""))</f>
        <v/>
      </c>
      <c r="BR32" s="71" t="str">
        <f t="shared" si="48"/>
        <v/>
      </c>
      <c r="BS32" s="71" t="str">
        <f t="shared" si="49"/>
        <v/>
      </c>
      <c r="BT32" s="71" t="str">
        <f t="shared" si="50"/>
        <v/>
      </c>
    </row>
    <row r="33" spans="1:72" ht="18" customHeight="1">
      <c r="A33" s="684">
        <v>25</v>
      </c>
      <c r="B33" s="7"/>
      <c r="C33" s="7"/>
      <c r="D33" s="424"/>
      <c r="E33" s="11"/>
      <c r="F33" s="7"/>
      <c r="G33" s="7"/>
      <c r="H33" s="7"/>
      <c r="I33" s="7"/>
      <c r="J33" s="18"/>
      <c r="K33" s="7"/>
      <c r="L33" s="19"/>
      <c r="M33" s="475"/>
      <c r="N33" s="7"/>
      <c r="O33" s="425"/>
      <c r="P33" s="9"/>
      <c r="Q33" s="64" t="str">
        <f t="shared" si="51"/>
        <v/>
      </c>
      <c r="R33" s="488"/>
      <c r="S33" s="471"/>
      <c r="T33" s="9"/>
      <c r="U33" s="9"/>
      <c r="V33" s="64" t="str">
        <f t="shared" si="52"/>
        <v/>
      </c>
      <c r="W33" s="496"/>
      <c r="X33" s="471"/>
      <c r="Y33" s="9"/>
      <c r="Z33" s="9"/>
      <c r="AA33" s="65" t="str">
        <f t="shared" si="53"/>
        <v/>
      </c>
      <c r="AB33" s="16"/>
      <c r="AC33" s="120" t="str" cm="1">
        <f t="array" ref="AC33">IF((_xlfn.IFS(TRIM(SUBSTITUTE(AB33,CHAR(160),""))="Devis 1",IFERROR(VALUE(TRIM(SUBSTITUTE(O33,CHAR(160),""))),0),TRIM(SUBSTITUTE(AB33,CHAR(160),""))="Devis 2",IFERROR(VALUE(TRIM(SUBSTITUTE(T33,CHAR(160),""))),0),TRIM(SUBSTITUTE(AB33,CHAR(160),""))="Devis 3",IFERROR(VALUE(TRIM(SUBSTITUTE(Y33,CHAR(160),""))),0),TRUE,0)*IFERROR(VALUE(TRIM(SUBSTITUTE(E33,CHAR(160),""))),0))=0,"",_xlfn.IFS(TRIM(SUBSTITUTE(AB33,CHAR(160),""))="Devis 1",IFERROR(VALUE(TRIM(SUBSTITUTE(O33,CHAR(160),""))),0),TRIM(SUBSTITUTE(AB33,CHAR(160),""))="Devis 2",IFERROR(VALUE(TRIM(SUBSTITUTE(T33,CHAR(160),""))),0),TRIM(SUBSTITUTE(AB33,CHAR(160),""))="Devis 3",IFERROR(VALUE(TRIM(SUBSTITUTE(Y33,CHAR(160),""))),0),TRUE,0)*IFERROR(VALUE(TRIM(SUBSTITUTE(E33,CHAR(160),""))),0))</f>
        <v/>
      </c>
      <c r="AD33" s="116" t="str" cm="1">
        <f t="array" ref="AD33">IF(ROUND((_xlfn.IFS(TRIM(SUBSTITUTE(AB33,CHAR(160),""))="Devis 1",IFERROR(VALUE(TRIM(SUBSTITUTE(P33,CHAR(160),""))),0),TRIM(SUBSTITUTE(AB33,CHAR(160),""))="Devis 2",IFERROR(VALUE(TRIM(SUBSTITUTE(U33,CHAR(160),""))),0),TRIM(SUBSTITUTE(AB33,CHAR(160),""))="Devis 3",IFERROR(VALUE(TRIM(SUBSTITUTE(Z33,CHAR(160),""))),0),TRUE,0)*IFERROR(VALUE(TRIM(SUBSTITUTE(E33,CHAR(160),""))),0)),2)=0,IF(AC33&lt;&gt;"",0,""),ROUND((_xlfn.IFS(TRIM(SUBSTITUTE(AB33,CHAR(160),""))="Devis 1",IFERROR(VALUE(TRIM(SUBSTITUTE(P33,CHAR(160),""))),0),TRIM(SUBSTITUTE(AB33,CHAR(160),""))="Devis 2",IFERROR(VALUE(TRIM(SUBSTITUTE(U33,CHAR(160),""))),0),TRIM(SUBSTITUTE(AB33,CHAR(160),""))="Devis 3",IFERROR(VALUE(TRIM(SUBSTITUTE(Z33,CHAR(160),""))),0),TRUE,0)*IFERROR(VALUE(TRIM(SUBSTITUTE(E33,CHAR(160),""))),0)),2))</f>
        <v/>
      </c>
      <c r="AE33" s="121" t="str">
        <f t="shared" si="54"/>
        <v/>
      </c>
      <c r="AF33" s="683"/>
      <c r="AG33" s="66" t="str">
        <f t="shared" si="18"/>
        <v/>
      </c>
      <c r="AH33" s="15" t="str">
        <f t="shared" si="19"/>
        <v/>
      </c>
      <c r="AI33" s="15" t="str">
        <f t="shared" si="20"/>
        <v/>
      </c>
      <c r="AJ33" s="442" t="str">
        <f t="shared" si="21"/>
        <v/>
      </c>
      <c r="AK33" s="15" t="str">
        <f t="shared" si="22"/>
        <v/>
      </c>
      <c r="AL33" s="15" t="str">
        <f t="shared" si="23"/>
        <v/>
      </c>
      <c r="AM33" s="15" t="str">
        <f t="shared" si="24"/>
        <v/>
      </c>
      <c r="AN33" s="15" t="str">
        <f t="shared" si="25"/>
        <v/>
      </c>
      <c r="AO33" s="15" t="str">
        <f t="shared" si="26"/>
        <v/>
      </c>
      <c r="AP33" s="15" t="str">
        <f t="shared" si="27"/>
        <v/>
      </c>
      <c r="AQ33" s="69" t="str">
        <f t="shared" si="28"/>
        <v/>
      </c>
      <c r="AR33" s="482" t="str">
        <f t="shared" si="29"/>
        <v/>
      </c>
      <c r="AS33" s="15" t="str">
        <f t="shared" si="30"/>
        <v/>
      </c>
      <c r="AT33" s="20" t="str">
        <f t="shared" si="31"/>
        <v/>
      </c>
      <c r="AU33" s="20" t="str">
        <f t="shared" si="32"/>
        <v/>
      </c>
      <c r="AV33" s="64" t="str">
        <f t="shared" si="33"/>
        <v/>
      </c>
      <c r="AW33" s="492" t="str">
        <f t="shared" si="34"/>
        <v/>
      </c>
      <c r="AX33" s="15" t="str">
        <f t="shared" si="35"/>
        <v/>
      </c>
      <c r="AY33" s="20" t="str">
        <f t="shared" si="36"/>
        <v/>
      </c>
      <c r="AZ33" s="20" t="str">
        <f t="shared" si="37"/>
        <v/>
      </c>
      <c r="BA33" s="64" t="str">
        <f t="shared" si="38"/>
        <v/>
      </c>
      <c r="BB33" s="499" t="str">
        <f t="shared" si="39"/>
        <v/>
      </c>
      <c r="BC33" s="15" t="str">
        <f t="shared" si="40"/>
        <v/>
      </c>
      <c r="BD33" s="20" t="str">
        <f t="shared" si="41"/>
        <v/>
      </c>
      <c r="BE33" s="20" t="str">
        <f t="shared" si="42"/>
        <v/>
      </c>
      <c r="BF33" s="70" t="str">
        <f t="shared" si="43"/>
        <v/>
      </c>
      <c r="BG33" s="66" t="str">
        <f t="shared" si="44"/>
        <v/>
      </c>
      <c r="BH33" s="72"/>
      <c r="BI33" s="71" t="str">
        <f t="shared" si="45"/>
        <v/>
      </c>
      <c r="BJ33" s="71" t="str">
        <f t="shared" si="16"/>
        <v/>
      </c>
      <c r="BK33" s="504" t="str">
        <f t="shared" si="46"/>
        <v/>
      </c>
      <c r="BL33" s="504" t="str" cm="1">
        <f t="array" ref="BL33">IF($AJ33="","",
_xlfn.IFS(
$BG33="Devis 1",
IF(ISBLANK(AT33),"",IFERROR(VALUE(TRIM(SUBSTITUTE(AT33,CHAR(160),""))),0)*IFERROR(VALUE(TRIM(SUBSTITUTE($AJ33,CHAR(160),""))),0)),
$BG33="Devis 2",
IF(ISBLANK(AY33),"",IFERROR(VALUE(TRIM(SUBSTITUTE(AY33,CHAR(160),""))),0)*IFERROR(VALUE(TRIM(SUBSTITUTE($AJ33,CHAR(160),""))),0)),
$BG33="Devis 3",
IF(ISBLANK(BD33),"",IFERROR(VALUE(TRIM(SUBSTITUTE(BD33,CHAR(160),""))),0)*IFERROR(VALUE(TRIM(SUBSTITUTE($AJ33,CHAR(160),""))),0)),
TRUE,0
)
)</f>
        <v/>
      </c>
      <c r="BM33" s="715" t="str" cm="1">
        <f t="array" ref="BM33">IF($AJ33="","",
_xlfn.IFS(
$BG33="Devis 1",
IF(ISBLANK(AU33),"",IFERROR(VALUE(TRIM(SUBSTITUTE(AU33,CHAR(160),""))),0)*IFERROR(VALUE(TRIM(SUBSTITUTE($AJ33,CHAR(160),""))),0)),
$BG33="Devis 2",
IF(ISBLANK(AZ33),"",IFERROR(VALUE(TRIM(SUBSTITUTE(AZ33,CHAR(160),""))),0)*IFERROR(VALUE(TRIM(SUBSTITUTE($AJ33,CHAR(160),""))),0)),
$BG33="Devis 3",
IF(ISBLANK(BE33),"",IFERROR(VALUE(TRIM(SUBSTITUTE(BE33,CHAR(160),""))),0)*IFERROR(VALUE(TRIM(SUBSTITUTE($AJ33,CHAR(160),""))),0)),
TRUE,0
)
)</f>
        <v/>
      </c>
      <c r="BN33" s="511" t="str">
        <f t="shared" si="47"/>
        <v/>
      </c>
      <c r="BO33" s="505"/>
      <c r="BP33" s="14" t="str" cm="1">
        <f t="array" ref="BP33">IF(OR(BN33="",BK33="",BL33="",BI33="",BM33="",BJ33=""),"",_xlfn.IFS(
ROUND(IFERROR(VALUE(TRIM(SUBSTITUTE(BN33,CHAR(160),""))),0),2)&gt;
ROUND(IFERROR(VALUE(TRIM(SUBSTITUTE(BK33,CHAR(160),""))),0),2),
"KO : Le montant retenu TTC est supérieur au montant raisonnable TTC. Merci de revoir la ligne de dépense ou plafonner son montant.",
ROUND(IFERROR(VALUE(TRIM(SUBSTITUTE(BL33,CHAR(160),""))),0),2)&gt;
ROUND(IFERROR(VALUE(TRIM(SUBSTITUTE(BI33,CHAR(160),""))),0),2),
"Attention : Le montant retenu HT est supérieur au montant HT raisonnable. Merci de revoir la ligne de dépense, plafonner son montant, ou justifier la reventillation HT / TVA.",
ROUND(IFERROR(VALUE(TRIM(SUBSTITUTE(BM33,CHAR(160),""))),0),2)&gt;
ROUND(IFERROR(VALUE(TRIM(SUBSTITUTE(BJ33,CHAR(160),""))),0),2),
"Attention : Le montant TVA retenu est supérieur au montant TVA raisonnable. Merci de revoir la ligne de dépense, plafonner son montant, ou justifier la reventillation HT / TVA.",
ROUND(IFERROR(VALUE(TRIM(SUBSTITUTE(BN33,CHAR(160),""))),0),2)&gt;
ROUND(IFERROR(VALUE(TRIM(SUBSTITUTE(MIN(Q33,V33,AA33),CHAR(160),""))),0),2),
"Attention : Le devis retenu n'est pas le moins cher. Une justification de la part du porteur est nécessaire.",
ROUND(IFERROR(VALUE(TRIM(SUBSTITUTE(BN33,CHAR(160),""))),0),2)=0,
"Attention : montant présenté entièrement écarté",
ROUND(IFERROR(VALUE(TRIM(SUBSTITUTE(BK33,CHAR(160),""))),0),2)=
ROUND(IFERROR(VALUE(TRIM(SUBSTITUTE(BN33,CHAR(160),""))),0),2),
"OK",
ROUND(IFERROR(VALUE(TRIM(SUBSTITUTE(BK33,CHAR(160),""))),0),2)&gt;
ROUND(IFERROR(VALUE(TRIM(SUBSTITUTE(BN33,CHAR(160),""))),0),2),
" OK : Montant instruit inférieur au montant raisonnable.",
TRUE,""
))</f>
        <v/>
      </c>
      <c r="BQ33" s="14" t="str" cm="1">
        <f t="array" ref="BQ33">IF(OR(BN33="",AE33="",BL33="",AC33="",BM33="",AD33=""),"",_xlfn.IFS(ROUND(IFERROR(VALUE(TRIM(SUBSTITUTE(BN33,CHAR(160),""))),0),2)&gt;ROUND(IFERROR(VALUE(TRIM(SUBSTITUTE(AE33,CHAR(160),""))),0),2),"KO : Le montant retenu TTC est supérieur au montant présenté TTC. Merci de revoir la ligne de dépense ou plafonner son montant.",ROUND(IFERROR(VALUE(TRIM(SUBSTITUTE(BN33,CHAR(160),""))),0),2)=0,"Attention : montant présenté entièrement écarté",ROUND(IFERROR(VALUE(TRIM(SUBSTITUTE(BL33,CHAR(160),""))),0),2)&gt;ROUND(IFERROR(VALUE(TRIM(SUBSTITUTE(AC33,CHAR(160),""))),0),2),"Attention : Le montant retenu HT est supérieur au montant HT présenté. Merci de revoir la ligne de dépense, plafonner son montant, ou justifier la reventillation HT / TVA.",ROUND(IFERROR(VALUE(TRIM(SUBSTITUTE(BM33,CHAR(160),""))),0),2)&gt;ROUND(IFERROR(VALUE(TRIM(SUBSTITUTE(AD33,CHAR(160),""))),0),2),"Attention : Le montant TVA retenu est supérieur au montant TVA présenté. Merci de revoir la ligne de dépense, plafonner son montant, ou justifier la reventillation HT / TVA.",ROUND(IFERROR(VALUE(TRIM(SUBSTITUTE(AE33,CHAR(160),""))),0),2)=0,"",ROUND(IFERROR(VALUE(TRIM(SUBSTITUTE(BN33,CHAR(160),""))),0),2)=
ROUND(IFERROR(VALUE(TRIM(SUBSTITUTE(AE33,CHAR(160),""))),0),2),"OK",ROUND(IFERROR(VALUE(TRIM(SUBSTITUTE(BN33,CHAR(160),""))),0),2)&lt;ROUND(IFERROR(VALUE(TRIM(SUBSTITUTE(AE33,CHAR(160),""))),0),2),"Attention : montant présenté partiellement écarté",TRUE,""))</f>
        <v/>
      </c>
      <c r="BR33" s="71" t="str">
        <f t="shared" si="48"/>
        <v/>
      </c>
      <c r="BS33" s="71" t="str">
        <f t="shared" si="49"/>
        <v/>
      </c>
      <c r="BT33" s="71" t="str">
        <f t="shared" si="50"/>
        <v/>
      </c>
    </row>
    <row r="34" spans="1:72" ht="18" customHeight="1">
      <c r="A34" s="684">
        <v>26</v>
      </c>
      <c r="B34" s="7"/>
      <c r="C34" s="7"/>
      <c r="D34" s="424"/>
      <c r="E34" s="11"/>
      <c r="F34" s="7"/>
      <c r="G34" s="7"/>
      <c r="H34" s="7"/>
      <c r="I34" s="7"/>
      <c r="J34" s="18"/>
      <c r="K34" s="7"/>
      <c r="L34" s="19"/>
      <c r="M34" s="475"/>
      <c r="N34" s="7"/>
      <c r="O34" s="425"/>
      <c r="P34" s="9"/>
      <c r="Q34" s="64" t="str">
        <f t="shared" si="51"/>
        <v/>
      </c>
      <c r="R34" s="488"/>
      <c r="S34" s="471"/>
      <c r="T34" s="9"/>
      <c r="U34" s="9"/>
      <c r="V34" s="64" t="str">
        <f t="shared" si="52"/>
        <v/>
      </c>
      <c r="W34" s="496"/>
      <c r="X34" s="471"/>
      <c r="Y34" s="9"/>
      <c r="Z34" s="9"/>
      <c r="AA34" s="65" t="str">
        <f t="shared" si="53"/>
        <v/>
      </c>
      <c r="AB34" s="16"/>
      <c r="AC34" s="120" t="str" cm="1">
        <f t="array" ref="AC34">IF((_xlfn.IFS(TRIM(SUBSTITUTE(AB34,CHAR(160),""))="Devis 1",IFERROR(VALUE(TRIM(SUBSTITUTE(O34,CHAR(160),""))),0),TRIM(SUBSTITUTE(AB34,CHAR(160),""))="Devis 2",IFERROR(VALUE(TRIM(SUBSTITUTE(T34,CHAR(160),""))),0),TRIM(SUBSTITUTE(AB34,CHAR(160),""))="Devis 3",IFERROR(VALUE(TRIM(SUBSTITUTE(Y34,CHAR(160),""))),0),TRUE,0)*IFERROR(VALUE(TRIM(SUBSTITUTE(E34,CHAR(160),""))),0))=0,"",_xlfn.IFS(TRIM(SUBSTITUTE(AB34,CHAR(160),""))="Devis 1",IFERROR(VALUE(TRIM(SUBSTITUTE(O34,CHAR(160),""))),0),TRIM(SUBSTITUTE(AB34,CHAR(160),""))="Devis 2",IFERROR(VALUE(TRIM(SUBSTITUTE(T34,CHAR(160),""))),0),TRIM(SUBSTITUTE(AB34,CHAR(160),""))="Devis 3",IFERROR(VALUE(TRIM(SUBSTITUTE(Y34,CHAR(160),""))),0),TRUE,0)*IFERROR(VALUE(TRIM(SUBSTITUTE(E34,CHAR(160),""))),0))</f>
        <v/>
      </c>
      <c r="AD34" s="116" t="str" cm="1">
        <f t="array" ref="AD34">IF(ROUND((_xlfn.IFS(TRIM(SUBSTITUTE(AB34,CHAR(160),""))="Devis 1",IFERROR(VALUE(TRIM(SUBSTITUTE(P34,CHAR(160),""))),0),TRIM(SUBSTITUTE(AB34,CHAR(160),""))="Devis 2",IFERROR(VALUE(TRIM(SUBSTITUTE(U34,CHAR(160),""))),0),TRIM(SUBSTITUTE(AB34,CHAR(160),""))="Devis 3",IFERROR(VALUE(TRIM(SUBSTITUTE(Z34,CHAR(160),""))),0),TRUE,0)*IFERROR(VALUE(TRIM(SUBSTITUTE(E34,CHAR(160),""))),0)),2)=0,IF(AC34&lt;&gt;"",0,""),ROUND((_xlfn.IFS(TRIM(SUBSTITUTE(AB34,CHAR(160),""))="Devis 1",IFERROR(VALUE(TRIM(SUBSTITUTE(P34,CHAR(160),""))),0),TRIM(SUBSTITUTE(AB34,CHAR(160),""))="Devis 2",IFERROR(VALUE(TRIM(SUBSTITUTE(U34,CHAR(160),""))),0),TRIM(SUBSTITUTE(AB34,CHAR(160),""))="Devis 3",IFERROR(VALUE(TRIM(SUBSTITUTE(Z34,CHAR(160),""))),0),TRUE,0)*IFERROR(VALUE(TRIM(SUBSTITUTE(E34,CHAR(160),""))),0)),2))</f>
        <v/>
      </c>
      <c r="AE34" s="121" t="str">
        <f t="shared" si="54"/>
        <v/>
      </c>
      <c r="AF34" s="683"/>
      <c r="AG34" s="66" t="str">
        <f t="shared" si="18"/>
        <v/>
      </c>
      <c r="AH34" s="15" t="str">
        <f t="shared" si="19"/>
        <v/>
      </c>
      <c r="AI34" s="15" t="str">
        <f t="shared" si="20"/>
        <v/>
      </c>
      <c r="AJ34" s="442" t="str">
        <f t="shared" si="21"/>
        <v/>
      </c>
      <c r="AK34" s="15" t="str">
        <f t="shared" si="22"/>
        <v/>
      </c>
      <c r="AL34" s="15" t="str">
        <f t="shared" si="23"/>
        <v/>
      </c>
      <c r="AM34" s="15" t="str">
        <f t="shared" si="24"/>
        <v/>
      </c>
      <c r="AN34" s="15" t="str">
        <f t="shared" si="25"/>
        <v/>
      </c>
      <c r="AO34" s="15" t="str">
        <f t="shared" si="26"/>
        <v/>
      </c>
      <c r="AP34" s="15" t="str">
        <f t="shared" si="27"/>
        <v/>
      </c>
      <c r="AQ34" s="69" t="str">
        <f t="shared" si="28"/>
        <v/>
      </c>
      <c r="AR34" s="482" t="str">
        <f t="shared" si="29"/>
        <v/>
      </c>
      <c r="AS34" s="15" t="str">
        <f t="shared" si="30"/>
        <v/>
      </c>
      <c r="AT34" s="20" t="str">
        <f t="shared" si="31"/>
        <v/>
      </c>
      <c r="AU34" s="20" t="str">
        <f t="shared" si="32"/>
        <v/>
      </c>
      <c r="AV34" s="64" t="str">
        <f t="shared" si="33"/>
        <v/>
      </c>
      <c r="AW34" s="492" t="str">
        <f t="shared" si="34"/>
        <v/>
      </c>
      <c r="AX34" s="15" t="str">
        <f t="shared" si="35"/>
        <v/>
      </c>
      <c r="AY34" s="20" t="str">
        <f t="shared" si="36"/>
        <v/>
      </c>
      <c r="AZ34" s="20" t="str">
        <f t="shared" si="37"/>
        <v/>
      </c>
      <c r="BA34" s="64" t="str">
        <f t="shared" si="38"/>
        <v/>
      </c>
      <c r="BB34" s="499" t="str">
        <f t="shared" si="39"/>
        <v/>
      </c>
      <c r="BC34" s="15" t="str">
        <f t="shared" si="40"/>
        <v/>
      </c>
      <c r="BD34" s="20" t="str">
        <f t="shared" si="41"/>
        <v/>
      </c>
      <c r="BE34" s="20" t="str">
        <f t="shared" si="42"/>
        <v/>
      </c>
      <c r="BF34" s="70" t="str">
        <f t="shared" si="43"/>
        <v/>
      </c>
      <c r="BG34" s="66" t="str">
        <f t="shared" si="44"/>
        <v/>
      </c>
      <c r="BH34" s="72"/>
      <c r="BI34" s="71" t="str">
        <f t="shared" si="45"/>
        <v/>
      </c>
      <c r="BJ34" s="71" t="str">
        <f t="shared" si="16"/>
        <v/>
      </c>
      <c r="BK34" s="504" t="str">
        <f t="shared" si="46"/>
        <v/>
      </c>
      <c r="BL34" s="504" t="str" cm="1">
        <f t="array" ref="BL34">IF($AJ34="","",
_xlfn.IFS(
$BG34="Devis 1",
IF(ISBLANK(AT34),"",IFERROR(VALUE(TRIM(SUBSTITUTE(AT34,CHAR(160),""))),0)*IFERROR(VALUE(TRIM(SUBSTITUTE($AJ34,CHAR(160),""))),0)),
$BG34="Devis 2",
IF(ISBLANK(AY34),"",IFERROR(VALUE(TRIM(SUBSTITUTE(AY34,CHAR(160),""))),0)*IFERROR(VALUE(TRIM(SUBSTITUTE($AJ34,CHAR(160),""))),0)),
$BG34="Devis 3",
IF(ISBLANK(BD34),"",IFERROR(VALUE(TRIM(SUBSTITUTE(BD34,CHAR(160),""))),0)*IFERROR(VALUE(TRIM(SUBSTITUTE($AJ34,CHAR(160),""))),0)),
TRUE,0
)
)</f>
        <v/>
      </c>
      <c r="BM34" s="715" t="str" cm="1">
        <f t="array" ref="BM34">IF($AJ34="","",
_xlfn.IFS(
$BG34="Devis 1",
IF(ISBLANK(AU34),"",IFERROR(VALUE(TRIM(SUBSTITUTE(AU34,CHAR(160),""))),0)*IFERROR(VALUE(TRIM(SUBSTITUTE($AJ34,CHAR(160),""))),0)),
$BG34="Devis 2",
IF(ISBLANK(AZ34),"",IFERROR(VALUE(TRIM(SUBSTITUTE(AZ34,CHAR(160),""))),0)*IFERROR(VALUE(TRIM(SUBSTITUTE($AJ34,CHAR(160),""))),0)),
$BG34="Devis 3",
IF(ISBLANK(BE34),"",IFERROR(VALUE(TRIM(SUBSTITUTE(BE34,CHAR(160),""))),0)*IFERROR(VALUE(TRIM(SUBSTITUTE($AJ34,CHAR(160),""))),0)),
TRUE,0
)
)</f>
        <v/>
      </c>
      <c r="BN34" s="511" t="str">
        <f t="shared" si="47"/>
        <v/>
      </c>
      <c r="BO34" s="505"/>
      <c r="BP34" s="14" t="str" cm="1">
        <f t="array" ref="BP34">IF(OR(BN34="",BK34="",BL34="",BI34="",BM34="",BJ34=""),"",_xlfn.IFS(
ROUND(IFERROR(VALUE(TRIM(SUBSTITUTE(BN34,CHAR(160),""))),0),2)&gt;
ROUND(IFERROR(VALUE(TRIM(SUBSTITUTE(BK34,CHAR(160),""))),0),2),
"KO : Le montant retenu TTC est supérieur au montant raisonnable TTC. Merci de revoir la ligne de dépense ou plafonner son montant.",
ROUND(IFERROR(VALUE(TRIM(SUBSTITUTE(BL34,CHAR(160),""))),0),2)&gt;
ROUND(IFERROR(VALUE(TRIM(SUBSTITUTE(BI34,CHAR(160),""))),0),2),
"Attention : Le montant retenu HT est supérieur au montant HT raisonnable. Merci de revoir la ligne de dépense, plafonner son montant, ou justifier la reventillation HT / TVA.",
ROUND(IFERROR(VALUE(TRIM(SUBSTITUTE(BM34,CHAR(160),""))),0),2)&gt;
ROUND(IFERROR(VALUE(TRIM(SUBSTITUTE(BJ34,CHAR(160),""))),0),2),
"Attention : Le montant TVA retenu est supérieur au montant TVA raisonnable. Merci de revoir la ligne de dépense, plafonner son montant, ou justifier la reventillation HT / TVA.",
ROUND(IFERROR(VALUE(TRIM(SUBSTITUTE(BN34,CHAR(160),""))),0),2)&gt;
ROUND(IFERROR(VALUE(TRIM(SUBSTITUTE(MIN(Q34,V34,AA34),CHAR(160),""))),0),2),
"Attention : Le devis retenu n'est pas le moins cher. Une justification de la part du porteur est nécessaire.",
ROUND(IFERROR(VALUE(TRIM(SUBSTITUTE(BN34,CHAR(160),""))),0),2)=0,
"Attention : montant présenté entièrement écarté",
ROUND(IFERROR(VALUE(TRIM(SUBSTITUTE(BK34,CHAR(160),""))),0),2)=
ROUND(IFERROR(VALUE(TRIM(SUBSTITUTE(BN34,CHAR(160),""))),0),2),
"OK",
ROUND(IFERROR(VALUE(TRIM(SUBSTITUTE(BK34,CHAR(160),""))),0),2)&gt;
ROUND(IFERROR(VALUE(TRIM(SUBSTITUTE(BN34,CHAR(160),""))),0),2),
" OK : Montant instruit inférieur au montant raisonnable.",
TRUE,""
))</f>
        <v/>
      </c>
      <c r="BQ34" s="14" t="str" cm="1">
        <f t="array" ref="BQ34">IF(OR(BN34="",AE34="",BL34="",AC34="",BM34="",AD34=""),"",_xlfn.IFS(ROUND(IFERROR(VALUE(TRIM(SUBSTITUTE(BN34,CHAR(160),""))),0),2)&gt;ROUND(IFERROR(VALUE(TRIM(SUBSTITUTE(AE34,CHAR(160),""))),0),2),"KO : Le montant retenu TTC est supérieur au montant présenté TTC. Merci de revoir la ligne de dépense ou plafonner son montant.",ROUND(IFERROR(VALUE(TRIM(SUBSTITUTE(BN34,CHAR(160),""))),0),2)=0,"Attention : montant présenté entièrement écarté",ROUND(IFERROR(VALUE(TRIM(SUBSTITUTE(BL34,CHAR(160),""))),0),2)&gt;ROUND(IFERROR(VALUE(TRIM(SUBSTITUTE(AC34,CHAR(160),""))),0),2),"Attention : Le montant retenu HT est supérieur au montant HT présenté. Merci de revoir la ligne de dépense, plafonner son montant, ou justifier la reventillation HT / TVA.",ROUND(IFERROR(VALUE(TRIM(SUBSTITUTE(BM34,CHAR(160),""))),0),2)&gt;ROUND(IFERROR(VALUE(TRIM(SUBSTITUTE(AD34,CHAR(160),""))),0),2),"Attention : Le montant TVA retenu est supérieur au montant TVA présenté. Merci de revoir la ligne de dépense, plafonner son montant, ou justifier la reventillation HT / TVA.",ROUND(IFERROR(VALUE(TRIM(SUBSTITUTE(AE34,CHAR(160),""))),0),2)=0,"",ROUND(IFERROR(VALUE(TRIM(SUBSTITUTE(BN34,CHAR(160),""))),0),2)=
ROUND(IFERROR(VALUE(TRIM(SUBSTITUTE(AE34,CHAR(160),""))),0),2),"OK",ROUND(IFERROR(VALUE(TRIM(SUBSTITUTE(BN34,CHAR(160),""))),0),2)&lt;ROUND(IFERROR(VALUE(TRIM(SUBSTITUTE(AE34,CHAR(160),""))),0),2),"Attention : montant présenté partiellement écarté",TRUE,""))</f>
        <v/>
      </c>
      <c r="BR34" s="71" t="str">
        <f t="shared" si="48"/>
        <v/>
      </c>
      <c r="BS34" s="71" t="str">
        <f t="shared" si="49"/>
        <v/>
      </c>
      <c r="BT34" s="71" t="str">
        <f t="shared" si="50"/>
        <v/>
      </c>
    </row>
    <row r="35" spans="1:72" ht="18" customHeight="1">
      <c r="A35" s="684">
        <v>27</v>
      </c>
      <c r="B35" s="7"/>
      <c r="C35" s="7"/>
      <c r="D35" s="424"/>
      <c r="E35" s="11"/>
      <c r="F35" s="7"/>
      <c r="G35" s="7"/>
      <c r="H35" s="7"/>
      <c r="I35" s="7"/>
      <c r="J35" s="18"/>
      <c r="K35" s="7"/>
      <c r="L35" s="19"/>
      <c r="M35" s="475"/>
      <c r="N35" s="7"/>
      <c r="O35" s="425"/>
      <c r="P35" s="9"/>
      <c r="Q35" s="64" t="str">
        <f t="shared" si="51"/>
        <v/>
      </c>
      <c r="R35" s="488"/>
      <c r="S35" s="471"/>
      <c r="T35" s="9"/>
      <c r="U35" s="9"/>
      <c r="V35" s="64" t="str">
        <f t="shared" si="52"/>
        <v/>
      </c>
      <c r="W35" s="496"/>
      <c r="X35" s="471"/>
      <c r="Y35" s="9"/>
      <c r="Z35" s="9"/>
      <c r="AA35" s="65" t="str">
        <f t="shared" si="53"/>
        <v/>
      </c>
      <c r="AB35" s="16"/>
      <c r="AC35" s="120" t="str" cm="1">
        <f t="array" ref="AC35">IF((_xlfn.IFS(TRIM(SUBSTITUTE(AB35,CHAR(160),""))="Devis 1",IFERROR(VALUE(TRIM(SUBSTITUTE(O35,CHAR(160),""))),0),TRIM(SUBSTITUTE(AB35,CHAR(160),""))="Devis 2",IFERROR(VALUE(TRIM(SUBSTITUTE(T35,CHAR(160),""))),0),TRIM(SUBSTITUTE(AB35,CHAR(160),""))="Devis 3",IFERROR(VALUE(TRIM(SUBSTITUTE(Y35,CHAR(160),""))),0),TRUE,0)*IFERROR(VALUE(TRIM(SUBSTITUTE(E35,CHAR(160),""))),0))=0,"",_xlfn.IFS(TRIM(SUBSTITUTE(AB35,CHAR(160),""))="Devis 1",IFERROR(VALUE(TRIM(SUBSTITUTE(O35,CHAR(160),""))),0),TRIM(SUBSTITUTE(AB35,CHAR(160),""))="Devis 2",IFERROR(VALUE(TRIM(SUBSTITUTE(T35,CHAR(160),""))),0),TRIM(SUBSTITUTE(AB35,CHAR(160),""))="Devis 3",IFERROR(VALUE(TRIM(SUBSTITUTE(Y35,CHAR(160),""))),0),TRUE,0)*IFERROR(VALUE(TRIM(SUBSTITUTE(E35,CHAR(160),""))),0))</f>
        <v/>
      </c>
      <c r="AD35" s="116" t="str" cm="1">
        <f t="array" ref="AD35">IF(ROUND((_xlfn.IFS(TRIM(SUBSTITUTE(AB35,CHAR(160),""))="Devis 1",IFERROR(VALUE(TRIM(SUBSTITUTE(P35,CHAR(160),""))),0),TRIM(SUBSTITUTE(AB35,CHAR(160),""))="Devis 2",IFERROR(VALUE(TRIM(SUBSTITUTE(U35,CHAR(160),""))),0),TRIM(SUBSTITUTE(AB35,CHAR(160),""))="Devis 3",IFERROR(VALUE(TRIM(SUBSTITUTE(Z35,CHAR(160),""))),0),TRUE,0)*IFERROR(VALUE(TRIM(SUBSTITUTE(E35,CHAR(160),""))),0)),2)=0,IF(AC35&lt;&gt;"",0,""),ROUND((_xlfn.IFS(TRIM(SUBSTITUTE(AB35,CHAR(160),""))="Devis 1",IFERROR(VALUE(TRIM(SUBSTITUTE(P35,CHAR(160),""))),0),TRIM(SUBSTITUTE(AB35,CHAR(160),""))="Devis 2",IFERROR(VALUE(TRIM(SUBSTITUTE(U35,CHAR(160),""))),0),TRIM(SUBSTITUTE(AB35,CHAR(160),""))="Devis 3",IFERROR(VALUE(TRIM(SUBSTITUTE(Z35,CHAR(160),""))),0),TRUE,0)*IFERROR(VALUE(TRIM(SUBSTITUTE(E35,CHAR(160),""))),0)),2))</f>
        <v/>
      </c>
      <c r="AE35" s="121" t="str">
        <f t="shared" si="54"/>
        <v/>
      </c>
      <c r="AF35" s="683"/>
      <c r="AG35" s="66" t="str">
        <f t="shared" si="18"/>
        <v/>
      </c>
      <c r="AH35" s="15" t="str">
        <f t="shared" si="19"/>
        <v/>
      </c>
      <c r="AI35" s="15" t="str">
        <f t="shared" si="20"/>
        <v/>
      </c>
      <c r="AJ35" s="442" t="str">
        <f t="shared" si="21"/>
        <v/>
      </c>
      <c r="AK35" s="15" t="str">
        <f t="shared" si="22"/>
        <v/>
      </c>
      <c r="AL35" s="15" t="str">
        <f t="shared" si="23"/>
        <v/>
      </c>
      <c r="AM35" s="15" t="str">
        <f t="shared" si="24"/>
        <v/>
      </c>
      <c r="AN35" s="15" t="str">
        <f t="shared" si="25"/>
        <v/>
      </c>
      <c r="AO35" s="15" t="str">
        <f t="shared" si="26"/>
        <v/>
      </c>
      <c r="AP35" s="15" t="str">
        <f t="shared" si="27"/>
        <v/>
      </c>
      <c r="AQ35" s="69" t="str">
        <f t="shared" si="28"/>
        <v/>
      </c>
      <c r="AR35" s="482" t="str">
        <f t="shared" si="29"/>
        <v/>
      </c>
      <c r="AS35" s="15" t="str">
        <f t="shared" si="30"/>
        <v/>
      </c>
      <c r="AT35" s="20" t="str">
        <f t="shared" si="31"/>
        <v/>
      </c>
      <c r="AU35" s="20" t="str">
        <f t="shared" si="32"/>
        <v/>
      </c>
      <c r="AV35" s="64" t="str">
        <f t="shared" si="33"/>
        <v/>
      </c>
      <c r="AW35" s="492" t="str">
        <f t="shared" si="34"/>
        <v/>
      </c>
      <c r="AX35" s="15" t="str">
        <f t="shared" si="35"/>
        <v/>
      </c>
      <c r="AY35" s="20" t="str">
        <f t="shared" si="36"/>
        <v/>
      </c>
      <c r="AZ35" s="20" t="str">
        <f t="shared" si="37"/>
        <v/>
      </c>
      <c r="BA35" s="64" t="str">
        <f t="shared" si="38"/>
        <v/>
      </c>
      <c r="BB35" s="499" t="str">
        <f t="shared" si="39"/>
        <v/>
      </c>
      <c r="BC35" s="15" t="str">
        <f t="shared" si="40"/>
        <v/>
      </c>
      <c r="BD35" s="20" t="str">
        <f t="shared" si="41"/>
        <v/>
      </c>
      <c r="BE35" s="20" t="str">
        <f t="shared" si="42"/>
        <v/>
      </c>
      <c r="BF35" s="70" t="str">
        <f t="shared" si="43"/>
        <v/>
      </c>
      <c r="BG35" s="66" t="str">
        <f t="shared" si="44"/>
        <v/>
      </c>
      <c r="BH35" s="72"/>
      <c r="BI35" s="71" t="str">
        <f t="shared" si="45"/>
        <v/>
      </c>
      <c r="BJ35" s="71" t="str">
        <f t="shared" si="16"/>
        <v/>
      </c>
      <c r="BK35" s="504" t="str">
        <f t="shared" si="46"/>
        <v/>
      </c>
      <c r="BL35" s="504" t="str" cm="1">
        <f t="array" ref="BL35">IF($AJ35="","",
_xlfn.IFS(
$BG35="Devis 1",
IF(ISBLANK(AT35),"",IFERROR(VALUE(TRIM(SUBSTITUTE(AT35,CHAR(160),""))),0)*IFERROR(VALUE(TRIM(SUBSTITUTE($AJ35,CHAR(160),""))),0)),
$BG35="Devis 2",
IF(ISBLANK(AY35),"",IFERROR(VALUE(TRIM(SUBSTITUTE(AY35,CHAR(160),""))),0)*IFERROR(VALUE(TRIM(SUBSTITUTE($AJ35,CHAR(160),""))),0)),
$BG35="Devis 3",
IF(ISBLANK(BD35),"",IFERROR(VALUE(TRIM(SUBSTITUTE(BD35,CHAR(160),""))),0)*IFERROR(VALUE(TRIM(SUBSTITUTE($AJ35,CHAR(160),""))),0)),
TRUE,0
)
)</f>
        <v/>
      </c>
      <c r="BM35" s="715" t="str" cm="1">
        <f t="array" ref="BM35">IF($AJ35="","",
_xlfn.IFS(
$BG35="Devis 1",
IF(ISBLANK(AU35),"",IFERROR(VALUE(TRIM(SUBSTITUTE(AU35,CHAR(160),""))),0)*IFERROR(VALUE(TRIM(SUBSTITUTE($AJ35,CHAR(160),""))),0)),
$BG35="Devis 2",
IF(ISBLANK(AZ35),"",IFERROR(VALUE(TRIM(SUBSTITUTE(AZ35,CHAR(160),""))),0)*IFERROR(VALUE(TRIM(SUBSTITUTE($AJ35,CHAR(160),""))),0)),
$BG35="Devis 3",
IF(ISBLANK(BE35),"",IFERROR(VALUE(TRIM(SUBSTITUTE(BE35,CHAR(160),""))),0)*IFERROR(VALUE(TRIM(SUBSTITUTE($AJ35,CHAR(160),""))),0)),
TRUE,0
)
)</f>
        <v/>
      </c>
      <c r="BN35" s="511" t="str">
        <f t="shared" si="47"/>
        <v/>
      </c>
      <c r="BO35" s="505"/>
      <c r="BP35" s="14" t="str" cm="1">
        <f t="array" ref="BP35">IF(OR(BN35="",BK35="",BL35="",BI35="",BM35="",BJ35=""),"",_xlfn.IFS(
ROUND(IFERROR(VALUE(TRIM(SUBSTITUTE(BN35,CHAR(160),""))),0),2)&gt;
ROUND(IFERROR(VALUE(TRIM(SUBSTITUTE(BK35,CHAR(160),""))),0),2),
"KO : Le montant retenu TTC est supérieur au montant raisonnable TTC. Merci de revoir la ligne de dépense ou plafonner son montant.",
ROUND(IFERROR(VALUE(TRIM(SUBSTITUTE(BL35,CHAR(160),""))),0),2)&gt;
ROUND(IFERROR(VALUE(TRIM(SUBSTITUTE(BI35,CHAR(160),""))),0),2),
"Attention : Le montant retenu HT est supérieur au montant HT raisonnable. Merci de revoir la ligne de dépense, plafonner son montant, ou justifier la reventillation HT / TVA.",
ROUND(IFERROR(VALUE(TRIM(SUBSTITUTE(BM35,CHAR(160),""))),0),2)&gt;
ROUND(IFERROR(VALUE(TRIM(SUBSTITUTE(BJ35,CHAR(160),""))),0),2),
"Attention : Le montant TVA retenu est supérieur au montant TVA raisonnable. Merci de revoir la ligne de dépense, plafonner son montant, ou justifier la reventillation HT / TVA.",
ROUND(IFERROR(VALUE(TRIM(SUBSTITUTE(BN35,CHAR(160),""))),0),2)&gt;
ROUND(IFERROR(VALUE(TRIM(SUBSTITUTE(MIN(Q35,V35,AA35),CHAR(160),""))),0),2),
"Attention : Le devis retenu n'est pas le moins cher. Une justification de la part du porteur est nécessaire.",
ROUND(IFERROR(VALUE(TRIM(SUBSTITUTE(BN35,CHAR(160),""))),0),2)=0,
"Attention : montant présenté entièrement écarté",
ROUND(IFERROR(VALUE(TRIM(SUBSTITUTE(BK35,CHAR(160),""))),0),2)=
ROUND(IFERROR(VALUE(TRIM(SUBSTITUTE(BN35,CHAR(160),""))),0),2),
"OK",
ROUND(IFERROR(VALUE(TRIM(SUBSTITUTE(BK35,CHAR(160),""))),0),2)&gt;
ROUND(IFERROR(VALUE(TRIM(SUBSTITUTE(BN35,CHAR(160),""))),0),2),
" OK : Montant instruit inférieur au montant raisonnable.",
TRUE,""
))</f>
        <v/>
      </c>
      <c r="BQ35" s="14" t="str" cm="1">
        <f t="array" ref="BQ35">IF(OR(BN35="",AE35="",BL35="",AC35="",BM35="",AD35=""),"",_xlfn.IFS(ROUND(IFERROR(VALUE(TRIM(SUBSTITUTE(BN35,CHAR(160),""))),0),2)&gt;ROUND(IFERROR(VALUE(TRIM(SUBSTITUTE(AE35,CHAR(160),""))),0),2),"KO : Le montant retenu TTC est supérieur au montant présenté TTC. Merci de revoir la ligne de dépense ou plafonner son montant.",ROUND(IFERROR(VALUE(TRIM(SUBSTITUTE(BN35,CHAR(160),""))),0),2)=0,"Attention : montant présenté entièrement écarté",ROUND(IFERROR(VALUE(TRIM(SUBSTITUTE(BL35,CHAR(160),""))),0),2)&gt;ROUND(IFERROR(VALUE(TRIM(SUBSTITUTE(AC35,CHAR(160),""))),0),2),"Attention : Le montant retenu HT est supérieur au montant HT présenté. Merci de revoir la ligne de dépense, plafonner son montant, ou justifier la reventillation HT / TVA.",ROUND(IFERROR(VALUE(TRIM(SUBSTITUTE(BM35,CHAR(160),""))),0),2)&gt;ROUND(IFERROR(VALUE(TRIM(SUBSTITUTE(AD35,CHAR(160),""))),0),2),"Attention : Le montant TVA retenu est supérieur au montant TVA présenté. Merci de revoir la ligne de dépense, plafonner son montant, ou justifier la reventillation HT / TVA.",ROUND(IFERROR(VALUE(TRIM(SUBSTITUTE(AE35,CHAR(160),""))),0),2)=0,"",ROUND(IFERROR(VALUE(TRIM(SUBSTITUTE(BN35,CHAR(160),""))),0),2)=
ROUND(IFERROR(VALUE(TRIM(SUBSTITUTE(AE35,CHAR(160),""))),0),2),"OK",ROUND(IFERROR(VALUE(TRIM(SUBSTITUTE(BN35,CHAR(160),""))),0),2)&lt;ROUND(IFERROR(VALUE(TRIM(SUBSTITUTE(AE35,CHAR(160),""))),0),2),"Attention : montant présenté partiellement écarté",TRUE,""))</f>
        <v/>
      </c>
      <c r="BR35" s="71" t="str">
        <f t="shared" si="48"/>
        <v/>
      </c>
      <c r="BS35" s="71" t="str">
        <f t="shared" si="49"/>
        <v/>
      </c>
      <c r="BT35" s="71" t="str">
        <f t="shared" si="50"/>
        <v/>
      </c>
    </row>
    <row r="36" spans="1:72" ht="18" customHeight="1">
      <c r="A36" s="684">
        <v>28</v>
      </c>
      <c r="B36" s="7"/>
      <c r="C36" s="7"/>
      <c r="D36" s="424"/>
      <c r="E36" s="11"/>
      <c r="F36" s="7"/>
      <c r="G36" s="7"/>
      <c r="H36" s="7"/>
      <c r="I36" s="7"/>
      <c r="J36" s="18"/>
      <c r="K36" s="7"/>
      <c r="L36" s="19"/>
      <c r="M36" s="475"/>
      <c r="N36" s="7"/>
      <c r="O36" s="425"/>
      <c r="P36" s="9"/>
      <c r="Q36" s="64" t="str">
        <f t="shared" si="51"/>
        <v/>
      </c>
      <c r="R36" s="488"/>
      <c r="S36" s="471"/>
      <c r="T36" s="9"/>
      <c r="U36" s="9"/>
      <c r="V36" s="64" t="str">
        <f t="shared" si="52"/>
        <v/>
      </c>
      <c r="W36" s="496"/>
      <c r="X36" s="471"/>
      <c r="Y36" s="9"/>
      <c r="Z36" s="9"/>
      <c r="AA36" s="65" t="str">
        <f t="shared" si="53"/>
        <v/>
      </c>
      <c r="AB36" s="16"/>
      <c r="AC36" s="120" t="str" cm="1">
        <f t="array" ref="AC36">IF((_xlfn.IFS(TRIM(SUBSTITUTE(AB36,CHAR(160),""))="Devis 1",IFERROR(VALUE(TRIM(SUBSTITUTE(O36,CHAR(160),""))),0),TRIM(SUBSTITUTE(AB36,CHAR(160),""))="Devis 2",IFERROR(VALUE(TRIM(SUBSTITUTE(T36,CHAR(160),""))),0),TRIM(SUBSTITUTE(AB36,CHAR(160),""))="Devis 3",IFERROR(VALUE(TRIM(SUBSTITUTE(Y36,CHAR(160),""))),0),TRUE,0)*IFERROR(VALUE(TRIM(SUBSTITUTE(E36,CHAR(160),""))),0))=0,"",_xlfn.IFS(TRIM(SUBSTITUTE(AB36,CHAR(160),""))="Devis 1",IFERROR(VALUE(TRIM(SUBSTITUTE(O36,CHAR(160),""))),0),TRIM(SUBSTITUTE(AB36,CHAR(160),""))="Devis 2",IFERROR(VALUE(TRIM(SUBSTITUTE(T36,CHAR(160),""))),0),TRIM(SUBSTITUTE(AB36,CHAR(160),""))="Devis 3",IFERROR(VALUE(TRIM(SUBSTITUTE(Y36,CHAR(160),""))),0),TRUE,0)*IFERROR(VALUE(TRIM(SUBSTITUTE(E36,CHAR(160),""))),0))</f>
        <v/>
      </c>
      <c r="AD36" s="116" t="str" cm="1">
        <f t="array" ref="AD36">IF(ROUND((_xlfn.IFS(TRIM(SUBSTITUTE(AB36,CHAR(160),""))="Devis 1",IFERROR(VALUE(TRIM(SUBSTITUTE(P36,CHAR(160),""))),0),TRIM(SUBSTITUTE(AB36,CHAR(160),""))="Devis 2",IFERROR(VALUE(TRIM(SUBSTITUTE(U36,CHAR(160),""))),0),TRIM(SUBSTITUTE(AB36,CHAR(160),""))="Devis 3",IFERROR(VALUE(TRIM(SUBSTITUTE(Z36,CHAR(160),""))),0),TRUE,0)*IFERROR(VALUE(TRIM(SUBSTITUTE(E36,CHAR(160),""))),0)),2)=0,IF(AC36&lt;&gt;"",0,""),ROUND((_xlfn.IFS(TRIM(SUBSTITUTE(AB36,CHAR(160),""))="Devis 1",IFERROR(VALUE(TRIM(SUBSTITUTE(P36,CHAR(160),""))),0),TRIM(SUBSTITUTE(AB36,CHAR(160),""))="Devis 2",IFERROR(VALUE(TRIM(SUBSTITUTE(U36,CHAR(160),""))),0),TRIM(SUBSTITUTE(AB36,CHAR(160),""))="Devis 3",IFERROR(VALUE(TRIM(SUBSTITUTE(Z36,CHAR(160),""))),0),TRUE,0)*IFERROR(VALUE(TRIM(SUBSTITUTE(E36,CHAR(160),""))),0)),2))</f>
        <v/>
      </c>
      <c r="AE36" s="121" t="str">
        <f t="shared" si="54"/>
        <v/>
      </c>
      <c r="AF36" s="683"/>
      <c r="AG36" s="66" t="str">
        <f t="shared" si="18"/>
        <v/>
      </c>
      <c r="AH36" s="15" t="str">
        <f t="shared" si="19"/>
        <v/>
      </c>
      <c r="AI36" s="15" t="str">
        <f t="shared" si="20"/>
        <v/>
      </c>
      <c r="AJ36" s="442" t="str">
        <f t="shared" si="21"/>
        <v/>
      </c>
      <c r="AK36" s="15" t="str">
        <f t="shared" si="22"/>
        <v/>
      </c>
      <c r="AL36" s="15" t="str">
        <f t="shared" si="23"/>
        <v/>
      </c>
      <c r="AM36" s="15" t="str">
        <f t="shared" si="24"/>
        <v/>
      </c>
      <c r="AN36" s="15" t="str">
        <f t="shared" si="25"/>
        <v/>
      </c>
      <c r="AO36" s="15" t="str">
        <f t="shared" si="26"/>
        <v/>
      </c>
      <c r="AP36" s="15" t="str">
        <f t="shared" si="27"/>
        <v/>
      </c>
      <c r="AQ36" s="69" t="str">
        <f t="shared" si="28"/>
        <v/>
      </c>
      <c r="AR36" s="482" t="str">
        <f t="shared" si="29"/>
        <v/>
      </c>
      <c r="AS36" s="15" t="str">
        <f t="shared" si="30"/>
        <v/>
      </c>
      <c r="AT36" s="20" t="str">
        <f t="shared" si="31"/>
        <v/>
      </c>
      <c r="AU36" s="20" t="str">
        <f t="shared" si="32"/>
        <v/>
      </c>
      <c r="AV36" s="64" t="str">
        <f t="shared" si="33"/>
        <v/>
      </c>
      <c r="AW36" s="492" t="str">
        <f t="shared" si="34"/>
        <v/>
      </c>
      <c r="AX36" s="15" t="str">
        <f t="shared" si="35"/>
        <v/>
      </c>
      <c r="AY36" s="20" t="str">
        <f t="shared" si="36"/>
        <v/>
      </c>
      <c r="AZ36" s="20" t="str">
        <f t="shared" si="37"/>
        <v/>
      </c>
      <c r="BA36" s="64" t="str">
        <f t="shared" si="38"/>
        <v/>
      </c>
      <c r="BB36" s="499" t="str">
        <f t="shared" si="39"/>
        <v/>
      </c>
      <c r="BC36" s="15" t="str">
        <f t="shared" si="40"/>
        <v/>
      </c>
      <c r="BD36" s="20" t="str">
        <f t="shared" si="41"/>
        <v/>
      </c>
      <c r="BE36" s="20" t="str">
        <f t="shared" si="42"/>
        <v/>
      </c>
      <c r="BF36" s="70" t="str">
        <f t="shared" si="43"/>
        <v/>
      </c>
      <c r="BG36" s="66" t="str">
        <f t="shared" si="44"/>
        <v/>
      </c>
      <c r="BH36" s="72"/>
      <c r="BI36" s="71" t="str">
        <f t="shared" si="45"/>
        <v/>
      </c>
      <c r="BJ36" s="71" t="str">
        <f t="shared" si="16"/>
        <v/>
      </c>
      <c r="BK36" s="504" t="str">
        <f t="shared" si="46"/>
        <v/>
      </c>
      <c r="BL36" s="504" t="str" cm="1">
        <f t="array" ref="BL36">IF($AJ36="","",
_xlfn.IFS(
$BG36="Devis 1",
IF(ISBLANK(AT36),"",IFERROR(VALUE(TRIM(SUBSTITUTE(AT36,CHAR(160),""))),0)*IFERROR(VALUE(TRIM(SUBSTITUTE($AJ36,CHAR(160),""))),0)),
$BG36="Devis 2",
IF(ISBLANK(AY36),"",IFERROR(VALUE(TRIM(SUBSTITUTE(AY36,CHAR(160),""))),0)*IFERROR(VALUE(TRIM(SUBSTITUTE($AJ36,CHAR(160),""))),0)),
$BG36="Devis 3",
IF(ISBLANK(BD36),"",IFERROR(VALUE(TRIM(SUBSTITUTE(BD36,CHAR(160),""))),0)*IFERROR(VALUE(TRIM(SUBSTITUTE($AJ36,CHAR(160),""))),0)),
TRUE,0
)
)</f>
        <v/>
      </c>
      <c r="BM36" s="715" t="str" cm="1">
        <f t="array" ref="BM36">IF($AJ36="","",
_xlfn.IFS(
$BG36="Devis 1",
IF(ISBLANK(AU36),"",IFERROR(VALUE(TRIM(SUBSTITUTE(AU36,CHAR(160),""))),0)*IFERROR(VALUE(TRIM(SUBSTITUTE($AJ36,CHAR(160),""))),0)),
$BG36="Devis 2",
IF(ISBLANK(AZ36),"",IFERROR(VALUE(TRIM(SUBSTITUTE(AZ36,CHAR(160),""))),0)*IFERROR(VALUE(TRIM(SUBSTITUTE($AJ36,CHAR(160),""))),0)),
$BG36="Devis 3",
IF(ISBLANK(BE36),"",IFERROR(VALUE(TRIM(SUBSTITUTE(BE36,CHAR(160),""))),0)*IFERROR(VALUE(TRIM(SUBSTITUTE($AJ36,CHAR(160),""))),0)),
TRUE,0
)
)</f>
        <v/>
      </c>
      <c r="BN36" s="511" t="str">
        <f t="shared" si="47"/>
        <v/>
      </c>
      <c r="BO36" s="505"/>
      <c r="BP36" s="14" t="str" cm="1">
        <f t="array" ref="BP36">IF(OR(BN36="",BK36="",BL36="",BI36="",BM36="",BJ36=""),"",_xlfn.IFS(
ROUND(IFERROR(VALUE(TRIM(SUBSTITUTE(BN36,CHAR(160),""))),0),2)&gt;
ROUND(IFERROR(VALUE(TRIM(SUBSTITUTE(BK36,CHAR(160),""))),0),2),
"KO : Le montant retenu TTC est supérieur au montant raisonnable TTC. Merci de revoir la ligne de dépense ou plafonner son montant.",
ROUND(IFERROR(VALUE(TRIM(SUBSTITUTE(BL36,CHAR(160),""))),0),2)&gt;
ROUND(IFERROR(VALUE(TRIM(SUBSTITUTE(BI36,CHAR(160),""))),0),2),
"Attention : Le montant retenu HT est supérieur au montant HT raisonnable. Merci de revoir la ligne de dépense, plafonner son montant, ou justifier la reventillation HT / TVA.",
ROUND(IFERROR(VALUE(TRIM(SUBSTITUTE(BM36,CHAR(160),""))),0),2)&gt;
ROUND(IFERROR(VALUE(TRIM(SUBSTITUTE(BJ36,CHAR(160),""))),0),2),
"Attention : Le montant TVA retenu est supérieur au montant TVA raisonnable. Merci de revoir la ligne de dépense, plafonner son montant, ou justifier la reventillation HT / TVA.",
ROUND(IFERROR(VALUE(TRIM(SUBSTITUTE(BN36,CHAR(160),""))),0),2)&gt;
ROUND(IFERROR(VALUE(TRIM(SUBSTITUTE(MIN(Q36,V36,AA36),CHAR(160),""))),0),2),
"Attention : Le devis retenu n'est pas le moins cher. Une justification de la part du porteur est nécessaire.",
ROUND(IFERROR(VALUE(TRIM(SUBSTITUTE(BN36,CHAR(160),""))),0),2)=0,
"Attention : montant présenté entièrement écarté",
ROUND(IFERROR(VALUE(TRIM(SUBSTITUTE(BK36,CHAR(160),""))),0),2)=
ROUND(IFERROR(VALUE(TRIM(SUBSTITUTE(BN36,CHAR(160),""))),0),2),
"OK",
ROUND(IFERROR(VALUE(TRIM(SUBSTITUTE(BK36,CHAR(160),""))),0),2)&gt;
ROUND(IFERROR(VALUE(TRIM(SUBSTITUTE(BN36,CHAR(160),""))),0),2),
" OK : Montant instruit inférieur au montant raisonnable.",
TRUE,""
))</f>
        <v/>
      </c>
      <c r="BQ36" s="14" t="str" cm="1">
        <f t="array" ref="BQ36">IF(OR(BN36="",AE36="",BL36="",AC36="",BM36="",AD36=""),"",_xlfn.IFS(ROUND(IFERROR(VALUE(TRIM(SUBSTITUTE(BN36,CHAR(160),""))),0),2)&gt;ROUND(IFERROR(VALUE(TRIM(SUBSTITUTE(AE36,CHAR(160),""))),0),2),"KO : Le montant retenu TTC est supérieur au montant présenté TTC. Merci de revoir la ligne de dépense ou plafonner son montant.",ROUND(IFERROR(VALUE(TRIM(SUBSTITUTE(BN36,CHAR(160),""))),0),2)=0,"Attention : montant présenté entièrement écarté",ROUND(IFERROR(VALUE(TRIM(SUBSTITUTE(BL36,CHAR(160),""))),0),2)&gt;ROUND(IFERROR(VALUE(TRIM(SUBSTITUTE(AC36,CHAR(160),""))),0),2),"Attention : Le montant retenu HT est supérieur au montant HT présenté. Merci de revoir la ligne de dépense, plafonner son montant, ou justifier la reventillation HT / TVA.",ROUND(IFERROR(VALUE(TRIM(SUBSTITUTE(BM36,CHAR(160),""))),0),2)&gt;ROUND(IFERROR(VALUE(TRIM(SUBSTITUTE(AD36,CHAR(160),""))),0),2),"Attention : Le montant TVA retenu est supérieur au montant TVA présenté. Merci de revoir la ligne de dépense, plafonner son montant, ou justifier la reventillation HT / TVA.",ROUND(IFERROR(VALUE(TRIM(SUBSTITUTE(AE36,CHAR(160),""))),0),2)=0,"",ROUND(IFERROR(VALUE(TRIM(SUBSTITUTE(BN36,CHAR(160),""))),0),2)=
ROUND(IFERROR(VALUE(TRIM(SUBSTITUTE(AE36,CHAR(160),""))),0),2),"OK",ROUND(IFERROR(VALUE(TRIM(SUBSTITUTE(BN36,CHAR(160),""))),0),2)&lt;ROUND(IFERROR(VALUE(TRIM(SUBSTITUTE(AE36,CHAR(160),""))),0),2),"Attention : montant présenté partiellement écarté",TRUE,""))</f>
        <v/>
      </c>
      <c r="BR36" s="71" t="str">
        <f t="shared" si="48"/>
        <v/>
      </c>
      <c r="BS36" s="71" t="str">
        <f t="shared" si="49"/>
        <v/>
      </c>
      <c r="BT36" s="71" t="str">
        <f t="shared" si="50"/>
        <v/>
      </c>
    </row>
    <row r="37" spans="1:72" ht="18" customHeight="1">
      <c r="A37" s="684">
        <v>29</v>
      </c>
      <c r="B37" s="7"/>
      <c r="C37" s="7"/>
      <c r="D37" s="424"/>
      <c r="E37" s="11"/>
      <c r="F37" s="7"/>
      <c r="G37" s="7"/>
      <c r="H37" s="7"/>
      <c r="I37" s="7"/>
      <c r="J37" s="18"/>
      <c r="K37" s="7"/>
      <c r="L37" s="19"/>
      <c r="M37" s="475"/>
      <c r="N37" s="7"/>
      <c r="O37" s="425"/>
      <c r="P37" s="9"/>
      <c r="Q37" s="64" t="str">
        <f t="shared" si="51"/>
        <v/>
      </c>
      <c r="R37" s="488"/>
      <c r="S37" s="471"/>
      <c r="T37" s="9"/>
      <c r="U37" s="9"/>
      <c r="V37" s="64" t="str">
        <f t="shared" si="52"/>
        <v/>
      </c>
      <c r="W37" s="496"/>
      <c r="X37" s="471"/>
      <c r="Y37" s="9"/>
      <c r="Z37" s="9"/>
      <c r="AA37" s="65" t="str">
        <f t="shared" si="53"/>
        <v/>
      </c>
      <c r="AB37" s="16"/>
      <c r="AC37" s="120" t="str" cm="1">
        <f t="array" ref="AC37">IF((_xlfn.IFS(TRIM(SUBSTITUTE(AB37,CHAR(160),""))="Devis 1",IFERROR(VALUE(TRIM(SUBSTITUTE(O37,CHAR(160),""))),0),TRIM(SUBSTITUTE(AB37,CHAR(160),""))="Devis 2",IFERROR(VALUE(TRIM(SUBSTITUTE(T37,CHAR(160),""))),0),TRIM(SUBSTITUTE(AB37,CHAR(160),""))="Devis 3",IFERROR(VALUE(TRIM(SUBSTITUTE(Y37,CHAR(160),""))),0),TRUE,0)*IFERROR(VALUE(TRIM(SUBSTITUTE(E37,CHAR(160),""))),0))=0,"",_xlfn.IFS(TRIM(SUBSTITUTE(AB37,CHAR(160),""))="Devis 1",IFERROR(VALUE(TRIM(SUBSTITUTE(O37,CHAR(160),""))),0),TRIM(SUBSTITUTE(AB37,CHAR(160),""))="Devis 2",IFERROR(VALUE(TRIM(SUBSTITUTE(T37,CHAR(160),""))),0),TRIM(SUBSTITUTE(AB37,CHAR(160),""))="Devis 3",IFERROR(VALUE(TRIM(SUBSTITUTE(Y37,CHAR(160),""))),0),TRUE,0)*IFERROR(VALUE(TRIM(SUBSTITUTE(E37,CHAR(160),""))),0))</f>
        <v/>
      </c>
      <c r="AD37" s="116" t="str" cm="1">
        <f t="array" ref="AD37">IF(ROUND((_xlfn.IFS(TRIM(SUBSTITUTE(AB37,CHAR(160),""))="Devis 1",IFERROR(VALUE(TRIM(SUBSTITUTE(P37,CHAR(160),""))),0),TRIM(SUBSTITUTE(AB37,CHAR(160),""))="Devis 2",IFERROR(VALUE(TRIM(SUBSTITUTE(U37,CHAR(160),""))),0),TRIM(SUBSTITUTE(AB37,CHAR(160),""))="Devis 3",IFERROR(VALUE(TRIM(SUBSTITUTE(Z37,CHAR(160),""))),0),TRUE,0)*IFERROR(VALUE(TRIM(SUBSTITUTE(E37,CHAR(160),""))),0)),2)=0,IF(AC37&lt;&gt;"",0,""),ROUND((_xlfn.IFS(TRIM(SUBSTITUTE(AB37,CHAR(160),""))="Devis 1",IFERROR(VALUE(TRIM(SUBSTITUTE(P37,CHAR(160),""))),0),TRIM(SUBSTITUTE(AB37,CHAR(160),""))="Devis 2",IFERROR(VALUE(TRIM(SUBSTITUTE(U37,CHAR(160),""))),0),TRIM(SUBSTITUTE(AB37,CHAR(160),""))="Devis 3",IFERROR(VALUE(TRIM(SUBSTITUTE(Z37,CHAR(160),""))),0),TRUE,0)*IFERROR(VALUE(TRIM(SUBSTITUTE(E37,CHAR(160),""))),0)),2))</f>
        <v/>
      </c>
      <c r="AE37" s="121" t="str">
        <f t="shared" si="54"/>
        <v/>
      </c>
      <c r="AF37" s="683"/>
      <c r="AG37" s="66" t="str">
        <f t="shared" si="18"/>
        <v/>
      </c>
      <c r="AH37" s="15" t="str">
        <f t="shared" si="19"/>
        <v/>
      </c>
      <c r="AI37" s="15" t="str">
        <f t="shared" si="20"/>
        <v/>
      </c>
      <c r="AJ37" s="442" t="str">
        <f t="shared" si="21"/>
        <v/>
      </c>
      <c r="AK37" s="15" t="str">
        <f t="shared" si="22"/>
        <v/>
      </c>
      <c r="AL37" s="15" t="str">
        <f t="shared" si="23"/>
        <v/>
      </c>
      <c r="AM37" s="15" t="str">
        <f t="shared" si="24"/>
        <v/>
      </c>
      <c r="AN37" s="15" t="str">
        <f t="shared" si="25"/>
        <v/>
      </c>
      <c r="AO37" s="15" t="str">
        <f t="shared" si="26"/>
        <v/>
      </c>
      <c r="AP37" s="15" t="str">
        <f t="shared" si="27"/>
        <v/>
      </c>
      <c r="AQ37" s="69" t="str">
        <f t="shared" si="28"/>
        <v/>
      </c>
      <c r="AR37" s="482" t="str">
        <f t="shared" si="29"/>
        <v/>
      </c>
      <c r="AS37" s="15" t="str">
        <f t="shared" si="30"/>
        <v/>
      </c>
      <c r="AT37" s="20" t="str">
        <f t="shared" si="31"/>
        <v/>
      </c>
      <c r="AU37" s="20" t="str">
        <f t="shared" si="32"/>
        <v/>
      </c>
      <c r="AV37" s="64" t="str">
        <f t="shared" si="33"/>
        <v/>
      </c>
      <c r="AW37" s="492" t="str">
        <f t="shared" si="34"/>
        <v/>
      </c>
      <c r="AX37" s="15" t="str">
        <f t="shared" si="35"/>
        <v/>
      </c>
      <c r="AY37" s="20" t="str">
        <f t="shared" si="36"/>
        <v/>
      </c>
      <c r="AZ37" s="20" t="str">
        <f t="shared" si="37"/>
        <v/>
      </c>
      <c r="BA37" s="64" t="str">
        <f t="shared" si="38"/>
        <v/>
      </c>
      <c r="BB37" s="499" t="str">
        <f t="shared" si="39"/>
        <v/>
      </c>
      <c r="BC37" s="15" t="str">
        <f t="shared" si="40"/>
        <v/>
      </c>
      <c r="BD37" s="20" t="str">
        <f t="shared" si="41"/>
        <v/>
      </c>
      <c r="BE37" s="20" t="str">
        <f t="shared" si="42"/>
        <v/>
      </c>
      <c r="BF37" s="70" t="str">
        <f t="shared" si="43"/>
        <v/>
      </c>
      <c r="BG37" s="66" t="str">
        <f t="shared" si="44"/>
        <v/>
      </c>
      <c r="BH37" s="72"/>
      <c r="BI37" s="71" t="str">
        <f t="shared" si="45"/>
        <v/>
      </c>
      <c r="BJ37" s="71" t="str">
        <f t="shared" si="16"/>
        <v/>
      </c>
      <c r="BK37" s="504" t="str">
        <f t="shared" si="46"/>
        <v/>
      </c>
      <c r="BL37" s="504" t="str" cm="1">
        <f t="array" ref="BL37">IF($AJ37="","",
_xlfn.IFS(
$BG37="Devis 1",
IF(ISBLANK(AT37),"",IFERROR(VALUE(TRIM(SUBSTITUTE(AT37,CHAR(160),""))),0)*IFERROR(VALUE(TRIM(SUBSTITUTE($AJ37,CHAR(160),""))),0)),
$BG37="Devis 2",
IF(ISBLANK(AY37),"",IFERROR(VALUE(TRIM(SUBSTITUTE(AY37,CHAR(160),""))),0)*IFERROR(VALUE(TRIM(SUBSTITUTE($AJ37,CHAR(160),""))),0)),
$BG37="Devis 3",
IF(ISBLANK(BD37),"",IFERROR(VALUE(TRIM(SUBSTITUTE(BD37,CHAR(160),""))),0)*IFERROR(VALUE(TRIM(SUBSTITUTE($AJ37,CHAR(160),""))),0)),
TRUE,0
)
)</f>
        <v/>
      </c>
      <c r="BM37" s="715" t="str" cm="1">
        <f t="array" ref="BM37">IF($AJ37="","",
_xlfn.IFS(
$BG37="Devis 1",
IF(ISBLANK(AU37),"",IFERROR(VALUE(TRIM(SUBSTITUTE(AU37,CHAR(160),""))),0)*IFERROR(VALUE(TRIM(SUBSTITUTE($AJ37,CHAR(160),""))),0)),
$BG37="Devis 2",
IF(ISBLANK(AZ37),"",IFERROR(VALUE(TRIM(SUBSTITUTE(AZ37,CHAR(160),""))),0)*IFERROR(VALUE(TRIM(SUBSTITUTE($AJ37,CHAR(160),""))),0)),
$BG37="Devis 3",
IF(ISBLANK(BE37),"",IFERROR(VALUE(TRIM(SUBSTITUTE(BE37,CHAR(160),""))),0)*IFERROR(VALUE(TRIM(SUBSTITUTE($AJ37,CHAR(160),""))),0)),
TRUE,0
)
)</f>
        <v/>
      </c>
      <c r="BN37" s="511" t="str">
        <f t="shared" si="47"/>
        <v/>
      </c>
      <c r="BO37" s="505"/>
      <c r="BP37" s="14" t="str" cm="1">
        <f t="array" ref="BP37">IF(OR(BN37="",BK37="",BL37="",BI37="",BM37="",BJ37=""),"",_xlfn.IFS(
ROUND(IFERROR(VALUE(TRIM(SUBSTITUTE(BN37,CHAR(160),""))),0),2)&gt;
ROUND(IFERROR(VALUE(TRIM(SUBSTITUTE(BK37,CHAR(160),""))),0),2),
"KO : Le montant retenu TTC est supérieur au montant raisonnable TTC. Merci de revoir la ligne de dépense ou plafonner son montant.",
ROUND(IFERROR(VALUE(TRIM(SUBSTITUTE(BL37,CHAR(160),""))),0),2)&gt;
ROUND(IFERROR(VALUE(TRIM(SUBSTITUTE(BI37,CHAR(160),""))),0),2),
"Attention : Le montant retenu HT est supérieur au montant HT raisonnable. Merci de revoir la ligne de dépense, plafonner son montant, ou justifier la reventillation HT / TVA.",
ROUND(IFERROR(VALUE(TRIM(SUBSTITUTE(BM37,CHAR(160),""))),0),2)&gt;
ROUND(IFERROR(VALUE(TRIM(SUBSTITUTE(BJ37,CHAR(160),""))),0),2),
"Attention : Le montant TVA retenu est supérieur au montant TVA raisonnable. Merci de revoir la ligne de dépense, plafonner son montant, ou justifier la reventillation HT / TVA.",
ROUND(IFERROR(VALUE(TRIM(SUBSTITUTE(BN37,CHAR(160),""))),0),2)&gt;
ROUND(IFERROR(VALUE(TRIM(SUBSTITUTE(MIN(Q37,V37,AA37),CHAR(160),""))),0),2),
"Attention : Le devis retenu n'est pas le moins cher. Une justification de la part du porteur est nécessaire.",
ROUND(IFERROR(VALUE(TRIM(SUBSTITUTE(BN37,CHAR(160),""))),0),2)=0,
"Attention : montant présenté entièrement écarté",
ROUND(IFERROR(VALUE(TRIM(SUBSTITUTE(BK37,CHAR(160),""))),0),2)=
ROUND(IFERROR(VALUE(TRIM(SUBSTITUTE(BN37,CHAR(160),""))),0),2),
"OK",
ROUND(IFERROR(VALUE(TRIM(SUBSTITUTE(BK37,CHAR(160),""))),0),2)&gt;
ROUND(IFERROR(VALUE(TRIM(SUBSTITUTE(BN37,CHAR(160),""))),0),2),
" OK : Montant instruit inférieur au montant raisonnable.",
TRUE,""
))</f>
        <v/>
      </c>
      <c r="BQ37" s="14" t="str" cm="1">
        <f t="array" ref="BQ37">IF(OR(BN37="",AE37="",BL37="",AC37="",BM37="",AD37=""),"",_xlfn.IFS(ROUND(IFERROR(VALUE(TRIM(SUBSTITUTE(BN37,CHAR(160),""))),0),2)&gt;ROUND(IFERROR(VALUE(TRIM(SUBSTITUTE(AE37,CHAR(160),""))),0),2),"KO : Le montant retenu TTC est supérieur au montant présenté TTC. Merci de revoir la ligne de dépense ou plafonner son montant.",ROUND(IFERROR(VALUE(TRIM(SUBSTITUTE(BN37,CHAR(160),""))),0),2)=0,"Attention : montant présenté entièrement écarté",ROUND(IFERROR(VALUE(TRIM(SUBSTITUTE(BL37,CHAR(160),""))),0),2)&gt;ROUND(IFERROR(VALUE(TRIM(SUBSTITUTE(AC37,CHAR(160),""))),0),2),"Attention : Le montant retenu HT est supérieur au montant HT présenté. Merci de revoir la ligne de dépense, plafonner son montant, ou justifier la reventillation HT / TVA.",ROUND(IFERROR(VALUE(TRIM(SUBSTITUTE(BM37,CHAR(160),""))),0),2)&gt;ROUND(IFERROR(VALUE(TRIM(SUBSTITUTE(AD37,CHAR(160),""))),0),2),"Attention : Le montant TVA retenu est supérieur au montant TVA présenté. Merci de revoir la ligne de dépense, plafonner son montant, ou justifier la reventillation HT / TVA.",ROUND(IFERROR(VALUE(TRIM(SUBSTITUTE(AE37,CHAR(160),""))),0),2)=0,"",ROUND(IFERROR(VALUE(TRIM(SUBSTITUTE(BN37,CHAR(160),""))),0),2)=
ROUND(IFERROR(VALUE(TRIM(SUBSTITUTE(AE37,CHAR(160),""))),0),2),"OK",ROUND(IFERROR(VALUE(TRIM(SUBSTITUTE(BN37,CHAR(160),""))),0),2)&lt;ROUND(IFERROR(VALUE(TRIM(SUBSTITUTE(AE37,CHAR(160),""))),0),2),"Attention : montant présenté partiellement écarté",TRUE,""))</f>
        <v/>
      </c>
      <c r="BR37" s="71" t="str">
        <f t="shared" si="48"/>
        <v/>
      </c>
      <c r="BS37" s="71" t="str">
        <f t="shared" si="49"/>
        <v/>
      </c>
      <c r="BT37" s="71" t="str">
        <f t="shared" si="50"/>
        <v/>
      </c>
    </row>
    <row r="38" spans="1:72" ht="18" customHeight="1">
      <c r="A38" s="684">
        <v>30</v>
      </c>
      <c r="B38" s="7"/>
      <c r="C38" s="7"/>
      <c r="D38" s="424"/>
      <c r="E38" s="11"/>
      <c r="F38" s="7"/>
      <c r="G38" s="7"/>
      <c r="H38" s="7"/>
      <c r="I38" s="7"/>
      <c r="J38" s="18"/>
      <c r="K38" s="7"/>
      <c r="L38" s="19"/>
      <c r="M38" s="475"/>
      <c r="N38" s="7"/>
      <c r="O38" s="425"/>
      <c r="P38" s="9"/>
      <c r="Q38" s="64" t="str">
        <f t="shared" si="51"/>
        <v/>
      </c>
      <c r="R38" s="488"/>
      <c r="S38" s="471"/>
      <c r="T38" s="9"/>
      <c r="U38" s="9"/>
      <c r="V38" s="64" t="str">
        <f t="shared" si="52"/>
        <v/>
      </c>
      <c r="W38" s="496"/>
      <c r="X38" s="471"/>
      <c r="Y38" s="9"/>
      <c r="Z38" s="9"/>
      <c r="AA38" s="65" t="str">
        <f t="shared" si="53"/>
        <v/>
      </c>
      <c r="AB38" s="16"/>
      <c r="AC38" s="120" t="str" cm="1">
        <f t="array" ref="AC38">IF((_xlfn.IFS(TRIM(SUBSTITUTE(AB38,CHAR(160),""))="Devis 1",IFERROR(VALUE(TRIM(SUBSTITUTE(O38,CHAR(160),""))),0),TRIM(SUBSTITUTE(AB38,CHAR(160),""))="Devis 2",IFERROR(VALUE(TRIM(SUBSTITUTE(T38,CHAR(160),""))),0),TRIM(SUBSTITUTE(AB38,CHAR(160),""))="Devis 3",IFERROR(VALUE(TRIM(SUBSTITUTE(Y38,CHAR(160),""))),0),TRUE,0)*IFERROR(VALUE(TRIM(SUBSTITUTE(E38,CHAR(160),""))),0))=0,"",_xlfn.IFS(TRIM(SUBSTITUTE(AB38,CHAR(160),""))="Devis 1",IFERROR(VALUE(TRIM(SUBSTITUTE(O38,CHAR(160),""))),0),TRIM(SUBSTITUTE(AB38,CHAR(160),""))="Devis 2",IFERROR(VALUE(TRIM(SUBSTITUTE(T38,CHAR(160),""))),0),TRIM(SUBSTITUTE(AB38,CHAR(160),""))="Devis 3",IFERROR(VALUE(TRIM(SUBSTITUTE(Y38,CHAR(160),""))),0),TRUE,0)*IFERROR(VALUE(TRIM(SUBSTITUTE(E38,CHAR(160),""))),0))</f>
        <v/>
      </c>
      <c r="AD38" s="116" t="str" cm="1">
        <f t="array" ref="AD38">IF(ROUND((_xlfn.IFS(TRIM(SUBSTITUTE(AB38,CHAR(160),""))="Devis 1",IFERROR(VALUE(TRIM(SUBSTITUTE(P38,CHAR(160),""))),0),TRIM(SUBSTITUTE(AB38,CHAR(160),""))="Devis 2",IFERROR(VALUE(TRIM(SUBSTITUTE(U38,CHAR(160),""))),0),TRIM(SUBSTITUTE(AB38,CHAR(160),""))="Devis 3",IFERROR(VALUE(TRIM(SUBSTITUTE(Z38,CHAR(160),""))),0),TRUE,0)*IFERROR(VALUE(TRIM(SUBSTITUTE(E38,CHAR(160),""))),0)),2)=0,IF(AC38&lt;&gt;"",0,""),ROUND((_xlfn.IFS(TRIM(SUBSTITUTE(AB38,CHAR(160),""))="Devis 1",IFERROR(VALUE(TRIM(SUBSTITUTE(P38,CHAR(160),""))),0),TRIM(SUBSTITUTE(AB38,CHAR(160),""))="Devis 2",IFERROR(VALUE(TRIM(SUBSTITUTE(U38,CHAR(160),""))),0),TRIM(SUBSTITUTE(AB38,CHAR(160),""))="Devis 3",IFERROR(VALUE(TRIM(SUBSTITUTE(Z38,CHAR(160),""))),0),TRUE,0)*IFERROR(VALUE(TRIM(SUBSTITUTE(E38,CHAR(160),""))),0)),2))</f>
        <v/>
      </c>
      <c r="AE38" s="121" t="str">
        <f t="shared" si="54"/>
        <v/>
      </c>
      <c r="AF38" s="683"/>
      <c r="AG38" s="66" t="str">
        <f t="shared" si="18"/>
        <v/>
      </c>
      <c r="AH38" s="15" t="str">
        <f t="shared" si="19"/>
        <v/>
      </c>
      <c r="AI38" s="15" t="str">
        <f t="shared" si="20"/>
        <v/>
      </c>
      <c r="AJ38" s="442" t="str">
        <f t="shared" si="21"/>
        <v/>
      </c>
      <c r="AK38" s="15" t="str">
        <f t="shared" si="22"/>
        <v/>
      </c>
      <c r="AL38" s="15" t="str">
        <f t="shared" si="23"/>
        <v/>
      </c>
      <c r="AM38" s="15" t="str">
        <f t="shared" si="24"/>
        <v/>
      </c>
      <c r="AN38" s="15" t="str">
        <f t="shared" si="25"/>
        <v/>
      </c>
      <c r="AO38" s="15" t="str">
        <f t="shared" si="26"/>
        <v/>
      </c>
      <c r="AP38" s="15" t="str">
        <f t="shared" si="27"/>
        <v/>
      </c>
      <c r="AQ38" s="69" t="str">
        <f t="shared" si="28"/>
        <v/>
      </c>
      <c r="AR38" s="482" t="str">
        <f t="shared" si="29"/>
        <v/>
      </c>
      <c r="AS38" s="15" t="str">
        <f t="shared" si="30"/>
        <v/>
      </c>
      <c r="AT38" s="20" t="str">
        <f t="shared" si="31"/>
        <v/>
      </c>
      <c r="AU38" s="20" t="str">
        <f t="shared" si="32"/>
        <v/>
      </c>
      <c r="AV38" s="64" t="str">
        <f t="shared" si="33"/>
        <v/>
      </c>
      <c r="AW38" s="492" t="str">
        <f t="shared" si="34"/>
        <v/>
      </c>
      <c r="AX38" s="15" t="str">
        <f t="shared" si="35"/>
        <v/>
      </c>
      <c r="AY38" s="20" t="str">
        <f t="shared" si="36"/>
        <v/>
      </c>
      <c r="AZ38" s="20" t="str">
        <f t="shared" si="37"/>
        <v/>
      </c>
      <c r="BA38" s="64" t="str">
        <f t="shared" si="38"/>
        <v/>
      </c>
      <c r="BB38" s="499" t="str">
        <f t="shared" si="39"/>
        <v/>
      </c>
      <c r="BC38" s="15" t="str">
        <f t="shared" si="40"/>
        <v/>
      </c>
      <c r="BD38" s="20" t="str">
        <f t="shared" si="41"/>
        <v/>
      </c>
      <c r="BE38" s="20" t="str">
        <f t="shared" si="42"/>
        <v/>
      </c>
      <c r="BF38" s="70" t="str">
        <f t="shared" si="43"/>
        <v/>
      </c>
      <c r="BG38" s="66" t="str">
        <f t="shared" si="44"/>
        <v/>
      </c>
      <c r="BH38" s="72"/>
      <c r="BI38" s="71" t="str">
        <f t="shared" si="45"/>
        <v/>
      </c>
      <c r="BJ38" s="71" t="str">
        <f t="shared" si="16"/>
        <v/>
      </c>
      <c r="BK38" s="504" t="str">
        <f t="shared" si="46"/>
        <v/>
      </c>
      <c r="BL38" s="504" t="str" cm="1">
        <f t="array" ref="BL38">IF($AJ38="","",
_xlfn.IFS(
$BG38="Devis 1",
IF(ISBLANK(AT38),"",IFERROR(VALUE(TRIM(SUBSTITUTE(AT38,CHAR(160),""))),0)*IFERROR(VALUE(TRIM(SUBSTITUTE($AJ38,CHAR(160),""))),0)),
$BG38="Devis 2",
IF(ISBLANK(AY38),"",IFERROR(VALUE(TRIM(SUBSTITUTE(AY38,CHAR(160),""))),0)*IFERROR(VALUE(TRIM(SUBSTITUTE($AJ38,CHAR(160),""))),0)),
$BG38="Devis 3",
IF(ISBLANK(BD38),"",IFERROR(VALUE(TRIM(SUBSTITUTE(BD38,CHAR(160),""))),0)*IFERROR(VALUE(TRIM(SUBSTITUTE($AJ38,CHAR(160),""))),0)),
TRUE,0
)
)</f>
        <v/>
      </c>
      <c r="BM38" s="715" t="str" cm="1">
        <f t="array" ref="BM38">IF($AJ38="","",
_xlfn.IFS(
$BG38="Devis 1",
IF(ISBLANK(AU38),"",IFERROR(VALUE(TRIM(SUBSTITUTE(AU38,CHAR(160),""))),0)*IFERROR(VALUE(TRIM(SUBSTITUTE($AJ38,CHAR(160),""))),0)),
$BG38="Devis 2",
IF(ISBLANK(AZ38),"",IFERROR(VALUE(TRIM(SUBSTITUTE(AZ38,CHAR(160),""))),0)*IFERROR(VALUE(TRIM(SUBSTITUTE($AJ38,CHAR(160),""))),0)),
$BG38="Devis 3",
IF(ISBLANK(BE38),"",IFERROR(VALUE(TRIM(SUBSTITUTE(BE38,CHAR(160),""))),0)*IFERROR(VALUE(TRIM(SUBSTITUTE($AJ38,CHAR(160),""))),0)),
TRUE,0
)
)</f>
        <v/>
      </c>
      <c r="BN38" s="511" t="str">
        <f t="shared" si="47"/>
        <v/>
      </c>
      <c r="BO38" s="505"/>
      <c r="BP38" s="14" t="str" cm="1">
        <f t="array" ref="BP38">IF(OR(BN38="",BK38="",BL38="",BI38="",BM38="",BJ38=""),"",_xlfn.IFS(
ROUND(IFERROR(VALUE(TRIM(SUBSTITUTE(BN38,CHAR(160),""))),0),2)&gt;
ROUND(IFERROR(VALUE(TRIM(SUBSTITUTE(BK38,CHAR(160),""))),0),2),
"KO : Le montant retenu TTC est supérieur au montant raisonnable TTC. Merci de revoir la ligne de dépense ou plafonner son montant.",
ROUND(IFERROR(VALUE(TRIM(SUBSTITUTE(BL38,CHAR(160),""))),0),2)&gt;
ROUND(IFERROR(VALUE(TRIM(SUBSTITUTE(BI38,CHAR(160),""))),0),2),
"Attention : Le montant retenu HT est supérieur au montant HT raisonnable. Merci de revoir la ligne de dépense, plafonner son montant, ou justifier la reventillation HT / TVA.",
ROUND(IFERROR(VALUE(TRIM(SUBSTITUTE(BM38,CHAR(160),""))),0),2)&gt;
ROUND(IFERROR(VALUE(TRIM(SUBSTITUTE(BJ38,CHAR(160),""))),0),2),
"Attention : Le montant TVA retenu est supérieur au montant TVA raisonnable. Merci de revoir la ligne de dépense, plafonner son montant, ou justifier la reventillation HT / TVA.",
ROUND(IFERROR(VALUE(TRIM(SUBSTITUTE(BN38,CHAR(160),""))),0),2)&gt;
ROUND(IFERROR(VALUE(TRIM(SUBSTITUTE(MIN(Q38,V38,AA38),CHAR(160),""))),0),2),
"Attention : Le devis retenu n'est pas le moins cher. Une justification de la part du porteur est nécessaire.",
ROUND(IFERROR(VALUE(TRIM(SUBSTITUTE(BN38,CHAR(160),""))),0),2)=0,
"Attention : montant présenté entièrement écarté",
ROUND(IFERROR(VALUE(TRIM(SUBSTITUTE(BK38,CHAR(160),""))),0),2)=
ROUND(IFERROR(VALUE(TRIM(SUBSTITUTE(BN38,CHAR(160),""))),0),2),
"OK",
ROUND(IFERROR(VALUE(TRIM(SUBSTITUTE(BK38,CHAR(160),""))),0),2)&gt;
ROUND(IFERROR(VALUE(TRIM(SUBSTITUTE(BN38,CHAR(160),""))),0),2),
" OK : Montant instruit inférieur au montant raisonnable.",
TRUE,""
))</f>
        <v/>
      </c>
      <c r="BQ38" s="14" t="str" cm="1">
        <f t="array" ref="BQ38">IF(OR(BN38="",AE38="",BL38="",AC38="",BM38="",AD38=""),"",_xlfn.IFS(ROUND(IFERROR(VALUE(TRIM(SUBSTITUTE(BN38,CHAR(160),""))),0),2)&gt;ROUND(IFERROR(VALUE(TRIM(SUBSTITUTE(AE38,CHAR(160),""))),0),2),"KO : Le montant retenu TTC est supérieur au montant présenté TTC. Merci de revoir la ligne de dépense ou plafonner son montant.",ROUND(IFERROR(VALUE(TRIM(SUBSTITUTE(BN38,CHAR(160),""))),0),2)=0,"Attention : montant présenté entièrement écarté",ROUND(IFERROR(VALUE(TRIM(SUBSTITUTE(BL38,CHAR(160),""))),0),2)&gt;ROUND(IFERROR(VALUE(TRIM(SUBSTITUTE(AC38,CHAR(160),""))),0),2),"Attention : Le montant retenu HT est supérieur au montant HT présenté. Merci de revoir la ligne de dépense, plafonner son montant, ou justifier la reventillation HT / TVA.",ROUND(IFERROR(VALUE(TRIM(SUBSTITUTE(BM38,CHAR(160),""))),0),2)&gt;ROUND(IFERROR(VALUE(TRIM(SUBSTITUTE(AD38,CHAR(160),""))),0),2),"Attention : Le montant TVA retenu est supérieur au montant TVA présenté. Merci de revoir la ligne de dépense, plafonner son montant, ou justifier la reventillation HT / TVA.",ROUND(IFERROR(VALUE(TRIM(SUBSTITUTE(AE38,CHAR(160),""))),0),2)=0,"",ROUND(IFERROR(VALUE(TRIM(SUBSTITUTE(BN38,CHAR(160),""))),0),2)=
ROUND(IFERROR(VALUE(TRIM(SUBSTITUTE(AE38,CHAR(160),""))),0),2),"OK",ROUND(IFERROR(VALUE(TRIM(SUBSTITUTE(BN38,CHAR(160),""))),0),2)&lt;ROUND(IFERROR(VALUE(TRIM(SUBSTITUTE(AE38,CHAR(160),""))),0),2),"Attention : montant présenté partiellement écarté",TRUE,""))</f>
        <v/>
      </c>
      <c r="BR38" s="71" t="str">
        <f t="shared" si="48"/>
        <v/>
      </c>
      <c r="BS38" s="71" t="str">
        <f t="shared" si="49"/>
        <v/>
      </c>
      <c r="BT38" s="71" t="str">
        <f t="shared" si="50"/>
        <v/>
      </c>
    </row>
    <row r="39" spans="1:72" ht="18" customHeight="1">
      <c r="A39" s="684">
        <v>31</v>
      </c>
      <c r="B39" s="7"/>
      <c r="C39" s="7"/>
      <c r="D39" s="424"/>
      <c r="E39" s="11"/>
      <c r="F39" s="7"/>
      <c r="G39" s="7"/>
      <c r="H39" s="7"/>
      <c r="I39" s="7"/>
      <c r="J39" s="18"/>
      <c r="K39" s="7"/>
      <c r="L39" s="19"/>
      <c r="M39" s="475"/>
      <c r="N39" s="7"/>
      <c r="O39" s="425"/>
      <c r="P39" s="9"/>
      <c r="Q39" s="64" t="str">
        <f t="shared" si="51"/>
        <v/>
      </c>
      <c r="R39" s="488"/>
      <c r="S39" s="471"/>
      <c r="T39" s="9"/>
      <c r="U39" s="9"/>
      <c r="V39" s="64" t="str">
        <f t="shared" si="52"/>
        <v/>
      </c>
      <c r="W39" s="496"/>
      <c r="X39" s="471"/>
      <c r="Y39" s="9"/>
      <c r="Z39" s="9"/>
      <c r="AA39" s="65" t="str">
        <f t="shared" si="53"/>
        <v/>
      </c>
      <c r="AB39" s="16"/>
      <c r="AC39" s="120" t="str" cm="1">
        <f t="array" ref="AC39">IF((_xlfn.IFS(TRIM(SUBSTITUTE(AB39,CHAR(160),""))="Devis 1",IFERROR(VALUE(TRIM(SUBSTITUTE(O39,CHAR(160),""))),0),TRIM(SUBSTITUTE(AB39,CHAR(160),""))="Devis 2",IFERROR(VALUE(TRIM(SUBSTITUTE(T39,CHAR(160),""))),0),TRIM(SUBSTITUTE(AB39,CHAR(160),""))="Devis 3",IFERROR(VALUE(TRIM(SUBSTITUTE(Y39,CHAR(160),""))),0),TRUE,0)*IFERROR(VALUE(TRIM(SUBSTITUTE(E39,CHAR(160),""))),0))=0,"",_xlfn.IFS(TRIM(SUBSTITUTE(AB39,CHAR(160),""))="Devis 1",IFERROR(VALUE(TRIM(SUBSTITUTE(O39,CHAR(160),""))),0),TRIM(SUBSTITUTE(AB39,CHAR(160),""))="Devis 2",IFERROR(VALUE(TRIM(SUBSTITUTE(T39,CHAR(160),""))),0),TRIM(SUBSTITUTE(AB39,CHAR(160),""))="Devis 3",IFERROR(VALUE(TRIM(SUBSTITUTE(Y39,CHAR(160),""))),0),TRUE,0)*IFERROR(VALUE(TRIM(SUBSTITUTE(E39,CHAR(160),""))),0))</f>
        <v/>
      </c>
      <c r="AD39" s="116" t="str" cm="1">
        <f t="array" ref="AD39">IF(ROUND((_xlfn.IFS(TRIM(SUBSTITUTE(AB39,CHAR(160),""))="Devis 1",IFERROR(VALUE(TRIM(SUBSTITUTE(P39,CHAR(160),""))),0),TRIM(SUBSTITUTE(AB39,CHAR(160),""))="Devis 2",IFERROR(VALUE(TRIM(SUBSTITUTE(U39,CHAR(160),""))),0),TRIM(SUBSTITUTE(AB39,CHAR(160),""))="Devis 3",IFERROR(VALUE(TRIM(SUBSTITUTE(Z39,CHAR(160),""))),0),TRUE,0)*IFERROR(VALUE(TRIM(SUBSTITUTE(E39,CHAR(160),""))),0)),2)=0,IF(AC39&lt;&gt;"",0,""),ROUND((_xlfn.IFS(TRIM(SUBSTITUTE(AB39,CHAR(160),""))="Devis 1",IFERROR(VALUE(TRIM(SUBSTITUTE(P39,CHAR(160),""))),0),TRIM(SUBSTITUTE(AB39,CHAR(160),""))="Devis 2",IFERROR(VALUE(TRIM(SUBSTITUTE(U39,CHAR(160),""))),0),TRIM(SUBSTITUTE(AB39,CHAR(160),""))="Devis 3",IFERROR(VALUE(TRIM(SUBSTITUTE(Z39,CHAR(160),""))),0),TRUE,0)*IFERROR(VALUE(TRIM(SUBSTITUTE(E39,CHAR(160),""))),0)),2))</f>
        <v/>
      </c>
      <c r="AE39" s="121" t="str">
        <f t="shared" si="54"/>
        <v/>
      </c>
      <c r="AF39" s="683"/>
      <c r="AG39" s="66" t="str">
        <f t="shared" si="18"/>
        <v/>
      </c>
      <c r="AH39" s="15" t="str">
        <f t="shared" si="19"/>
        <v/>
      </c>
      <c r="AI39" s="15" t="str">
        <f t="shared" si="20"/>
        <v/>
      </c>
      <c r="AJ39" s="442" t="str">
        <f t="shared" si="21"/>
        <v/>
      </c>
      <c r="AK39" s="15" t="str">
        <f t="shared" si="22"/>
        <v/>
      </c>
      <c r="AL39" s="15" t="str">
        <f t="shared" si="23"/>
        <v/>
      </c>
      <c r="AM39" s="15" t="str">
        <f t="shared" si="24"/>
        <v/>
      </c>
      <c r="AN39" s="15" t="str">
        <f t="shared" si="25"/>
        <v/>
      </c>
      <c r="AO39" s="15" t="str">
        <f t="shared" si="26"/>
        <v/>
      </c>
      <c r="AP39" s="15" t="str">
        <f t="shared" si="27"/>
        <v/>
      </c>
      <c r="AQ39" s="69" t="str">
        <f t="shared" si="28"/>
        <v/>
      </c>
      <c r="AR39" s="482" t="str">
        <f t="shared" si="29"/>
        <v/>
      </c>
      <c r="AS39" s="15" t="str">
        <f t="shared" si="30"/>
        <v/>
      </c>
      <c r="AT39" s="20" t="str">
        <f t="shared" si="31"/>
        <v/>
      </c>
      <c r="AU39" s="20" t="str">
        <f t="shared" si="32"/>
        <v/>
      </c>
      <c r="AV39" s="64" t="str">
        <f t="shared" si="33"/>
        <v/>
      </c>
      <c r="AW39" s="492" t="str">
        <f t="shared" si="34"/>
        <v/>
      </c>
      <c r="AX39" s="15" t="str">
        <f t="shared" si="35"/>
        <v/>
      </c>
      <c r="AY39" s="20" t="str">
        <f t="shared" si="36"/>
        <v/>
      </c>
      <c r="AZ39" s="20" t="str">
        <f t="shared" si="37"/>
        <v/>
      </c>
      <c r="BA39" s="64" t="str">
        <f t="shared" si="38"/>
        <v/>
      </c>
      <c r="BB39" s="499" t="str">
        <f t="shared" si="39"/>
        <v/>
      </c>
      <c r="BC39" s="15" t="str">
        <f t="shared" si="40"/>
        <v/>
      </c>
      <c r="BD39" s="20" t="str">
        <f t="shared" si="41"/>
        <v/>
      </c>
      <c r="BE39" s="20" t="str">
        <f t="shared" si="42"/>
        <v/>
      </c>
      <c r="BF39" s="70" t="str">
        <f t="shared" si="43"/>
        <v/>
      </c>
      <c r="BG39" s="66" t="str">
        <f t="shared" si="44"/>
        <v/>
      </c>
      <c r="BH39" s="72"/>
      <c r="BI39" s="71" t="str">
        <f t="shared" si="45"/>
        <v/>
      </c>
      <c r="BJ39" s="71" t="str">
        <f t="shared" si="16"/>
        <v/>
      </c>
      <c r="BK39" s="504" t="str">
        <f t="shared" si="46"/>
        <v/>
      </c>
      <c r="BL39" s="504" t="str" cm="1">
        <f t="array" ref="BL39">IF($AJ39="","",
_xlfn.IFS(
$BG39="Devis 1",
IF(ISBLANK(AT39),"",IFERROR(VALUE(TRIM(SUBSTITUTE(AT39,CHAR(160),""))),0)*IFERROR(VALUE(TRIM(SUBSTITUTE($AJ39,CHAR(160),""))),0)),
$BG39="Devis 2",
IF(ISBLANK(AY39),"",IFERROR(VALUE(TRIM(SUBSTITUTE(AY39,CHAR(160),""))),0)*IFERROR(VALUE(TRIM(SUBSTITUTE($AJ39,CHAR(160),""))),0)),
$BG39="Devis 3",
IF(ISBLANK(BD39),"",IFERROR(VALUE(TRIM(SUBSTITUTE(BD39,CHAR(160),""))),0)*IFERROR(VALUE(TRIM(SUBSTITUTE($AJ39,CHAR(160),""))),0)),
TRUE,0
)
)</f>
        <v/>
      </c>
      <c r="BM39" s="715" t="str" cm="1">
        <f t="array" ref="BM39">IF($AJ39="","",
_xlfn.IFS(
$BG39="Devis 1",
IF(ISBLANK(AU39),"",IFERROR(VALUE(TRIM(SUBSTITUTE(AU39,CHAR(160),""))),0)*IFERROR(VALUE(TRIM(SUBSTITUTE($AJ39,CHAR(160),""))),0)),
$BG39="Devis 2",
IF(ISBLANK(AZ39),"",IFERROR(VALUE(TRIM(SUBSTITUTE(AZ39,CHAR(160),""))),0)*IFERROR(VALUE(TRIM(SUBSTITUTE($AJ39,CHAR(160),""))),0)),
$BG39="Devis 3",
IF(ISBLANK(BE39),"",IFERROR(VALUE(TRIM(SUBSTITUTE(BE39,CHAR(160),""))),0)*IFERROR(VALUE(TRIM(SUBSTITUTE($AJ39,CHAR(160),""))),0)),
TRUE,0
)
)</f>
        <v/>
      </c>
      <c r="BN39" s="511" t="str">
        <f t="shared" si="47"/>
        <v/>
      </c>
      <c r="BO39" s="505"/>
      <c r="BP39" s="14" t="str" cm="1">
        <f t="array" ref="BP39">IF(OR(BN39="",BK39="",BL39="",BI39="",BM39="",BJ39=""),"",_xlfn.IFS(
ROUND(IFERROR(VALUE(TRIM(SUBSTITUTE(BN39,CHAR(160),""))),0),2)&gt;
ROUND(IFERROR(VALUE(TRIM(SUBSTITUTE(BK39,CHAR(160),""))),0),2),
"KO : Le montant retenu TTC est supérieur au montant raisonnable TTC. Merci de revoir la ligne de dépense ou plafonner son montant.",
ROUND(IFERROR(VALUE(TRIM(SUBSTITUTE(BL39,CHAR(160),""))),0),2)&gt;
ROUND(IFERROR(VALUE(TRIM(SUBSTITUTE(BI39,CHAR(160),""))),0),2),
"Attention : Le montant retenu HT est supérieur au montant HT raisonnable. Merci de revoir la ligne de dépense, plafonner son montant, ou justifier la reventillation HT / TVA.",
ROUND(IFERROR(VALUE(TRIM(SUBSTITUTE(BM39,CHAR(160),""))),0),2)&gt;
ROUND(IFERROR(VALUE(TRIM(SUBSTITUTE(BJ39,CHAR(160),""))),0),2),
"Attention : Le montant TVA retenu est supérieur au montant TVA raisonnable. Merci de revoir la ligne de dépense, plafonner son montant, ou justifier la reventillation HT / TVA.",
ROUND(IFERROR(VALUE(TRIM(SUBSTITUTE(BN39,CHAR(160),""))),0),2)&gt;
ROUND(IFERROR(VALUE(TRIM(SUBSTITUTE(MIN(Q39,V39,AA39),CHAR(160),""))),0),2),
"Attention : Le devis retenu n'est pas le moins cher. Une justification de la part du porteur est nécessaire.",
ROUND(IFERROR(VALUE(TRIM(SUBSTITUTE(BN39,CHAR(160),""))),0),2)=0,
"Attention : montant présenté entièrement écarté",
ROUND(IFERROR(VALUE(TRIM(SUBSTITUTE(BK39,CHAR(160),""))),0),2)=
ROUND(IFERROR(VALUE(TRIM(SUBSTITUTE(BN39,CHAR(160),""))),0),2),
"OK",
ROUND(IFERROR(VALUE(TRIM(SUBSTITUTE(BK39,CHAR(160),""))),0),2)&gt;
ROUND(IFERROR(VALUE(TRIM(SUBSTITUTE(BN39,CHAR(160),""))),0),2),
" OK : Montant instruit inférieur au montant raisonnable.",
TRUE,""
))</f>
        <v/>
      </c>
      <c r="BQ39" s="14" t="str" cm="1">
        <f t="array" ref="BQ39">IF(OR(BN39="",AE39="",BL39="",AC39="",BM39="",AD39=""),"",_xlfn.IFS(ROUND(IFERROR(VALUE(TRIM(SUBSTITUTE(BN39,CHAR(160),""))),0),2)&gt;ROUND(IFERROR(VALUE(TRIM(SUBSTITUTE(AE39,CHAR(160),""))),0),2),"KO : Le montant retenu TTC est supérieur au montant présenté TTC. Merci de revoir la ligne de dépense ou plafonner son montant.",ROUND(IFERROR(VALUE(TRIM(SUBSTITUTE(BN39,CHAR(160),""))),0),2)=0,"Attention : montant présenté entièrement écarté",ROUND(IFERROR(VALUE(TRIM(SUBSTITUTE(BL39,CHAR(160),""))),0),2)&gt;ROUND(IFERROR(VALUE(TRIM(SUBSTITUTE(AC39,CHAR(160),""))),0),2),"Attention : Le montant retenu HT est supérieur au montant HT présenté. Merci de revoir la ligne de dépense, plafonner son montant, ou justifier la reventillation HT / TVA.",ROUND(IFERROR(VALUE(TRIM(SUBSTITUTE(BM39,CHAR(160),""))),0),2)&gt;ROUND(IFERROR(VALUE(TRIM(SUBSTITUTE(AD39,CHAR(160),""))),0),2),"Attention : Le montant TVA retenu est supérieur au montant TVA présenté. Merci de revoir la ligne de dépense, plafonner son montant, ou justifier la reventillation HT / TVA.",ROUND(IFERROR(VALUE(TRIM(SUBSTITUTE(AE39,CHAR(160),""))),0),2)=0,"",ROUND(IFERROR(VALUE(TRIM(SUBSTITUTE(BN39,CHAR(160),""))),0),2)=
ROUND(IFERROR(VALUE(TRIM(SUBSTITUTE(AE39,CHAR(160),""))),0),2),"OK",ROUND(IFERROR(VALUE(TRIM(SUBSTITUTE(BN39,CHAR(160),""))),0),2)&lt;ROUND(IFERROR(VALUE(TRIM(SUBSTITUTE(AE39,CHAR(160),""))),0),2),"Attention : montant présenté partiellement écarté",TRUE,""))</f>
        <v/>
      </c>
      <c r="BR39" s="71" t="str">
        <f t="shared" si="48"/>
        <v/>
      </c>
      <c r="BS39" s="71" t="str">
        <f t="shared" si="49"/>
        <v/>
      </c>
      <c r="BT39" s="71" t="str">
        <f t="shared" si="50"/>
        <v/>
      </c>
    </row>
    <row r="40" spans="1:72" ht="18" customHeight="1">
      <c r="A40" s="684">
        <v>32</v>
      </c>
      <c r="B40" s="7"/>
      <c r="C40" s="7"/>
      <c r="D40" s="424"/>
      <c r="E40" s="11"/>
      <c r="F40" s="7"/>
      <c r="G40" s="7"/>
      <c r="H40" s="7"/>
      <c r="I40" s="7"/>
      <c r="J40" s="18"/>
      <c r="K40" s="7"/>
      <c r="L40" s="19"/>
      <c r="M40" s="475"/>
      <c r="N40" s="7"/>
      <c r="O40" s="425"/>
      <c r="P40" s="9"/>
      <c r="Q40" s="64" t="str">
        <f t="shared" si="51"/>
        <v/>
      </c>
      <c r="R40" s="488"/>
      <c r="S40" s="471"/>
      <c r="T40" s="9"/>
      <c r="U40" s="9"/>
      <c r="V40" s="64" t="str">
        <f t="shared" si="52"/>
        <v/>
      </c>
      <c r="W40" s="496"/>
      <c r="X40" s="471"/>
      <c r="Y40" s="9"/>
      <c r="Z40" s="9"/>
      <c r="AA40" s="65" t="str">
        <f t="shared" si="53"/>
        <v/>
      </c>
      <c r="AB40" s="16"/>
      <c r="AC40" s="120" t="str" cm="1">
        <f t="array" ref="AC40">IF((_xlfn.IFS(TRIM(SUBSTITUTE(AB40,CHAR(160),""))="Devis 1",IFERROR(VALUE(TRIM(SUBSTITUTE(O40,CHAR(160),""))),0),TRIM(SUBSTITUTE(AB40,CHAR(160),""))="Devis 2",IFERROR(VALUE(TRIM(SUBSTITUTE(T40,CHAR(160),""))),0),TRIM(SUBSTITUTE(AB40,CHAR(160),""))="Devis 3",IFERROR(VALUE(TRIM(SUBSTITUTE(Y40,CHAR(160),""))),0),TRUE,0)*IFERROR(VALUE(TRIM(SUBSTITUTE(E40,CHAR(160),""))),0))=0,"",_xlfn.IFS(TRIM(SUBSTITUTE(AB40,CHAR(160),""))="Devis 1",IFERROR(VALUE(TRIM(SUBSTITUTE(O40,CHAR(160),""))),0),TRIM(SUBSTITUTE(AB40,CHAR(160),""))="Devis 2",IFERROR(VALUE(TRIM(SUBSTITUTE(T40,CHAR(160),""))),0),TRIM(SUBSTITUTE(AB40,CHAR(160),""))="Devis 3",IFERROR(VALUE(TRIM(SUBSTITUTE(Y40,CHAR(160),""))),0),TRUE,0)*IFERROR(VALUE(TRIM(SUBSTITUTE(E40,CHAR(160),""))),0))</f>
        <v/>
      </c>
      <c r="AD40" s="116" t="str" cm="1">
        <f t="array" ref="AD40">IF(ROUND((_xlfn.IFS(TRIM(SUBSTITUTE(AB40,CHAR(160),""))="Devis 1",IFERROR(VALUE(TRIM(SUBSTITUTE(P40,CHAR(160),""))),0),TRIM(SUBSTITUTE(AB40,CHAR(160),""))="Devis 2",IFERROR(VALUE(TRIM(SUBSTITUTE(U40,CHAR(160),""))),0),TRIM(SUBSTITUTE(AB40,CHAR(160),""))="Devis 3",IFERROR(VALUE(TRIM(SUBSTITUTE(Z40,CHAR(160),""))),0),TRUE,0)*IFERROR(VALUE(TRIM(SUBSTITUTE(E40,CHAR(160),""))),0)),2)=0,IF(AC40&lt;&gt;"",0,""),ROUND((_xlfn.IFS(TRIM(SUBSTITUTE(AB40,CHAR(160),""))="Devis 1",IFERROR(VALUE(TRIM(SUBSTITUTE(P40,CHAR(160),""))),0),TRIM(SUBSTITUTE(AB40,CHAR(160),""))="Devis 2",IFERROR(VALUE(TRIM(SUBSTITUTE(U40,CHAR(160),""))),0),TRIM(SUBSTITUTE(AB40,CHAR(160),""))="Devis 3",IFERROR(VALUE(TRIM(SUBSTITUTE(Z40,CHAR(160),""))),0),TRUE,0)*IFERROR(VALUE(TRIM(SUBSTITUTE(E40,CHAR(160),""))),0)),2))</f>
        <v/>
      </c>
      <c r="AE40" s="121" t="str">
        <f t="shared" si="54"/>
        <v/>
      </c>
      <c r="AF40" s="683"/>
      <c r="AG40" s="66" t="str">
        <f t="shared" si="18"/>
        <v/>
      </c>
      <c r="AH40" s="15" t="str">
        <f t="shared" si="19"/>
        <v/>
      </c>
      <c r="AI40" s="15" t="str">
        <f t="shared" si="20"/>
        <v/>
      </c>
      <c r="AJ40" s="442" t="str">
        <f t="shared" si="21"/>
        <v/>
      </c>
      <c r="AK40" s="15" t="str">
        <f t="shared" si="22"/>
        <v/>
      </c>
      <c r="AL40" s="15" t="str">
        <f t="shared" si="23"/>
        <v/>
      </c>
      <c r="AM40" s="15" t="str">
        <f t="shared" si="24"/>
        <v/>
      </c>
      <c r="AN40" s="15" t="str">
        <f t="shared" si="25"/>
        <v/>
      </c>
      <c r="AO40" s="15" t="str">
        <f t="shared" si="26"/>
        <v/>
      </c>
      <c r="AP40" s="15" t="str">
        <f t="shared" si="27"/>
        <v/>
      </c>
      <c r="AQ40" s="69" t="str">
        <f t="shared" si="28"/>
        <v/>
      </c>
      <c r="AR40" s="482" t="str">
        <f t="shared" si="29"/>
        <v/>
      </c>
      <c r="AS40" s="15" t="str">
        <f t="shared" si="30"/>
        <v/>
      </c>
      <c r="AT40" s="20" t="str">
        <f t="shared" si="31"/>
        <v/>
      </c>
      <c r="AU40" s="20" t="str">
        <f t="shared" si="32"/>
        <v/>
      </c>
      <c r="AV40" s="64" t="str">
        <f t="shared" si="33"/>
        <v/>
      </c>
      <c r="AW40" s="492" t="str">
        <f t="shared" si="34"/>
        <v/>
      </c>
      <c r="AX40" s="15" t="str">
        <f t="shared" si="35"/>
        <v/>
      </c>
      <c r="AY40" s="20" t="str">
        <f t="shared" si="36"/>
        <v/>
      </c>
      <c r="AZ40" s="20" t="str">
        <f t="shared" si="37"/>
        <v/>
      </c>
      <c r="BA40" s="64" t="str">
        <f t="shared" si="38"/>
        <v/>
      </c>
      <c r="BB40" s="499" t="str">
        <f t="shared" si="39"/>
        <v/>
      </c>
      <c r="BC40" s="15" t="str">
        <f t="shared" si="40"/>
        <v/>
      </c>
      <c r="BD40" s="20" t="str">
        <f t="shared" si="41"/>
        <v/>
      </c>
      <c r="BE40" s="20" t="str">
        <f t="shared" si="42"/>
        <v/>
      </c>
      <c r="BF40" s="70" t="str">
        <f t="shared" si="43"/>
        <v/>
      </c>
      <c r="BG40" s="66" t="str">
        <f t="shared" si="44"/>
        <v/>
      </c>
      <c r="BH40" s="72"/>
      <c r="BI40" s="71" t="str">
        <f t="shared" si="45"/>
        <v/>
      </c>
      <c r="BJ40" s="71" t="str">
        <f t="shared" si="16"/>
        <v/>
      </c>
      <c r="BK40" s="504" t="str">
        <f t="shared" si="46"/>
        <v/>
      </c>
      <c r="BL40" s="504" t="str" cm="1">
        <f t="array" ref="BL40">IF($AJ40="","",
_xlfn.IFS(
$BG40="Devis 1",
IF(ISBLANK(AT40),"",IFERROR(VALUE(TRIM(SUBSTITUTE(AT40,CHAR(160),""))),0)*IFERROR(VALUE(TRIM(SUBSTITUTE($AJ40,CHAR(160),""))),0)),
$BG40="Devis 2",
IF(ISBLANK(AY40),"",IFERROR(VALUE(TRIM(SUBSTITUTE(AY40,CHAR(160),""))),0)*IFERROR(VALUE(TRIM(SUBSTITUTE($AJ40,CHAR(160),""))),0)),
$BG40="Devis 3",
IF(ISBLANK(BD40),"",IFERROR(VALUE(TRIM(SUBSTITUTE(BD40,CHAR(160),""))),0)*IFERROR(VALUE(TRIM(SUBSTITUTE($AJ40,CHAR(160),""))),0)),
TRUE,0
)
)</f>
        <v/>
      </c>
      <c r="BM40" s="715" t="str" cm="1">
        <f t="array" ref="BM40">IF($AJ40="","",
_xlfn.IFS(
$BG40="Devis 1",
IF(ISBLANK(AU40),"",IFERROR(VALUE(TRIM(SUBSTITUTE(AU40,CHAR(160),""))),0)*IFERROR(VALUE(TRIM(SUBSTITUTE($AJ40,CHAR(160),""))),0)),
$BG40="Devis 2",
IF(ISBLANK(AZ40),"",IFERROR(VALUE(TRIM(SUBSTITUTE(AZ40,CHAR(160),""))),0)*IFERROR(VALUE(TRIM(SUBSTITUTE($AJ40,CHAR(160),""))),0)),
$BG40="Devis 3",
IF(ISBLANK(BE40),"",IFERROR(VALUE(TRIM(SUBSTITUTE(BE40,CHAR(160),""))),0)*IFERROR(VALUE(TRIM(SUBSTITUTE($AJ40,CHAR(160),""))),0)),
TRUE,0
)
)</f>
        <v/>
      </c>
      <c r="BN40" s="511" t="str">
        <f t="shared" si="47"/>
        <v/>
      </c>
      <c r="BO40" s="505"/>
      <c r="BP40" s="14" t="str" cm="1">
        <f t="array" ref="BP40">IF(OR(BN40="",BK40="",BL40="",BI40="",BM40="",BJ40=""),"",_xlfn.IFS(
ROUND(IFERROR(VALUE(TRIM(SUBSTITUTE(BN40,CHAR(160),""))),0),2)&gt;
ROUND(IFERROR(VALUE(TRIM(SUBSTITUTE(BK40,CHAR(160),""))),0),2),
"KO : Le montant retenu TTC est supérieur au montant raisonnable TTC. Merci de revoir la ligne de dépense ou plafonner son montant.",
ROUND(IFERROR(VALUE(TRIM(SUBSTITUTE(BL40,CHAR(160),""))),0),2)&gt;
ROUND(IFERROR(VALUE(TRIM(SUBSTITUTE(BI40,CHAR(160),""))),0),2),
"Attention : Le montant retenu HT est supérieur au montant HT raisonnable. Merci de revoir la ligne de dépense, plafonner son montant, ou justifier la reventillation HT / TVA.",
ROUND(IFERROR(VALUE(TRIM(SUBSTITUTE(BM40,CHAR(160),""))),0),2)&gt;
ROUND(IFERROR(VALUE(TRIM(SUBSTITUTE(BJ40,CHAR(160),""))),0),2),
"Attention : Le montant TVA retenu est supérieur au montant TVA raisonnable. Merci de revoir la ligne de dépense, plafonner son montant, ou justifier la reventillation HT / TVA.",
ROUND(IFERROR(VALUE(TRIM(SUBSTITUTE(BN40,CHAR(160),""))),0),2)&gt;
ROUND(IFERROR(VALUE(TRIM(SUBSTITUTE(MIN(Q40,V40,AA40),CHAR(160),""))),0),2),
"Attention : Le devis retenu n'est pas le moins cher. Une justification de la part du porteur est nécessaire.",
ROUND(IFERROR(VALUE(TRIM(SUBSTITUTE(BN40,CHAR(160),""))),0),2)=0,
"Attention : montant présenté entièrement écarté",
ROUND(IFERROR(VALUE(TRIM(SUBSTITUTE(BK40,CHAR(160),""))),0),2)=
ROUND(IFERROR(VALUE(TRIM(SUBSTITUTE(BN40,CHAR(160),""))),0),2),
"OK",
ROUND(IFERROR(VALUE(TRIM(SUBSTITUTE(BK40,CHAR(160),""))),0),2)&gt;
ROUND(IFERROR(VALUE(TRIM(SUBSTITUTE(BN40,CHAR(160),""))),0),2),
" OK : Montant instruit inférieur au montant raisonnable.",
TRUE,""
))</f>
        <v/>
      </c>
      <c r="BQ40" s="14" t="str" cm="1">
        <f t="array" ref="BQ40">IF(OR(BN40="",AE40="",BL40="",AC40="",BM40="",AD40=""),"",_xlfn.IFS(ROUND(IFERROR(VALUE(TRIM(SUBSTITUTE(BN40,CHAR(160),""))),0),2)&gt;ROUND(IFERROR(VALUE(TRIM(SUBSTITUTE(AE40,CHAR(160),""))),0),2),"KO : Le montant retenu TTC est supérieur au montant présenté TTC. Merci de revoir la ligne de dépense ou plafonner son montant.",ROUND(IFERROR(VALUE(TRIM(SUBSTITUTE(BN40,CHAR(160),""))),0),2)=0,"Attention : montant présenté entièrement écarté",ROUND(IFERROR(VALUE(TRIM(SUBSTITUTE(BL40,CHAR(160),""))),0),2)&gt;ROUND(IFERROR(VALUE(TRIM(SUBSTITUTE(AC40,CHAR(160),""))),0),2),"Attention : Le montant retenu HT est supérieur au montant HT présenté. Merci de revoir la ligne de dépense, plafonner son montant, ou justifier la reventillation HT / TVA.",ROUND(IFERROR(VALUE(TRIM(SUBSTITUTE(BM40,CHAR(160),""))),0),2)&gt;ROUND(IFERROR(VALUE(TRIM(SUBSTITUTE(AD40,CHAR(160),""))),0),2),"Attention : Le montant TVA retenu est supérieur au montant TVA présenté. Merci de revoir la ligne de dépense, plafonner son montant, ou justifier la reventillation HT / TVA.",ROUND(IFERROR(VALUE(TRIM(SUBSTITUTE(AE40,CHAR(160),""))),0),2)=0,"",ROUND(IFERROR(VALUE(TRIM(SUBSTITUTE(BN40,CHAR(160),""))),0),2)=
ROUND(IFERROR(VALUE(TRIM(SUBSTITUTE(AE40,CHAR(160),""))),0),2),"OK",ROUND(IFERROR(VALUE(TRIM(SUBSTITUTE(BN40,CHAR(160),""))),0),2)&lt;ROUND(IFERROR(VALUE(TRIM(SUBSTITUTE(AE40,CHAR(160),""))),0),2),"Attention : montant présenté partiellement écarté",TRUE,""))</f>
        <v/>
      </c>
      <c r="BR40" s="71" t="str">
        <f t="shared" si="48"/>
        <v/>
      </c>
      <c r="BS40" s="71" t="str">
        <f t="shared" si="49"/>
        <v/>
      </c>
      <c r="BT40" s="71" t="str">
        <f t="shared" si="50"/>
        <v/>
      </c>
    </row>
    <row r="41" spans="1:72" ht="18" customHeight="1">
      <c r="A41" s="684">
        <v>33</v>
      </c>
      <c r="B41" s="7"/>
      <c r="C41" s="7"/>
      <c r="D41" s="424"/>
      <c r="E41" s="11"/>
      <c r="F41" s="7"/>
      <c r="G41" s="7"/>
      <c r="H41" s="7"/>
      <c r="I41" s="7"/>
      <c r="J41" s="18"/>
      <c r="K41" s="7"/>
      <c r="L41" s="19"/>
      <c r="M41" s="475"/>
      <c r="N41" s="7"/>
      <c r="O41" s="425"/>
      <c r="P41" s="9"/>
      <c r="Q41" s="64" t="str">
        <f t="shared" si="51"/>
        <v/>
      </c>
      <c r="R41" s="488"/>
      <c r="S41" s="471"/>
      <c r="T41" s="9"/>
      <c r="U41" s="9"/>
      <c r="V41" s="64" t="str">
        <f t="shared" si="52"/>
        <v/>
      </c>
      <c r="W41" s="496"/>
      <c r="X41" s="471"/>
      <c r="Y41" s="9"/>
      <c r="Z41" s="9"/>
      <c r="AA41" s="65" t="str">
        <f t="shared" si="53"/>
        <v/>
      </c>
      <c r="AB41" s="16"/>
      <c r="AC41" s="120" t="str" cm="1">
        <f t="array" ref="AC41">IF((_xlfn.IFS(TRIM(SUBSTITUTE(AB41,CHAR(160),""))="Devis 1",IFERROR(VALUE(TRIM(SUBSTITUTE(O41,CHAR(160),""))),0),TRIM(SUBSTITUTE(AB41,CHAR(160),""))="Devis 2",IFERROR(VALUE(TRIM(SUBSTITUTE(T41,CHAR(160),""))),0),TRIM(SUBSTITUTE(AB41,CHAR(160),""))="Devis 3",IFERROR(VALUE(TRIM(SUBSTITUTE(Y41,CHAR(160),""))),0),TRUE,0)*IFERROR(VALUE(TRIM(SUBSTITUTE(E41,CHAR(160),""))),0))=0,"",_xlfn.IFS(TRIM(SUBSTITUTE(AB41,CHAR(160),""))="Devis 1",IFERROR(VALUE(TRIM(SUBSTITUTE(O41,CHAR(160),""))),0),TRIM(SUBSTITUTE(AB41,CHAR(160),""))="Devis 2",IFERROR(VALUE(TRIM(SUBSTITUTE(T41,CHAR(160),""))),0),TRIM(SUBSTITUTE(AB41,CHAR(160),""))="Devis 3",IFERROR(VALUE(TRIM(SUBSTITUTE(Y41,CHAR(160),""))),0),TRUE,0)*IFERROR(VALUE(TRIM(SUBSTITUTE(E41,CHAR(160),""))),0))</f>
        <v/>
      </c>
      <c r="AD41" s="116" t="str" cm="1">
        <f t="array" ref="AD41">IF(ROUND((_xlfn.IFS(TRIM(SUBSTITUTE(AB41,CHAR(160),""))="Devis 1",IFERROR(VALUE(TRIM(SUBSTITUTE(P41,CHAR(160),""))),0),TRIM(SUBSTITUTE(AB41,CHAR(160),""))="Devis 2",IFERROR(VALUE(TRIM(SUBSTITUTE(U41,CHAR(160),""))),0),TRIM(SUBSTITUTE(AB41,CHAR(160),""))="Devis 3",IFERROR(VALUE(TRIM(SUBSTITUTE(Z41,CHAR(160),""))),0),TRUE,0)*IFERROR(VALUE(TRIM(SUBSTITUTE(E41,CHAR(160),""))),0)),2)=0,IF(AC41&lt;&gt;"",0,""),ROUND((_xlfn.IFS(TRIM(SUBSTITUTE(AB41,CHAR(160),""))="Devis 1",IFERROR(VALUE(TRIM(SUBSTITUTE(P41,CHAR(160),""))),0),TRIM(SUBSTITUTE(AB41,CHAR(160),""))="Devis 2",IFERROR(VALUE(TRIM(SUBSTITUTE(U41,CHAR(160),""))),0),TRIM(SUBSTITUTE(AB41,CHAR(160),""))="Devis 3",IFERROR(VALUE(TRIM(SUBSTITUTE(Z41,CHAR(160),""))),0),TRUE,0)*IFERROR(VALUE(TRIM(SUBSTITUTE(E41,CHAR(160),""))),0)),2))</f>
        <v/>
      </c>
      <c r="AE41" s="121" t="str">
        <f t="shared" si="54"/>
        <v/>
      </c>
      <c r="AF41" s="683"/>
      <c r="AG41" s="66" t="str">
        <f t="shared" si="18"/>
        <v/>
      </c>
      <c r="AH41" s="15" t="str">
        <f t="shared" si="19"/>
        <v/>
      </c>
      <c r="AI41" s="15" t="str">
        <f t="shared" si="20"/>
        <v/>
      </c>
      <c r="AJ41" s="442" t="str">
        <f t="shared" si="21"/>
        <v/>
      </c>
      <c r="AK41" s="15" t="str">
        <f t="shared" si="22"/>
        <v/>
      </c>
      <c r="AL41" s="15" t="str">
        <f t="shared" si="23"/>
        <v/>
      </c>
      <c r="AM41" s="15" t="str">
        <f t="shared" si="24"/>
        <v/>
      </c>
      <c r="AN41" s="15" t="str">
        <f t="shared" si="25"/>
        <v/>
      </c>
      <c r="AO41" s="15" t="str">
        <f t="shared" si="26"/>
        <v/>
      </c>
      <c r="AP41" s="15" t="str">
        <f t="shared" si="27"/>
        <v/>
      </c>
      <c r="AQ41" s="69" t="str">
        <f t="shared" si="28"/>
        <v/>
      </c>
      <c r="AR41" s="482" t="str">
        <f t="shared" si="29"/>
        <v/>
      </c>
      <c r="AS41" s="15" t="str">
        <f t="shared" si="30"/>
        <v/>
      </c>
      <c r="AT41" s="20" t="str">
        <f t="shared" si="31"/>
        <v/>
      </c>
      <c r="AU41" s="20" t="str">
        <f t="shared" si="32"/>
        <v/>
      </c>
      <c r="AV41" s="64" t="str">
        <f t="shared" si="33"/>
        <v/>
      </c>
      <c r="AW41" s="492" t="str">
        <f t="shared" si="34"/>
        <v/>
      </c>
      <c r="AX41" s="15" t="str">
        <f t="shared" si="35"/>
        <v/>
      </c>
      <c r="AY41" s="20" t="str">
        <f t="shared" si="36"/>
        <v/>
      </c>
      <c r="AZ41" s="20" t="str">
        <f t="shared" si="37"/>
        <v/>
      </c>
      <c r="BA41" s="64" t="str">
        <f t="shared" si="38"/>
        <v/>
      </c>
      <c r="BB41" s="499" t="str">
        <f t="shared" si="39"/>
        <v/>
      </c>
      <c r="BC41" s="15" t="str">
        <f t="shared" si="40"/>
        <v/>
      </c>
      <c r="BD41" s="20" t="str">
        <f t="shared" si="41"/>
        <v/>
      </c>
      <c r="BE41" s="20" t="str">
        <f t="shared" si="42"/>
        <v/>
      </c>
      <c r="BF41" s="70" t="str">
        <f t="shared" si="43"/>
        <v/>
      </c>
      <c r="BG41" s="66" t="str">
        <f t="shared" si="44"/>
        <v/>
      </c>
      <c r="BH41" s="72"/>
      <c r="BI41" s="71" t="str">
        <f t="shared" si="45"/>
        <v/>
      </c>
      <c r="BJ41" s="71" t="str">
        <f t="shared" si="16"/>
        <v/>
      </c>
      <c r="BK41" s="504" t="str">
        <f t="shared" si="46"/>
        <v/>
      </c>
      <c r="BL41" s="504" t="str" cm="1">
        <f t="array" ref="BL41">IF($AJ41="","",
_xlfn.IFS(
$BG41="Devis 1",
IF(ISBLANK(AT41),"",IFERROR(VALUE(TRIM(SUBSTITUTE(AT41,CHAR(160),""))),0)*IFERROR(VALUE(TRIM(SUBSTITUTE($AJ41,CHAR(160),""))),0)),
$BG41="Devis 2",
IF(ISBLANK(AY41),"",IFERROR(VALUE(TRIM(SUBSTITUTE(AY41,CHAR(160),""))),0)*IFERROR(VALUE(TRIM(SUBSTITUTE($AJ41,CHAR(160),""))),0)),
$BG41="Devis 3",
IF(ISBLANK(BD41),"",IFERROR(VALUE(TRIM(SUBSTITUTE(BD41,CHAR(160),""))),0)*IFERROR(VALUE(TRIM(SUBSTITUTE($AJ41,CHAR(160),""))),0)),
TRUE,0
)
)</f>
        <v/>
      </c>
      <c r="BM41" s="715" t="str" cm="1">
        <f t="array" ref="BM41">IF($AJ41="","",
_xlfn.IFS(
$BG41="Devis 1",
IF(ISBLANK(AU41),"",IFERROR(VALUE(TRIM(SUBSTITUTE(AU41,CHAR(160),""))),0)*IFERROR(VALUE(TRIM(SUBSTITUTE($AJ41,CHAR(160),""))),0)),
$BG41="Devis 2",
IF(ISBLANK(AZ41),"",IFERROR(VALUE(TRIM(SUBSTITUTE(AZ41,CHAR(160),""))),0)*IFERROR(VALUE(TRIM(SUBSTITUTE($AJ41,CHAR(160),""))),0)),
$BG41="Devis 3",
IF(ISBLANK(BE41),"",IFERROR(VALUE(TRIM(SUBSTITUTE(BE41,CHAR(160),""))),0)*IFERROR(VALUE(TRIM(SUBSTITUTE($AJ41,CHAR(160),""))),0)),
TRUE,0
)
)</f>
        <v/>
      </c>
      <c r="BN41" s="511" t="str">
        <f t="shared" si="47"/>
        <v/>
      </c>
      <c r="BO41" s="505"/>
      <c r="BP41" s="14" t="str" cm="1">
        <f t="array" ref="BP41">IF(OR(BN41="",BK41="",BL41="",BI41="",BM41="",BJ41=""),"",_xlfn.IFS(
ROUND(IFERROR(VALUE(TRIM(SUBSTITUTE(BN41,CHAR(160),""))),0),2)&gt;
ROUND(IFERROR(VALUE(TRIM(SUBSTITUTE(BK41,CHAR(160),""))),0),2),
"KO : Le montant retenu TTC est supérieur au montant raisonnable TTC. Merci de revoir la ligne de dépense ou plafonner son montant.",
ROUND(IFERROR(VALUE(TRIM(SUBSTITUTE(BL41,CHAR(160),""))),0),2)&gt;
ROUND(IFERROR(VALUE(TRIM(SUBSTITUTE(BI41,CHAR(160),""))),0),2),
"Attention : Le montant retenu HT est supérieur au montant HT raisonnable. Merci de revoir la ligne de dépense, plafonner son montant, ou justifier la reventillation HT / TVA.",
ROUND(IFERROR(VALUE(TRIM(SUBSTITUTE(BM41,CHAR(160),""))),0),2)&gt;
ROUND(IFERROR(VALUE(TRIM(SUBSTITUTE(BJ41,CHAR(160),""))),0),2),
"Attention : Le montant TVA retenu est supérieur au montant TVA raisonnable. Merci de revoir la ligne de dépense, plafonner son montant, ou justifier la reventillation HT / TVA.",
ROUND(IFERROR(VALUE(TRIM(SUBSTITUTE(BN41,CHAR(160),""))),0),2)&gt;
ROUND(IFERROR(VALUE(TRIM(SUBSTITUTE(MIN(Q41,V41,AA41),CHAR(160),""))),0),2),
"Attention : Le devis retenu n'est pas le moins cher. Une justification de la part du porteur est nécessaire.",
ROUND(IFERROR(VALUE(TRIM(SUBSTITUTE(BN41,CHAR(160),""))),0),2)=0,
"Attention : montant présenté entièrement écarté",
ROUND(IFERROR(VALUE(TRIM(SUBSTITUTE(BK41,CHAR(160),""))),0),2)=
ROUND(IFERROR(VALUE(TRIM(SUBSTITUTE(BN41,CHAR(160),""))),0),2),
"OK",
ROUND(IFERROR(VALUE(TRIM(SUBSTITUTE(BK41,CHAR(160),""))),0),2)&gt;
ROUND(IFERROR(VALUE(TRIM(SUBSTITUTE(BN41,CHAR(160),""))),0),2),
" OK : Montant instruit inférieur au montant raisonnable.",
TRUE,""
))</f>
        <v/>
      </c>
      <c r="BQ41" s="14" t="str" cm="1">
        <f t="array" ref="BQ41">IF(OR(BN41="",AE41="",BL41="",AC41="",BM41="",AD41=""),"",_xlfn.IFS(ROUND(IFERROR(VALUE(TRIM(SUBSTITUTE(BN41,CHAR(160),""))),0),2)&gt;ROUND(IFERROR(VALUE(TRIM(SUBSTITUTE(AE41,CHAR(160),""))),0),2),"KO : Le montant retenu TTC est supérieur au montant présenté TTC. Merci de revoir la ligne de dépense ou plafonner son montant.",ROUND(IFERROR(VALUE(TRIM(SUBSTITUTE(BN41,CHAR(160),""))),0),2)=0,"Attention : montant présenté entièrement écarté",ROUND(IFERROR(VALUE(TRIM(SUBSTITUTE(BL41,CHAR(160),""))),0),2)&gt;ROUND(IFERROR(VALUE(TRIM(SUBSTITUTE(AC41,CHAR(160),""))),0),2),"Attention : Le montant retenu HT est supérieur au montant HT présenté. Merci de revoir la ligne de dépense, plafonner son montant, ou justifier la reventillation HT / TVA.",ROUND(IFERROR(VALUE(TRIM(SUBSTITUTE(BM41,CHAR(160),""))),0),2)&gt;ROUND(IFERROR(VALUE(TRIM(SUBSTITUTE(AD41,CHAR(160),""))),0),2),"Attention : Le montant TVA retenu est supérieur au montant TVA présenté. Merci de revoir la ligne de dépense, plafonner son montant, ou justifier la reventillation HT / TVA.",ROUND(IFERROR(VALUE(TRIM(SUBSTITUTE(AE41,CHAR(160),""))),0),2)=0,"",ROUND(IFERROR(VALUE(TRIM(SUBSTITUTE(BN41,CHAR(160),""))),0),2)=
ROUND(IFERROR(VALUE(TRIM(SUBSTITUTE(AE41,CHAR(160),""))),0),2),"OK",ROUND(IFERROR(VALUE(TRIM(SUBSTITUTE(BN41,CHAR(160),""))),0),2)&lt;ROUND(IFERROR(VALUE(TRIM(SUBSTITUTE(AE41,CHAR(160),""))),0),2),"Attention : montant présenté partiellement écarté",TRUE,""))</f>
        <v/>
      </c>
      <c r="BR41" s="71" t="str">
        <f t="shared" si="48"/>
        <v/>
      </c>
      <c r="BS41" s="71" t="str">
        <f t="shared" si="49"/>
        <v/>
      </c>
      <c r="BT41" s="71" t="str">
        <f t="shared" si="50"/>
        <v/>
      </c>
    </row>
    <row r="42" spans="1:72" ht="18" customHeight="1">
      <c r="A42" s="684">
        <v>34</v>
      </c>
      <c r="B42" s="7"/>
      <c r="C42" s="7"/>
      <c r="D42" s="424"/>
      <c r="E42" s="11"/>
      <c r="F42" s="7"/>
      <c r="G42" s="7"/>
      <c r="H42" s="7"/>
      <c r="I42" s="7"/>
      <c r="J42" s="18"/>
      <c r="K42" s="7"/>
      <c r="L42" s="19"/>
      <c r="M42" s="475"/>
      <c r="N42" s="7"/>
      <c r="O42" s="425"/>
      <c r="P42" s="9"/>
      <c r="Q42" s="64" t="str">
        <f t="shared" si="51"/>
        <v/>
      </c>
      <c r="R42" s="488"/>
      <c r="S42" s="471"/>
      <c r="T42" s="9"/>
      <c r="U42" s="9"/>
      <c r="V42" s="64" t="str">
        <f t="shared" si="52"/>
        <v/>
      </c>
      <c r="W42" s="496"/>
      <c r="X42" s="471"/>
      <c r="Y42" s="9"/>
      <c r="Z42" s="9"/>
      <c r="AA42" s="65" t="str">
        <f t="shared" si="53"/>
        <v/>
      </c>
      <c r="AB42" s="16"/>
      <c r="AC42" s="120" t="str" cm="1">
        <f t="array" ref="AC42">IF((_xlfn.IFS(TRIM(SUBSTITUTE(AB42,CHAR(160),""))="Devis 1",IFERROR(VALUE(TRIM(SUBSTITUTE(O42,CHAR(160),""))),0),TRIM(SUBSTITUTE(AB42,CHAR(160),""))="Devis 2",IFERROR(VALUE(TRIM(SUBSTITUTE(T42,CHAR(160),""))),0),TRIM(SUBSTITUTE(AB42,CHAR(160),""))="Devis 3",IFERROR(VALUE(TRIM(SUBSTITUTE(Y42,CHAR(160),""))),0),TRUE,0)*IFERROR(VALUE(TRIM(SUBSTITUTE(E42,CHAR(160),""))),0))=0,"",_xlfn.IFS(TRIM(SUBSTITUTE(AB42,CHAR(160),""))="Devis 1",IFERROR(VALUE(TRIM(SUBSTITUTE(O42,CHAR(160),""))),0),TRIM(SUBSTITUTE(AB42,CHAR(160),""))="Devis 2",IFERROR(VALUE(TRIM(SUBSTITUTE(T42,CHAR(160),""))),0),TRIM(SUBSTITUTE(AB42,CHAR(160),""))="Devis 3",IFERROR(VALUE(TRIM(SUBSTITUTE(Y42,CHAR(160),""))),0),TRUE,0)*IFERROR(VALUE(TRIM(SUBSTITUTE(E42,CHAR(160),""))),0))</f>
        <v/>
      </c>
      <c r="AD42" s="116" t="str" cm="1">
        <f t="array" ref="AD42">IF(ROUND((_xlfn.IFS(TRIM(SUBSTITUTE(AB42,CHAR(160),""))="Devis 1",IFERROR(VALUE(TRIM(SUBSTITUTE(P42,CHAR(160),""))),0),TRIM(SUBSTITUTE(AB42,CHAR(160),""))="Devis 2",IFERROR(VALUE(TRIM(SUBSTITUTE(U42,CHAR(160),""))),0),TRIM(SUBSTITUTE(AB42,CHAR(160),""))="Devis 3",IFERROR(VALUE(TRIM(SUBSTITUTE(Z42,CHAR(160),""))),0),TRUE,0)*IFERROR(VALUE(TRIM(SUBSTITUTE(E42,CHAR(160),""))),0)),2)=0,IF(AC42&lt;&gt;"",0,""),ROUND((_xlfn.IFS(TRIM(SUBSTITUTE(AB42,CHAR(160),""))="Devis 1",IFERROR(VALUE(TRIM(SUBSTITUTE(P42,CHAR(160),""))),0),TRIM(SUBSTITUTE(AB42,CHAR(160),""))="Devis 2",IFERROR(VALUE(TRIM(SUBSTITUTE(U42,CHAR(160),""))),0),TRIM(SUBSTITUTE(AB42,CHAR(160),""))="Devis 3",IFERROR(VALUE(TRIM(SUBSTITUTE(Z42,CHAR(160),""))),0),TRUE,0)*IFERROR(VALUE(TRIM(SUBSTITUTE(E42,CHAR(160),""))),0)),2))</f>
        <v/>
      </c>
      <c r="AE42" s="121" t="str">
        <f t="shared" si="54"/>
        <v/>
      </c>
      <c r="AF42" s="683"/>
      <c r="AG42" s="66" t="str">
        <f t="shared" si="18"/>
        <v/>
      </c>
      <c r="AH42" s="15" t="str">
        <f t="shared" si="19"/>
        <v/>
      </c>
      <c r="AI42" s="15" t="str">
        <f t="shared" si="20"/>
        <v/>
      </c>
      <c r="AJ42" s="442" t="str">
        <f t="shared" si="21"/>
        <v/>
      </c>
      <c r="AK42" s="15" t="str">
        <f t="shared" si="22"/>
        <v/>
      </c>
      <c r="AL42" s="15" t="str">
        <f t="shared" si="23"/>
        <v/>
      </c>
      <c r="AM42" s="15" t="str">
        <f t="shared" si="24"/>
        <v/>
      </c>
      <c r="AN42" s="15" t="str">
        <f t="shared" si="25"/>
        <v/>
      </c>
      <c r="AO42" s="15" t="str">
        <f t="shared" si="26"/>
        <v/>
      </c>
      <c r="AP42" s="15" t="str">
        <f t="shared" si="27"/>
        <v/>
      </c>
      <c r="AQ42" s="69" t="str">
        <f t="shared" si="28"/>
        <v/>
      </c>
      <c r="AR42" s="482" t="str">
        <f t="shared" si="29"/>
        <v/>
      </c>
      <c r="AS42" s="15" t="str">
        <f t="shared" si="30"/>
        <v/>
      </c>
      <c r="AT42" s="20" t="str">
        <f t="shared" si="31"/>
        <v/>
      </c>
      <c r="AU42" s="20" t="str">
        <f t="shared" si="32"/>
        <v/>
      </c>
      <c r="AV42" s="64" t="str">
        <f t="shared" si="33"/>
        <v/>
      </c>
      <c r="AW42" s="492" t="str">
        <f t="shared" si="34"/>
        <v/>
      </c>
      <c r="AX42" s="15" t="str">
        <f t="shared" si="35"/>
        <v/>
      </c>
      <c r="AY42" s="20" t="str">
        <f t="shared" si="36"/>
        <v/>
      </c>
      <c r="AZ42" s="20" t="str">
        <f t="shared" si="37"/>
        <v/>
      </c>
      <c r="BA42" s="64" t="str">
        <f t="shared" si="38"/>
        <v/>
      </c>
      <c r="BB42" s="499" t="str">
        <f t="shared" si="39"/>
        <v/>
      </c>
      <c r="BC42" s="15" t="str">
        <f t="shared" si="40"/>
        <v/>
      </c>
      <c r="BD42" s="20" t="str">
        <f t="shared" si="41"/>
        <v/>
      </c>
      <c r="BE42" s="20" t="str">
        <f t="shared" si="42"/>
        <v/>
      </c>
      <c r="BF42" s="70" t="str">
        <f t="shared" si="43"/>
        <v/>
      </c>
      <c r="BG42" s="66" t="str">
        <f t="shared" si="44"/>
        <v/>
      </c>
      <c r="BH42" s="72"/>
      <c r="BI42" s="71" t="str">
        <f t="shared" si="45"/>
        <v/>
      </c>
      <c r="BJ42" s="71" t="str">
        <f t="shared" si="16"/>
        <v/>
      </c>
      <c r="BK42" s="504" t="str">
        <f t="shared" si="46"/>
        <v/>
      </c>
      <c r="BL42" s="504" t="str" cm="1">
        <f t="array" ref="BL42">IF($AJ42="","",
_xlfn.IFS(
$BG42="Devis 1",
IF(ISBLANK(AT42),"",IFERROR(VALUE(TRIM(SUBSTITUTE(AT42,CHAR(160),""))),0)*IFERROR(VALUE(TRIM(SUBSTITUTE($AJ42,CHAR(160),""))),0)),
$BG42="Devis 2",
IF(ISBLANK(AY42),"",IFERROR(VALUE(TRIM(SUBSTITUTE(AY42,CHAR(160),""))),0)*IFERROR(VALUE(TRIM(SUBSTITUTE($AJ42,CHAR(160),""))),0)),
$BG42="Devis 3",
IF(ISBLANK(BD42),"",IFERROR(VALUE(TRIM(SUBSTITUTE(BD42,CHAR(160),""))),0)*IFERROR(VALUE(TRIM(SUBSTITUTE($AJ42,CHAR(160),""))),0)),
TRUE,0
)
)</f>
        <v/>
      </c>
      <c r="BM42" s="715" t="str" cm="1">
        <f t="array" ref="BM42">IF($AJ42="","",
_xlfn.IFS(
$BG42="Devis 1",
IF(ISBLANK(AU42),"",IFERROR(VALUE(TRIM(SUBSTITUTE(AU42,CHAR(160),""))),0)*IFERROR(VALUE(TRIM(SUBSTITUTE($AJ42,CHAR(160),""))),0)),
$BG42="Devis 2",
IF(ISBLANK(AZ42),"",IFERROR(VALUE(TRIM(SUBSTITUTE(AZ42,CHAR(160),""))),0)*IFERROR(VALUE(TRIM(SUBSTITUTE($AJ42,CHAR(160),""))),0)),
$BG42="Devis 3",
IF(ISBLANK(BE42),"",IFERROR(VALUE(TRIM(SUBSTITUTE(BE42,CHAR(160),""))),0)*IFERROR(VALUE(TRIM(SUBSTITUTE($AJ42,CHAR(160),""))),0)),
TRUE,0
)
)</f>
        <v/>
      </c>
      <c r="BN42" s="511" t="str">
        <f t="shared" si="47"/>
        <v/>
      </c>
      <c r="BO42" s="505"/>
      <c r="BP42" s="14" t="str" cm="1">
        <f t="array" ref="BP42">IF(OR(BN42="",BK42="",BL42="",BI42="",BM42="",BJ42=""),"",_xlfn.IFS(
ROUND(IFERROR(VALUE(TRIM(SUBSTITUTE(BN42,CHAR(160),""))),0),2)&gt;
ROUND(IFERROR(VALUE(TRIM(SUBSTITUTE(BK42,CHAR(160),""))),0),2),
"KO : Le montant retenu TTC est supérieur au montant raisonnable TTC. Merci de revoir la ligne de dépense ou plafonner son montant.",
ROUND(IFERROR(VALUE(TRIM(SUBSTITUTE(BL42,CHAR(160),""))),0),2)&gt;
ROUND(IFERROR(VALUE(TRIM(SUBSTITUTE(BI42,CHAR(160),""))),0),2),
"Attention : Le montant retenu HT est supérieur au montant HT raisonnable. Merci de revoir la ligne de dépense, plafonner son montant, ou justifier la reventillation HT / TVA.",
ROUND(IFERROR(VALUE(TRIM(SUBSTITUTE(BM42,CHAR(160),""))),0),2)&gt;
ROUND(IFERROR(VALUE(TRIM(SUBSTITUTE(BJ42,CHAR(160),""))),0),2),
"Attention : Le montant TVA retenu est supérieur au montant TVA raisonnable. Merci de revoir la ligne de dépense, plafonner son montant, ou justifier la reventillation HT / TVA.",
ROUND(IFERROR(VALUE(TRIM(SUBSTITUTE(BN42,CHAR(160),""))),0),2)&gt;
ROUND(IFERROR(VALUE(TRIM(SUBSTITUTE(MIN(Q42,V42,AA42),CHAR(160),""))),0),2),
"Attention : Le devis retenu n'est pas le moins cher. Une justification de la part du porteur est nécessaire.",
ROUND(IFERROR(VALUE(TRIM(SUBSTITUTE(BN42,CHAR(160),""))),0),2)=0,
"Attention : montant présenté entièrement écarté",
ROUND(IFERROR(VALUE(TRIM(SUBSTITUTE(BK42,CHAR(160),""))),0),2)=
ROUND(IFERROR(VALUE(TRIM(SUBSTITUTE(BN42,CHAR(160),""))),0),2),
"OK",
ROUND(IFERROR(VALUE(TRIM(SUBSTITUTE(BK42,CHAR(160),""))),0),2)&gt;
ROUND(IFERROR(VALUE(TRIM(SUBSTITUTE(BN42,CHAR(160),""))),0),2),
" OK : Montant instruit inférieur au montant raisonnable.",
TRUE,""
))</f>
        <v/>
      </c>
      <c r="BQ42" s="14" t="str" cm="1">
        <f t="array" ref="BQ42">IF(OR(BN42="",AE42="",BL42="",AC42="",BM42="",AD42=""),"",_xlfn.IFS(ROUND(IFERROR(VALUE(TRIM(SUBSTITUTE(BN42,CHAR(160),""))),0),2)&gt;ROUND(IFERROR(VALUE(TRIM(SUBSTITUTE(AE42,CHAR(160),""))),0),2),"KO : Le montant retenu TTC est supérieur au montant présenté TTC. Merci de revoir la ligne de dépense ou plafonner son montant.",ROUND(IFERROR(VALUE(TRIM(SUBSTITUTE(BN42,CHAR(160),""))),0),2)=0,"Attention : montant présenté entièrement écarté",ROUND(IFERROR(VALUE(TRIM(SUBSTITUTE(BL42,CHAR(160),""))),0),2)&gt;ROUND(IFERROR(VALUE(TRIM(SUBSTITUTE(AC42,CHAR(160),""))),0),2),"Attention : Le montant retenu HT est supérieur au montant HT présenté. Merci de revoir la ligne de dépense, plafonner son montant, ou justifier la reventillation HT / TVA.",ROUND(IFERROR(VALUE(TRIM(SUBSTITUTE(BM42,CHAR(160),""))),0),2)&gt;ROUND(IFERROR(VALUE(TRIM(SUBSTITUTE(AD42,CHAR(160),""))),0),2),"Attention : Le montant TVA retenu est supérieur au montant TVA présenté. Merci de revoir la ligne de dépense, plafonner son montant, ou justifier la reventillation HT / TVA.",ROUND(IFERROR(VALUE(TRIM(SUBSTITUTE(AE42,CHAR(160),""))),0),2)=0,"",ROUND(IFERROR(VALUE(TRIM(SUBSTITUTE(BN42,CHAR(160),""))),0),2)=
ROUND(IFERROR(VALUE(TRIM(SUBSTITUTE(AE42,CHAR(160),""))),0),2),"OK",ROUND(IFERROR(VALUE(TRIM(SUBSTITUTE(BN42,CHAR(160),""))),0),2)&lt;ROUND(IFERROR(VALUE(TRIM(SUBSTITUTE(AE42,CHAR(160),""))),0),2),"Attention : montant présenté partiellement écarté",TRUE,""))</f>
        <v/>
      </c>
      <c r="BR42" s="71" t="str">
        <f t="shared" si="48"/>
        <v/>
      </c>
      <c r="BS42" s="71" t="str">
        <f t="shared" si="49"/>
        <v/>
      </c>
      <c r="BT42" s="71" t="str">
        <f t="shared" si="50"/>
        <v/>
      </c>
    </row>
    <row r="43" spans="1:72" ht="18" customHeight="1">
      <c r="A43" s="684">
        <v>35</v>
      </c>
      <c r="B43" s="7"/>
      <c r="C43" s="7"/>
      <c r="D43" s="424"/>
      <c r="E43" s="11"/>
      <c r="F43" s="7"/>
      <c r="G43" s="7"/>
      <c r="H43" s="7"/>
      <c r="I43" s="7"/>
      <c r="J43" s="18"/>
      <c r="K43" s="7"/>
      <c r="L43" s="19"/>
      <c r="M43" s="475"/>
      <c r="N43" s="7"/>
      <c r="O43" s="425"/>
      <c r="P43" s="9"/>
      <c r="Q43" s="64" t="str">
        <f t="shared" si="51"/>
        <v/>
      </c>
      <c r="R43" s="488"/>
      <c r="S43" s="471"/>
      <c r="T43" s="9"/>
      <c r="U43" s="9"/>
      <c r="V43" s="64" t="str">
        <f t="shared" si="52"/>
        <v/>
      </c>
      <c r="W43" s="496"/>
      <c r="X43" s="471"/>
      <c r="Y43" s="9"/>
      <c r="Z43" s="9"/>
      <c r="AA43" s="65" t="str">
        <f t="shared" si="53"/>
        <v/>
      </c>
      <c r="AB43" s="16"/>
      <c r="AC43" s="120" t="str" cm="1">
        <f t="array" ref="AC43">IF((_xlfn.IFS(TRIM(SUBSTITUTE(AB43,CHAR(160),""))="Devis 1",IFERROR(VALUE(TRIM(SUBSTITUTE(O43,CHAR(160),""))),0),TRIM(SUBSTITUTE(AB43,CHAR(160),""))="Devis 2",IFERROR(VALUE(TRIM(SUBSTITUTE(T43,CHAR(160),""))),0),TRIM(SUBSTITUTE(AB43,CHAR(160),""))="Devis 3",IFERROR(VALUE(TRIM(SUBSTITUTE(Y43,CHAR(160),""))),0),TRUE,0)*IFERROR(VALUE(TRIM(SUBSTITUTE(E43,CHAR(160),""))),0))=0,"",_xlfn.IFS(TRIM(SUBSTITUTE(AB43,CHAR(160),""))="Devis 1",IFERROR(VALUE(TRIM(SUBSTITUTE(O43,CHAR(160),""))),0),TRIM(SUBSTITUTE(AB43,CHAR(160),""))="Devis 2",IFERROR(VALUE(TRIM(SUBSTITUTE(T43,CHAR(160),""))),0),TRIM(SUBSTITUTE(AB43,CHAR(160),""))="Devis 3",IFERROR(VALUE(TRIM(SUBSTITUTE(Y43,CHAR(160),""))),0),TRUE,0)*IFERROR(VALUE(TRIM(SUBSTITUTE(E43,CHAR(160),""))),0))</f>
        <v/>
      </c>
      <c r="AD43" s="116" t="str" cm="1">
        <f t="array" ref="AD43">IF(ROUND((_xlfn.IFS(TRIM(SUBSTITUTE(AB43,CHAR(160),""))="Devis 1",IFERROR(VALUE(TRIM(SUBSTITUTE(P43,CHAR(160),""))),0),TRIM(SUBSTITUTE(AB43,CHAR(160),""))="Devis 2",IFERROR(VALUE(TRIM(SUBSTITUTE(U43,CHAR(160),""))),0),TRIM(SUBSTITUTE(AB43,CHAR(160),""))="Devis 3",IFERROR(VALUE(TRIM(SUBSTITUTE(Z43,CHAR(160),""))),0),TRUE,0)*IFERROR(VALUE(TRIM(SUBSTITUTE(E43,CHAR(160),""))),0)),2)=0,IF(AC43&lt;&gt;"",0,""),ROUND((_xlfn.IFS(TRIM(SUBSTITUTE(AB43,CHAR(160),""))="Devis 1",IFERROR(VALUE(TRIM(SUBSTITUTE(P43,CHAR(160),""))),0),TRIM(SUBSTITUTE(AB43,CHAR(160),""))="Devis 2",IFERROR(VALUE(TRIM(SUBSTITUTE(U43,CHAR(160),""))),0),TRIM(SUBSTITUTE(AB43,CHAR(160),""))="Devis 3",IFERROR(VALUE(TRIM(SUBSTITUTE(Z43,CHAR(160),""))),0),TRUE,0)*IFERROR(VALUE(TRIM(SUBSTITUTE(E43,CHAR(160),""))),0)),2))</f>
        <v/>
      </c>
      <c r="AE43" s="121" t="str">
        <f t="shared" si="54"/>
        <v/>
      </c>
      <c r="AF43" s="683"/>
      <c r="AG43" s="66" t="str">
        <f t="shared" si="18"/>
        <v/>
      </c>
      <c r="AH43" s="15" t="str">
        <f t="shared" si="19"/>
        <v/>
      </c>
      <c r="AI43" s="15" t="str">
        <f t="shared" si="20"/>
        <v/>
      </c>
      <c r="AJ43" s="442" t="str">
        <f t="shared" si="21"/>
        <v/>
      </c>
      <c r="AK43" s="15" t="str">
        <f t="shared" si="22"/>
        <v/>
      </c>
      <c r="AL43" s="15" t="str">
        <f t="shared" si="23"/>
        <v/>
      </c>
      <c r="AM43" s="15" t="str">
        <f t="shared" si="24"/>
        <v/>
      </c>
      <c r="AN43" s="15" t="str">
        <f t="shared" si="25"/>
        <v/>
      </c>
      <c r="AO43" s="15" t="str">
        <f t="shared" si="26"/>
        <v/>
      </c>
      <c r="AP43" s="15" t="str">
        <f t="shared" si="27"/>
        <v/>
      </c>
      <c r="AQ43" s="69" t="str">
        <f t="shared" si="28"/>
        <v/>
      </c>
      <c r="AR43" s="482" t="str">
        <f t="shared" si="29"/>
        <v/>
      </c>
      <c r="AS43" s="15" t="str">
        <f t="shared" si="30"/>
        <v/>
      </c>
      <c r="AT43" s="20" t="str">
        <f t="shared" si="31"/>
        <v/>
      </c>
      <c r="AU43" s="20" t="str">
        <f t="shared" si="32"/>
        <v/>
      </c>
      <c r="AV43" s="64" t="str">
        <f t="shared" si="33"/>
        <v/>
      </c>
      <c r="AW43" s="492" t="str">
        <f t="shared" si="34"/>
        <v/>
      </c>
      <c r="AX43" s="15" t="str">
        <f t="shared" si="35"/>
        <v/>
      </c>
      <c r="AY43" s="20" t="str">
        <f t="shared" si="36"/>
        <v/>
      </c>
      <c r="AZ43" s="20" t="str">
        <f t="shared" si="37"/>
        <v/>
      </c>
      <c r="BA43" s="64" t="str">
        <f t="shared" si="38"/>
        <v/>
      </c>
      <c r="BB43" s="499" t="str">
        <f t="shared" si="39"/>
        <v/>
      </c>
      <c r="BC43" s="15" t="str">
        <f t="shared" si="40"/>
        <v/>
      </c>
      <c r="BD43" s="20" t="str">
        <f t="shared" si="41"/>
        <v/>
      </c>
      <c r="BE43" s="20" t="str">
        <f t="shared" si="42"/>
        <v/>
      </c>
      <c r="BF43" s="70" t="str">
        <f t="shared" si="43"/>
        <v/>
      </c>
      <c r="BG43" s="66" t="str">
        <f t="shared" si="44"/>
        <v/>
      </c>
      <c r="BH43" s="72"/>
      <c r="BI43" s="71" t="str">
        <f t="shared" si="45"/>
        <v/>
      </c>
      <c r="BJ43" s="71" t="str">
        <f t="shared" si="16"/>
        <v/>
      </c>
      <c r="BK43" s="504" t="str">
        <f t="shared" si="46"/>
        <v/>
      </c>
      <c r="BL43" s="504" t="str" cm="1">
        <f t="array" ref="BL43">IF($AJ43="","",
_xlfn.IFS(
$BG43="Devis 1",
IF(ISBLANK(AT43),"",IFERROR(VALUE(TRIM(SUBSTITUTE(AT43,CHAR(160),""))),0)*IFERROR(VALUE(TRIM(SUBSTITUTE($AJ43,CHAR(160),""))),0)),
$BG43="Devis 2",
IF(ISBLANK(AY43),"",IFERROR(VALUE(TRIM(SUBSTITUTE(AY43,CHAR(160),""))),0)*IFERROR(VALUE(TRIM(SUBSTITUTE($AJ43,CHAR(160),""))),0)),
$BG43="Devis 3",
IF(ISBLANK(BD43),"",IFERROR(VALUE(TRIM(SUBSTITUTE(BD43,CHAR(160),""))),0)*IFERROR(VALUE(TRIM(SUBSTITUTE($AJ43,CHAR(160),""))),0)),
TRUE,0
)
)</f>
        <v/>
      </c>
      <c r="BM43" s="715" t="str" cm="1">
        <f t="array" ref="BM43">IF($AJ43="","",
_xlfn.IFS(
$BG43="Devis 1",
IF(ISBLANK(AU43),"",IFERROR(VALUE(TRIM(SUBSTITUTE(AU43,CHAR(160),""))),0)*IFERROR(VALUE(TRIM(SUBSTITUTE($AJ43,CHAR(160),""))),0)),
$BG43="Devis 2",
IF(ISBLANK(AZ43),"",IFERROR(VALUE(TRIM(SUBSTITUTE(AZ43,CHAR(160),""))),0)*IFERROR(VALUE(TRIM(SUBSTITUTE($AJ43,CHAR(160),""))),0)),
$BG43="Devis 3",
IF(ISBLANK(BE43),"",IFERROR(VALUE(TRIM(SUBSTITUTE(BE43,CHAR(160),""))),0)*IFERROR(VALUE(TRIM(SUBSTITUTE($AJ43,CHAR(160),""))),0)),
TRUE,0
)
)</f>
        <v/>
      </c>
      <c r="BN43" s="511" t="str">
        <f t="shared" si="47"/>
        <v/>
      </c>
      <c r="BO43" s="505"/>
      <c r="BP43" s="14" t="str" cm="1">
        <f t="array" ref="BP43">IF(OR(BN43="",BK43="",BL43="",BI43="",BM43="",BJ43=""),"",_xlfn.IFS(
ROUND(IFERROR(VALUE(TRIM(SUBSTITUTE(BN43,CHAR(160),""))),0),2)&gt;
ROUND(IFERROR(VALUE(TRIM(SUBSTITUTE(BK43,CHAR(160),""))),0),2),
"KO : Le montant retenu TTC est supérieur au montant raisonnable TTC. Merci de revoir la ligne de dépense ou plafonner son montant.",
ROUND(IFERROR(VALUE(TRIM(SUBSTITUTE(BL43,CHAR(160),""))),0),2)&gt;
ROUND(IFERROR(VALUE(TRIM(SUBSTITUTE(BI43,CHAR(160),""))),0),2),
"Attention : Le montant retenu HT est supérieur au montant HT raisonnable. Merci de revoir la ligne de dépense, plafonner son montant, ou justifier la reventillation HT / TVA.",
ROUND(IFERROR(VALUE(TRIM(SUBSTITUTE(BM43,CHAR(160),""))),0),2)&gt;
ROUND(IFERROR(VALUE(TRIM(SUBSTITUTE(BJ43,CHAR(160),""))),0),2),
"Attention : Le montant TVA retenu est supérieur au montant TVA raisonnable. Merci de revoir la ligne de dépense, plafonner son montant, ou justifier la reventillation HT / TVA.",
ROUND(IFERROR(VALUE(TRIM(SUBSTITUTE(BN43,CHAR(160),""))),0),2)&gt;
ROUND(IFERROR(VALUE(TRIM(SUBSTITUTE(MIN(Q43,V43,AA43),CHAR(160),""))),0),2),
"Attention : Le devis retenu n'est pas le moins cher. Une justification de la part du porteur est nécessaire.",
ROUND(IFERROR(VALUE(TRIM(SUBSTITUTE(BN43,CHAR(160),""))),0),2)=0,
"Attention : montant présenté entièrement écarté",
ROUND(IFERROR(VALUE(TRIM(SUBSTITUTE(BK43,CHAR(160),""))),0),2)=
ROUND(IFERROR(VALUE(TRIM(SUBSTITUTE(BN43,CHAR(160),""))),0),2),
"OK",
ROUND(IFERROR(VALUE(TRIM(SUBSTITUTE(BK43,CHAR(160),""))),0),2)&gt;
ROUND(IFERROR(VALUE(TRIM(SUBSTITUTE(BN43,CHAR(160),""))),0),2),
" OK : Montant instruit inférieur au montant raisonnable.",
TRUE,""
))</f>
        <v/>
      </c>
      <c r="BQ43" s="14" t="str" cm="1">
        <f t="array" ref="BQ43">IF(OR(BN43="",AE43="",BL43="",AC43="",BM43="",AD43=""),"",_xlfn.IFS(ROUND(IFERROR(VALUE(TRIM(SUBSTITUTE(BN43,CHAR(160),""))),0),2)&gt;ROUND(IFERROR(VALUE(TRIM(SUBSTITUTE(AE43,CHAR(160),""))),0),2),"KO : Le montant retenu TTC est supérieur au montant présenté TTC. Merci de revoir la ligne de dépense ou plafonner son montant.",ROUND(IFERROR(VALUE(TRIM(SUBSTITUTE(BN43,CHAR(160),""))),0),2)=0,"Attention : montant présenté entièrement écarté",ROUND(IFERROR(VALUE(TRIM(SUBSTITUTE(BL43,CHAR(160),""))),0),2)&gt;ROUND(IFERROR(VALUE(TRIM(SUBSTITUTE(AC43,CHAR(160),""))),0),2),"Attention : Le montant retenu HT est supérieur au montant HT présenté. Merci de revoir la ligne de dépense, plafonner son montant, ou justifier la reventillation HT / TVA.",ROUND(IFERROR(VALUE(TRIM(SUBSTITUTE(BM43,CHAR(160),""))),0),2)&gt;ROUND(IFERROR(VALUE(TRIM(SUBSTITUTE(AD43,CHAR(160),""))),0),2),"Attention : Le montant TVA retenu est supérieur au montant TVA présenté. Merci de revoir la ligne de dépense, plafonner son montant, ou justifier la reventillation HT / TVA.",ROUND(IFERROR(VALUE(TRIM(SUBSTITUTE(AE43,CHAR(160),""))),0),2)=0,"",ROUND(IFERROR(VALUE(TRIM(SUBSTITUTE(BN43,CHAR(160),""))),0),2)=
ROUND(IFERROR(VALUE(TRIM(SUBSTITUTE(AE43,CHAR(160),""))),0),2),"OK",ROUND(IFERROR(VALUE(TRIM(SUBSTITUTE(BN43,CHAR(160),""))),0),2)&lt;ROUND(IFERROR(VALUE(TRIM(SUBSTITUTE(AE43,CHAR(160),""))),0),2),"Attention : montant présenté partiellement écarté",TRUE,""))</f>
        <v/>
      </c>
      <c r="BR43" s="71" t="str">
        <f t="shared" si="48"/>
        <v/>
      </c>
      <c r="BS43" s="71" t="str">
        <f t="shared" si="49"/>
        <v/>
      </c>
      <c r="BT43" s="71" t="str">
        <f t="shared" si="50"/>
        <v/>
      </c>
    </row>
    <row r="44" spans="1:72" ht="18" customHeight="1">
      <c r="A44" s="684">
        <v>36</v>
      </c>
      <c r="B44" s="7"/>
      <c r="C44" s="7"/>
      <c r="D44" s="424"/>
      <c r="E44" s="11"/>
      <c r="F44" s="7"/>
      <c r="G44" s="7"/>
      <c r="H44" s="7"/>
      <c r="I44" s="7"/>
      <c r="J44" s="18"/>
      <c r="K44" s="7"/>
      <c r="L44" s="19"/>
      <c r="M44" s="475"/>
      <c r="N44" s="7"/>
      <c r="O44" s="425"/>
      <c r="P44" s="9"/>
      <c r="Q44" s="64" t="str">
        <f t="shared" si="51"/>
        <v/>
      </c>
      <c r="R44" s="488"/>
      <c r="S44" s="471"/>
      <c r="T44" s="9"/>
      <c r="U44" s="9"/>
      <c r="V44" s="64" t="str">
        <f t="shared" si="52"/>
        <v/>
      </c>
      <c r="W44" s="496"/>
      <c r="X44" s="471"/>
      <c r="Y44" s="9"/>
      <c r="Z44" s="9"/>
      <c r="AA44" s="65" t="str">
        <f t="shared" si="53"/>
        <v/>
      </c>
      <c r="AB44" s="16"/>
      <c r="AC44" s="120" t="str" cm="1">
        <f t="array" ref="AC44">IF((_xlfn.IFS(TRIM(SUBSTITUTE(AB44,CHAR(160),""))="Devis 1",IFERROR(VALUE(TRIM(SUBSTITUTE(O44,CHAR(160),""))),0),TRIM(SUBSTITUTE(AB44,CHAR(160),""))="Devis 2",IFERROR(VALUE(TRIM(SUBSTITUTE(T44,CHAR(160),""))),0),TRIM(SUBSTITUTE(AB44,CHAR(160),""))="Devis 3",IFERROR(VALUE(TRIM(SUBSTITUTE(Y44,CHAR(160),""))),0),TRUE,0)*IFERROR(VALUE(TRIM(SUBSTITUTE(E44,CHAR(160),""))),0))=0,"",_xlfn.IFS(TRIM(SUBSTITUTE(AB44,CHAR(160),""))="Devis 1",IFERROR(VALUE(TRIM(SUBSTITUTE(O44,CHAR(160),""))),0),TRIM(SUBSTITUTE(AB44,CHAR(160),""))="Devis 2",IFERROR(VALUE(TRIM(SUBSTITUTE(T44,CHAR(160),""))),0),TRIM(SUBSTITUTE(AB44,CHAR(160),""))="Devis 3",IFERROR(VALUE(TRIM(SUBSTITUTE(Y44,CHAR(160),""))),0),TRUE,0)*IFERROR(VALUE(TRIM(SUBSTITUTE(E44,CHAR(160),""))),0))</f>
        <v/>
      </c>
      <c r="AD44" s="116" t="str" cm="1">
        <f t="array" ref="AD44">IF(ROUND((_xlfn.IFS(TRIM(SUBSTITUTE(AB44,CHAR(160),""))="Devis 1",IFERROR(VALUE(TRIM(SUBSTITUTE(P44,CHAR(160),""))),0),TRIM(SUBSTITUTE(AB44,CHAR(160),""))="Devis 2",IFERROR(VALUE(TRIM(SUBSTITUTE(U44,CHAR(160),""))),0),TRIM(SUBSTITUTE(AB44,CHAR(160),""))="Devis 3",IFERROR(VALUE(TRIM(SUBSTITUTE(Z44,CHAR(160),""))),0),TRUE,0)*IFERROR(VALUE(TRIM(SUBSTITUTE(E44,CHAR(160),""))),0)),2)=0,IF(AC44&lt;&gt;"",0,""),ROUND((_xlfn.IFS(TRIM(SUBSTITUTE(AB44,CHAR(160),""))="Devis 1",IFERROR(VALUE(TRIM(SUBSTITUTE(P44,CHAR(160),""))),0),TRIM(SUBSTITUTE(AB44,CHAR(160),""))="Devis 2",IFERROR(VALUE(TRIM(SUBSTITUTE(U44,CHAR(160),""))),0),TRIM(SUBSTITUTE(AB44,CHAR(160),""))="Devis 3",IFERROR(VALUE(TRIM(SUBSTITUTE(Z44,CHAR(160),""))),0),TRUE,0)*IFERROR(VALUE(TRIM(SUBSTITUTE(E44,CHAR(160),""))),0)),2))</f>
        <v/>
      </c>
      <c r="AE44" s="121" t="str">
        <f t="shared" si="54"/>
        <v/>
      </c>
      <c r="AF44" s="683"/>
      <c r="AG44" s="66" t="str">
        <f t="shared" si="18"/>
        <v/>
      </c>
      <c r="AH44" s="15" t="str">
        <f t="shared" si="19"/>
        <v/>
      </c>
      <c r="AI44" s="15" t="str">
        <f t="shared" si="20"/>
        <v/>
      </c>
      <c r="AJ44" s="442" t="str">
        <f t="shared" si="21"/>
        <v/>
      </c>
      <c r="AK44" s="15" t="str">
        <f t="shared" si="22"/>
        <v/>
      </c>
      <c r="AL44" s="15" t="str">
        <f t="shared" si="23"/>
        <v/>
      </c>
      <c r="AM44" s="15" t="str">
        <f t="shared" si="24"/>
        <v/>
      </c>
      <c r="AN44" s="15" t="str">
        <f t="shared" si="25"/>
        <v/>
      </c>
      <c r="AO44" s="15" t="str">
        <f t="shared" si="26"/>
        <v/>
      </c>
      <c r="AP44" s="15" t="str">
        <f t="shared" si="27"/>
        <v/>
      </c>
      <c r="AQ44" s="69" t="str">
        <f t="shared" si="28"/>
        <v/>
      </c>
      <c r="AR44" s="482" t="str">
        <f t="shared" si="29"/>
        <v/>
      </c>
      <c r="AS44" s="15" t="str">
        <f t="shared" si="30"/>
        <v/>
      </c>
      <c r="AT44" s="20" t="str">
        <f t="shared" si="31"/>
        <v/>
      </c>
      <c r="AU44" s="20" t="str">
        <f t="shared" si="32"/>
        <v/>
      </c>
      <c r="AV44" s="64" t="str">
        <f t="shared" si="33"/>
        <v/>
      </c>
      <c r="AW44" s="492" t="str">
        <f t="shared" si="34"/>
        <v/>
      </c>
      <c r="AX44" s="15" t="str">
        <f t="shared" si="35"/>
        <v/>
      </c>
      <c r="AY44" s="20" t="str">
        <f t="shared" si="36"/>
        <v/>
      </c>
      <c r="AZ44" s="20" t="str">
        <f t="shared" si="37"/>
        <v/>
      </c>
      <c r="BA44" s="64" t="str">
        <f t="shared" si="38"/>
        <v/>
      </c>
      <c r="BB44" s="499" t="str">
        <f t="shared" si="39"/>
        <v/>
      </c>
      <c r="BC44" s="15" t="str">
        <f t="shared" si="40"/>
        <v/>
      </c>
      <c r="BD44" s="20" t="str">
        <f t="shared" si="41"/>
        <v/>
      </c>
      <c r="BE44" s="20" t="str">
        <f t="shared" si="42"/>
        <v/>
      </c>
      <c r="BF44" s="70" t="str">
        <f t="shared" si="43"/>
        <v/>
      </c>
      <c r="BG44" s="66" t="str">
        <f t="shared" si="44"/>
        <v/>
      </c>
      <c r="BH44" s="72"/>
      <c r="BI44" s="71" t="str">
        <f t="shared" si="45"/>
        <v/>
      </c>
      <c r="BJ44" s="71" t="str">
        <f t="shared" si="16"/>
        <v/>
      </c>
      <c r="BK44" s="504" t="str">
        <f t="shared" si="46"/>
        <v/>
      </c>
      <c r="BL44" s="504" t="str" cm="1">
        <f t="array" ref="BL44">IF($AJ44="","",
_xlfn.IFS(
$BG44="Devis 1",
IF(ISBLANK(AT44),"",IFERROR(VALUE(TRIM(SUBSTITUTE(AT44,CHAR(160),""))),0)*IFERROR(VALUE(TRIM(SUBSTITUTE($AJ44,CHAR(160),""))),0)),
$BG44="Devis 2",
IF(ISBLANK(AY44),"",IFERROR(VALUE(TRIM(SUBSTITUTE(AY44,CHAR(160),""))),0)*IFERROR(VALUE(TRIM(SUBSTITUTE($AJ44,CHAR(160),""))),0)),
$BG44="Devis 3",
IF(ISBLANK(BD44),"",IFERROR(VALUE(TRIM(SUBSTITUTE(BD44,CHAR(160),""))),0)*IFERROR(VALUE(TRIM(SUBSTITUTE($AJ44,CHAR(160),""))),0)),
TRUE,0
)
)</f>
        <v/>
      </c>
      <c r="BM44" s="715" t="str" cm="1">
        <f t="array" ref="BM44">IF($AJ44="","",
_xlfn.IFS(
$BG44="Devis 1",
IF(ISBLANK(AU44),"",IFERROR(VALUE(TRIM(SUBSTITUTE(AU44,CHAR(160),""))),0)*IFERROR(VALUE(TRIM(SUBSTITUTE($AJ44,CHAR(160),""))),0)),
$BG44="Devis 2",
IF(ISBLANK(AZ44),"",IFERROR(VALUE(TRIM(SUBSTITUTE(AZ44,CHAR(160),""))),0)*IFERROR(VALUE(TRIM(SUBSTITUTE($AJ44,CHAR(160),""))),0)),
$BG44="Devis 3",
IF(ISBLANK(BE44),"",IFERROR(VALUE(TRIM(SUBSTITUTE(BE44,CHAR(160),""))),0)*IFERROR(VALUE(TRIM(SUBSTITUTE($AJ44,CHAR(160),""))),0)),
TRUE,0
)
)</f>
        <v/>
      </c>
      <c r="BN44" s="511" t="str">
        <f t="shared" si="47"/>
        <v/>
      </c>
      <c r="BO44" s="505"/>
      <c r="BP44" s="14" t="str" cm="1">
        <f t="array" ref="BP44">IF(OR(BN44="",BK44="",BL44="",BI44="",BM44="",BJ44=""),"",_xlfn.IFS(
ROUND(IFERROR(VALUE(TRIM(SUBSTITUTE(BN44,CHAR(160),""))),0),2)&gt;
ROUND(IFERROR(VALUE(TRIM(SUBSTITUTE(BK44,CHAR(160),""))),0),2),
"KO : Le montant retenu TTC est supérieur au montant raisonnable TTC. Merci de revoir la ligne de dépense ou plafonner son montant.",
ROUND(IFERROR(VALUE(TRIM(SUBSTITUTE(BL44,CHAR(160),""))),0),2)&gt;
ROUND(IFERROR(VALUE(TRIM(SUBSTITUTE(BI44,CHAR(160),""))),0),2),
"Attention : Le montant retenu HT est supérieur au montant HT raisonnable. Merci de revoir la ligne de dépense, plafonner son montant, ou justifier la reventillation HT / TVA.",
ROUND(IFERROR(VALUE(TRIM(SUBSTITUTE(BM44,CHAR(160),""))),0),2)&gt;
ROUND(IFERROR(VALUE(TRIM(SUBSTITUTE(BJ44,CHAR(160),""))),0),2),
"Attention : Le montant TVA retenu est supérieur au montant TVA raisonnable. Merci de revoir la ligne de dépense, plafonner son montant, ou justifier la reventillation HT / TVA.",
ROUND(IFERROR(VALUE(TRIM(SUBSTITUTE(BN44,CHAR(160),""))),0),2)&gt;
ROUND(IFERROR(VALUE(TRIM(SUBSTITUTE(MIN(Q44,V44,AA44),CHAR(160),""))),0),2),
"Attention : Le devis retenu n'est pas le moins cher. Une justification de la part du porteur est nécessaire.",
ROUND(IFERROR(VALUE(TRIM(SUBSTITUTE(BN44,CHAR(160),""))),0),2)=0,
"Attention : montant présenté entièrement écarté",
ROUND(IFERROR(VALUE(TRIM(SUBSTITUTE(BK44,CHAR(160),""))),0),2)=
ROUND(IFERROR(VALUE(TRIM(SUBSTITUTE(BN44,CHAR(160),""))),0),2),
"OK",
ROUND(IFERROR(VALUE(TRIM(SUBSTITUTE(BK44,CHAR(160),""))),0),2)&gt;
ROUND(IFERROR(VALUE(TRIM(SUBSTITUTE(BN44,CHAR(160),""))),0),2),
" OK : Montant instruit inférieur au montant raisonnable.",
TRUE,""
))</f>
        <v/>
      </c>
      <c r="BQ44" s="14" t="str" cm="1">
        <f t="array" ref="BQ44">IF(OR(BN44="",AE44="",BL44="",AC44="",BM44="",AD44=""),"",_xlfn.IFS(ROUND(IFERROR(VALUE(TRIM(SUBSTITUTE(BN44,CHAR(160),""))),0),2)&gt;ROUND(IFERROR(VALUE(TRIM(SUBSTITUTE(AE44,CHAR(160),""))),0),2),"KO : Le montant retenu TTC est supérieur au montant présenté TTC. Merci de revoir la ligne de dépense ou plafonner son montant.",ROUND(IFERROR(VALUE(TRIM(SUBSTITUTE(BN44,CHAR(160),""))),0),2)=0,"Attention : montant présenté entièrement écarté",ROUND(IFERROR(VALUE(TRIM(SUBSTITUTE(BL44,CHAR(160),""))),0),2)&gt;ROUND(IFERROR(VALUE(TRIM(SUBSTITUTE(AC44,CHAR(160),""))),0),2),"Attention : Le montant retenu HT est supérieur au montant HT présenté. Merci de revoir la ligne de dépense, plafonner son montant, ou justifier la reventillation HT / TVA.",ROUND(IFERROR(VALUE(TRIM(SUBSTITUTE(BM44,CHAR(160),""))),0),2)&gt;ROUND(IFERROR(VALUE(TRIM(SUBSTITUTE(AD44,CHAR(160),""))),0),2),"Attention : Le montant TVA retenu est supérieur au montant TVA présenté. Merci de revoir la ligne de dépense, plafonner son montant, ou justifier la reventillation HT / TVA.",ROUND(IFERROR(VALUE(TRIM(SUBSTITUTE(AE44,CHAR(160),""))),0),2)=0,"",ROUND(IFERROR(VALUE(TRIM(SUBSTITUTE(BN44,CHAR(160),""))),0),2)=
ROUND(IFERROR(VALUE(TRIM(SUBSTITUTE(AE44,CHAR(160),""))),0),2),"OK",ROUND(IFERROR(VALUE(TRIM(SUBSTITUTE(BN44,CHAR(160),""))),0),2)&lt;ROUND(IFERROR(VALUE(TRIM(SUBSTITUTE(AE44,CHAR(160),""))),0),2),"Attention : montant présenté partiellement écarté",TRUE,""))</f>
        <v/>
      </c>
      <c r="BR44" s="71" t="str">
        <f t="shared" si="48"/>
        <v/>
      </c>
      <c r="BS44" s="71" t="str">
        <f t="shared" si="49"/>
        <v/>
      </c>
      <c r="BT44" s="71" t="str">
        <f t="shared" si="50"/>
        <v/>
      </c>
    </row>
    <row r="45" spans="1:72" ht="18" customHeight="1">
      <c r="A45" s="684">
        <v>37</v>
      </c>
      <c r="B45" s="7"/>
      <c r="C45" s="7"/>
      <c r="D45" s="424"/>
      <c r="E45" s="11"/>
      <c r="F45" s="7"/>
      <c r="G45" s="7"/>
      <c r="H45" s="7"/>
      <c r="I45" s="7"/>
      <c r="J45" s="18"/>
      <c r="K45" s="7"/>
      <c r="L45" s="19"/>
      <c r="M45" s="475"/>
      <c r="N45" s="7"/>
      <c r="O45" s="425"/>
      <c r="P45" s="9"/>
      <c r="Q45" s="64" t="str">
        <f t="shared" si="51"/>
        <v/>
      </c>
      <c r="R45" s="488"/>
      <c r="S45" s="471"/>
      <c r="T45" s="9"/>
      <c r="U45" s="9"/>
      <c r="V45" s="64" t="str">
        <f t="shared" si="52"/>
        <v/>
      </c>
      <c r="W45" s="496"/>
      <c r="X45" s="471"/>
      <c r="Y45" s="9"/>
      <c r="Z45" s="9"/>
      <c r="AA45" s="65" t="str">
        <f t="shared" si="53"/>
        <v/>
      </c>
      <c r="AB45" s="16"/>
      <c r="AC45" s="120" t="str" cm="1">
        <f t="array" ref="AC45">IF((_xlfn.IFS(TRIM(SUBSTITUTE(AB45,CHAR(160),""))="Devis 1",IFERROR(VALUE(TRIM(SUBSTITUTE(O45,CHAR(160),""))),0),TRIM(SUBSTITUTE(AB45,CHAR(160),""))="Devis 2",IFERROR(VALUE(TRIM(SUBSTITUTE(T45,CHAR(160),""))),0),TRIM(SUBSTITUTE(AB45,CHAR(160),""))="Devis 3",IFERROR(VALUE(TRIM(SUBSTITUTE(Y45,CHAR(160),""))),0),TRUE,0)*IFERROR(VALUE(TRIM(SUBSTITUTE(E45,CHAR(160),""))),0))=0,"",_xlfn.IFS(TRIM(SUBSTITUTE(AB45,CHAR(160),""))="Devis 1",IFERROR(VALUE(TRIM(SUBSTITUTE(O45,CHAR(160),""))),0),TRIM(SUBSTITUTE(AB45,CHAR(160),""))="Devis 2",IFERROR(VALUE(TRIM(SUBSTITUTE(T45,CHAR(160),""))),0),TRIM(SUBSTITUTE(AB45,CHAR(160),""))="Devis 3",IFERROR(VALUE(TRIM(SUBSTITUTE(Y45,CHAR(160),""))),0),TRUE,0)*IFERROR(VALUE(TRIM(SUBSTITUTE(E45,CHAR(160),""))),0))</f>
        <v/>
      </c>
      <c r="AD45" s="116" t="str" cm="1">
        <f t="array" ref="AD45">IF(ROUND((_xlfn.IFS(TRIM(SUBSTITUTE(AB45,CHAR(160),""))="Devis 1",IFERROR(VALUE(TRIM(SUBSTITUTE(P45,CHAR(160),""))),0),TRIM(SUBSTITUTE(AB45,CHAR(160),""))="Devis 2",IFERROR(VALUE(TRIM(SUBSTITUTE(U45,CHAR(160),""))),0),TRIM(SUBSTITUTE(AB45,CHAR(160),""))="Devis 3",IFERROR(VALUE(TRIM(SUBSTITUTE(Z45,CHAR(160),""))),0),TRUE,0)*IFERROR(VALUE(TRIM(SUBSTITUTE(E45,CHAR(160),""))),0)),2)=0,IF(AC45&lt;&gt;"",0,""),ROUND((_xlfn.IFS(TRIM(SUBSTITUTE(AB45,CHAR(160),""))="Devis 1",IFERROR(VALUE(TRIM(SUBSTITUTE(P45,CHAR(160),""))),0),TRIM(SUBSTITUTE(AB45,CHAR(160),""))="Devis 2",IFERROR(VALUE(TRIM(SUBSTITUTE(U45,CHAR(160),""))),0),TRIM(SUBSTITUTE(AB45,CHAR(160),""))="Devis 3",IFERROR(VALUE(TRIM(SUBSTITUTE(Z45,CHAR(160),""))),0),TRUE,0)*IFERROR(VALUE(TRIM(SUBSTITUTE(E45,CHAR(160),""))),0)),2))</f>
        <v/>
      </c>
      <c r="AE45" s="121" t="str">
        <f t="shared" si="54"/>
        <v/>
      </c>
      <c r="AF45" s="683"/>
      <c r="AG45" s="66" t="str">
        <f t="shared" si="18"/>
        <v/>
      </c>
      <c r="AH45" s="15" t="str">
        <f t="shared" si="19"/>
        <v/>
      </c>
      <c r="AI45" s="15" t="str">
        <f t="shared" si="20"/>
        <v/>
      </c>
      <c r="AJ45" s="442" t="str">
        <f t="shared" si="21"/>
        <v/>
      </c>
      <c r="AK45" s="15" t="str">
        <f t="shared" si="22"/>
        <v/>
      </c>
      <c r="AL45" s="15" t="str">
        <f t="shared" si="23"/>
        <v/>
      </c>
      <c r="AM45" s="15" t="str">
        <f t="shared" si="24"/>
        <v/>
      </c>
      <c r="AN45" s="15" t="str">
        <f t="shared" si="25"/>
        <v/>
      </c>
      <c r="AO45" s="15" t="str">
        <f t="shared" si="26"/>
        <v/>
      </c>
      <c r="AP45" s="15" t="str">
        <f t="shared" si="27"/>
        <v/>
      </c>
      <c r="AQ45" s="69" t="str">
        <f t="shared" si="28"/>
        <v/>
      </c>
      <c r="AR45" s="482" t="str">
        <f t="shared" si="29"/>
        <v/>
      </c>
      <c r="AS45" s="15" t="str">
        <f t="shared" si="30"/>
        <v/>
      </c>
      <c r="AT45" s="20" t="str">
        <f t="shared" si="31"/>
        <v/>
      </c>
      <c r="AU45" s="20" t="str">
        <f t="shared" si="32"/>
        <v/>
      </c>
      <c r="AV45" s="64" t="str">
        <f t="shared" si="33"/>
        <v/>
      </c>
      <c r="AW45" s="492" t="str">
        <f t="shared" si="34"/>
        <v/>
      </c>
      <c r="AX45" s="15" t="str">
        <f t="shared" si="35"/>
        <v/>
      </c>
      <c r="AY45" s="20" t="str">
        <f t="shared" si="36"/>
        <v/>
      </c>
      <c r="AZ45" s="20" t="str">
        <f t="shared" si="37"/>
        <v/>
      </c>
      <c r="BA45" s="64" t="str">
        <f t="shared" si="38"/>
        <v/>
      </c>
      <c r="BB45" s="499" t="str">
        <f t="shared" si="39"/>
        <v/>
      </c>
      <c r="BC45" s="15" t="str">
        <f t="shared" si="40"/>
        <v/>
      </c>
      <c r="BD45" s="20" t="str">
        <f t="shared" si="41"/>
        <v/>
      </c>
      <c r="BE45" s="20" t="str">
        <f t="shared" si="42"/>
        <v/>
      </c>
      <c r="BF45" s="70" t="str">
        <f t="shared" si="43"/>
        <v/>
      </c>
      <c r="BG45" s="66" t="str">
        <f t="shared" si="44"/>
        <v/>
      </c>
      <c r="BH45" s="72"/>
      <c r="BI45" s="71" t="str">
        <f t="shared" si="45"/>
        <v/>
      </c>
      <c r="BJ45" s="71" t="str">
        <f t="shared" si="16"/>
        <v/>
      </c>
      <c r="BK45" s="504" t="str">
        <f t="shared" si="46"/>
        <v/>
      </c>
      <c r="BL45" s="504" t="str" cm="1">
        <f t="array" ref="BL45">IF($AJ45="","",
_xlfn.IFS(
$BG45="Devis 1",
IF(ISBLANK(AT45),"",IFERROR(VALUE(TRIM(SUBSTITUTE(AT45,CHAR(160),""))),0)*IFERROR(VALUE(TRIM(SUBSTITUTE($AJ45,CHAR(160),""))),0)),
$BG45="Devis 2",
IF(ISBLANK(AY45),"",IFERROR(VALUE(TRIM(SUBSTITUTE(AY45,CHAR(160),""))),0)*IFERROR(VALUE(TRIM(SUBSTITUTE($AJ45,CHAR(160),""))),0)),
$BG45="Devis 3",
IF(ISBLANK(BD45),"",IFERROR(VALUE(TRIM(SUBSTITUTE(BD45,CHAR(160),""))),0)*IFERROR(VALUE(TRIM(SUBSTITUTE($AJ45,CHAR(160),""))),0)),
TRUE,0
)
)</f>
        <v/>
      </c>
      <c r="BM45" s="715" t="str" cm="1">
        <f t="array" ref="BM45">IF($AJ45="","",
_xlfn.IFS(
$BG45="Devis 1",
IF(ISBLANK(AU45),"",IFERROR(VALUE(TRIM(SUBSTITUTE(AU45,CHAR(160),""))),0)*IFERROR(VALUE(TRIM(SUBSTITUTE($AJ45,CHAR(160),""))),0)),
$BG45="Devis 2",
IF(ISBLANK(AZ45),"",IFERROR(VALUE(TRIM(SUBSTITUTE(AZ45,CHAR(160),""))),0)*IFERROR(VALUE(TRIM(SUBSTITUTE($AJ45,CHAR(160),""))),0)),
$BG45="Devis 3",
IF(ISBLANK(BE45),"",IFERROR(VALUE(TRIM(SUBSTITUTE(BE45,CHAR(160),""))),0)*IFERROR(VALUE(TRIM(SUBSTITUTE($AJ45,CHAR(160),""))),0)),
TRUE,0
)
)</f>
        <v/>
      </c>
      <c r="BN45" s="511" t="str">
        <f t="shared" si="47"/>
        <v/>
      </c>
      <c r="BO45" s="505"/>
      <c r="BP45" s="14" t="str" cm="1">
        <f t="array" ref="BP45">IF(OR(BN45="",BK45="",BL45="",BI45="",BM45="",BJ45=""),"",_xlfn.IFS(
ROUND(IFERROR(VALUE(TRIM(SUBSTITUTE(BN45,CHAR(160),""))),0),2)&gt;
ROUND(IFERROR(VALUE(TRIM(SUBSTITUTE(BK45,CHAR(160),""))),0),2),
"KO : Le montant retenu TTC est supérieur au montant raisonnable TTC. Merci de revoir la ligne de dépense ou plafonner son montant.",
ROUND(IFERROR(VALUE(TRIM(SUBSTITUTE(BL45,CHAR(160),""))),0),2)&gt;
ROUND(IFERROR(VALUE(TRIM(SUBSTITUTE(BI45,CHAR(160),""))),0),2),
"Attention : Le montant retenu HT est supérieur au montant HT raisonnable. Merci de revoir la ligne de dépense, plafonner son montant, ou justifier la reventillation HT / TVA.",
ROUND(IFERROR(VALUE(TRIM(SUBSTITUTE(BM45,CHAR(160),""))),0),2)&gt;
ROUND(IFERROR(VALUE(TRIM(SUBSTITUTE(BJ45,CHAR(160),""))),0),2),
"Attention : Le montant TVA retenu est supérieur au montant TVA raisonnable. Merci de revoir la ligne de dépense, plafonner son montant, ou justifier la reventillation HT / TVA.",
ROUND(IFERROR(VALUE(TRIM(SUBSTITUTE(BN45,CHAR(160),""))),0),2)&gt;
ROUND(IFERROR(VALUE(TRIM(SUBSTITUTE(MIN(Q45,V45,AA45),CHAR(160),""))),0),2),
"Attention : Le devis retenu n'est pas le moins cher. Une justification de la part du porteur est nécessaire.",
ROUND(IFERROR(VALUE(TRIM(SUBSTITUTE(BN45,CHAR(160),""))),0),2)=0,
"Attention : montant présenté entièrement écarté",
ROUND(IFERROR(VALUE(TRIM(SUBSTITUTE(BK45,CHAR(160),""))),0),2)=
ROUND(IFERROR(VALUE(TRIM(SUBSTITUTE(BN45,CHAR(160),""))),0),2),
"OK",
ROUND(IFERROR(VALUE(TRIM(SUBSTITUTE(BK45,CHAR(160),""))),0),2)&gt;
ROUND(IFERROR(VALUE(TRIM(SUBSTITUTE(BN45,CHAR(160),""))),0),2),
" OK : Montant instruit inférieur au montant raisonnable.",
TRUE,""
))</f>
        <v/>
      </c>
      <c r="BQ45" s="14" t="str" cm="1">
        <f t="array" ref="BQ45">IF(OR(BN45="",AE45="",BL45="",AC45="",BM45="",AD45=""),"",_xlfn.IFS(ROUND(IFERROR(VALUE(TRIM(SUBSTITUTE(BN45,CHAR(160),""))),0),2)&gt;ROUND(IFERROR(VALUE(TRIM(SUBSTITUTE(AE45,CHAR(160),""))),0),2),"KO : Le montant retenu TTC est supérieur au montant présenté TTC. Merci de revoir la ligne de dépense ou plafonner son montant.",ROUND(IFERROR(VALUE(TRIM(SUBSTITUTE(BN45,CHAR(160),""))),0),2)=0,"Attention : montant présenté entièrement écarté",ROUND(IFERROR(VALUE(TRIM(SUBSTITUTE(BL45,CHAR(160),""))),0),2)&gt;ROUND(IFERROR(VALUE(TRIM(SUBSTITUTE(AC45,CHAR(160),""))),0),2),"Attention : Le montant retenu HT est supérieur au montant HT présenté. Merci de revoir la ligne de dépense, plafonner son montant, ou justifier la reventillation HT / TVA.",ROUND(IFERROR(VALUE(TRIM(SUBSTITUTE(BM45,CHAR(160),""))),0),2)&gt;ROUND(IFERROR(VALUE(TRIM(SUBSTITUTE(AD45,CHAR(160),""))),0),2),"Attention : Le montant TVA retenu est supérieur au montant TVA présenté. Merci de revoir la ligne de dépense, plafonner son montant, ou justifier la reventillation HT / TVA.",ROUND(IFERROR(VALUE(TRIM(SUBSTITUTE(AE45,CHAR(160),""))),0),2)=0,"",ROUND(IFERROR(VALUE(TRIM(SUBSTITUTE(BN45,CHAR(160),""))),0),2)=
ROUND(IFERROR(VALUE(TRIM(SUBSTITUTE(AE45,CHAR(160),""))),0),2),"OK",ROUND(IFERROR(VALUE(TRIM(SUBSTITUTE(BN45,CHAR(160),""))),0),2)&lt;ROUND(IFERROR(VALUE(TRIM(SUBSTITUTE(AE45,CHAR(160),""))),0),2),"Attention : montant présenté partiellement écarté",TRUE,""))</f>
        <v/>
      </c>
      <c r="BR45" s="71" t="str">
        <f t="shared" si="48"/>
        <v/>
      </c>
      <c r="BS45" s="71" t="str">
        <f t="shared" si="49"/>
        <v/>
      </c>
      <c r="BT45" s="71" t="str">
        <f t="shared" si="50"/>
        <v/>
      </c>
    </row>
    <row r="46" spans="1:72" ht="18" customHeight="1">
      <c r="A46" s="684">
        <v>38</v>
      </c>
      <c r="B46" s="7"/>
      <c r="C46" s="7"/>
      <c r="D46" s="424"/>
      <c r="E46" s="11"/>
      <c r="F46" s="7"/>
      <c r="G46" s="7"/>
      <c r="H46" s="7"/>
      <c r="I46" s="7"/>
      <c r="J46" s="18"/>
      <c r="K46" s="7"/>
      <c r="L46" s="19"/>
      <c r="M46" s="475"/>
      <c r="N46" s="7"/>
      <c r="O46" s="425"/>
      <c r="P46" s="9"/>
      <c r="Q46" s="64" t="str">
        <f t="shared" si="51"/>
        <v/>
      </c>
      <c r="R46" s="488"/>
      <c r="S46" s="471"/>
      <c r="T46" s="9"/>
      <c r="U46" s="9"/>
      <c r="V46" s="64" t="str">
        <f t="shared" si="52"/>
        <v/>
      </c>
      <c r="W46" s="496"/>
      <c r="X46" s="471"/>
      <c r="Y46" s="9"/>
      <c r="Z46" s="9"/>
      <c r="AA46" s="65" t="str">
        <f t="shared" si="53"/>
        <v/>
      </c>
      <c r="AB46" s="16"/>
      <c r="AC46" s="120" t="str" cm="1">
        <f t="array" ref="AC46">IF((_xlfn.IFS(TRIM(SUBSTITUTE(AB46,CHAR(160),""))="Devis 1",IFERROR(VALUE(TRIM(SUBSTITUTE(O46,CHAR(160),""))),0),TRIM(SUBSTITUTE(AB46,CHAR(160),""))="Devis 2",IFERROR(VALUE(TRIM(SUBSTITUTE(T46,CHAR(160),""))),0),TRIM(SUBSTITUTE(AB46,CHAR(160),""))="Devis 3",IFERROR(VALUE(TRIM(SUBSTITUTE(Y46,CHAR(160),""))),0),TRUE,0)*IFERROR(VALUE(TRIM(SUBSTITUTE(E46,CHAR(160),""))),0))=0,"",_xlfn.IFS(TRIM(SUBSTITUTE(AB46,CHAR(160),""))="Devis 1",IFERROR(VALUE(TRIM(SUBSTITUTE(O46,CHAR(160),""))),0),TRIM(SUBSTITUTE(AB46,CHAR(160),""))="Devis 2",IFERROR(VALUE(TRIM(SUBSTITUTE(T46,CHAR(160),""))),0),TRIM(SUBSTITUTE(AB46,CHAR(160),""))="Devis 3",IFERROR(VALUE(TRIM(SUBSTITUTE(Y46,CHAR(160),""))),0),TRUE,0)*IFERROR(VALUE(TRIM(SUBSTITUTE(E46,CHAR(160),""))),0))</f>
        <v/>
      </c>
      <c r="AD46" s="116" t="str" cm="1">
        <f t="array" ref="AD46">IF(ROUND((_xlfn.IFS(TRIM(SUBSTITUTE(AB46,CHAR(160),""))="Devis 1",IFERROR(VALUE(TRIM(SUBSTITUTE(P46,CHAR(160),""))),0),TRIM(SUBSTITUTE(AB46,CHAR(160),""))="Devis 2",IFERROR(VALUE(TRIM(SUBSTITUTE(U46,CHAR(160),""))),0),TRIM(SUBSTITUTE(AB46,CHAR(160),""))="Devis 3",IFERROR(VALUE(TRIM(SUBSTITUTE(Z46,CHAR(160),""))),0),TRUE,0)*IFERROR(VALUE(TRIM(SUBSTITUTE(E46,CHAR(160),""))),0)),2)=0,IF(AC46&lt;&gt;"",0,""),ROUND((_xlfn.IFS(TRIM(SUBSTITUTE(AB46,CHAR(160),""))="Devis 1",IFERROR(VALUE(TRIM(SUBSTITUTE(P46,CHAR(160),""))),0),TRIM(SUBSTITUTE(AB46,CHAR(160),""))="Devis 2",IFERROR(VALUE(TRIM(SUBSTITUTE(U46,CHAR(160),""))),0),TRIM(SUBSTITUTE(AB46,CHAR(160),""))="Devis 3",IFERROR(VALUE(TRIM(SUBSTITUTE(Z46,CHAR(160),""))),0),TRUE,0)*IFERROR(VALUE(TRIM(SUBSTITUTE(E46,CHAR(160),""))),0)),2))</f>
        <v/>
      </c>
      <c r="AE46" s="121" t="str">
        <f t="shared" si="54"/>
        <v/>
      </c>
      <c r="AF46" s="683"/>
      <c r="AG46" s="66" t="str">
        <f t="shared" si="18"/>
        <v/>
      </c>
      <c r="AH46" s="15" t="str">
        <f t="shared" si="19"/>
        <v/>
      </c>
      <c r="AI46" s="15" t="str">
        <f t="shared" si="20"/>
        <v/>
      </c>
      <c r="AJ46" s="442" t="str">
        <f t="shared" si="21"/>
        <v/>
      </c>
      <c r="AK46" s="15" t="str">
        <f t="shared" si="22"/>
        <v/>
      </c>
      <c r="AL46" s="15" t="str">
        <f t="shared" si="23"/>
        <v/>
      </c>
      <c r="AM46" s="15" t="str">
        <f t="shared" si="24"/>
        <v/>
      </c>
      <c r="AN46" s="15" t="str">
        <f t="shared" si="25"/>
        <v/>
      </c>
      <c r="AO46" s="15" t="str">
        <f t="shared" si="26"/>
        <v/>
      </c>
      <c r="AP46" s="15" t="str">
        <f t="shared" si="27"/>
        <v/>
      </c>
      <c r="AQ46" s="69" t="str">
        <f t="shared" si="28"/>
        <v/>
      </c>
      <c r="AR46" s="482" t="str">
        <f t="shared" si="29"/>
        <v/>
      </c>
      <c r="AS46" s="15" t="str">
        <f t="shared" si="30"/>
        <v/>
      </c>
      <c r="AT46" s="20" t="str">
        <f t="shared" si="31"/>
        <v/>
      </c>
      <c r="AU46" s="20" t="str">
        <f t="shared" si="32"/>
        <v/>
      </c>
      <c r="AV46" s="64" t="str">
        <f t="shared" si="33"/>
        <v/>
      </c>
      <c r="AW46" s="492" t="str">
        <f t="shared" si="34"/>
        <v/>
      </c>
      <c r="AX46" s="15" t="str">
        <f t="shared" si="35"/>
        <v/>
      </c>
      <c r="AY46" s="20" t="str">
        <f t="shared" si="36"/>
        <v/>
      </c>
      <c r="AZ46" s="20" t="str">
        <f t="shared" si="37"/>
        <v/>
      </c>
      <c r="BA46" s="64" t="str">
        <f t="shared" si="38"/>
        <v/>
      </c>
      <c r="BB46" s="499" t="str">
        <f t="shared" si="39"/>
        <v/>
      </c>
      <c r="BC46" s="15" t="str">
        <f t="shared" si="40"/>
        <v/>
      </c>
      <c r="BD46" s="20" t="str">
        <f t="shared" si="41"/>
        <v/>
      </c>
      <c r="BE46" s="20" t="str">
        <f t="shared" si="42"/>
        <v/>
      </c>
      <c r="BF46" s="70" t="str">
        <f t="shared" si="43"/>
        <v/>
      </c>
      <c r="BG46" s="66" t="str">
        <f t="shared" si="44"/>
        <v/>
      </c>
      <c r="BH46" s="72"/>
      <c r="BI46" s="71" t="str">
        <f t="shared" si="45"/>
        <v/>
      </c>
      <c r="BJ46" s="71" t="str">
        <f t="shared" si="16"/>
        <v/>
      </c>
      <c r="BK46" s="504" t="str">
        <f t="shared" si="46"/>
        <v/>
      </c>
      <c r="BL46" s="504" t="str" cm="1">
        <f t="array" ref="BL46">IF($AJ46="","",
_xlfn.IFS(
$BG46="Devis 1",
IF(ISBLANK(AT46),"",IFERROR(VALUE(TRIM(SUBSTITUTE(AT46,CHAR(160),""))),0)*IFERROR(VALUE(TRIM(SUBSTITUTE($AJ46,CHAR(160),""))),0)),
$BG46="Devis 2",
IF(ISBLANK(AY46),"",IFERROR(VALUE(TRIM(SUBSTITUTE(AY46,CHAR(160),""))),0)*IFERROR(VALUE(TRIM(SUBSTITUTE($AJ46,CHAR(160),""))),0)),
$BG46="Devis 3",
IF(ISBLANK(BD46),"",IFERROR(VALUE(TRIM(SUBSTITUTE(BD46,CHAR(160),""))),0)*IFERROR(VALUE(TRIM(SUBSTITUTE($AJ46,CHAR(160),""))),0)),
TRUE,0
)
)</f>
        <v/>
      </c>
      <c r="BM46" s="715" t="str" cm="1">
        <f t="array" ref="BM46">IF($AJ46="","",
_xlfn.IFS(
$BG46="Devis 1",
IF(ISBLANK(AU46),"",IFERROR(VALUE(TRIM(SUBSTITUTE(AU46,CHAR(160),""))),0)*IFERROR(VALUE(TRIM(SUBSTITUTE($AJ46,CHAR(160),""))),0)),
$BG46="Devis 2",
IF(ISBLANK(AZ46),"",IFERROR(VALUE(TRIM(SUBSTITUTE(AZ46,CHAR(160),""))),0)*IFERROR(VALUE(TRIM(SUBSTITUTE($AJ46,CHAR(160),""))),0)),
$BG46="Devis 3",
IF(ISBLANK(BE46),"",IFERROR(VALUE(TRIM(SUBSTITUTE(BE46,CHAR(160),""))),0)*IFERROR(VALUE(TRIM(SUBSTITUTE($AJ46,CHAR(160),""))),0)),
TRUE,0
)
)</f>
        <v/>
      </c>
      <c r="BN46" s="511" t="str">
        <f t="shared" si="47"/>
        <v/>
      </c>
      <c r="BO46" s="505"/>
      <c r="BP46" s="14" t="str" cm="1">
        <f t="array" ref="BP46">IF(OR(BN46="",BK46="",BL46="",BI46="",BM46="",BJ46=""),"",_xlfn.IFS(
ROUND(IFERROR(VALUE(TRIM(SUBSTITUTE(BN46,CHAR(160),""))),0),2)&gt;
ROUND(IFERROR(VALUE(TRIM(SUBSTITUTE(BK46,CHAR(160),""))),0),2),
"KO : Le montant retenu TTC est supérieur au montant raisonnable TTC. Merci de revoir la ligne de dépense ou plafonner son montant.",
ROUND(IFERROR(VALUE(TRIM(SUBSTITUTE(BL46,CHAR(160),""))),0),2)&gt;
ROUND(IFERROR(VALUE(TRIM(SUBSTITUTE(BI46,CHAR(160),""))),0),2),
"Attention : Le montant retenu HT est supérieur au montant HT raisonnable. Merci de revoir la ligne de dépense, plafonner son montant, ou justifier la reventillation HT / TVA.",
ROUND(IFERROR(VALUE(TRIM(SUBSTITUTE(BM46,CHAR(160),""))),0),2)&gt;
ROUND(IFERROR(VALUE(TRIM(SUBSTITUTE(BJ46,CHAR(160),""))),0),2),
"Attention : Le montant TVA retenu est supérieur au montant TVA raisonnable. Merci de revoir la ligne de dépense, plafonner son montant, ou justifier la reventillation HT / TVA.",
ROUND(IFERROR(VALUE(TRIM(SUBSTITUTE(BN46,CHAR(160),""))),0),2)&gt;
ROUND(IFERROR(VALUE(TRIM(SUBSTITUTE(MIN(Q46,V46,AA46),CHAR(160),""))),0),2),
"Attention : Le devis retenu n'est pas le moins cher. Une justification de la part du porteur est nécessaire.",
ROUND(IFERROR(VALUE(TRIM(SUBSTITUTE(BN46,CHAR(160),""))),0),2)=0,
"Attention : montant présenté entièrement écarté",
ROUND(IFERROR(VALUE(TRIM(SUBSTITUTE(BK46,CHAR(160),""))),0),2)=
ROUND(IFERROR(VALUE(TRIM(SUBSTITUTE(BN46,CHAR(160),""))),0),2),
"OK",
ROUND(IFERROR(VALUE(TRIM(SUBSTITUTE(BK46,CHAR(160),""))),0),2)&gt;
ROUND(IFERROR(VALUE(TRIM(SUBSTITUTE(BN46,CHAR(160),""))),0),2),
" OK : Montant instruit inférieur au montant raisonnable.",
TRUE,""
))</f>
        <v/>
      </c>
      <c r="BQ46" s="14" t="str" cm="1">
        <f t="array" ref="BQ46">IF(OR(BN46="",AE46="",BL46="",AC46="",BM46="",AD46=""),"",_xlfn.IFS(ROUND(IFERROR(VALUE(TRIM(SUBSTITUTE(BN46,CHAR(160),""))),0),2)&gt;ROUND(IFERROR(VALUE(TRIM(SUBSTITUTE(AE46,CHAR(160),""))),0),2),"KO : Le montant retenu TTC est supérieur au montant présenté TTC. Merci de revoir la ligne de dépense ou plafonner son montant.",ROUND(IFERROR(VALUE(TRIM(SUBSTITUTE(BN46,CHAR(160),""))),0),2)=0,"Attention : montant présenté entièrement écarté",ROUND(IFERROR(VALUE(TRIM(SUBSTITUTE(BL46,CHAR(160),""))),0),2)&gt;ROUND(IFERROR(VALUE(TRIM(SUBSTITUTE(AC46,CHAR(160),""))),0),2),"Attention : Le montant retenu HT est supérieur au montant HT présenté. Merci de revoir la ligne de dépense, plafonner son montant, ou justifier la reventillation HT / TVA.",ROUND(IFERROR(VALUE(TRIM(SUBSTITUTE(BM46,CHAR(160),""))),0),2)&gt;ROUND(IFERROR(VALUE(TRIM(SUBSTITUTE(AD46,CHAR(160),""))),0),2),"Attention : Le montant TVA retenu est supérieur au montant TVA présenté. Merci de revoir la ligne de dépense, plafonner son montant, ou justifier la reventillation HT / TVA.",ROUND(IFERROR(VALUE(TRIM(SUBSTITUTE(AE46,CHAR(160),""))),0),2)=0,"",ROUND(IFERROR(VALUE(TRIM(SUBSTITUTE(BN46,CHAR(160),""))),0),2)=
ROUND(IFERROR(VALUE(TRIM(SUBSTITUTE(AE46,CHAR(160),""))),0),2),"OK",ROUND(IFERROR(VALUE(TRIM(SUBSTITUTE(BN46,CHAR(160),""))),0),2)&lt;ROUND(IFERROR(VALUE(TRIM(SUBSTITUTE(AE46,CHAR(160),""))),0),2),"Attention : montant présenté partiellement écarté",TRUE,""))</f>
        <v/>
      </c>
      <c r="BR46" s="71" t="str">
        <f t="shared" si="48"/>
        <v/>
      </c>
      <c r="BS46" s="71" t="str">
        <f t="shared" si="49"/>
        <v/>
      </c>
      <c r="BT46" s="71" t="str">
        <f t="shared" si="50"/>
        <v/>
      </c>
    </row>
    <row r="47" spans="1:72" ht="18" customHeight="1">
      <c r="A47" s="684">
        <v>39</v>
      </c>
      <c r="B47" s="7"/>
      <c r="C47" s="7"/>
      <c r="D47" s="424"/>
      <c r="E47" s="11"/>
      <c r="F47" s="7"/>
      <c r="G47" s="7"/>
      <c r="H47" s="7"/>
      <c r="I47" s="7"/>
      <c r="J47" s="18"/>
      <c r="K47" s="7"/>
      <c r="L47" s="19"/>
      <c r="M47" s="475"/>
      <c r="N47" s="7"/>
      <c r="O47" s="425"/>
      <c r="P47" s="9"/>
      <c r="Q47" s="64" t="str">
        <f t="shared" si="51"/>
        <v/>
      </c>
      <c r="R47" s="488"/>
      <c r="S47" s="471"/>
      <c r="T47" s="9"/>
      <c r="U47" s="9"/>
      <c r="V47" s="64" t="str">
        <f t="shared" si="52"/>
        <v/>
      </c>
      <c r="W47" s="496"/>
      <c r="X47" s="471"/>
      <c r="Y47" s="9"/>
      <c r="Z47" s="9"/>
      <c r="AA47" s="65" t="str">
        <f t="shared" si="53"/>
        <v/>
      </c>
      <c r="AB47" s="16"/>
      <c r="AC47" s="120" t="str" cm="1">
        <f t="array" ref="AC47">IF((_xlfn.IFS(TRIM(SUBSTITUTE(AB47,CHAR(160),""))="Devis 1",IFERROR(VALUE(TRIM(SUBSTITUTE(O47,CHAR(160),""))),0),TRIM(SUBSTITUTE(AB47,CHAR(160),""))="Devis 2",IFERROR(VALUE(TRIM(SUBSTITUTE(T47,CHAR(160),""))),0),TRIM(SUBSTITUTE(AB47,CHAR(160),""))="Devis 3",IFERROR(VALUE(TRIM(SUBSTITUTE(Y47,CHAR(160),""))),0),TRUE,0)*IFERROR(VALUE(TRIM(SUBSTITUTE(E47,CHAR(160),""))),0))=0,"",_xlfn.IFS(TRIM(SUBSTITUTE(AB47,CHAR(160),""))="Devis 1",IFERROR(VALUE(TRIM(SUBSTITUTE(O47,CHAR(160),""))),0),TRIM(SUBSTITUTE(AB47,CHAR(160),""))="Devis 2",IFERROR(VALUE(TRIM(SUBSTITUTE(T47,CHAR(160),""))),0),TRIM(SUBSTITUTE(AB47,CHAR(160),""))="Devis 3",IFERROR(VALUE(TRIM(SUBSTITUTE(Y47,CHAR(160),""))),0),TRUE,0)*IFERROR(VALUE(TRIM(SUBSTITUTE(E47,CHAR(160),""))),0))</f>
        <v/>
      </c>
      <c r="AD47" s="116" t="str" cm="1">
        <f t="array" ref="AD47">IF(ROUND((_xlfn.IFS(TRIM(SUBSTITUTE(AB47,CHAR(160),""))="Devis 1",IFERROR(VALUE(TRIM(SUBSTITUTE(P47,CHAR(160),""))),0),TRIM(SUBSTITUTE(AB47,CHAR(160),""))="Devis 2",IFERROR(VALUE(TRIM(SUBSTITUTE(U47,CHAR(160),""))),0),TRIM(SUBSTITUTE(AB47,CHAR(160),""))="Devis 3",IFERROR(VALUE(TRIM(SUBSTITUTE(Z47,CHAR(160),""))),0),TRUE,0)*IFERROR(VALUE(TRIM(SUBSTITUTE(E47,CHAR(160),""))),0)),2)=0,IF(AC47&lt;&gt;"",0,""),ROUND((_xlfn.IFS(TRIM(SUBSTITUTE(AB47,CHAR(160),""))="Devis 1",IFERROR(VALUE(TRIM(SUBSTITUTE(P47,CHAR(160),""))),0),TRIM(SUBSTITUTE(AB47,CHAR(160),""))="Devis 2",IFERROR(VALUE(TRIM(SUBSTITUTE(U47,CHAR(160),""))),0),TRIM(SUBSTITUTE(AB47,CHAR(160),""))="Devis 3",IFERROR(VALUE(TRIM(SUBSTITUTE(Z47,CHAR(160),""))),0),TRUE,0)*IFERROR(VALUE(TRIM(SUBSTITUTE(E47,CHAR(160),""))),0)),2))</f>
        <v/>
      </c>
      <c r="AE47" s="121" t="str">
        <f t="shared" si="54"/>
        <v/>
      </c>
      <c r="AF47" s="683"/>
      <c r="AG47" s="66" t="str">
        <f t="shared" si="18"/>
        <v/>
      </c>
      <c r="AH47" s="15" t="str">
        <f t="shared" si="19"/>
        <v/>
      </c>
      <c r="AI47" s="15" t="str">
        <f t="shared" si="20"/>
        <v/>
      </c>
      <c r="AJ47" s="442" t="str">
        <f t="shared" si="21"/>
        <v/>
      </c>
      <c r="AK47" s="15" t="str">
        <f t="shared" si="22"/>
        <v/>
      </c>
      <c r="AL47" s="15" t="str">
        <f t="shared" si="23"/>
        <v/>
      </c>
      <c r="AM47" s="15" t="str">
        <f t="shared" si="24"/>
        <v/>
      </c>
      <c r="AN47" s="15" t="str">
        <f t="shared" si="25"/>
        <v/>
      </c>
      <c r="AO47" s="15" t="str">
        <f t="shared" si="26"/>
        <v/>
      </c>
      <c r="AP47" s="15" t="str">
        <f t="shared" si="27"/>
        <v/>
      </c>
      <c r="AQ47" s="69" t="str">
        <f t="shared" si="28"/>
        <v/>
      </c>
      <c r="AR47" s="482" t="str">
        <f t="shared" si="29"/>
        <v/>
      </c>
      <c r="AS47" s="15" t="str">
        <f t="shared" si="30"/>
        <v/>
      </c>
      <c r="AT47" s="20" t="str">
        <f t="shared" si="31"/>
        <v/>
      </c>
      <c r="AU47" s="20" t="str">
        <f t="shared" si="32"/>
        <v/>
      </c>
      <c r="AV47" s="64" t="str">
        <f t="shared" si="33"/>
        <v/>
      </c>
      <c r="AW47" s="492" t="str">
        <f t="shared" si="34"/>
        <v/>
      </c>
      <c r="AX47" s="15" t="str">
        <f t="shared" si="35"/>
        <v/>
      </c>
      <c r="AY47" s="20" t="str">
        <f t="shared" si="36"/>
        <v/>
      </c>
      <c r="AZ47" s="20" t="str">
        <f t="shared" si="37"/>
        <v/>
      </c>
      <c r="BA47" s="64" t="str">
        <f t="shared" si="38"/>
        <v/>
      </c>
      <c r="BB47" s="499" t="str">
        <f t="shared" si="39"/>
        <v/>
      </c>
      <c r="BC47" s="15" t="str">
        <f t="shared" si="40"/>
        <v/>
      </c>
      <c r="BD47" s="20" t="str">
        <f t="shared" si="41"/>
        <v/>
      </c>
      <c r="BE47" s="20" t="str">
        <f t="shared" si="42"/>
        <v/>
      </c>
      <c r="BF47" s="70" t="str">
        <f t="shared" si="43"/>
        <v/>
      </c>
      <c r="BG47" s="66" t="str">
        <f t="shared" si="44"/>
        <v/>
      </c>
      <c r="BH47" s="72"/>
      <c r="BI47" s="71" t="str">
        <f t="shared" si="45"/>
        <v/>
      </c>
      <c r="BJ47" s="71" t="str">
        <f t="shared" si="16"/>
        <v/>
      </c>
      <c r="BK47" s="504" t="str">
        <f t="shared" si="46"/>
        <v/>
      </c>
      <c r="BL47" s="504" t="str" cm="1">
        <f t="array" ref="BL47">IF($AJ47="","",
_xlfn.IFS(
$BG47="Devis 1",
IF(ISBLANK(AT47),"",IFERROR(VALUE(TRIM(SUBSTITUTE(AT47,CHAR(160),""))),0)*IFERROR(VALUE(TRIM(SUBSTITUTE($AJ47,CHAR(160),""))),0)),
$BG47="Devis 2",
IF(ISBLANK(AY47),"",IFERROR(VALUE(TRIM(SUBSTITUTE(AY47,CHAR(160),""))),0)*IFERROR(VALUE(TRIM(SUBSTITUTE($AJ47,CHAR(160),""))),0)),
$BG47="Devis 3",
IF(ISBLANK(BD47),"",IFERROR(VALUE(TRIM(SUBSTITUTE(BD47,CHAR(160),""))),0)*IFERROR(VALUE(TRIM(SUBSTITUTE($AJ47,CHAR(160),""))),0)),
TRUE,0
)
)</f>
        <v/>
      </c>
      <c r="BM47" s="715" t="str" cm="1">
        <f t="array" ref="BM47">IF($AJ47="","",
_xlfn.IFS(
$BG47="Devis 1",
IF(ISBLANK(AU47),"",IFERROR(VALUE(TRIM(SUBSTITUTE(AU47,CHAR(160),""))),0)*IFERROR(VALUE(TRIM(SUBSTITUTE($AJ47,CHAR(160),""))),0)),
$BG47="Devis 2",
IF(ISBLANK(AZ47),"",IFERROR(VALUE(TRIM(SUBSTITUTE(AZ47,CHAR(160),""))),0)*IFERROR(VALUE(TRIM(SUBSTITUTE($AJ47,CHAR(160),""))),0)),
$BG47="Devis 3",
IF(ISBLANK(BE47),"",IFERROR(VALUE(TRIM(SUBSTITUTE(BE47,CHAR(160),""))),0)*IFERROR(VALUE(TRIM(SUBSTITUTE($AJ47,CHAR(160),""))),0)),
TRUE,0
)
)</f>
        <v/>
      </c>
      <c r="BN47" s="511" t="str">
        <f t="shared" si="47"/>
        <v/>
      </c>
      <c r="BO47" s="505"/>
      <c r="BP47" s="14" t="str" cm="1">
        <f t="array" ref="BP47">IF(OR(BN47="",BK47="",BL47="",BI47="",BM47="",BJ47=""),"",_xlfn.IFS(
ROUND(IFERROR(VALUE(TRIM(SUBSTITUTE(BN47,CHAR(160),""))),0),2)&gt;
ROUND(IFERROR(VALUE(TRIM(SUBSTITUTE(BK47,CHAR(160),""))),0),2),
"KO : Le montant retenu TTC est supérieur au montant raisonnable TTC. Merci de revoir la ligne de dépense ou plafonner son montant.",
ROUND(IFERROR(VALUE(TRIM(SUBSTITUTE(BL47,CHAR(160),""))),0),2)&gt;
ROUND(IFERROR(VALUE(TRIM(SUBSTITUTE(BI47,CHAR(160),""))),0),2),
"Attention : Le montant retenu HT est supérieur au montant HT raisonnable. Merci de revoir la ligne de dépense, plafonner son montant, ou justifier la reventillation HT / TVA.",
ROUND(IFERROR(VALUE(TRIM(SUBSTITUTE(BM47,CHAR(160),""))),0),2)&gt;
ROUND(IFERROR(VALUE(TRIM(SUBSTITUTE(BJ47,CHAR(160),""))),0),2),
"Attention : Le montant TVA retenu est supérieur au montant TVA raisonnable. Merci de revoir la ligne de dépense, plafonner son montant, ou justifier la reventillation HT / TVA.",
ROUND(IFERROR(VALUE(TRIM(SUBSTITUTE(BN47,CHAR(160),""))),0),2)&gt;
ROUND(IFERROR(VALUE(TRIM(SUBSTITUTE(MIN(Q47,V47,AA47),CHAR(160),""))),0),2),
"Attention : Le devis retenu n'est pas le moins cher. Une justification de la part du porteur est nécessaire.",
ROUND(IFERROR(VALUE(TRIM(SUBSTITUTE(BN47,CHAR(160),""))),0),2)=0,
"Attention : montant présenté entièrement écarté",
ROUND(IFERROR(VALUE(TRIM(SUBSTITUTE(BK47,CHAR(160),""))),0),2)=
ROUND(IFERROR(VALUE(TRIM(SUBSTITUTE(BN47,CHAR(160),""))),0),2),
"OK",
ROUND(IFERROR(VALUE(TRIM(SUBSTITUTE(BK47,CHAR(160),""))),0),2)&gt;
ROUND(IFERROR(VALUE(TRIM(SUBSTITUTE(BN47,CHAR(160),""))),0),2),
" OK : Montant instruit inférieur au montant raisonnable.",
TRUE,""
))</f>
        <v/>
      </c>
      <c r="BQ47" s="14" t="str" cm="1">
        <f t="array" ref="BQ47">IF(OR(BN47="",AE47="",BL47="",AC47="",BM47="",AD47=""),"",_xlfn.IFS(ROUND(IFERROR(VALUE(TRIM(SUBSTITUTE(BN47,CHAR(160),""))),0),2)&gt;ROUND(IFERROR(VALUE(TRIM(SUBSTITUTE(AE47,CHAR(160),""))),0),2),"KO : Le montant retenu TTC est supérieur au montant présenté TTC. Merci de revoir la ligne de dépense ou plafonner son montant.",ROUND(IFERROR(VALUE(TRIM(SUBSTITUTE(BN47,CHAR(160),""))),0),2)=0,"Attention : montant présenté entièrement écarté",ROUND(IFERROR(VALUE(TRIM(SUBSTITUTE(BL47,CHAR(160),""))),0),2)&gt;ROUND(IFERROR(VALUE(TRIM(SUBSTITUTE(AC47,CHAR(160),""))),0),2),"Attention : Le montant retenu HT est supérieur au montant HT présenté. Merci de revoir la ligne de dépense, plafonner son montant, ou justifier la reventillation HT / TVA.",ROUND(IFERROR(VALUE(TRIM(SUBSTITUTE(BM47,CHAR(160),""))),0),2)&gt;ROUND(IFERROR(VALUE(TRIM(SUBSTITUTE(AD47,CHAR(160),""))),0),2),"Attention : Le montant TVA retenu est supérieur au montant TVA présenté. Merci de revoir la ligne de dépense, plafonner son montant, ou justifier la reventillation HT / TVA.",ROUND(IFERROR(VALUE(TRIM(SUBSTITUTE(AE47,CHAR(160),""))),0),2)=0,"",ROUND(IFERROR(VALUE(TRIM(SUBSTITUTE(BN47,CHAR(160),""))),0),2)=
ROUND(IFERROR(VALUE(TRIM(SUBSTITUTE(AE47,CHAR(160),""))),0),2),"OK",ROUND(IFERROR(VALUE(TRIM(SUBSTITUTE(BN47,CHAR(160),""))),0),2)&lt;ROUND(IFERROR(VALUE(TRIM(SUBSTITUTE(AE47,CHAR(160),""))),0),2),"Attention : montant présenté partiellement écarté",TRUE,""))</f>
        <v/>
      </c>
      <c r="BR47" s="71" t="str">
        <f t="shared" si="48"/>
        <v/>
      </c>
      <c r="BS47" s="71" t="str">
        <f t="shared" si="49"/>
        <v/>
      </c>
      <c r="BT47" s="71" t="str">
        <f t="shared" si="50"/>
        <v/>
      </c>
    </row>
    <row r="48" spans="1:72" ht="18" customHeight="1">
      <c r="A48" s="684">
        <v>40</v>
      </c>
      <c r="B48" s="7"/>
      <c r="C48" s="7"/>
      <c r="D48" s="424"/>
      <c r="E48" s="11"/>
      <c r="F48" s="7"/>
      <c r="G48" s="7"/>
      <c r="H48" s="7"/>
      <c r="I48" s="7"/>
      <c r="J48" s="18"/>
      <c r="K48" s="7"/>
      <c r="L48" s="19"/>
      <c r="M48" s="475"/>
      <c r="N48" s="7"/>
      <c r="O48" s="425"/>
      <c r="P48" s="9"/>
      <c r="Q48" s="64" t="str">
        <f t="shared" si="51"/>
        <v/>
      </c>
      <c r="R48" s="488"/>
      <c r="S48" s="471"/>
      <c r="T48" s="9"/>
      <c r="U48" s="9"/>
      <c r="V48" s="64" t="str">
        <f t="shared" si="52"/>
        <v/>
      </c>
      <c r="W48" s="496"/>
      <c r="X48" s="471"/>
      <c r="Y48" s="9"/>
      <c r="Z48" s="9"/>
      <c r="AA48" s="65" t="str">
        <f t="shared" si="53"/>
        <v/>
      </c>
      <c r="AB48" s="16"/>
      <c r="AC48" s="120" t="str" cm="1">
        <f t="array" ref="AC48">IF((_xlfn.IFS(TRIM(SUBSTITUTE(AB48,CHAR(160),""))="Devis 1",IFERROR(VALUE(TRIM(SUBSTITUTE(O48,CHAR(160),""))),0),TRIM(SUBSTITUTE(AB48,CHAR(160),""))="Devis 2",IFERROR(VALUE(TRIM(SUBSTITUTE(T48,CHAR(160),""))),0),TRIM(SUBSTITUTE(AB48,CHAR(160),""))="Devis 3",IFERROR(VALUE(TRIM(SUBSTITUTE(Y48,CHAR(160),""))),0),TRUE,0)*IFERROR(VALUE(TRIM(SUBSTITUTE(E48,CHAR(160),""))),0))=0,"",_xlfn.IFS(TRIM(SUBSTITUTE(AB48,CHAR(160),""))="Devis 1",IFERROR(VALUE(TRIM(SUBSTITUTE(O48,CHAR(160),""))),0),TRIM(SUBSTITUTE(AB48,CHAR(160),""))="Devis 2",IFERROR(VALUE(TRIM(SUBSTITUTE(T48,CHAR(160),""))),0),TRIM(SUBSTITUTE(AB48,CHAR(160),""))="Devis 3",IFERROR(VALUE(TRIM(SUBSTITUTE(Y48,CHAR(160),""))),0),TRUE,0)*IFERROR(VALUE(TRIM(SUBSTITUTE(E48,CHAR(160),""))),0))</f>
        <v/>
      </c>
      <c r="AD48" s="116" t="str" cm="1">
        <f t="array" ref="AD48">IF(ROUND((_xlfn.IFS(TRIM(SUBSTITUTE(AB48,CHAR(160),""))="Devis 1",IFERROR(VALUE(TRIM(SUBSTITUTE(P48,CHAR(160),""))),0),TRIM(SUBSTITUTE(AB48,CHAR(160),""))="Devis 2",IFERROR(VALUE(TRIM(SUBSTITUTE(U48,CHAR(160),""))),0),TRIM(SUBSTITUTE(AB48,CHAR(160),""))="Devis 3",IFERROR(VALUE(TRIM(SUBSTITUTE(Z48,CHAR(160),""))),0),TRUE,0)*IFERROR(VALUE(TRIM(SUBSTITUTE(E48,CHAR(160),""))),0)),2)=0,IF(AC48&lt;&gt;"",0,""),ROUND((_xlfn.IFS(TRIM(SUBSTITUTE(AB48,CHAR(160),""))="Devis 1",IFERROR(VALUE(TRIM(SUBSTITUTE(P48,CHAR(160),""))),0),TRIM(SUBSTITUTE(AB48,CHAR(160),""))="Devis 2",IFERROR(VALUE(TRIM(SUBSTITUTE(U48,CHAR(160),""))),0),TRIM(SUBSTITUTE(AB48,CHAR(160),""))="Devis 3",IFERROR(VALUE(TRIM(SUBSTITUTE(Z48,CHAR(160),""))),0),TRUE,0)*IFERROR(VALUE(TRIM(SUBSTITUTE(E48,CHAR(160),""))),0)),2))</f>
        <v/>
      </c>
      <c r="AE48" s="121" t="str">
        <f t="shared" si="54"/>
        <v/>
      </c>
      <c r="AF48" s="683"/>
      <c r="AG48" s="66" t="str">
        <f t="shared" si="18"/>
        <v/>
      </c>
      <c r="AH48" s="15" t="str">
        <f t="shared" si="19"/>
        <v/>
      </c>
      <c r="AI48" s="15" t="str">
        <f t="shared" si="20"/>
        <v/>
      </c>
      <c r="AJ48" s="442" t="str">
        <f t="shared" si="21"/>
        <v/>
      </c>
      <c r="AK48" s="15" t="str">
        <f t="shared" si="22"/>
        <v/>
      </c>
      <c r="AL48" s="15" t="str">
        <f t="shared" si="23"/>
        <v/>
      </c>
      <c r="AM48" s="15" t="str">
        <f t="shared" si="24"/>
        <v/>
      </c>
      <c r="AN48" s="15" t="str">
        <f t="shared" si="25"/>
        <v/>
      </c>
      <c r="AO48" s="15" t="str">
        <f t="shared" si="26"/>
        <v/>
      </c>
      <c r="AP48" s="15" t="str">
        <f t="shared" si="27"/>
        <v/>
      </c>
      <c r="AQ48" s="69" t="str">
        <f t="shared" si="28"/>
        <v/>
      </c>
      <c r="AR48" s="482" t="str">
        <f t="shared" si="29"/>
        <v/>
      </c>
      <c r="AS48" s="15" t="str">
        <f t="shared" si="30"/>
        <v/>
      </c>
      <c r="AT48" s="20" t="str">
        <f t="shared" si="31"/>
        <v/>
      </c>
      <c r="AU48" s="20" t="str">
        <f t="shared" si="32"/>
        <v/>
      </c>
      <c r="AV48" s="64" t="str">
        <f t="shared" si="33"/>
        <v/>
      </c>
      <c r="AW48" s="492" t="str">
        <f t="shared" si="34"/>
        <v/>
      </c>
      <c r="AX48" s="15" t="str">
        <f t="shared" si="35"/>
        <v/>
      </c>
      <c r="AY48" s="20" t="str">
        <f t="shared" si="36"/>
        <v/>
      </c>
      <c r="AZ48" s="20" t="str">
        <f t="shared" si="37"/>
        <v/>
      </c>
      <c r="BA48" s="64" t="str">
        <f t="shared" si="38"/>
        <v/>
      </c>
      <c r="BB48" s="499" t="str">
        <f t="shared" si="39"/>
        <v/>
      </c>
      <c r="BC48" s="15" t="str">
        <f t="shared" si="40"/>
        <v/>
      </c>
      <c r="BD48" s="20" t="str">
        <f t="shared" si="41"/>
        <v/>
      </c>
      <c r="BE48" s="20" t="str">
        <f t="shared" si="42"/>
        <v/>
      </c>
      <c r="BF48" s="70" t="str">
        <f t="shared" si="43"/>
        <v/>
      </c>
      <c r="BG48" s="66" t="str">
        <f t="shared" si="44"/>
        <v/>
      </c>
      <c r="BH48" s="72"/>
      <c r="BI48" s="71" t="str">
        <f t="shared" si="45"/>
        <v/>
      </c>
      <c r="BJ48" s="71" t="str">
        <f t="shared" si="16"/>
        <v/>
      </c>
      <c r="BK48" s="504" t="str">
        <f t="shared" si="46"/>
        <v/>
      </c>
      <c r="BL48" s="504" t="str" cm="1">
        <f t="array" ref="BL48">IF($AJ48="","",
_xlfn.IFS(
$BG48="Devis 1",
IF(ISBLANK(AT48),"",IFERROR(VALUE(TRIM(SUBSTITUTE(AT48,CHAR(160),""))),0)*IFERROR(VALUE(TRIM(SUBSTITUTE($AJ48,CHAR(160),""))),0)),
$BG48="Devis 2",
IF(ISBLANK(AY48),"",IFERROR(VALUE(TRIM(SUBSTITUTE(AY48,CHAR(160),""))),0)*IFERROR(VALUE(TRIM(SUBSTITUTE($AJ48,CHAR(160),""))),0)),
$BG48="Devis 3",
IF(ISBLANK(BD48),"",IFERROR(VALUE(TRIM(SUBSTITUTE(BD48,CHAR(160),""))),0)*IFERROR(VALUE(TRIM(SUBSTITUTE($AJ48,CHAR(160),""))),0)),
TRUE,0
)
)</f>
        <v/>
      </c>
      <c r="BM48" s="715" t="str" cm="1">
        <f t="array" ref="BM48">IF($AJ48="","",
_xlfn.IFS(
$BG48="Devis 1",
IF(ISBLANK(AU48),"",IFERROR(VALUE(TRIM(SUBSTITUTE(AU48,CHAR(160),""))),0)*IFERROR(VALUE(TRIM(SUBSTITUTE($AJ48,CHAR(160),""))),0)),
$BG48="Devis 2",
IF(ISBLANK(AZ48),"",IFERROR(VALUE(TRIM(SUBSTITUTE(AZ48,CHAR(160),""))),0)*IFERROR(VALUE(TRIM(SUBSTITUTE($AJ48,CHAR(160),""))),0)),
$BG48="Devis 3",
IF(ISBLANK(BE48),"",IFERROR(VALUE(TRIM(SUBSTITUTE(BE48,CHAR(160),""))),0)*IFERROR(VALUE(TRIM(SUBSTITUTE($AJ48,CHAR(160),""))),0)),
TRUE,0
)
)</f>
        <v/>
      </c>
      <c r="BN48" s="511" t="str">
        <f t="shared" si="47"/>
        <v/>
      </c>
      <c r="BO48" s="505"/>
      <c r="BP48" s="14" t="str" cm="1">
        <f t="array" ref="BP48">IF(OR(BN48="",BK48="",BL48="",BI48="",BM48="",BJ48=""),"",_xlfn.IFS(
ROUND(IFERROR(VALUE(TRIM(SUBSTITUTE(BN48,CHAR(160),""))),0),2)&gt;
ROUND(IFERROR(VALUE(TRIM(SUBSTITUTE(BK48,CHAR(160),""))),0),2),
"KO : Le montant retenu TTC est supérieur au montant raisonnable TTC. Merci de revoir la ligne de dépense ou plafonner son montant.",
ROUND(IFERROR(VALUE(TRIM(SUBSTITUTE(BL48,CHAR(160),""))),0),2)&gt;
ROUND(IFERROR(VALUE(TRIM(SUBSTITUTE(BI48,CHAR(160),""))),0),2),
"Attention : Le montant retenu HT est supérieur au montant HT raisonnable. Merci de revoir la ligne de dépense, plafonner son montant, ou justifier la reventillation HT / TVA.",
ROUND(IFERROR(VALUE(TRIM(SUBSTITUTE(BM48,CHAR(160),""))),0),2)&gt;
ROUND(IFERROR(VALUE(TRIM(SUBSTITUTE(BJ48,CHAR(160),""))),0),2),
"Attention : Le montant TVA retenu est supérieur au montant TVA raisonnable. Merci de revoir la ligne de dépense, plafonner son montant, ou justifier la reventillation HT / TVA.",
ROUND(IFERROR(VALUE(TRIM(SUBSTITUTE(BN48,CHAR(160),""))),0),2)&gt;
ROUND(IFERROR(VALUE(TRIM(SUBSTITUTE(MIN(Q48,V48,AA48),CHAR(160),""))),0),2),
"Attention : Le devis retenu n'est pas le moins cher. Une justification de la part du porteur est nécessaire.",
ROUND(IFERROR(VALUE(TRIM(SUBSTITUTE(BN48,CHAR(160),""))),0),2)=0,
"Attention : montant présenté entièrement écarté",
ROUND(IFERROR(VALUE(TRIM(SUBSTITUTE(BK48,CHAR(160),""))),0),2)=
ROUND(IFERROR(VALUE(TRIM(SUBSTITUTE(BN48,CHAR(160),""))),0),2),
"OK",
ROUND(IFERROR(VALUE(TRIM(SUBSTITUTE(BK48,CHAR(160),""))),0),2)&gt;
ROUND(IFERROR(VALUE(TRIM(SUBSTITUTE(BN48,CHAR(160),""))),0),2),
" OK : Montant instruit inférieur au montant raisonnable.",
TRUE,""
))</f>
        <v/>
      </c>
      <c r="BQ48" s="14" t="str" cm="1">
        <f t="array" ref="BQ48">IF(OR(BN48="",AE48="",BL48="",AC48="",BM48="",AD48=""),"",_xlfn.IFS(ROUND(IFERROR(VALUE(TRIM(SUBSTITUTE(BN48,CHAR(160),""))),0),2)&gt;ROUND(IFERROR(VALUE(TRIM(SUBSTITUTE(AE48,CHAR(160),""))),0),2),"KO : Le montant retenu TTC est supérieur au montant présenté TTC. Merci de revoir la ligne de dépense ou plafonner son montant.",ROUND(IFERROR(VALUE(TRIM(SUBSTITUTE(BN48,CHAR(160),""))),0),2)=0,"Attention : montant présenté entièrement écarté",ROUND(IFERROR(VALUE(TRIM(SUBSTITUTE(BL48,CHAR(160),""))),0),2)&gt;ROUND(IFERROR(VALUE(TRIM(SUBSTITUTE(AC48,CHAR(160),""))),0),2),"Attention : Le montant retenu HT est supérieur au montant HT présenté. Merci de revoir la ligne de dépense, plafonner son montant, ou justifier la reventillation HT / TVA.",ROUND(IFERROR(VALUE(TRIM(SUBSTITUTE(BM48,CHAR(160),""))),0),2)&gt;ROUND(IFERROR(VALUE(TRIM(SUBSTITUTE(AD48,CHAR(160),""))),0),2),"Attention : Le montant TVA retenu est supérieur au montant TVA présenté. Merci de revoir la ligne de dépense, plafonner son montant, ou justifier la reventillation HT / TVA.",ROUND(IFERROR(VALUE(TRIM(SUBSTITUTE(AE48,CHAR(160),""))),0),2)=0,"",ROUND(IFERROR(VALUE(TRIM(SUBSTITUTE(BN48,CHAR(160),""))),0),2)=
ROUND(IFERROR(VALUE(TRIM(SUBSTITUTE(AE48,CHAR(160),""))),0),2),"OK",ROUND(IFERROR(VALUE(TRIM(SUBSTITUTE(BN48,CHAR(160),""))),0),2)&lt;ROUND(IFERROR(VALUE(TRIM(SUBSTITUTE(AE48,CHAR(160),""))),0),2),"Attention : montant présenté partiellement écarté",TRUE,""))</f>
        <v/>
      </c>
      <c r="BR48" s="71" t="str">
        <f t="shared" si="48"/>
        <v/>
      </c>
      <c r="BS48" s="71" t="str">
        <f t="shared" si="49"/>
        <v/>
      </c>
      <c r="BT48" s="71" t="str">
        <f t="shared" si="50"/>
        <v/>
      </c>
    </row>
    <row r="49" spans="1:72" ht="18" customHeight="1">
      <c r="A49" s="684">
        <v>41</v>
      </c>
      <c r="B49" s="7"/>
      <c r="C49" s="7"/>
      <c r="D49" s="424"/>
      <c r="E49" s="11"/>
      <c r="F49" s="7"/>
      <c r="G49" s="7"/>
      <c r="H49" s="7"/>
      <c r="I49" s="7"/>
      <c r="J49" s="18"/>
      <c r="K49" s="7"/>
      <c r="L49" s="19"/>
      <c r="M49" s="475"/>
      <c r="N49" s="7"/>
      <c r="O49" s="425"/>
      <c r="P49" s="9"/>
      <c r="Q49" s="64" t="str">
        <f t="shared" si="51"/>
        <v/>
      </c>
      <c r="R49" s="488"/>
      <c r="S49" s="471"/>
      <c r="T49" s="9"/>
      <c r="U49" s="9"/>
      <c r="V49" s="64" t="str">
        <f t="shared" si="52"/>
        <v/>
      </c>
      <c r="W49" s="496"/>
      <c r="X49" s="471"/>
      <c r="Y49" s="9"/>
      <c r="Z49" s="9"/>
      <c r="AA49" s="65" t="str">
        <f t="shared" si="53"/>
        <v/>
      </c>
      <c r="AB49" s="16"/>
      <c r="AC49" s="120" t="str" cm="1">
        <f t="array" ref="AC49">IF((_xlfn.IFS(TRIM(SUBSTITUTE(AB49,CHAR(160),""))="Devis 1",IFERROR(VALUE(TRIM(SUBSTITUTE(O49,CHAR(160),""))),0),TRIM(SUBSTITUTE(AB49,CHAR(160),""))="Devis 2",IFERROR(VALUE(TRIM(SUBSTITUTE(T49,CHAR(160),""))),0),TRIM(SUBSTITUTE(AB49,CHAR(160),""))="Devis 3",IFERROR(VALUE(TRIM(SUBSTITUTE(Y49,CHAR(160),""))),0),TRUE,0)*IFERROR(VALUE(TRIM(SUBSTITUTE(E49,CHAR(160),""))),0))=0,"",_xlfn.IFS(TRIM(SUBSTITUTE(AB49,CHAR(160),""))="Devis 1",IFERROR(VALUE(TRIM(SUBSTITUTE(O49,CHAR(160),""))),0),TRIM(SUBSTITUTE(AB49,CHAR(160),""))="Devis 2",IFERROR(VALUE(TRIM(SUBSTITUTE(T49,CHAR(160),""))),0),TRIM(SUBSTITUTE(AB49,CHAR(160),""))="Devis 3",IFERROR(VALUE(TRIM(SUBSTITUTE(Y49,CHAR(160),""))),0),TRUE,0)*IFERROR(VALUE(TRIM(SUBSTITUTE(E49,CHAR(160),""))),0))</f>
        <v/>
      </c>
      <c r="AD49" s="116" t="str" cm="1">
        <f t="array" ref="AD49">IF(ROUND((_xlfn.IFS(TRIM(SUBSTITUTE(AB49,CHAR(160),""))="Devis 1",IFERROR(VALUE(TRIM(SUBSTITUTE(P49,CHAR(160),""))),0),TRIM(SUBSTITUTE(AB49,CHAR(160),""))="Devis 2",IFERROR(VALUE(TRIM(SUBSTITUTE(U49,CHAR(160),""))),0),TRIM(SUBSTITUTE(AB49,CHAR(160),""))="Devis 3",IFERROR(VALUE(TRIM(SUBSTITUTE(Z49,CHAR(160),""))),0),TRUE,0)*IFERROR(VALUE(TRIM(SUBSTITUTE(E49,CHAR(160),""))),0)),2)=0,IF(AC49&lt;&gt;"",0,""),ROUND((_xlfn.IFS(TRIM(SUBSTITUTE(AB49,CHAR(160),""))="Devis 1",IFERROR(VALUE(TRIM(SUBSTITUTE(P49,CHAR(160),""))),0),TRIM(SUBSTITUTE(AB49,CHAR(160),""))="Devis 2",IFERROR(VALUE(TRIM(SUBSTITUTE(U49,CHAR(160),""))),0),TRIM(SUBSTITUTE(AB49,CHAR(160),""))="Devis 3",IFERROR(VALUE(TRIM(SUBSTITUTE(Z49,CHAR(160),""))),0),TRUE,0)*IFERROR(VALUE(TRIM(SUBSTITUTE(E49,CHAR(160),""))),0)),2))</f>
        <v/>
      </c>
      <c r="AE49" s="121" t="str">
        <f t="shared" si="54"/>
        <v/>
      </c>
      <c r="AF49" s="683"/>
      <c r="AG49" s="66" t="str">
        <f t="shared" si="18"/>
        <v/>
      </c>
      <c r="AH49" s="15" t="str">
        <f t="shared" si="19"/>
        <v/>
      </c>
      <c r="AI49" s="15" t="str">
        <f t="shared" si="20"/>
        <v/>
      </c>
      <c r="AJ49" s="442" t="str">
        <f t="shared" si="21"/>
        <v/>
      </c>
      <c r="AK49" s="15" t="str">
        <f t="shared" si="22"/>
        <v/>
      </c>
      <c r="AL49" s="15" t="str">
        <f t="shared" si="23"/>
        <v/>
      </c>
      <c r="AM49" s="15" t="str">
        <f t="shared" si="24"/>
        <v/>
      </c>
      <c r="AN49" s="15" t="str">
        <f t="shared" si="25"/>
        <v/>
      </c>
      <c r="AO49" s="15" t="str">
        <f t="shared" si="26"/>
        <v/>
      </c>
      <c r="AP49" s="15" t="str">
        <f t="shared" si="27"/>
        <v/>
      </c>
      <c r="AQ49" s="69" t="str">
        <f t="shared" si="28"/>
        <v/>
      </c>
      <c r="AR49" s="482" t="str">
        <f t="shared" si="29"/>
        <v/>
      </c>
      <c r="AS49" s="15" t="str">
        <f t="shared" si="30"/>
        <v/>
      </c>
      <c r="AT49" s="20" t="str">
        <f t="shared" si="31"/>
        <v/>
      </c>
      <c r="AU49" s="20" t="str">
        <f t="shared" si="32"/>
        <v/>
      </c>
      <c r="AV49" s="64" t="str">
        <f t="shared" si="33"/>
        <v/>
      </c>
      <c r="AW49" s="492" t="str">
        <f t="shared" si="34"/>
        <v/>
      </c>
      <c r="AX49" s="15" t="str">
        <f t="shared" si="35"/>
        <v/>
      </c>
      <c r="AY49" s="20" t="str">
        <f t="shared" si="36"/>
        <v/>
      </c>
      <c r="AZ49" s="20" t="str">
        <f t="shared" si="37"/>
        <v/>
      </c>
      <c r="BA49" s="64" t="str">
        <f t="shared" si="38"/>
        <v/>
      </c>
      <c r="BB49" s="499" t="str">
        <f t="shared" si="39"/>
        <v/>
      </c>
      <c r="BC49" s="15" t="str">
        <f t="shared" si="40"/>
        <v/>
      </c>
      <c r="BD49" s="20" t="str">
        <f t="shared" si="41"/>
        <v/>
      </c>
      <c r="BE49" s="20" t="str">
        <f t="shared" si="42"/>
        <v/>
      </c>
      <c r="BF49" s="70" t="str">
        <f t="shared" si="43"/>
        <v/>
      </c>
      <c r="BG49" s="66" t="str">
        <f t="shared" si="44"/>
        <v/>
      </c>
      <c r="BH49" s="72"/>
      <c r="BI49" s="71" t="str">
        <f t="shared" si="45"/>
        <v/>
      </c>
      <c r="BJ49" s="71" t="str">
        <f t="shared" si="16"/>
        <v/>
      </c>
      <c r="BK49" s="504" t="str">
        <f t="shared" si="46"/>
        <v/>
      </c>
      <c r="BL49" s="504" t="str" cm="1">
        <f t="array" ref="BL49">IF($AJ49="","",
_xlfn.IFS(
$BG49="Devis 1",
IF(ISBLANK(AT49),"",IFERROR(VALUE(TRIM(SUBSTITUTE(AT49,CHAR(160),""))),0)*IFERROR(VALUE(TRIM(SUBSTITUTE($AJ49,CHAR(160),""))),0)),
$BG49="Devis 2",
IF(ISBLANK(AY49),"",IFERROR(VALUE(TRIM(SUBSTITUTE(AY49,CHAR(160),""))),0)*IFERROR(VALUE(TRIM(SUBSTITUTE($AJ49,CHAR(160),""))),0)),
$BG49="Devis 3",
IF(ISBLANK(BD49),"",IFERROR(VALUE(TRIM(SUBSTITUTE(BD49,CHAR(160),""))),0)*IFERROR(VALUE(TRIM(SUBSTITUTE($AJ49,CHAR(160),""))),0)),
TRUE,0
)
)</f>
        <v/>
      </c>
      <c r="BM49" s="715" t="str" cm="1">
        <f t="array" ref="BM49">IF($AJ49="","",
_xlfn.IFS(
$BG49="Devis 1",
IF(ISBLANK(AU49),"",IFERROR(VALUE(TRIM(SUBSTITUTE(AU49,CHAR(160),""))),0)*IFERROR(VALUE(TRIM(SUBSTITUTE($AJ49,CHAR(160),""))),0)),
$BG49="Devis 2",
IF(ISBLANK(AZ49),"",IFERROR(VALUE(TRIM(SUBSTITUTE(AZ49,CHAR(160),""))),0)*IFERROR(VALUE(TRIM(SUBSTITUTE($AJ49,CHAR(160),""))),0)),
$BG49="Devis 3",
IF(ISBLANK(BE49),"",IFERROR(VALUE(TRIM(SUBSTITUTE(BE49,CHAR(160),""))),0)*IFERROR(VALUE(TRIM(SUBSTITUTE($AJ49,CHAR(160),""))),0)),
TRUE,0
)
)</f>
        <v/>
      </c>
      <c r="BN49" s="511" t="str">
        <f t="shared" si="47"/>
        <v/>
      </c>
      <c r="BO49" s="505"/>
      <c r="BP49" s="14" t="str" cm="1">
        <f t="array" ref="BP49">IF(OR(BN49="",BK49="",BL49="",BI49="",BM49="",BJ49=""),"",_xlfn.IFS(
ROUND(IFERROR(VALUE(TRIM(SUBSTITUTE(BN49,CHAR(160),""))),0),2)&gt;
ROUND(IFERROR(VALUE(TRIM(SUBSTITUTE(BK49,CHAR(160),""))),0),2),
"KO : Le montant retenu TTC est supérieur au montant raisonnable TTC. Merci de revoir la ligne de dépense ou plafonner son montant.",
ROUND(IFERROR(VALUE(TRIM(SUBSTITUTE(BL49,CHAR(160),""))),0),2)&gt;
ROUND(IFERROR(VALUE(TRIM(SUBSTITUTE(BI49,CHAR(160),""))),0),2),
"Attention : Le montant retenu HT est supérieur au montant HT raisonnable. Merci de revoir la ligne de dépense, plafonner son montant, ou justifier la reventillation HT / TVA.",
ROUND(IFERROR(VALUE(TRIM(SUBSTITUTE(BM49,CHAR(160),""))),0),2)&gt;
ROUND(IFERROR(VALUE(TRIM(SUBSTITUTE(BJ49,CHAR(160),""))),0),2),
"Attention : Le montant TVA retenu est supérieur au montant TVA raisonnable. Merci de revoir la ligne de dépense, plafonner son montant, ou justifier la reventillation HT / TVA.",
ROUND(IFERROR(VALUE(TRIM(SUBSTITUTE(BN49,CHAR(160),""))),0),2)&gt;
ROUND(IFERROR(VALUE(TRIM(SUBSTITUTE(MIN(Q49,V49,AA49),CHAR(160),""))),0),2),
"Attention : Le devis retenu n'est pas le moins cher. Une justification de la part du porteur est nécessaire.",
ROUND(IFERROR(VALUE(TRIM(SUBSTITUTE(BN49,CHAR(160),""))),0),2)=0,
"Attention : montant présenté entièrement écarté",
ROUND(IFERROR(VALUE(TRIM(SUBSTITUTE(BK49,CHAR(160),""))),0),2)=
ROUND(IFERROR(VALUE(TRIM(SUBSTITUTE(BN49,CHAR(160),""))),0),2),
"OK",
ROUND(IFERROR(VALUE(TRIM(SUBSTITUTE(BK49,CHAR(160),""))),0),2)&gt;
ROUND(IFERROR(VALUE(TRIM(SUBSTITUTE(BN49,CHAR(160),""))),0),2),
" OK : Montant instruit inférieur au montant raisonnable.",
TRUE,""
))</f>
        <v/>
      </c>
      <c r="BQ49" s="14" t="str" cm="1">
        <f t="array" ref="BQ49">IF(OR(BN49="",AE49="",BL49="",AC49="",BM49="",AD49=""),"",_xlfn.IFS(ROUND(IFERROR(VALUE(TRIM(SUBSTITUTE(BN49,CHAR(160),""))),0),2)&gt;ROUND(IFERROR(VALUE(TRIM(SUBSTITUTE(AE49,CHAR(160),""))),0),2),"KO : Le montant retenu TTC est supérieur au montant présenté TTC. Merci de revoir la ligne de dépense ou plafonner son montant.",ROUND(IFERROR(VALUE(TRIM(SUBSTITUTE(BN49,CHAR(160),""))),0),2)=0,"Attention : montant présenté entièrement écarté",ROUND(IFERROR(VALUE(TRIM(SUBSTITUTE(BL49,CHAR(160),""))),0),2)&gt;ROUND(IFERROR(VALUE(TRIM(SUBSTITUTE(AC49,CHAR(160),""))),0),2),"Attention : Le montant retenu HT est supérieur au montant HT présenté. Merci de revoir la ligne de dépense, plafonner son montant, ou justifier la reventillation HT / TVA.",ROUND(IFERROR(VALUE(TRIM(SUBSTITUTE(BM49,CHAR(160),""))),0),2)&gt;ROUND(IFERROR(VALUE(TRIM(SUBSTITUTE(AD49,CHAR(160),""))),0),2),"Attention : Le montant TVA retenu est supérieur au montant TVA présenté. Merci de revoir la ligne de dépense, plafonner son montant, ou justifier la reventillation HT / TVA.",ROUND(IFERROR(VALUE(TRIM(SUBSTITUTE(AE49,CHAR(160),""))),0),2)=0,"",ROUND(IFERROR(VALUE(TRIM(SUBSTITUTE(BN49,CHAR(160),""))),0),2)=
ROUND(IFERROR(VALUE(TRIM(SUBSTITUTE(AE49,CHAR(160),""))),0),2),"OK",ROUND(IFERROR(VALUE(TRIM(SUBSTITUTE(BN49,CHAR(160),""))),0),2)&lt;ROUND(IFERROR(VALUE(TRIM(SUBSTITUTE(AE49,CHAR(160),""))),0),2),"Attention : montant présenté partiellement écarté",TRUE,""))</f>
        <v/>
      </c>
      <c r="BR49" s="71" t="str">
        <f t="shared" si="48"/>
        <v/>
      </c>
      <c r="BS49" s="71" t="str">
        <f t="shared" si="49"/>
        <v/>
      </c>
      <c r="BT49" s="71" t="str">
        <f t="shared" si="50"/>
        <v/>
      </c>
    </row>
    <row r="50" spans="1:72" ht="18" customHeight="1">
      <c r="A50" s="684">
        <v>42</v>
      </c>
      <c r="B50" s="7"/>
      <c r="C50" s="7"/>
      <c r="D50" s="424"/>
      <c r="E50" s="11"/>
      <c r="F50" s="7"/>
      <c r="G50" s="7"/>
      <c r="H50" s="7"/>
      <c r="I50" s="7"/>
      <c r="J50" s="18"/>
      <c r="K50" s="7"/>
      <c r="L50" s="19"/>
      <c r="M50" s="475"/>
      <c r="N50" s="7"/>
      <c r="O50" s="425"/>
      <c r="P50" s="9"/>
      <c r="Q50" s="64" t="str">
        <f t="shared" si="51"/>
        <v/>
      </c>
      <c r="R50" s="488"/>
      <c r="S50" s="471"/>
      <c r="T50" s="9"/>
      <c r="U50" s="9"/>
      <c r="V50" s="64" t="str">
        <f t="shared" si="52"/>
        <v/>
      </c>
      <c r="W50" s="496"/>
      <c r="X50" s="471"/>
      <c r="Y50" s="9"/>
      <c r="Z50" s="9"/>
      <c r="AA50" s="65" t="str">
        <f t="shared" si="53"/>
        <v/>
      </c>
      <c r="AB50" s="16"/>
      <c r="AC50" s="120" t="str" cm="1">
        <f t="array" ref="AC50">IF((_xlfn.IFS(TRIM(SUBSTITUTE(AB50,CHAR(160),""))="Devis 1",IFERROR(VALUE(TRIM(SUBSTITUTE(O50,CHAR(160),""))),0),TRIM(SUBSTITUTE(AB50,CHAR(160),""))="Devis 2",IFERROR(VALUE(TRIM(SUBSTITUTE(T50,CHAR(160),""))),0),TRIM(SUBSTITUTE(AB50,CHAR(160),""))="Devis 3",IFERROR(VALUE(TRIM(SUBSTITUTE(Y50,CHAR(160),""))),0),TRUE,0)*IFERROR(VALUE(TRIM(SUBSTITUTE(E50,CHAR(160),""))),0))=0,"",_xlfn.IFS(TRIM(SUBSTITUTE(AB50,CHAR(160),""))="Devis 1",IFERROR(VALUE(TRIM(SUBSTITUTE(O50,CHAR(160),""))),0),TRIM(SUBSTITUTE(AB50,CHAR(160),""))="Devis 2",IFERROR(VALUE(TRIM(SUBSTITUTE(T50,CHAR(160),""))),0),TRIM(SUBSTITUTE(AB50,CHAR(160),""))="Devis 3",IFERROR(VALUE(TRIM(SUBSTITUTE(Y50,CHAR(160),""))),0),TRUE,0)*IFERROR(VALUE(TRIM(SUBSTITUTE(E50,CHAR(160),""))),0))</f>
        <v/>
      </c>
      <c r="AD50" s="116" t="str" cm="1">
        <f t="array" ref="AD50">IF(ROUND((_xlfn.IFS(TRIM(SUBSTITUTE(AB50,CHAR(160),""))="Devis 1",IFERROR(VALUE(TRIM(SUBSTITUTE(P50,CHAR(160),""))),0),TRIM(SUBSTITUTE(AB50,CHAR(160),""))="Devis 2",IFERROR(VALUE(TRIM(SUBSTITUTE(U50,CHAR(160),""))),0),TRIM(SUBSTITUTE(AB50,CHAR(160),""))="Devis 3",IFERROR(VALUE(TRIM(SUBSTITUTE(Z50,CHAR(160),""))),0),TRUE,0)*IFERROR(VALUE(TRIM(SUBSTITUTE(E50,CHAR(160),""))),0)),2)=0,IF(AC50&lt;&gt;"",0,""),ROUND((_xlfn.IFS(TRIM(SUBSTITUTE(AB50,CHAR(160),""))="Devis 1",IFERROR(VALUE(TRIM(SUBSTITUTE(P50,CHAR(160),""))),0),TRIM(SUBSTITUTE(AB50,CHAR(160),""))="Devis 2",IFERROR(VALUE(TRIM(SUBSTITUTE(U50,CHAR(160),""))),0),TRIM(SUBSTITUTE(AB50,CHAR(160),""))="Devis 3",IFERROR(VALUE(TRIM(SUBSTITUTE(Z50,CHAR(160),""))),0),TRUE,0)*IFERROR(VALUE(TRIM(SUBSTITUTE(E50,CHAR(160),""))),0)),2))</f>
        <v/>
      </c>
      <c r="AE50" s="121" t="str">
        <f t="shared" si="54"/>
        <v/>
      </c>
      <c r="AF50" s="683"/>
      <c r="AG50" s="66" t="str">
        <f t="shared" si="18"/>
        <v/>
      </c>
      <c r="AH50" s="15" t="str">
        <f t="shared" si="19"/>
        <v/>
      </c>
      <c r="AI50" s="15" t="str">
        <f t="shared" si="20"/>
        <v/>
      </c>
      <c r="AJ50" s="442" t="str">
        <f t="shared" si="21"/>
        <v/>
      </c>
      <c r="AK50" s="15" t="str">
        <f t="shared" si="22"/>
        <v/>
      </c>
      <c r="AL50" s="15" t="str">
        <f t="shared" si="23"/>
        <v/>
      </c>
      <c r="AM50" s="15" t="str">
        <f t="shared" si="24"/>
        <v/>
      </c>
      <c r="AN50" s="15" t="str">
        <f t="shared" si="25"/>
        <v/>
      </c>
      <c r="AO50" s="15" t="str">
        <f t="shared" si="26"/>
        <v/>
      </c>
      <c r="AP50" s="15" t="str">
        <f t="shared" si="27"/>
        <v/>
      </c>
      <c r="AQ50" s="69" t="str">
        <f t="shared" si="28"/>
        <v/>
      </c>
      <c r="AR50" s="482" t="str">
        <f t="shared" si="29"/>
        <v/>
      </c>
      <c r="AS50" s="15" t="str">
        <f t="shared" si="30"/>
        <v/>
      </c>
      <c r="AT50" s="20" t="str">
        <f t="shared" si="31"/>
        <v/>
      </c>
      <c r="AU50" s="20" t="str">
        <f t="shared" si="32"/>
        <v/>
      </c>
      <c r="AV50" s="64" t="str">
        <f t="shared" si="33"/>
        <v/>
      </c>
      <c r="AW50" s="492" t="str">
        <f t="shared" si="34"/>
        <v/>
      </c>
      <c r="AX50" s="15" t="str">
        <f t="shared" si="35"/>
        <v/>
      </c>
      <c r="AY50" s="20" t="str">
        <f t="shared" si="36"/>
        <v/>
      </c>
      <c r="AZ50" s="20" t="str">
        <f t="shared" si="37"/>
        <v/>
      </c>
      <c r="BA50" s="64" t="str">
        <f t="shared" si="38"/>
        <v/>
      </c>
      <c r="BB50" s="499" t="str">
        <f t="shared" si="39"/>
        <v/>
      </c>
      <c r="BC50" s="15" t="str">
        <f t="shared" si="40"/>
        <v/>
      </c>
      <c r="BD50" s="20" t="str">
        <f t="shared" si="41"/>
        <v/>
      </c>
      <c r="BE50" s="20" t="str">
        <f t="shared" si="42"/>
        <v/>
      </c>
      <c r="BF50" s="70" t="str">
        <f t="shared" si="43"/>
        <v/>
      </c>
      <c r="BG50" s="66" t="str">
        <f t="shared" si="44"/>
        <v/>
      </c>
      <c r="BH50" s="72"/>
      <c r="BI50" s="71" t="str">
        <f t="shared" si="45"/>
        <v/>
      </c>
      <c r="BJ50" s="71" t="str">
        <f t="shared" si="16"/>
        <v/>
      </c>
      <c r="BK50" s="504" t="str">
        <f t="shared" si="46"/>
        <v/>
      </c>
      <c r="BL50" s="504" t="str" cm="1">
        <f t="array" ref="BL50">IF($AJ50="","",
_xlfn.IFS(
$BG50="Devis 1",
IF(ISBLANK(AT50),"",IFERROR(VALUE(TRIM(SUBSTITUTE(AT50,CHAR(160),""))),0)*IFERROR(VALUE(TRIM(SUBSTITUTE($AJ50,CHAR(160),""))),0)),
$BG50="Devis 2",
IF(ISBLANK(AY50),"",IFERROR(VALUE(TRIM(SUBSTITUTE(AY50,CHAR(160),""))),0)*IFERROR(VALUE(TRIM(SUBSTITUTE($AJ50,CHAR(160),""))),0)),
$BG50="Devis 3",
IF(ISBLANK(BD50),"",IFERROR(VALUE(TRIM(SUBSTITUTE(BD50,CHAR(160),""))),0)*IFERROR(VALUE(TRIM(SUBSTITUTE($AJ50,CHAR(160),""))),0)),
TRUE,0
)
)</f>
        <v/>
      </c>
      <c r="BM50" s="715" t="str" cm="1">
        <f t="array" ref="BM50">IF($AJ50="","",
_xlfn.IFS(
$BG50="Devis 1",
IF(ISBLANK(AU50),"",IFERROR(VALUE(TRIM(SUBSTITUTE(AU50,CHAR(160),""))),0)*IFERROR(VALUE(TRIM(SUBSTITUTE($AJ50,CHAR(160),""))),0)),
$BG50="Devis 2",
IF(ISBLANK(AZ50),"",IFERROR(VALUE(TRIM(SUBSTITUTE(AZ50,CHAR(160),""))),0)*IFERROR(VALUE(TRIM(SUBSTITUTE($AJ50,CHAR(160),""))),0)),
$BG50="Devis 3",
IF(ISBLANK(BE50),"",IFERROR(VALUE(TRIM(SUBSTITUTE(BE50,CHAR(160),""))),0)*IFERROR(VALUE(TRIM(SUBSTITUTE($AJ50,CHAR(160),""))),0)),
TRUE,0
)
)</f>
        <v/>
      </c>
      <c r="BN50" s="511" t="str">
        <f t="shared" si="47"/>
        <v/>
      </c>
      <c r="BO50" s="505"/>
      <c r="BP50" s="14" t="str" cm="1">
        <f t="array" ref="BP50">IF(OR(BN50="",BK50="",BL50="",BI50="",BM50="",BJ50=""),"",_xlfn.IFS(
ROUND(IFERROR(VALUE(TRIM(SUBSTITUTE(BN50,CHAR(160),""))),0),2)&gt;
ROUND(IFERROR(VALUE(TRIM(SUBSTITUTE(BK50,CHAR(160),""))),0),2),
"KO : Le montant retenu TTC est supérieur au montant raisonnable TTC. Merci de revoir la ligne de dépense ou plafonner son montant.",
ROUND(IFERROR(VALUE(TRIM(SUBSTITUTE(BL50,CHAR(160),""))),0),2)&gt;
ROUND(IFERROR(VALUE(TRIM(SUBSTITUTE(BI50,CHAR(160),""))),0),2),
"Attention : Le montant retenu HT est supérieur au montant HT raisonnable. Merci de revoir la ligne de dépense, plafonner son montant, ou justifier la reventillation HT / TVA.",
ROUND(IFERROR(VALUE(TRIM(SUBSTITUTE(BM50,CHAR(160),""))),0),2)&gt;
ROUND(IFERROR(VALUE(TRIM(SUBSTITUTE(BJ50,CHAR(160),""))),0),2),
"Attention : Le montant TVA retenu est supérieur au montant TVA raisonnable. Merci de revoir la ligne de dépense, plafonner son montant, ou justifier la reventillation HT / TVA.",
ROUND(IFERROR(VALUE(TRIM(SUBSTITUTE(BN50,CHAR(160),""))),0),2)&gt;
ROUND(IFERROR(VALUE(TRIM(SUBSTITUTE(MIN(Q50,V50,AA50),CHAR(160),""))),0),2),
"Attention : Le devis retenu n'est pas le moins cher. Une justification de la part du porteur est nécessaire.",
ROUND(IFERROR(VALUE(TRIM(SUBSTITUTE(BN50,CHAR(160),""))),0),2)=0,
"Attention : montant présenté entièrement écarté",
ROUND(IFERROR(VALUE(TRIM(SUBSTITUTE(BK50,CHAR(160),""))),0),2)=
ROUND(IFERROR(VALUE(TRIM(SUBSTITUTE(BN50,CHAR(160),""))),0),2),
"OK",
ROUND(IFERROR(VALUE(TRIM(SUBSTITUTE(BK50,CHAR(160),""))),0),2)&gt;
ROUND(IFERROR(VALUE(TRIM(SUBSTITUTE(BN50,CHAR(160),""))),0),2),
" OK : Montant instruit inférieur au montant raisonnable.",
TRUE,""
))</f>
        <v/>
      </c>
      <c r="BQ50" s="14" t="str" cm="1">
        <f t="array" ref="BQ50">IF(OR(BN50="",AE50="",BL50="",AC50="",BM50="",AD50=""),"",_xlfn.IFS(ROUND(IFERROR(VALUE(TRIM(SUBSTITUTE(BN50,CHAR(160),""))),0),2)&gt;ROUND(IFERROR(VALUE(TRIM(SUBSTITUTE(AE50,CHAR(160),""))),0),2),"KO : Le montant retenu TTC est supérieur au montant présenté TTC. Merci de revoir la ligne de dépense ou plafonner son montant.",ROUND(IFERROR(VALUE(TRIM(SUBSTITUTE(BN50,CHAR(160),""))),0),2)=0,"Attention : montant présenté entièrement écarté",ROUND(IFERROR(VALUE(TRIM(SUBSTITUTE(BL50,CHAR(160),""))),0),2)&gt;ROUND(IFERROR(VALUE(TRIM(SUBSTITUTE(AC50,CHAR(160),""))),0),2),"Attention : Le montant retenu HT est supérieur au montant HT présenté. Merci de revoir la ligne de dépense, plafonner son montant, ou justifier la reventillation HT / TVA.",ROUND(IFERROR(VALUE(TRIM(SUBSTITUTE(BM50,CHAR(160),""))),0),2)&gt;ROUND(IFERROR(VALUE(TRIM(SUBSTITUTE(AD50,CHAR(160),""))),0),2),"Attention : Le montant TVA retenu est supérieur au montant TVA présenté. Merci de revoir la ligne de dépense, plafonner son montant, ou justifier la reventillation HT / TVA.",ROUND(IFERROR(VALUE(TRIM(SUBSTITUTE(AE50,CHAR(160),""))),0),2)=0,"",ROUND(IFERROR(VALUE(TRIM(SUBSTITUTE(BN50,CHAR(160),""))),0),2)=
ROUND(IFERROR(VALUE(TRIM(SUBSTITUTE(AE50,CHAR(160),""))),0),2),"OK",ROUND(IFERROR(VALUE(TRIM(SUBSTITUTE(BN50,CHAR(160),""))),0),2)&lt;ROUND(IFERROR(VALUE(TRIM(SUBSTITUTE(AE50,CHAR(160),""))),0),2),"Attention : montant présenté partiellement écarté",TRUE,""))</f>
        <v/>
      </c>
      <c r="BR50" s="71" t="str">
        <f t="shared" si="48"/>
        <v/>
      </c>
      <c r="BS50" s="71" t="str">
        <f t="shared" si="49"/>
        <v/>
      </c>
      <c r="BT50" s="71" t="str">
        <f t="shared" si="50"/>
        <v/>
      </c>
    </row>
    <row r="51" spans="1:72" ht="18" customHeight="1">
      <c r="A51" s="684">
        <v>43</v>
      </c>
      <c r="B51" s="7"/>
      <c r="C51" s="7"/>
      <c r="D51" s="424"/>
      <c r="E51" s="11"/>
      <c r="F51" s="7"/>
      <c r="G51" s="7"/>
      <c r="H51" s="7"/>
      <c r="I51" s="7"/>
      <c r="J51" s="18"/>
      <c r="K51" s="7"/>
      <c r="L51" s="19"/>
      <c r="M51" s="475"/>
      <c r="N51" s="7"/>
      <c r="O51" s="425"/>
      <c r="P51" s="9"/>
      <c r="Q51" s="64" t="str">
        <f t="shared" si="51"/>
        <v/>
      </c>
      <c r="R51" s="488"/>
      <c r="S51" s="471"/>
      <c r="T51" s="9"/>
      <c r="U51" s="9"/>
      <c r="V51" s="64" t="str">
        <f t="shared" si="52"/>
        <v/>
      </c>
      <c r="W51" s="496"/>
      <c r="X51" s="471"/>
      <c r="Y51" s="9"/>
      <c r="Z51" s="9"/>
      <c r="AA51" s="65" t="str">
        <f t="shared" si="53"/>
        <v/>
      </c>
      <c r="AB51" s="16"/>
      <c r="AC51" s="120" t="str" cm="1">
        <f t="array" ref="AC51">IF((_xlfn.IFS(TRIM(SUBSTITUTE(AB51,CHAR(160),""))="Devis 1",IFERROR(VALUE(TRIM(SUBSTITUTE(O51,CHAR(160),""))),0),TRIM(SUBSTITUTE(AB51,CHAR(160),""))="Devis 2",IFERROR(VALUE(TRIM(SUBSTITUTE(T51,CHAR(160),""))),0),TRIM(SUBSTITUTE(AB51,CHAR(160),""))="Devis 3",IFERROR(VALUE(TRIM(SUBSTITUTE(Y51,CHAR(160),""))),0),TRUE,0)*IFERROR(VALUE(TRIM(SUBSTITUTE(E51,CHAR(160),""))),0))=0,"",_xlfn.IFS(TRIM(SUBSTITUTE(AB51,CHAR(160),""))="Devis 1",IFERROR(VALUE(TRIM(SUBSTITUTE(O51,CHAR(160),""))),0),TRIM(SUBSTITUTE(AB51,CHAR(160),""))="Devis 2",IFERROR(VALUE(TRIM(SUBSTITUTE(T51,CHAR(160),""))),0),TRIM(SUBSTITUTE(AB51,CHAR(160),""))="Devis 3",IFERROR(VALUE(TRIM(SUBSTITUTE(Y51,CHAR(160),""))),0),TRUE,0)*IFERROR(VALUE(TRIM(SUBSTITUTE(E51,CHAR(160),""))),0))</f>
        <v/>
      </c>
      <c r="AD51" s="116" t="str" cm="1">
        <f t="array" ref="AD51">IF(ROUND((_xlfn.IFS(TRIM(SUBSTITUTE(AB51,CHAR(160),""))="Devis 1",IFERROR(VALUE(TRIM(SUBSTITUTE(P51,CHAR(160),""))),0),TRIM(SUBSTITUTE(AB51,CHAR(160),""))="Devis 2",IFERROR(VALUE(TRIM(SUBSTITUTE(U51,CHAR(160),""))),0),TRIM(SUBSTITUTE(AB51,CHAR(160),""))="Devis 3",IFERROR(VALUE(TRIM(SUBSTITUTE(Z51,CHAR(160),""))),0),TRUE,0)*IFERROR(VALUE(TRIM(SUBSTITUTE(E51,CHAR(160),""))),0)),2)=0,IF(AC51&lt;&gt;"",0,""),ROUND((_xlfn.IFS(TRIM(SUBSTITUTE(AB51,CHAR(160),""))="Devis 1",IFERROR(VALUE(TRIM(SUBSTITUTE(P51,CHAR(160),""))),0),TRIM(SUBSTITUTE(AB51,CHAR(160),""))="Devis 2",IFERROR(VALUE(TRIM(SUBSTITUTE(U51,CHAR(160),""))),0),TRIM(SUBSTITUTE(AB51,CHAR(160),""))="Devis 3",IFERROR(VALUE(TRIM(SUBSTITUTE(Z51,CHAR(160),""))),0),TRUE,0)*IFERROR(VALUE(TRIM(SUBSTITUTE(E51,CHAR(160),""))),0)),2))</f>
        <v/>
      </c>
      <c r="AE51" s="121" t="str">
        <f t="shared" si="54"/>
        <v/>
      </c>
      <c r="AF51" s="683"/>
      <c r="AG51" s="66" t="str">
        <f t="shared" si="18"/>
        <v/>
      </c>
      <c r="AH51" s="15" t="str">
        <f t="shared" si="19"/>
        <v/>
      </c>
      <c r="AI51" s="15" t="str">
        <f t="shared" si="20"/>
        <v/>
      </c>
      <c r="AJ51" s="442" t="str">
        <f t="shared" si="21"/>
        <v/>
      </c>
      <c r="AK51" s="15" t="str">
        <f t="shared" si="22"/>
        <v/>
      </c>
      <c r="AL51" s="15" t="str">
        <f t="shared" si="23"/>
        <v/>
      </c>
      <c r="AM51" s="15" t="str">
        <f t="shared" si="24"/>
        <v/>
      </c>
      <c r="AN51" s="15" t="str">
        <f t="shared" si="25"/>
        <v/>
      </c>
      <c r="AO51" s="15" t="str">
        <f t="shared" si="26"/>
        <v/>
      </c>
      <c r="AP51" s="15" t="str">
        <f t="shared" si="27"/>
        <v/>
      </c>
      <c r="AQ51" s="69" t="str">
        <f t="shared" si="28"/>
        <v/>
      </c>
      <c r="AR51" s="482" t="str">
        <f t="shared" si="29"/>
        <v/>
      </c>
      <c r="AS51" s="15" t="str">
        <f t="shared" si="30"/>
        <v/>
      </c>
      <c r="AT51" s="20" t="str">
        <f t="shared" si="31"/>
        <v/>
      </c>
      <c r="AU51" s="20" t="str">
        <f t="shared" si="32"/>
        <v/>
      </c>
      <c r="AV51" s="64" t="str">
        <f t="shared" si="33"/>
        <v/>
      </c>
      <c r="AW51" s="492" t="str">
        <f t="shared" si="34"/>
        <v/>
      </c>
      <c r="AX51" s="15" t="str">
        <f t="shared" si="35"/>
        <v/>
      </c>
      <c r="AY51" s="20" t="str">
        <f t="shared" si="36"/>
        <v/>
      </c>
      <c r="AZ51" s="20" t="str">
        <f t="shared" si="37"/>
        <v/>
      </c>
      <c r="BA51" s="64" t="str">
        <f t="shared" si="38"/>
        <v/>
      </c>
      <c r="BB51" s="499" t="str">
        <f t="shared" si="39"/>
        <v/>
      </c>
      <c r="BC51" s="15" t="str">
        <f t="shared" si="40"/>
        <v/>
      </c>
      <c r="BD51" s="20" t="str">
        <f t="shared" si="41"/>
        <v/>
      </c>
      <c r="BE51" s="20" t="str">
        <f t="shared" si="42"/>
        <v/>
      </c>
      <c r="BF51" s="70" t="str">
        <f t="shared" si="43"/>
        <v/>
      </c>
      <c r="BG51" s="66" t="str">
        <f t="shared" si="44"/>
        <v/>
      </c>
      <c r="BH51" s="72"/>
      <c r="BI51" s="71" t="str">
        <f t="shared" si="45"/>
        <v/>
      </c>
      <c r="BJ51" s="71" t="str">
        <f t="shared" si="16"/>
        <v/>
      </c>
      <c r="BK51" s="504" t="str">
        <f t="shared" si="46"/>
        <v/>
      </c>
      <c r="BL51" s="504" t="str" cm="1">
        <f t="array" ref="BL51">IF($AJ51="","",
_xlfn.IFS(
$BG51="Devis 1",
IF(ISBLANK(AT51),"",IFERROR(VALUE(TRIM(SUBSTITUTE(AT51,CHAR(160),""))),0)*IFERROR(VALUE(TRIM(SUBSTITUTE($AJ51,CHAR(160),""))),0)),
$BG51="Devis 2",
IF(ISBLANK(AY51),"",IFERROR(VALUE(TRIM(SUBSTITUTE(AY51,CHAR(160),""))),0)*IFERROR(VALUE(TRIM(SUBSTITUTE($AJ51,CHAR(160),""))),0)),
$BG51="Devis 3",
IF(ISBLANK(BD51),"",IFERROR(VALUE(TRIM(SUBSTITUTE(BD51,CHAR(160),""))),0)*IFERROR(VALUE(TRIM(SUBSTITUTE($AJ51,CHAR(160),""))),0)),
TRUE,0
)
)</f>
        <v/>
      </c>
      <c r="BM51" s="715" t="str" cm="1">
        <f t="array" ref="BM51">IF($AJ51="","",
_xlfn.IFS(
$BG51="Devis 1",
IF(ISBLANK(AU51),"",IFERROR(VALUE(TRIM(SUBSTITUTE(AU51,CHAR(160),""))),0)*IFERROR(VALUE(TRIM(SUBSTITUTE($AJ51,CHAR(160),""))),0)),
$BG51="Devis 2",
IF(ISBLANK(AZ51),"",IFERROR(VALUE(TRIM(SUBSTITUTE(AZ51,CHAR(160),""))),0)*IFERROR(VALUE(TRIM(SUBSTITUTE($AJ51,CHAR(160),""))),0)),
$BG51="Devis 3",
IF(ISBLANK(BE51),"",IFERROR(VALUE(TRIM(SUBSTITUTE(BE51,CHAR(160),""))),0)*IFERROR(VALUE(TRIM(SUBSTITUTE($AJ51,CHAR(160),""))),0)),
TRUE,0
)
)</f>
        <v/>
      </c>
      <c r="BN51" s="511" t="str">
        <f t="shared" si="47"/>
        <v/>
      </c>
      <c r="BO51" s="505"/>
      <c r="BP51" s="14" t="str" cm="1">
        <f t="array" ref="BP51">IF(OR(BN51="",BK51="",BL51="",BI51="",BM51="",BJ51=""),"",_xlfn.IFS(
ROUND(IFERROR(VALUE(TRIM(SUBSTITUTE(BN51,CHAR(160),""))),0),2)&gt;
ROUND(IFERROR(VALUE(TRIM(SUBSTITUTE(BK51,CHAR(160),""))),0),2),
"KO : Le montant retenu TTC est supérieur au montant raisonnable TTC. Merci de revoir la ligne de dépense ou plafonner son montant.",
ROUND(IFERROR(VALUE(TRIM(SUBSTITUTE(BL51,CHAR(160),""))),0),2)&gt;
ROUND(IFERROR(VALUE(TRIM(SUBSTITUTE(BI51,CHAR(160),""))),0),2),
"Attention : Le montant retenu HT est supérieur au montant HT raisonnable. Merci de revoir la ligne de dépense, plafonner son montant, ou justifier la reventillation HT / TVA.",
ROUND(IFERROR(VALUE(TRIM(SUBSTITUTE(BM51,CHAR(160),""))),0),2)&gt;
ROUND(IFERROR(VALUE(TRIM(SUBSTITUTE(BJ51,CHAR(160),""))),0),2),
"Attention : Le montant TVA retenu est supérieur au montant TVA raisonnable. Merci de revoir la ligne de dépense, plafonner son montant, ou justifier la reventillation HT / TVA.",
ROUND(IFERROR(VALUE(TRIM(SUBSTITUTE(BN51,CHAR(160),""))),0),2)&gt;
ROUND(IFERROR(VALUE(TRIM(SUBSTITUTE(MIN(Q51,V51,AA51),CHAR(160),""))),0),2),
"Attention : Le devis retenu n'est pas le moins cher. Une justification de la part du porteur est nécessaire.",
ROUND(IFERROR(VALUE(TRIM(SUBSTITUTE(BN51,CHAR(160),""))),0),2)=0,
"Attention : montant présenté entièrement écarté",
ROUND(IFERROR(VALUE(TRIM(SUBSTITUTE(BK51,CHAR(160),""))),0),2)=
ROUND(IFERROR(VALUE(TRIM(SUBSTITUTE(BN51,CHAR(160),""))),0),2),
"OK",
ROUND(IFERROR(VALUE(TRIM(SUBSTITUTE(BK51,CHAR(160),""))),0),2)&gt;
ROUND(IFERROR(VALUE(TRIM(SUBSTITUTE(BN51,CHAR(160),""))),0),2),
" OK : Montant instruit inférieur au montant raisonnable.",
TRUE,""
))</f>
        <v/>
      </c>
      <c r="BQ51" s="14" t="str" cm="1">
        <f t="array" ref="BQ51">IF(OR(BN51="",AE51="",BL51="",AC51="",BM51="",AD51=""),"",_xlfn.IFS(ROUND(IFERROR(VALUE(TRIM(SUBSTITUTE(BN51,CHAR(160),""))),0),2)&gt;ROUND(IFERROR(VALUE(TRIM(SUBSTITUTE(AE51,CHAR(160),""))),0),2),"KO : Le montant retenu TTC est supérieur au montant présenté TTC. Merci de revoir la ligne de dépense ou plafonner son montant.",ROUND(IFERROR(VALUE(TRIM(SUBSTITUTE(BN51,CHAR(160),""))),0),2)=0,"Attention : montant présenté entièrement écarté",ROUND(IFERROR(VALUE(TRIM(SUBSTITUTE(BL51,CHAR(160),""))),0),2)&gt;ROUND(IFERROR(VALUE(TRIM(SUBSTITUTE(AC51,CHAR(160),""))),0),2),"Attention : Le montant retenu HT est supérieur au montant HT présenté. Merci de revoir la ligne de dépense, plafonner son montant, ou justifier la reventillation HT / TVA.",ROUND(IFERROR(VALUE(TRIM(SUBSTITUTE(BM51,CHAR(160),""))),0),2)&gt;ROUND(IFERROR(VALUE(TRIM(SUBSTITUTE(AD51,CHAR(160),""))),0),2),"Attention : Le montant TVA retenu est supérieur au montant TVA présenté. Merci de revoir la ligne de dépense, plafonner son montant, ou justifier la reventillation HT / TVA.",ROUND(IFERROR(VALUE(TRIM(SUBSTITUTE(AE51,CHAR(160),""))),0),2)=0,"",ROUND(IFERROR(VALUE(TRIM(SUBSTITUTE(BN51,CHAR(160),""))),0),2)=
ROUND(IFERROR(VALUE(TRIM(SUBSTITUTE(AE51,CHAR(160),""))),0),2),"OK",ROUND(IFERROR(VALUE(TRIM(SUBSTITUTE(BN51,CHAR(160),""))),0),2)&lt;ROUND(IFERROR(VALUE(TRIM(SUBSTITUTE(AE51,CHAR(160),""))),0),2),"Attention : montant présenté partiellement écarté",TRUE,""))</f>
        <v/>
      </c>
      <c r="BR51" s="71" t="str">
        <f t="shared" si="48"/>
        <v/>
      </c>
      <c r="BS51" s="71" t="str">
        <f t="shared" si="49"/>
        <v/>
      </c>
      <c r="BT51" s="71" t="str">
        <f t="shared" si="50"/>
        <v/>
      </c>
    </row>
    <row r="52" spans="1:72" ht="18" customHeight="1">
      <c r="A52" s="684">
        <v>44</v>
      </c>
      <c r="B52" s="7"/>
      <c r="C52" s="7"/>
      <c r="D52" s="424"/>
      <c r="E52" s="11"/>
      <c r="F52" s="7"/>
      <c r="G52" s="7"/>
      <c r="H52" s="7"/>
      <c r="I52" s="7"/>
      <c r="J52" s="18"/>
      <c r="K52" s="7"/>
      <c r="L52" s="19"/>
      <c r="M52" s="475"/>
      <c r="N52" s="7"/>
      <c r="O52" s="425"/>
      <c r="P52" s="9"/>
      <c r="Q52" s="64" t="str">
        <f t="shared" si="51"/>
        <v/>
      </c>
      <c r="R52" s="488"/>
      <c r="S52" s="471"/>
      <c r="T52" s="9"/>
      <c r="U52" s="9"/>
      <c r="V52" s="64" t="str">
        <f t="shared" si="52"/>
        <v/>
      </c>
      <c r="W52" s="496"/>
      <c r="X52" s="471"/>
      <c r="Y52" s="9"/>
      <c r="Z52" s="9"/>
      <c r="AA52" s="65" t="str">
        <f t="shared" si="53"/>
        <v/>
      </c>
      <c r="AB52" s="16"/>
      <c r="AC52" s="120" t="str" cm="1">
        <f t="array" ref="AC52">IF((_xlfn.IFS(TRIM(SUBSTITUTE(AB52,CHAR(160),""))="Devis 1",IFERROR(VALUE(TRIM(SUBSTITUTE(O52,CHAR(160),""))),0),TRIM(SUBSTITUTE(AB52,CHAR(160),""))="Devis 2",IFERROR(VALUE(TRIM(SUBSTITUTE(T52,CHAR(160),""))),0),TRIM(SUBSTITUTE(AB52,CHAR(160),""))="Devis 3",IFERROR(VALUE(TRIM(SUBSTITUTE(Y52,CHAR(160),""))),0),TRUE,0)*IFERROR(VALUE(TRIM(SUBSTITUTE(E52,CHAR(160),""))),0))=0,"",_xlfn.IFS(TRIM(SUBSTITUTE(AB52,CHAR(160),""))="Devis 1",IFERROR(VALUE(TRIM(SUBSTITUTE(O52,CHAR(160),""))),0),TRIM(SUBSTITUTE(AB52,CHAR(160),""))="Devis 2",IFERROR(VALUE(TRIM(SUBSTITUTE(T52,CHAR(160),""))),0),TRIM(SUBSTITUTE(AB52,CHAR(160),""))="Devis 3",IFERROR(VALUE(TRIM(SUBSTITUTE(Y52,CHAR(160),""))),0),TRUE,0)*IFERROR(VALUE(TRIM(SUBSTITUTE(E52,CHAR(160),""))),0))</f>
        <v/>
      </c>
      <c r="AD52" s="116" t="str" cm="1">
        <f t="array" ref="AD52">IF(ROUND((_xlfn.IFS(TRIM(SUBSTITUTE(AB52,CHAR(160),""))="Devis 1",IFERROR(VALUE(TRIM(SUBSTITUTE(P52,CHAR(160),""))),0),TRIM(SUBSTITUTE(AB52,CHAR(160),""))="Devis 2",IFERROR(VALUE(TRIM(SUBSTITUTE(U52,CHAR(160),""))),0),TRIM(SUBSTITUTE(AB52,CHAR(160),""))="Devis 3",IFERROR(VALUE(TRIM(SUBSTITUTE(Z52,CHAR(160),""))),0),TRUE,0)*IFERROR(VALUE(TRIM(SUBSTITUTE(E52,CHAR(160),""))),0)),2)=0,IF(AC52&lt;&gt;"",0,""),ROUND((_xlfn.IFS(TRIM(SUBSTITUTE(AB52,CHAR(160),""))="Devis 1",IFERROR(VALUE(TRIM(SUBSTITUTE(P52,CHAR(160),""))),0),TRIM(SUBSTITUTE(AB52,CHAR(160),""))="Devis 2",IFERROR(VALUE(TRIM(SUBSTITUTE(U52,CHAR(160),""))),0),TRIM(SUBSTITUTE(AB52,CHAR(160),""))="Devis 3",IFERROR(VALUE(TRIM(SUBSTITUTE(Z52,CHAR(160),""))),0),TRUE,0)*IFERROR(VALUE(TRIM(SUBSTITUTE(E52,CHAR(160),""))),0)),2))</f>
        <v/>
      </c>
      <c r="AE52" s="121" t="str">
        <f t="shared" si="54"/>
        <v/>
      </c>
      <c r="AF52" s="683"/>
      <c r="AG52" s="66" t="str">
        <f t="shared" si="18"/>
        <v/>
      </c>
      <c r="AH52" s="15" t="str">
        <f t="shared" si="19"/>
        <v/>
      </c>
      <c r="AI52" s="15" t="str">
        <f t="shared" si="20"/>
        <v/>
      </c>
      <c r="AJ52" s="442" t="str">
        <f t="shared" si="21"/>
        <v/>
      </c>
      <c r="AK52" s="15" t="str">
        <f t="shared" si="22"/>
        <v/>
      </c>
      <c r="AL52" s="15" t="str">
        <f t="shared" si="23"/>
        <v/>
      </c>
      <c r="AM52" s="15" t="str">
        <f t="shared" si="24"/>
        <v/>
      </c>
      <c r="AN52" s="15" t="str">
        <f t="shared" si="25"/>
        <v/>
      </c>
      <c r="AO52" s="15" t="str">
        <f t="shared" si="26"/>
        <v/>
      </c>
      <c r="AP52" s="15" t="str">
        <f t="shared" si="27"/>
        <v/>
      </c>
      <c r="AQ52" s="69" t="str">
        <f t="shared" si="28"/>
        <v/>
      </c>
      <c r="AR52" s="482" t="str">
        <f t="shared" si="29"/>
        <v/>
      </c>
      <c r="AS52" s="15" t="str">
        <f t="shared" si="30"/>
        <v/>
      </c>
      <c r="AT52" s="20" t="str">
        <f t="shared" si="31"/>
        <v/>
      </c>
      <c r="AU52" s="20" t="str">
        <f t="shared" si="32"/>
        <v/>
      </c>
      <c r="AV52" s="64" t="str">
        <f t="shared" si="33"/>
        <v/>
      </c>
      <c r="AW52" s="492" t="str">
        <f t="shared" si="34"/>
        <v/>
      </c>
      <c r="AX52" s="15" t="str">
        <f t="shared" si="35"/>
        <v/>
      </c>
      <c r="AY52" s="20" t="str">
        <f t="shared" si="36"/>
        <v/>
      </c>
      <c r="AZ52" s="20" t="str">
        <f t="shared" si="37"/>
        <v/>
      </c>
      <c r="BA52" s="64" t="str">
        <f t="shared" si="38"/>
        <v/>
      </c>
      <c r="BB52" s="499" t="str">
        <f t="shared" si="39"/>
        <v/>
      </c>
      <c r="BC52" s="15" t="str">
        <f t="shared" si="40"/>
        <v/>
      </c>
      <c r="BD52" s="20" t="str">
        <f t="shared" si="41"/>
        <v/>
      </c>
      <c r="BE52" s="20" t="str">
        <f t="shared" si="42"/>
        <v/>
      </c>
      <c r="BF52" s="70" t="str">
        <f t="shared" si="43"/>
        <v/>
      </c>
      <c r="BG52" s="66" t="str">
        <f t="shared" si="44"/>
        <v/>
      </c>
      <c r="BH52" s="72"/>
      <c r="BI52" s="71" t="str">
        <f t="shared" si="45"/>
        <v/>
      </c>
      <c r="BJ52" s="71" t="str">
        <f t="shared" si="16"/>
        <v/>
      </c>
      <c r="BK52" s="504" t="str">
        <f t="shared" si="46"/>
        <v/>
      </c>
      <c r="BL52" s="504" t="str" cm="1">
        <f t="array" ref="BL52">IF($AJ52="","",
_xlfn.IFS(
$BG52="Devis 1",
IF(ISBLANK(AT52),"",IFERROR(VALUE(TRIM(SUBSTITUTE(AT52,CHAR(160),""))),0)*IFERROR(VALUE(TRIM(SUBSTITUTE($AJ52,CHAR(160),""))),0)),
$BG52="Devis 2",
IF(ISBLANK(AY52),"",IFERROR(VALUE(TRIM(SUBSTITUTE(AY52,CHAR(160),""))),0)*IFERROR(VALUE(TRIM(SUBSTITUTE($AJ52,CHAR(160),""))),0)),
$BG52="Devis 3",
IF(ISBLANK(BD52),"",IFERROR(VALUE(TRIM(SUBSTITUTE(BD52,CHAR(160),""))),0)*IFERROR(VALUE(TRIM(SUBSTITUTE($AJ52,CHAR(160),""))),0)),
TRUE,0
)
)</f>
        <v/>
      </c>
      <c r="BM52" s="715" t="str" cm="1">
        <f t="array" ref="BM52">IF($AJ52="","",
_xlfn.IFS(
$BG52="Devis 1",
IF(ISBLANK(AU52),"",IFERROR(VALUE(TRIM(SUBSTITUTE(AU52,CHAR(160),""))),0)*IFERROR(VALUE(TRIM(SUBSTITUTE($AJ52,CHAR(160),""))),0)),
$BG52="Devis 2",
IF(ISBLANK(AZ52),"",IFERROR(VALUE(TRIM(SUBSTITUTE(AZ52,CHAR(160),""))),0)*IFERROR(VALUE(TRIM(SUBSTITUTE($AJ52,CHAR(160),""))),0)),
$BG52="Devis 3",
IF(ISBLANK(BE52),"",IFERROR(VALUE(TRIM(SUBSTITUTE(BE52,CHAR(160),""))),0)*IFERROR(VALUE(TRIM(SUBSTITUTE($AJ52,CHAR(160),""))),0)),
TRUE,0
)
)</f>
        <v/>
      </c>
      <c r="BN52" s="511" t="str">
        <f t="shared" si="47"/>
        <v/>
      </c>
      <c r="BO52" s="505"/>
      <c r="BP52" s="14" t="str" cm="1">
        <f t="array" ref="BP52">IF(OR(BN52="",BK52="",BL52="",BI52="",BM52="",BJ52=""),"",_xlfn.IFS(
ROUND(IFERROR(VALUE(TRIM(SUBSTITUTE(BN52,CHAR(160),""))),0),2)&gt;
ROUND(IFERROR(VALUE(TRIM(SUBSTITUTE(BK52,CHAR(160),""))),0),2),
"KO : Le montant retenu TTC est supérieur au montant raisonnable TTC. Merci de revoir la ligne de dépense ou plafonner son montant.",
ROUND(IFERROR(VALUE(TRIM(SUBSTITUTE(BL52,CHAR(160),""))),0),2)&gt;
ROUND(IFERROR(VALUE(TRIM(SUBSTITUTE(BI52,CHAR(160),""))),0),2),
"Attention : Le montant retenu HT est supérieur au montant HT raisonnable. Merci de revoir la ligne de dépense, plafonner son montant, ou justifier la reventillation HT / TVA.",
ROUND(IFERROR(VALUE(TRIM(SUBSTITUTE(BM52,CHAR(160),""))),0),2)&gt;
ROUND(IFERROR(VALUE(TRIM(SUBSTITUTE(BJ52,CHAR(160),""))),0),2),
"Attention : Le montant TVA retenu est supérieur au montant TVA raisonnable. Merci de revoir la ligne de dépense, plafonner son montant, ou justifier la reventillation HT / TVA.",
ROUND(IFERROR(VALUE(TRIM(SUBSTITUTE(BN52,CHAR(160),""))),0),2)&gt;
ROUND(IFERROR(VALUE(TRIM(SUBSTITUTE(MIN(Q52,V52,AA52),CHAR(160),""))),0),2),
"Attention : Le devis retenu n'est pas le moins cher. Une justification de la part du porteur est nécessaire.",
ROUND(IFERROR(VALUE(TRIM(SUBSTITUTE(BN52,CHAR(160),""))),0),2)=0,
"Attention : montant présenté entièrement écarté",
ROUND(IFERROR(VALUE(TRIM(SUBSTITUTE(BK52,CHAR(160),""))),0),2)=
ROUND(IFERROR(VALUE(TRIM(SUBSTITUTE(BN52,CHAR(160),""))),0),2),
"OK",
ROUND(IFERROR(VALUE(TRIM(SUBSTITUTE(BK52,CHAR(160),""))),0),2)&gt;
ROUND(IFERROR(VALUE(TRIM(SUBSTITUTE(BN52,CHAR(160),""))),0),2),
" OK : Montant instruit inférieur au montant raisonnable.",
TRUE,""
))</f>
        <v/>
      </c>
      <c r="BQ52" s="14" t="str" cm="1">
        <f t="array" ref="BQ52">IF(OR(BN52="",AE52="",BL52="",AC52="",BM52="",AD52=""),"",_xlfn.IFS(ROUND(IFERROR(VALUE(TRIM(SUBSTITUTE(BN52,CHAR(160),""))),0),2)&gt;ROUND(IFERROR(VALUE(TRIM(SUBSTITUTE(AE52,CHAR(160),""))),0),2),"KO : Le montant retenu TTC est supérieur au montant présenté TTC. Merci de revoir la ligne de dépense ou plafonner son montant.",ROUND(IFERROR(VALUE(TRIM(SUBSTITUTE(BN52,CHAR(160),""))),0),2)=0,"Attention : montant présenté entièrement écarté",ROUND(IFERROR(VALUE(TRIM(SUBSTITUTE(BL52,CHAR(160),""))),0),2)&gt;ROUND(IFERROR(VALUE(TRIM(SUBSTITUTE(AC52,CHAR(160),""))),0),2),"Attention : Le montant retenu HT est supérieur au montant HT présenté. Merci de revoir la ligne de dépense, plafonner son montant, ou justifier la reventillation HT / TVA.",ROUND(IFERROR(VALUE(TRIM(SUBSTITUTE(BM52,CHAR(160),""))),0),2)&gt;ROUND(IFERROR(VALUE(TRIM(SUBSTITUTE(AD52,CHAR(160),""))),0),2),"Attention : Le montant TVA retenu est supérieur au montant TVA présenté. Merci de revoir la ligne de dépense, plafonner son montant, ou justifier la reventillation HT / TVA.",ROUND(IFERROR(VALUE(TRIM(SUBSTITUTE(AE52,CHAR(160),""))),0),2)=0,"",ROUND(IFERROR(VALUE(TRIM(SUBSTITUTE(BN52,CHAR(160),""))),0),2)=
ROUND(IFERROR(VALUE(TRIM(SUBSTITUTE(AE52,CHAR(160),""))),0),2),"OK",ROUND(IFERROR(VALUE(TRIM(SUBSTITUTE(BN52,CHAR(160),""))),0),2)&lt;ROUND(IFERROR(VALUE(TRIM(SUBSTITUTE(AE52,CHAR(160),""))),0),2),"Attention : montant présenté partiellement écarté",TRUE,""))</f>
        <v/>
      </c>
      <c r="BR52" s="71" t="str">
        <f t="shared" si="48"/>
        <v/>
      </c>
      <c r="BS52" s="71" t="str">
        <f t="shared" si="49"/>
        <v/>
      </c>
      <c r="BT52" s="71" t="str">
        <f t="shared" si="50"/>
        <v/>
      </c>
    </row>
    <row r="53" spans="1:72" ht="18" customHeight="1">
      <c r="A53" s="684">
        <v>45</v>
      </c>
      <c r="B53" s="7"/>
      <c r="C53" s="7"/>
      <c r="D53" s="424"/>
      <c r="E53" s="11"/>
      <c r="F53" s="7"/>
      <c r="G53" s="7"/>
      <c r="H53" s="7"/>
      <c r="I53" s="7"/>
      <c r="J53" s="18"/>
      <c r="K53" s="7"/>
      <c r="L53" s="19"/>
      <c r="M53" s="475"/>
      <c r="N53" s="7"/>
      <c r="O53" s="425"/>
      <c r="P53" s="9"/>
      <c r="Q53" s="64" t="str">
        <f t="shared" si="51"/>
        <v/>
      </c>
      <c r="R53" s="488"/>
      <c r="S53" s="471"/>
      <c r="T53" s="9"/>
      <c r="U53" s="9"/>
      <c r="V53" s="64" t="str">
        <f t="shared" si="52"/>
        <v/>
      </c>
      <c r="W53" s="496"/>
      <c r="X53" s="471"/>
      <c r="Y53" s="9"/>
      <c r="Z53" s="9"/>
      <c r="AA53" s="65" t="str">
        <f t="shared" si="53"/>
        <v/>
      </c>
      <c r="AB53" s="16"/>
      <c r="AC53" s="120" t="str" cm="1">
        <f t="array" ref="AC53">IF((_xlfn.IFS(TRIM(SUBSTITUTE(AB53,CHAR(160),""))="Devis 1",IFERROR(VALUE(TRIM(SUBSTITUTE(O53,CHAR(160),""))),0),TRIM(SUBSTITUTE(AB53,CHAR(160),""))="Devis 2",IFERROR(VALUE(TRIM(SUBSTITUTE(T53,CHAR(160),""))),0),TRIM(SUBSTITUTE(AB53,CHAR(160),""))="Devis 3",IFERROR(VALUE(TRIM(SUBSTITUTE(Y53,CHAR(160),""))),0),TRUE,0)*IFERROR(VALUE(TRIM(SUBSTITUTE(E53,CHAR(160),""))),0))=0,"",_xlfn.IFS(TRIM(SUBSTITUTE(AB53,CHAR(160),""))="Devis 1",IFERROR(VALUE(TRIM(SUBSTITUTE(O53,CHAR(160),""))),0),TRIM(SUBSTITUTE(AB53,CHAR(160),""))="Devis 2",IFERROR(VALUE(TRIM(SUBSTITUTE(T53,CHAR(160),""))),0),TRIM(SUBSTITUTE(AB53,CHAR(160),""))="Devis 3",IFERROR(VALUE(TRIM(SUBSTITUTE(Y53,CHAR(160),""))),0),TRUE,0)*IFERROR(VALUE(TRIM(SUBSTITUTE(E53,CHAR(160),""))),0))</f>
        <v/>
      </c>
      <c r="AD53" s="116" t="str" cm="1">
        <f t="array" ref="AD53">IF(ROUND((_xlfn.IFS(TRIM(SUBSTITUTE(AB53,CHAR(160),""))="Devis 1",IFERROR(VALUE(TRIM(SUBSTITUTE(P53,CHAR(160),""))),0),TRIM(SUBSTITUTE(AB53,CHAR(160),""))="Devis 2",IFERROR(VALUE(TRIM(SUBSTITUTE(U53,CHAR(160),""))),0),TRIM(SUBSTITUTE(AB53,CHAR(160),""))="Devis 3",IFERROR(VALUE(TRIM(SUBSTITUTE(Z53,CHAR(160),""))),0),TRUE,0)*IFERROR(VALUE(TRIM(SUBSTITUTE(E53,CHAR(160),""))),0)),2)=0,IF(AC53&lt;&gt;"",0,""),ROUND((_xlfn.IFS(TRIM(SUBSTITUTE(AB53,CHAR(160),""))="Devis 1",IFERROR(VALUE(TRIM(SUBSTITUTE(P53,CHAR(160),""))),0),TRIM(SUBSTITUTE(AB53,CHAR(160),""))="Devis 2",IFERROR(VALUE(TRIM(SUBSTITUTE(U53,CHAR(160),""))),0),TRIM(SUBSTITUTE(AB53,CHAR(160),""))="Devis 3",IFERROR(VALUE(TRIM(SUBSTITUTE(Z53,CHAR(160),""))),0),TRUE,0)*IFERROR(VALUE(TRIM(SUBSTITUTE(E53,CHAR(160),""))),0)),2))</f>
        <v/>
      </c>
      <c r="AE53" s="121" t="str">
        <f t="shared" si="54"/>
        <v/>
      </c>
      <c r="AF53" s="683"/>
      <c r="AG53" s="66" t="str">
        <f t="shared" si="18"/>
        <v/>
      </c>
      <c r="AH53" s="15" t="str">
        <f t="shared" si="19"/>
        <v/>
      </c>
      <c r="AI53" s="15" t="str">
        <f t="shared" si="20"/>
        <v/>
      </c>
      <c r="AJ53" s="442" t="str">
        <f t="shared" si="21"/>
        <v/>
      </c>
      <c r="AK53" s="15" t="str">
        <f t="shared" si="22"/>
        <v/>
      </c>
      <c r="AL53" s="15" t="str">
        <f t="shared" si="23"/>
        <v/>
      </c>
      <c r="AM53" s="15" t="str">
        <f t="shared" si="24"/>
        <v/>
      </c>
      <c r="AN53" s="15" t="str">
        <f t="shared" si="25"/>
        <v/>
      </c>
      <c r="AO53" s="15" t="str">
        <f t="shared" si="26"/>
        <v/>
      </c>
      <c r="AP53" s="15" t="str">
        <f t="shared" si="27"/>
        <v/>
      </c>
      <c r="AQ53" s="69" t="str">
        <f t="shared" si="28"/>
        <v/>
      </c>
      <c r="AR53" s="482" t="str">
        <f t="shared" si="29"/>
        <v/>
      </c>
      <c r="AS53" s="15" t="str">
        <f t="shared" si="30"/>
        <v/>
      </c>
      <c r="AT53" s="20" t="str">
        <f t="shared" si="31"/>
        <v/>
      </c>
      <c r="AU53" s="20" t="str">
        <f t="shared" si="32"/>
        <v/>
      </c>
      <c r="AV53" s="64" t="str">
        <f t="shared" si="33"/>
        <v/>
      </c>
      <c r="AW53" s="492" t="str">
        <f t="shared" si="34"/>
        <v/>
      </c>
      <c r="AX53" s="15" t="str">
        <f t="shared" si="35"/>
        <v/>
      </c>
      <c r="AY53" s="20" t="str">
        <f t="shared" si="36"/>
        <v/>
      </c>
      <c r="AZ53" s="20" t="str">
        <f t="shared" si="37"/>
        <v/>
      </c>
      <c r="BA53" s="64" t="str">
        <f t="shared" si="38"/>
        <v/>
      </c>
      <c r="BB53" s="499" t="str">
        <f t="shared" si="39"/>
        <v/>
      </c>
      <c r="BC53" s="15" t="str">
        <f t="shared" si="40"/>
        <v/>
      </c>
      <c r="BD53" s="20" t="str">
        <f t="shared" si="41"/>
        <v/>
      </c>
      <c r="BE53" s="20" t="str">
        <f t="shared" si="42"/>
        <v/>
      </c>
      <c r="BF53" s="70" t="str">
        <f t="shared" si="43"/>
        <v/>
      </c>
      <c r="BG53" s="66" t="str">
        <f t="shared" si="44"/>
        <v/>
      </c>
      <c r="BH53" s="72"/>
      <c r="BI53" s="71" t="str">
        <f t="shared" si="45"/>
        <v/>
      </c>
      <c r="BJ53" s="71" t="str">
        <f t="shared" si="16"/>
        <v/>
      </c>
      <c r="BK53" s="504" t="str">
        <f t="shared" si="46"/>
        <v/>
      </c>
      <c r="BL53" s="504" t="str" cm="1">
        <f t="array" ref="BL53">IF($AJ53="","",
_xlfn.IFS(
$BG53="Devis 1",
IF(ISBLANK(AT53),"",IFERROR(VALUE(TRIM(SUBSTITUTE(AT53,CHAR(160),""))),0)*IFERROR(VALUE(TRIM(SUBSTITUTE($AJ53,CHAR(160),""))),0)),
$BG53="Devis 2",
IF(ISBLANK(AY53),"",IFERROR(VALUE(TRIM(SUBSTITUTE(AY53,CHAR(160),""))),0)*IFERROR(VALUE(TRIM(SUBSTITUTE($AJ53,CHAR(160),""))),0)),
$BG53="Devis 3",
IF(ISBLANK(BD53),"",IFERROR(VALUE(TRIM(SUBSTITUTE(BD53,CHAR(160),""))),0)*IFERROR(VALUE(TRIM(SUBSTITUTE($AJ53,CHAR(160),""))),0)),
TRUE,0
)
)</f>
        <v/>
      </c>
      <c r="BM53" s="715" t="str" cm="1">
        <f t="array" ref="BM53">IF($AJ53="","",
_xlfn.IFS(
$BG53="Devis 1",
IF(ISBLANK(AU53),"",IFERROR(VALUE(TRIM(SUBSTITUTE(AU53,CHAR(160),""))),0)*IFERROR(VALUE(TRIM(SUBSTITUTE($AJ53,CHAR(160),""))),0)),
$BG53="Devis 2",
IF(ISBLANK(AZ53),"",IFERROR(VALUE(TRIM(SUBSTITUTE(AZ53,CHAR(160),""))),0)*IFERROR(VALUE(TRIM(SUBSTITUTE($AJ53,CHAR(160),""))),0)),
$BG53="Devis 3",
IF(ISBLANK(BE53),"",IFERROR(VALUE(TRIM(SUBSTITUTE(BE53,CHAR(160),""))),0)*IFERROR(VALUE(TRIM(SUBSTITUTE($AJ53,CHAR(160),""))),0)),
TRUE,0
)
)</f>
        <v/>
      </c>
      <c r="BN53" s="511" t="str">
        <f t="shared" si="47"/>
        <v/>
      </c>
      <c r="BO53" s="505"/>
      <c r="BP53" s="14" t="str" cm="1">
        <f t="array" ref="BP53">IF(OR(BN53="",BK53="",BL53="",BI53="",BM53="",BJ53=""),"",_xlfn.IFS(
ROUND(IFERROR(VALUE(TRIM(SUBSTITUTE(BN53,CHAR(160),""))),0),2)&gt;
ROUND(IFERROR(VALUE(TRIM(SUBSTITUTE(BK53,CHAR(160),""))),0),2),
"KO : Le montant retenu TTC est supérieur au montant raisonnable TTC. Merci de revoir la ligne de dépense ou plafonner son montant.",
ROUND(IFERROR(VALUE(TRIM(SUBSTITUTE(BL53,CHAR(160),""))),0),2)&gt;
ROUND(IFERROR(VALUE(TRIM(SUBSTITUTE(BI53,CHAR(160),""))),0),2),
"Attention : Le montant retenu HT est supérieur au montant HT raisonnable. Merci de revoir la ligne de dépense, plafonner son montant, ou justifier la reventillation HT / TVA.",
ROUND(IFERROR(VALUE(TRIM(SUBSTITUTE(BM53,CHAR(160),""))),0),2)&gt;
ROUND(IFERROR(VALUE(TRIM(SUBSTITUTE(BJ53,CHAR(160),""))),0),2),
"Attention : Le montant TVA retenu est supérieur au montant TVA raisonnable. Merci de revoir la ligne de dépense, plafonner son montant, ou justifier la reventillation HT / TVA.",
ROUND(IFERROR(VALUE(TRIM(SUBSTITUTE(BN53,CHAR(160),""))),0),2)&gt;
ROUND(IFERROR(VALUE(TRIM(SUBSTITUTE(MIN(Q53,V53,AA53),CHAR(160),""))),0),2),
"Attention : Le devis retenu n'est pas le moins cher. Une justification de la part du porteur est nécessaire.",
ROUND(IFERROR(VALUE(TRIM(SUBSTITUTE(BN53,CHAR(160),""))),0),2)=0,
"Attention : montant présenté entièrement écarté",
ROUND(IFERROR(VALUE(TRIM(SUBSTITUTE(BK53,CHAR(160),""))),0),2)=
ROUND(IFERROR(VALUE(TRIM(SUBSTITUTE(BN53,CHAR(160),""))),0),2),
"OK",
ROUND(IFERROR(VALUE(TRIM(SUBSTITUTE(BK53,CHAR(160),""))),0),2)&gt;
ROUND(IFERROR(VALUE(TRIM(SUBSTITUTE(BN53,CHAR(160),""))),0),2),
" OK : Montant instruit inférieur au montant raisonnable.",
TRUE,""
))</f>
        <v/>
      </c>
      <c r="BQ53" s="14" t="str" cm="1">
        <f t="array" ref="BQ53">IF(OR(BN53="",AE53="",BL53="",AC53="",BM53="",AD53=""),"",_xlfn.IFS(ROUND(IFERROR(VALUE(TRIM(SUBSTITUTE(BN53,CHAR(160),""))),0),2)&gt;ROUND(IFERROR(VALUE(TRIM(SUBSTITUTE(AE53,CHAR(160),""))),0),2),"KO : Le montant retenu TTC est supérieur au montant présenté TTC. Merci de revoir la ligne de dépense ou plafonner son montant.",ROUND(IFERROR(VALUE(TRIM(SUBSTITUTE(BN53,CHAR(160),""))),0),2)=0,"Attention : montant présenté entièrement écarté",ROUND(IFERROR(VALUE(TRIM(SUBSTITUTE(BL53,CHAR(160),""))),0),2)&gt;ROUND(IFERROR(VALUE(TRIM(SUBSTITUTE(AC53,CHAR(160),""))),0),2),"Attention : Le montant retenu HT est supérieur au montant HT présenté. Merci de revoir la ligne de dépense, plafonner son montant, ou justifier la reventillation HT / TVA.",ROUND(IFERROR(VALUE(TRIM(SUBSTITUTE(BM53,CHAR(160),""))),0),2)&gt;ROUND(IFERROR(VALUE(TRIM(SUBSTITUTE(AD53,CHAR(160),""))),0),2),"Attention : Le montant TVA retenu est supérieur au montant TVA présenté. Merci de revoir la ligne de dépense, plafonner son montant, ou justifier la reventillation HT / TVA.",ROUND(IFERROR(VALUE(TRIM(SUBSTITUTE(AE53,CHAR(160),""))),0),2)=0,"",ROUND(IFERROR(VALUE(TRIM(SUBSTITUTE(BN53,CHAR(160),""))),0),2)=
ROUND(IFERROR(VALUE(TRIM(SUBSTITUTE(AE53,CHAR(160),""))),0),2),"OK",ROUND(IFERROR(VALUE(TRIM(SUBSTITUTE(BN53,CHAR(160),""))),0),2)&lt;ROUND(IFERROR(VALUE(TRIM(SUBSTITUTE(AE53,CHAR(160),""))),0),2),"Attention : montant présenté partiellement écarté",TRUE,""))</f>
        <v/>
      </c>
      <c r="BR53" s="71" t="str">
        <f t="shared" si="48"/>
        <v/>
      </c>
      <c r="BS53" s="71" t="str">
        <f t="shared" si="49"/>
        <v/>
      </c>
      <c r="BT53" s="71" t="str">
        <f t="shared" si="50"/>
        <v/>
      </c>
    </row>
    <row r="54" spans="1:72" ht="18" customHeight="1">
      <c r="A54" s="684">
        <v>46</v>
      </c>
      <c r="B54" s="7"/>
      <c r="C54" s="7"/>
      <c r="D54" s="424"/>
      <c r="E54" s="11"/>
      <c r="F54" s="7"/>
      <c r="G54" s="7"/>
      <c r="H54" s="7"/>
      <c r="I54" s="7"/>
      <c r="J54" s="18"/>
      <c r="K54" s="7"/>
      <c r="L54" s="19"/>
      <c r="M54" s="475"/>
      <c r="N54" s="7"/>
      <c r="O54" s="425"/>
      <c r="P54" s="9"/>
      <c r="Q54" s="64" t="str">
        <f t="shared" si="51"/>
        <v/>
      </c>
      <c r="R54" s="488"/>
      <c r="S54" s="471"/>
      <c r="T54" s="9"/>
      <c r="U54" s="9"/>
      <c r="V54" s="64" t="str">
        <f t="shared" si="52"/>
        <v/>
      </c>
      <c r="W54" s="496"/>
      <c r="X54" s="471"/>
      <c r="Y54" s="9"/>
      <c r="Z54" s="9"/>
      <c r="AA54" s="65" t="str">
        <f t="shared" si="53"/>
        <v/>
      </c>
      <c r="AB54" s="16"/>
      <c r="AC54" s="120" t="str" cm="1">
        <f t="array" ref="AC54">IF((_xlfn.IFS(TRIM(SUBSTITUTE(AB54,CHAR(160),""))="Devis 1",IFERROR(VALUE(TRIM(SUBSTITUTE(O54,CHAR(160),""))),0),TRIM(SUBSTITUTE(AB54,CHAR(160),""))="Devis 2",IFERROR(VALUE(TRIM(SUBSTITUTE(T54,CHAR(160),""))),0),TRIM(SUBSTITUTE(AB54,CHAR(160),""))="Devis 3",IFERROR(VALUE(TRIM(SUBSTITUTE(Y54,CHAR(160),""))),0),TRUE,0)*IFERROR(VALUE(TRIM(SUBSTITUTE(E54,CHAR(160),""))),0))=0,"",_xlfn.IFS(TRIM(SUBSTITUTE(AB54,CHAR(160),""))="Devis 1",IFERROR(VALUE(TRIM(SUBSTITUTE(O54,CHAR(160),""))),0),TRIM(SUBSTITUTE(AB54,CHAR(160),""))="Devis 2",IFERROR(VALUE(TRIM(SUBSTITUTE(T54,CHAR(160),""))),0),TRIM(SUBSTITUTE(AB54,CHAR(160),""))="Devis 3",IFERROR(VALUE(TRIM(SUBSTITUTE(Y54,CHAR(160),""))),0),TRUE,0)*IFERROR(VALUE(TRIM(SUBSTITUTE(E54,CHAR(160),""))),0))</f>
        <v/>
      </c>
      <c r="AD54" s="116" t="str" cm="1">
        <f t="array" ref="AD54">IF(ROUND((_xlfn.IFS(TRIM(SUBSTITUTE(AB54,CHAR(160),""))="Devis 1",IFERROR(VALUE(TRIM(SUBSTITUTE(P54,CHAR(160),""))),0),TRIM(SUBSTITUTE(AB54,CHAR(160),""))="Devis 2",IFERROR(VALUE(TRIM(SUBSTITUTE(U54,CHAR(160),""))),0),TRIM(SUBSTITUTE(AB54,CHAR(160),""))="Devis 3",IFERROR(VALUE(TRIM(SUBSTITUTE(Z54,CHAR(160),""))),0),TRUE,0)*IFERROR(VALUE(TRIM(SUBSTITUTE(E54,CHAR(160),""))),0)),2)=0,IF(AC54&lt;&gt;"",0,""),ROUND((_xlfn.IFS(TRIM(SUBSTITUTE(AB54,CHAR(160),""))="Devis 1",IFERROR(VALUE(TRIM(SUBSTITUTE(P54,CHAR(160),""))),0),TRIM(SUBSTITUTE(AB54,CHAR(160),""))="Devis 2",IFERROR(VALUE(TRIM(SUBSTITUTE(U54,CHAR(160),""))),0),TRIM(SUBSTITUTE(AB54,CHAR(160),""))="Devis 3",IFERROR(VALUE(TRIM(SUBSTITUTE(Z54,CHAR(160),""))),0),TRUE,0)*IFERROR(VALUE(TRIM(SUBSTITUTE(E54,CHAR(160),""))),0)),2))</f>
        <v/>
      </c>
      <c r="AE54" s="121" t="str">
        <f t="shared" si="54"/>
        <v/>
      </c>
      <c r="AF54" s="683"/>
      <c r="AG54" s="66" t="str">
        <f t="shared" si="18"/>
        <v/>
      </c>
      <c r="AH54" s="15" t="str">
        <f t="shared" si="19"/>
        <v/>
      </c>
      <c r="AI54" s="15" t="str">
        <f t="shared" si="20"/>
        <v/>
      </c>
      <c r="AJ54" s="442" t="str">
        <f t="shared" si="21"/>
        <v/>
      </c>
      <c r="AK54" s="15" t="str">
        <f t="shared" si="22"/>
        <v/>
      </c>
      <c r="AL54" s="15" t="str">
        <f t="shared" si="23"/>
        <v/>
      </c>
      <c r="AM54" s="15" t="str">
        <f t="shared" si="24"/>
        <v/>
      </c>
      <c r="AN54" s="15" t="str">
        <f t="shared" si="25"/>
        <v/>
      </c>
      <c r="AO54" s="15" t="str">
        <f t="shared" si="26"/>
        <v/>
      </c>
      <c r="AP54" s="15" t="str">
        <f t="shared" si="27"/>
        <v/>
      </c>
      <c r="AQ54" s="69" t="str">
        <f t="shared" si="28"/>
        <v/>
      </c>
      <c r="AR54" s="482" t="str">
        <f t="shared" si="29"/>
        <v/>
      </c>
      <c r="AS54" s="15" t="str">
        <f t="shared" si="30"/>
        <v/>
      </c>
      <c r="AT54" s="20" t="str">
        <f t="shared" si="31"/>
        <v/>
      </c>
      <c r="AU54" s="20" t="str">
        <f t="shared" si="32"/>
        <v/>
      </c>
      <c r="AV54" s="64" t="str">
        <f t="shared" si="33"/>
        <v/>
      </c>
      <c r="AW54" s="492" t="str">
        <f t="shared" si="34"/>
        <v/>
      </c>
      <c r="AX54" s="15" t="str">
        <f t="shared" si="35"/>
        <v/>
      </c>
      <c r="AY54" s="20" t="str">
        <f t="shared" si="36"/>
        <v/>
      </c>
      <c r="AZ54" s="20" t="str">
        <f t="shared" si="37"/>
        <v/>
      </c>
      <c r="BA54" s="64" t="str">
        <f t="shared" si="38"/>
        <v/>
      </c>
      <c r="BB54" s="499" t="str">
        <f t="shared" si="39"/>
        <v/>
      </c>
      <c r="BC54" s="15" t="str">
        <f t="shared" si="40"/>
        <v/>
      </c>
      <c r="BD54" s="20" t="str">
        <f t="shared" si="41"/>
        <v/>
      </c>
      <c r="BE54" s="20" t="str">
        <f t="shared" si="42"/>
        <v/>
      </c>
      <c r="BF54" s="70" t="str">
        <f t="shared" si="43"/>
        <v/>
      </c>
      <c r="BG54" s="66" t="str">
        <f t="shared" si="44"/>
        <v/>
      </c>
      <c r="BH54" s="72"/>
      <c r="BI54" s="71" t="str">
        <f t="shared" si="45"/>
        <v/>
      </c>
      <c r="BJ54" s="71" t="str">
        <f t="shared" si="16"/>
        <v/>
      </c>
      <c r="BK54" s="504" t="str">
        <f t="shared" si="46"/>
        <v/>
      </c>
      <c r="BL54" s="504" t="str" cm="1">
        <f t="array" ref="BL54">IF($AJ54="","",
_xlfn.IFS(
$BG54="Devis 1",
IF(ISBLANK(AT54),"",IFERROR(VALUE(TRIM(SUBSTITUTE(AT54,CHAR(160),""))),0)*IFERROR(VALUE(TRIM(SUBSTITUTE($AJ54,CHAR(160),""))),0)),
$BG54="Devis 2",
IF(ISBLANK(AY54),"",IFERROR(VALUE(TRIM(SUBSTITUTE(AY54,CHAR(160),""))),0)*IFERROR(VALUE(TRIM(SUBSTITUTE($AJ54,CHAR(160),""))),0)),
$BG54="Devis 3",
IF(ISBLANK(BD54),"",IFERROR(VALUE(TRIM(SUBSTITUTE(BD54,CHAR(160),""))),0)*IFERROR(VALUE(TRIM(SUBSTITUTE($AJ54,CHAR(160),""))),0)),
TRUE,0
)
)</f>
        <v/>
      </c>
      <c r="BM54" s="715" t="str" cm="1">
        <f t="array" ref="BM54">IF($AJ54="","",
_xlfn.IFS(
$BG54="Devis 1",
IF(ISBLANK(AU54),"",IFERROR(VALUE(TRIM(SUBSTITUTE(AU54,CHAR(160),""))),0)*IFERROR(VALUE(TRIM(SUBSTITUTE($AJ54,CHAR(160),""))),0)),
$BG54="Devis 2",
IF(ISBLANK(AZ54),"",IFERROR(VALUE(TRIM(SUBSTITUTE(AZ54,CHAR(160),""))),0)*IFERROR(VALUE(TRIM(SUBSTITUTE($AJ54,CHAR(160),""))),0)),
$BG54="Devis 3",
IF(ISBLANK(BE54),"",IFERROR(VALUE(TRIM(SUBSTITUTE(BE54,CHAR(160),""))),0)*IFERROR(VALUE(TRIM(SUBSTITUTE($AJ54,CHAR(160),""))),0)),
TRUE,0
)
)</f>
        <v/>
      </c>
      <c r="BN54" s="511" t="str">
        <f t="shared" si="47"/>
        <v/>
      </c>
      <c r="BO54" s="505"/>
      <c r="BP54" s="14" t="str" cm="1">
        <f t="array" ref="BP54">IF(OR(BN54="",BK54="",BL54="",BI54="",BM54="",BJ54=""),"",_xlfn.IFS(
ROUND(IFERROR(VALUE(TRIM(SUBSTITUTE(BN54,CHAR(160),""))),0),2)&gt;
ROUND(IFERROR(VALUE(TRIM(SUBSTITUTE(BK54,CHAR(160),""))),0),2),
"KO : Le montant retenu TTC est supérieur au montant raisonnable TTC. Merci de revoir la ligne de dépense ou plafonner son montant.",
ROUND(IFERROR(VALUE(TRIM(SUBSTITUTE(BL54,CHAR(160),""))),0),2)&gt;
ROUND(IFERROR(VALUE(TRIM(SUBSTITUTE(BI54,CHAR(160),""))),0),2),
"Attention : Le montant retenu HT est supérieur au montant HT raisonnable. Merci de revoir la ligne de dépense, plafonner son montant, ou justifier la reventillation HT / TVA.",
ROUND(IFERROR(VALUE(TRIM(SUBSTITUTE(BM54,CHAR(160),""))),0),2)&gt;
ROUND(IFERROR(VALUE(TRIM(SUBSTITUTE(BJ54,CHAR(160),""))),0),2),
"Attention : Le montant TVA retenu est supérieur au montant TVA raisonnable. Merci de revoir la ligne de dépense, plafonner son montant, ou justifier la reventillation HT / TVA.",
ROUND(IFERROR(VALUE(TRIM(SUBSTITUTE(BN54,CHAR(160),""))),0),2)&gt;
ROUND(IFERROR(VALUE(TRIM(SUBSTITUTE(MIN(Q54,V54,AA54),CHAR(160),""))),0),2),
"Attention : Le devis retenu n'est pas le moins cher. Une justification de la part du porteur est nécessaire.",
ROUND(IFERROR(VALUE(TRIM(SUBSTITUTE(BN54,CHAR(160),""))),0),2)=0,
"Attention : montant présenté entièrement écarté",
ROUND(IFERROR(VALUE(TRIM(SUBSTITUTE(BK54,CHAR(160),""))),0),2)=
ROUND(IFERROR(VALUE(TRIM(SUBSTITUTE(BN54,CHAR(160),""))),0),2),
"OK",
ROUND(IFERROR(VALUE(TRIM(SUBSTITUTE(BK54,CHAR(160),""))),0),2)&gt;
ROUND(IFERROR(VALUE(TRIM(SUBSTITUTE(BN54,CHAR(160),""))),0),2),
" OK : Montant instruit inférieur au montant raisonnable.",
TRUE,""
))</f>
        <v/>
      </c>
      <c r="BQ54" s="14" t="str" cm="1">
        <f t="array" ref="BQ54">IF(OR(BN54="",AE54="",BL54="",AC54="",BM54="",AD54=""),"",_xlfn.IFS(ROUND(IFERROR(VALUE(TRIM(SUBSTITUTE(BN54,CHAR(160),""))),0),2)&gt;ROUND(IFERROR(VALUE(TRIM(SUBSTITUTE(AE54,CHAR(160),""))),0),2),"KO : Le montant retenu TTC est supérieur au montant présenté TTC. Merci de revoir la ligne de dépense ou plafonner son montant.",ROUND(IFERROR(VALUE(TRIM(SUBSTITUTE(BN54,CHAR(160),""))),0),2)=0,"Attention : montant présenté entièrement écarté",ROUND(IFERROR(VALUE(TRIM(SUBSTITUTE(BL54,CHAR(160),""))),0),2)&gt;ROUND(IFERROR(VALUE(TRIM(SUBSTITUTE(AC54,CHAR(160),""))),0),2),"Attention : Le montant retenu HT est supérieur au montant HT présenté. Merci de revoir la ligne de dépense, plafonner son montant, ou justifier la reventillation HT / TVA.",ROUND(IFERROR(VALUE(TRIM(SUBSTITUTE(BM54,CHAR(160),""))),0),2)&gt;ROUND(IFERROR(VALUE(TRIM(SUBSTITUTE(AD54,CHAR(160),""))),0),2),"Attention : Le montant TVA retenu est supérieur au montant TVA présenté. Merci de revoir la ligne de dépense, plafonner son montant, ou justifier la reventillation HT / TVA.",ROUND(IFERROR(VALUE(TRIM(SUBSTITUTE(AE54,CHAR(160),""))),0),2)=0,"",ROUND(IFERROR(VALUE(TRIM(SUBSTITUTE(BN54,CHAR(160),""))),0),2)=
ROUND(IFERROR(VALUE(TRIM(SUBSTITUTE(AE54,CHAR(160),""))),0),2),"OK",ROUND(IFERROR(VALUE(TRIM(SUBSTITUTE(BN54,CHAR(160),""))),0),2)&lt;ROUND(IFERROR(VALUE(TRIM(SUBSTITUTE(AE54,CHAR(160),""))),0),2),"Attention : montant présenté partiellement écarté",TRUE,""))</f>
        <v/>
      </c>
      <c r="BR54" s="71" t="str">
        <f t="shared" si="48"/>
        <v/>
      </c>
      <c r="BS54" s="71" t="str">
        <f t="shared" si="49"/>
        <v/>
      </c>
      <c r="BT54" s="71" t="str">
        <f t="shared" si="50"/>
        <v/>
      </c>
    </row>
    <row r="55" spans="1:72" ht="18" customHeight="1">
      <c r="A55" s="684">
        <v>47</v>
      </c>
      <c r="B55" s="7"/>
      <c r="C55" s="7"/>
      <c r="D55" s="424"/>
      <c r="E55" s="11"/>
      <c r="F55" s="7"/>
      <c r="G55" s="7"/>
      <c r="H55" s="7"/>
      <c r="I55" s="7"/>
      <c r="J55" s="18"/>
      <c r="K55" s="7"/>
      <c r="L55" s="19"/>
      <c r="M55" s="475"/>
      <c r="N55" s="7"/>
      <c r="O55" s="425"/>
      <c r="P55" s="9"/>
      <c r="Q55" s="64" t="str">
        <f t="shared" si="51"/>
        <v/>
      </c>
      <c r="R55" s="488"/>
      <c r="S55" s="471"/>
      <c r="T55" s="9"/>
      <c r="U55" s="9"/>
      <c r="V55" s="64" t="str">
        <f t="shared" si="52"/>
        <v/>
      </c>
      <c r="W55" s="496"/>
      <c r="X55" s="471"/>
      <c r="Y55" s="9"/>
      <c r="Z55" s="9"/>
      <c r="AA55" s="65" t="str">
        <f t="shared" si="53"/>
        <v/>
      </c>
      <c r="AB55" s="16"/>
      <c r="AC55" s="120" t="str" cm="1">
        <f t="array" ref="AC55">IF((_xlfn.IFS(TRIM(SUBSTITUTE(AB55,CHAR(160),""))="Devis 1",IFERROR(VALUE(TRIM(SUBSTITUTE(O55,CHAR(160),""))),0),TRIM(SUBSTITUTE(AB55,CHAR(160),""))="Devis 2",IFERROR(VALUE(TRIM(SUBSTITUTE(T55,CHAR(160),""))),0),TRIM(SUBSTITUTE(AB55,CHAR(160),""))="Devis 3",IFERROR(VALUE(TRIM(SUBSTITUTE(Y55,CHAR(160),""))),0),TRUE,0)*IFERROR(VALUE(TRIM(SUBSTITUTE(E55,CHAR(160),""))),0))=0,"",_xlfn.IFS(TRIM(SUBSTITUTE(AB55,CHAR(160),""))="Devis 1",IFERROR(VALUE(TRIM(SUBSTITUTE(O55,CHAR(160),""))),0),TRIM(SUBSTITUTE(AB55,CHAR(160),""))="Devis 2",IFERROR(VALUE(TRIM(SUBSTITUTE(T55,CHAR(160),""))),0),TRIM(SUBSTITUTE(AB55,CHAR(160),""))="Devis 3",IFERROR(VALUE(TRIM(SUBSTITUTE(Y55,CHAR(160),""))),0),TRUE,0)*IFERROR(VALUE(TRIM(SUBSTITUTE(E55,CHAR(160),""))),0))</f>
        <v/>
      </c>
      <c r="AD55" s="116" t="str" cm="1">
        <f t="array" ref="AD55">IF(ROUND((_xlfn.IFS(TRIM(SUBSTITUTE(AB55,CHAR(160),""))="Devis 1",IFERROR(VALUE(TRIM(SUBSTITUTE(P55,CHAR(160),""))),0),TRIM(SUBSTITUTE(AB55,CHAR(160),""))="Devis 2",IFERROR(VALUE(TRIM(SUBSTITUTE(U55,CHAR(160),""))),0),TRIM(SUBSTITUTE(AB55,CHAR(160),""))="Devis 3",IFERROR(VALUE(TRIM(SUBSTITUTE(Z55,CHAR(160),""))),0),TRUE,0)*IFERROR(VALUE(TRIM(SUBSTITUTE(E55,CHAR(160),""))),0)),2)=0,IF(AC55&lt;&gt;"",0,""),ROUND((_xlfn.IFS(TRIM(SUBSTITUTE(AB55,CHAR(160),""))="Devis 1",IFERROR(VALUE(TRIM(SUBSTITUTE(P55,CHAR(160),""))),0),TRIM(SUBSTITUTE(AB55,CHAR(160),""))="Devis 2",IFERROR(VALUE(TRIM(SUBSTITUTE(U55,CHAR(160),""))),0),TRIM(SUBSTITUTE(AB55,CHAR(160),""))="Devis 3",IFERROR(VALUE(TRIM(SUBSTITUTE(Z55,CHAR(160),""))),0),TRUE,0)*IFERROR(VALUE(TRIM(SUBSTITUTE(E55,CHAR(160),""))),0)),2))</f>
        <v/>
      </c>
      <c r="AE55" s="121" t="str">
        <f t="shared" si="54"/>
        <v/>
      </c>
      <c r="AF55" s="683"/>
      <c r="AG55" s="66" t="str">
        <f t="shared" si="18"/>
        <v/>
      </c>
      <c r="AH55" s="15" t="str">
        <f t="shared" si="19"/>
        <v/>
      </c>
      <c r="AI55" s="15" t="str">
        <f t="shared" si="20"/>
        <v/>
      </c>
      <c r="AJ55" s="442" t="str">
        <f t="shared" si="21"/>
        <v/>
      </c>
      <c r="AK55" s="15" t="str">
        <f t="shared" si="22"/>
        <v/>
      </c>
      <c r="AL55" s="15" t="str">
        <f t="shared" si="23"/>
        <v/>
      </c>
      <c r="AM55" s="15" t="str">
        <f t="shared" si="24"/>
        <v/>
      </c>
      <c r="AN55" s="15" t="str">
        <f t="shared" si="25"/>
        <v/>
      </c>
      <c r="AO55" s="15" t="str">
        <f t="shared" si="26"/>
        <v/>
      </c>
      <c r="AP55" s="15" t="str">
        <f t="shared" si="27"/>
        <v/>
      </c>
      <c r="AQ55" s="69" t="str">
        <f t="shared" si="28"/>
        <v/>
      </c>
      <c r="AR55" s="482" t="str">
        <f t="shared" si="29"/>
        <v/>
      </c>
      <c r="AS55" s="15" t="str">
        <f t="shared" si="30"/>
        <v/>
      </c>
      <c r="AT55" s="20" t="str">
        <f t="shared" si="31"/>
        <v/>
      </c>
      <c r="AU55" s="20" t="str">
        <f t="shared" si="32"/>
        <v/>
      </c>
      <c r="AV55" s="64" t="str">
        <f t="shared" si="33"/>
        <v/>
      </c>
      <c r="AW55" s="492" t="str">
        <f t="shared" si="34"/>
        <v/>
      </c>
      <c r="AX55" s="15" t="str">
        <f t="shared" si="35"/>
        <v/>
      </c>
      <c r="AY55" s="20" t="str">
        <f t="shared" si="36"/>
        <v/>
      </c>
      <c r="AZ55" s="20" t="str">
        <f t="shared" si="37"/>
        <v/>
      </c>
      <c r="BA55" s="64" t="str">
        <f t="shared" si="38"/>
        <v/>
      </c>
      <c r="BB55" s="499" t="str">
        <f t="shared" si="39"/>
        <v/>
      </c>
      <c r="BC55" s="15" t="str">
        <f t="shared" si="40"/>
        <v/>
      </c>
      <c r="BD55" s="20" t="str">
        <f t="shared" si="41"/>
        <v/>
      </c>
      <c r="BE55" s="20" t="str">
        <f t="shared" si="42"/>
        <v/>
      </c>
      <c r="BF55" s="70" t="str">
        <f t="shared" si="43"/>
        <v/>
      </c>
      <c r="BG55" s="66" t="str">
        <f t="shared" si="44"/>
        <v/>
      </c>
      <c r="BH55" s="72"/>
      <c r="BI55" s="71" t="str">
        <f t="shared" si="45"/>
        <v/>
      </c>
      <c r="BJ55" s="71" t="str">
        <f t="shared" si="16"/>
        <v/>
      </c>
      <c r="BK55" s="504" t="str">
        <f t="shared" si="46"/>
        <v/>
      </c>
      <c r="BL55" s="504" t="str" cm="1">
        <f t="array" ref="BL55">IF($AJ55="","",
_xlfn.IFS(
$BG55="Devis 1",
IF(ISBLANK(AT55),"",IFERROR(VALUE(TRIM(SUBSTITUTE(AT55,CHAR(160),""))),0)*IFERROR(VALUE(TRIM(SUBSTITUTE($AJ55,CHAR(160),""))),0)),
$BG55="Devis 2",
IF(ISBLANK(AY55),"",IFERROR(VALUE(TRIM(SUBSTITUTE(AY55,CHAR(160),""))),0)*IFERROR(VALUE(TRIM(SUBSTITUTE($AJ55,CHAR(160),""))),0)),
$BG55="Devis 3",
IF(ISBLANK(BD55),"",IFERROR(VALUE(TRIM(SUBSTITUTE(BD55,CHAR(160),""))),0)*IFERROR(VALUE(TRIM(SUBSTITUTE($AJ55,CHAR(160),""))),0)),
TRUE,0
)
)</f>
        <v/>
      </c>
      <c r="BM55" s="715" t="str" cm="1">
        <f t="array" ref="BM55">IF($AJ55="","",
_xlfn.IFS(
$BG55="Devis 1",
IF(ISBLANK(AU55),"",IFERROR(VALUE(TRIM(SUBSTITUTE(AU55,CHAR(160),""))),0)*IFERROR(VALUE(TRIM(SUBSTITUTE($AJ55,CHAR(160),""))),0)),
$BG55="Devis 2",
IF(ISBLANK(AZ55),"",IFERROR(VALUE(TRIM(SUBSTITUTE(AZ55,CHAR(160),""))),0)*IFERROR(VALUE(TRIM(SUBSTITUTE($AJ55,CHAR(160),""))),0)),
$BG55="Devis 3",
IF(ISBLANK(BE55),"",IFERROR(VALUE(TRIM(SUBSTITUTE(BE55,CHAR(160),""))),0)*IFERROR(VALUE(TRIM(SUBSTITUTE($AJ55,CHAR(160),""))),0)),
TRUE,0
)
)</f>
        <v/>
      </c>
      <c r="BN55" s="511" t="str">
        <f t="shared" si="47"/>
        <v/>
      </c>
      <c r="BO55" s="505"/>
      <c r="BP55" s="14" t="str" cm="1">
        <f t="array" ref="BP55">IF(OR(BN55="",BK55="",BL55="",BI55="",BM55="",BJ55=""),"",_xlfn.IFS(
ROUND(IFERROR(VALUE(TRIM(SUBSTITUTE(BN55,CHAR(160),""))),0),2)&gt;
ROUND(IFERROR(VALUE(TRIM(SUBSTITUTE(BK55,CHAR(160),""))),0),2),
"KO : Le montant retenu TTC est supérieur au montant raisonnable TTC. Merci de revoir la ligne de dépense ou plafonner son montant.",
ROUND(IFERROR(VALUE(TRIM(SUBSTITUTE(BL55,CHAR(160),""))),0),2)&gt;
ROUND(IFERROR(VALUE(TRIM(SUBSTITUTE(BI55,CHAR(160),""))),0),2),
"Attention : Le montant retenu HT est supérieur au montant HT raisonnable. Merci de revoir la ligne de dépense, plafonner son montant, ou justifier la reventillation HT / TVA.",
ROUND(IFERROR(VALUE(TRIM(SUBSTITUTE(BM55,CHAR(160),""))),0),2)&gt;
ROUND(IFERROR(VALUE(TRIM(SUBSTITUTE(BJ55,CHAR(160),""))),0),2),
"Attention : Le montant TVA retenu est supérieur au montant TVA raisonnable. Merci de revoir la ligne de dépense, plafonner son montant, ou justifier la reventillation HT / TVA.",
ROUND(IFERROR(VALUE(TRIM(SUBSTITUTE(BN55,CHAR(160),""))),0),2)&gt;
ROUND(IFERROR(VALUE(TRIM(SUBSTITUTE(MIN(Q55,V55,AA55),CHAR(160),""))),0),2),
"Attention : Le devis retenu n'est pas le moins cher. Une justification de la part du porteur est nécessaire.",
ROUND(IFERROR(VALUE(TRIM(SUBSTITUTE(BN55,CHAR(160),""))),0),2)=0,
"Attention : montant présenté entièrement écarté",
ROUND(IFERROR(VALUE(TRIM(SUBSTITUTE(BK55,CHAR(160),""))),0),2)=
ROUND(IFERROR(VALUE(TRIM(SUBSTITUTE(BN55,CHAR(160),""))),0),2),
"OK",
ROUND(IFERROR(VALUE(TRIM(SUBSTITUTE(BK55,CHAR(160),""))),0),2)&gt;
ROUND(IFERROR(VALUE(TRIM(SUBSTITUTE(BN55,CHAR(160),""))),0),2),
" OK : Montant instruit inférieur au montant raisonnable.",
TRUE,""
))</f>
        <v/>
      </c>
      <c r="BQ55" s="14" t="str" cm="1">
        <f t="array" ref="BQ55">IF(OR(BN55="",AE55="",BL55="",AC55="",BM55="",AD55=""),"",_xlfn.IFS(ROUND(IFERROR(VALUE(TRIM(SUBSTITUTE(BN55,CHAR(160),""))),0),2)&gt;ROUND(IFERROR(VALUE(TRIM(SUBSTITUTE(AE55,CHAR(160),""))),0),2),"KO : Le montant retenu TTC est supérieur au montant présenté TTC. Merci de revoir la ligne de dépense ou plafonner son montant.",ROUND(IFERROR(VALUE(TRIM(SUBSTITUTE(BN55,CHAR(160),""))),0),2)=0,"Attention : montant présenté entièrement écarté",ROUND(IFERROR(VALUE(TRIM(SUBSTITUTE(BL55,CHAR(160),""))),0),2)&gt;ROUND(IFERROR(VALUE(TRIM(SUBSTITUTE(AC55,CHAR(160),""))),0),2),"Attention : Le montant retenu HT est supérieur au montant HT présenté. Merci de revoir la ligne de dépense, plafonner son montant, ou justifier la reventillation HT / TVA.",ROUND(IFERROR(VALUE(TRIM(SUBSTITUTE(BM55,CHAR(160),""))),0),2)&gt;ROUND(IFERROR(VALUE(TRIM(SUBSTITUTE(AD55,CHAR(160),""))),0),2),"Attention : Le montant TVA retenu est supérieur au montant TVA présenté. Merci de revoir la ligne de dépense, plafonner son montant, ou justifier la reventillation HT / TVA.",ROUND(IFERROR(VALUE(TRIM(SUBSTITUTE(AE55,CHAR(160),""))),0),2)=0,"",ROUND(IFERROR(VALUE(TRIM(SUBSTITUTE(BN55,CHAR(160),""))),0),2)=
ROUND(IFERROR(VALUE(TRIM(SUBSTITUTE(AE55,CHAR(160),""))),0),2),"OK",ROUND(IFERROR(VALUE(TRIM(SUBSTITUTE(BN55,CHAR(160),""))),0),2)&lt;ROUND(IFERROR(VALUE(TRIM(SUBSTITUTE(AE55,CHAR(160),""))),0),2),"Attention : montant présenté partiellement écarté",TRUE,""))</f>
        <v/>
      </c>
      <c r="BR55" s="71" t="str">
        <f t="shared" si="48"/>
        <v/>
      </c>
      <c r="BS55" s="71" t="str">
        <f t="shared" si="49"/>
        <v/>
      </c>
      <c r="BT55" s="71" t="str">
        <f t="shared" si="50"/>
        <v/>
      </c>
    </row>
    <row r="56" spans="1:72" ht="18" customHeight="1">
      <c r="A56" s="684">
        <v>48</v>
      </c>
      <c r="B56" s="7"/>
      <c r="C56" s="7"/>
      <c r="D56" s="424"/>
      <c r="E56" s="11"/>
      <c r="F56" s="7"/>
      <c r="G56" s="7"/>
      <c r="H56" s="7"/>
      <c r="I56" s="7"/>
      <c r="J56" s="18"/>
      <c r="K56" s="7"/>
      <c r="L56" s="19"/>
      <c r="M56" s="475"/>
      <c r="N56" s="7"/>
      <c r="O56" s="425"/>
      <c r="P56" s="9"/>
      <c r="Q56" s="64" t="str">
        <f t="shared" si="51"/>
        <v/>
      </c>
      <c r="R56" s="488"/>
      <c r="S56" s="471"/>
      <c r="T56" s="9"/>
      <c r="U56" s="9"/>
      <c r="V56" s="64" t="str">
        <f t="shared" si="52"/>
        <v/>
      </c>
      <c r="W56" s="496"/>
      <c r="X56" s="471"/>
      <c r="Y56" s="9"/>
      <c r="Z56" s="9"/>
      <c r="AA56" s="65" t="str">
        <f t="shared" si="53"/>
        <v/>
      </c>
      <c r="AB56" s="16"/>
      <c r="AC56" s="120" t="str" cm="1">
        <f t="array" ref="AC56">IF((_xlfn.IFS(TRIM(SUBSTITUTE(AB56,CHAR(160),""))="Devis 1",IFERROR(VALUE(TRIM(SUBSTITUTE(O56,CHAR(160),""))),0),TRIM(SUBSTITUTE(AB56,CHAR(160),""))="Devis 2",IFERROR(VALUE(TRIM(SUBSTITUTE(T56,CHAR(160),""))),0),TRIM(SUBSTITUTE(AB56,CHAR(160),""))="Devis 3",IFERROR(VALUE(TRIM(SUBSTITUTE(Y56,CHAR(160),""))),0),TRUE,0)*IFERROR(VALUE(TRIM(SUBSTITUTE(E56,CHAR(160),""))),0))=0,"",_xlfn.IFS(TRIM(SUBSTITUTE(AB56,CHAR(160),""))="Devis 1",IFERROR(VALUE(TRIM(SUBSTITUTE(O56,CHAR(160),""))),0),TRIM(SUBSTITUTE(AB56,CHAR(160),""))="Devis 2",IFERROR(VALUE(TRIM(SUBSTITUTE(T56,CHAR(160),""))),0),TRIM(SUBSTITUTE(AB56,CHAR(160),""))="Devis 3",IFERROR(VALUE(TRIM(SUBSTITUTE(Y56,CHAR(160),""))),0),TRUE,0)*IFERROR(VALUE(TRIM(SUBSTITUTE(E56,CHAR(160),""))),0))</f>
        <v/>
      </c>
      <c r="AD56" s="116" t="str" cm="1">
        <f t="array" ref="AD56">IF(ROUND((_xlfn.IFS(TRIM(SUBSTITUTE(AB56,CHAR(160),""))="Devis 1",IFERROR(VALUE(TRIM(SUBSTITUTE(P56,CHAR(160),""))),0),TRIM(SUBSTITUTE(AB56,CHAR(160),""))="Devis 2",IFERROR(VALUE(TRIM(SUBSTITUTE(U56,CHAR(160),""))),0),TRIM(SUBSTITUTE(AB56,CHAR(160),""))="Devis 3",IFERROR(VALUE(TRIM(SUBSTITUTE(Z56,CHAR(160),""))),0),TRUE,0)*IFERROR(VALUE(TRIM(SUBSTITUTE(E56,CHAR(160),""))),0)),2)=0,IF(AC56&lt;&gt;"",0,""),ROUND((_xlfn.IFS(TRIM(SUBSTITUTE(AB56,CHAR(160),""))="Devis 1",IFERROR(VALUE(TRIM(SUBSTITUTE(P56,CHAR(160),""))),0),TRIM(SUBSTITUTE(AB56,CHAR(160),""))="Devis 2",IFERROR(VALUE(TRIM(SUBSTITUTE(U56,CHAR(160),""))),0),TRIM(SUBSTITUTE(AB56,CHAR(160),""))="Devis 3",IFERROR(VALUE(TRIM(SUBSTITUTE(Z56,CHAR(160),""))),0),TRUE,0)*IFERROR(VALUE(TRIM(SUBSTITUTE(E56,CHAR(160),""))),0)),2))</f>
        <v/>
      </c>
      <c r="AE56" s="121" t="str">
        <f t="shared" si="54"/>
        <v/>
      </c>
      <c r="AF56" s="683"/>
      <c r="AG56" s="66" t="str">
        <f t="shared" si="18"/>
        <v/>
      </c>
      <c r="AH56" s="15" t="str">
        <f t="shared" si="19"/>
        <v/>
      </c>
      <c r="AI56" s="15" t="str">
        <f t="shared" si="20"/>
        <v/>
      </c>
      <c r="AJ56" s="442" t="str">
        <f t="shared" si="21"/>
        <v/>
      </c>
      <c r="AK56" s="15" t="str">
        <f t="shared" si="22"/>
        <v/>
      </c>
      <c r="AL56" s="15" t="str">
        <f t="shared" si="23"/>
        <v/>
      </c>
      <c r="AM56" s="15" t="str">
        <f t="shared" si="24"/>
        <v/>
      </c>
      <c r="AN56" s="15" t="str">
        <f t="shared" si="25"/>
        <v/>
      </c>
      <c r="AO56" s="15" t="str">
        <f t="shared" si="26"/>
        <v/>
      </c>
      <c r="AP56" s="15" t="str">
        <f t="shared" si="27"/>
        <v/>
      </c>
      <c r="AQ56" s="69" t="str">
        <f t="shared" si="28"/>
        <v/>
      </c>
      <c r="AR56" s="482" t="str">
        <f t="shared" si="29"/>
        <v/>
      </c>
      <c r="AS56" s="15" t="str">
        <f t="shared" si="30"/>
        <v/>
      </c>
      <c r="AT56" s="20" t="str">
        <f t="shared" si="31"/>
        <v/>
      </c>
      <c r="AU56" s="20" t="str">
        <f t="shared" si="32"/>
        <v/>
      </c>
      <c r="AV56" s="64" t="str">
        <f t="shared" si="33"/>
        <v/>
      </c>
      <c r="AW56" s="492" t="str">
        <f t="shared" si="34"/>
        <v/>
      </c>
      <c r="AX56" s="15" t="str">
        <f t="shared" si="35"/>
        <v/>
      </c>
      <c r="AY56" s="20" t="str">
        <f t="shared" si="36"/>
        <v/>
      </c>
      <c r="AZ56" s="20" t="str">
        <f t="shared" si="37"/>
        <v/>
      </c>
      <c r="BA56" s="64" t="str">
        <f t="shared" si="38"/>
        <v/>
      </c>
      <c r="BB56" s="499" t="str">
        <f t="shared" si="39"/>
        <v/>
      </c>
      <c r="BC56" s="15" t="str">
        <f t="shared" si="40"/>
        <v/>
      </c>
      <c r="BD56" s="20" t="str">
        <f t="shared" si="41"/>
        <v/>
      </c>
      <c r="BE56" s="20" t="str">
        <f t="shared" si="42"/>
        <v/>
      </c>
      <c r="BF56" s="70" t="str">
        <f t="shared" si="43"/>
        <v/>
      </c>
      <c r="BG56" s="66" t="str">
        <f t="shared" si="44"/>
        <v/>
      </c>
      <c r="BH56" s="72"/>
      <c r="BI56" s="71" t="str">
        <f t="shared" si="45"/>
        <v/>
      </c>
      <c r="BJ56" s="71" t="str">
        <f t="shared" si="16"/>
        <v/>
      </c>
      <c r="BK56" s="504" t="str">
        <f t="shared" si="46"/>
        <v/>
      </c>
      <c r="BL56" s="504" t="str" cm="1">
        <f t="array" ref="BL56">IF($AJ56="","",
_xlfn.IFS(
$BG56="Devis 1",
IF(ISBLANK(AT56),"",IFERROR(VALUE(TRIM(SUBSTITUTE(AT56,CHAR(160),""))),0)*IFERROR(VALUE(TRIM(SUBSTITUTE($AJ56,CHAR(160),""))),0)),
$BG56="Devis 2",
IF(ISBLANK(AY56),"",IFERROR(VALUE(TRIM(SUBSTITUTE(AY56,CHAR(160),""))),0)*IFERROR(VALUE(TRIM(SUBSTITUTE($AJ56,CHAR(160),""))),0)),
$BG56="Devis 3",
IF(ISBLANK(BD56),"",IFERROR(VALUE(TRIM(SUBSTITUTE(BD56,CHAR(160),""))),0)*IFERROR(VALUE(TRIM(SUBSTITUTE($AJ56,CHAR(160),""))),0)),
TRUE,0
)
)</f>
        <v/>
      </c>
      <c r="BM56" s="715" t="str" cm="1">
        <f t="array" ref="BM56">IF($AJ56="","",
_xlfn.IFS(
$BG56="Devis 1",
IF(ISBLANK(AU56),"",IFERROR(VALUE(TRIM(SUBSTITUTE(AU56,CHAR(160),""))),0)*IFERROR(VALUE(TRIM(SUBSTITUTE($AJ56,CHAR(160),""))),0)),
$BG56="Devis 2",
IF(ISBLANK(AZ56),"",IFERROR(VALUE(TRIM(SUBSTITUTE(AZ56,CHAR(160),""))),0)*IFERROR(VALUE(TRIM(SUBSTITUTE($AJ56,CHAR(160),""))),0)),
$BG56="Devis 3",
IF(ISBLANK(BE56),"",IFERROR(VALUE(TRIM(SUBSTITUTE(BE56,CHAR(160),""))),0)*IFERROR(VALUE(TRIM(SUBSTITUTE($AJ56,CHAR(160),""))),0)),
TRUE,0
)
)</f>
        <v/>
      </c>
      <c r="BN56" s="511" t="str">
        <f t="shared" si="47"/>
        <v/>
      </c>
      <c r="BO56" s="505"/>
      <c r="BP56" s="14" t="str" cm="1">
        <f t="array" ref="BP56">IF(OR(BN56="",BK56="",BL56="",BI56="",BM56="",BJ56=""),"",_xlfn.IFS(
ROUND(IFERROR(VALUE(TRIM(SUBSTITUTE(BN56,CHAR(160),""))),0),2)&gt;
ROUND(IFERROR(VALUE(TRIM(SUBSTITUTE(BK56,CHAR(160),""))),0),2),
"KO : Le montant retenu TTC est supérieur au montant raisonnable TTC. Merci de revoir la ligne de dépense ou plafonner son montant.",
ROUND(IFERROR(VALUE(TRIM(SUBSTITUTE(BL56,CHAR(160),""))),0),2)&gt;
ROUND(IFERROR(VALUE(TRIM(SUBSTITUTE(BI56,CHAR(160),""))),0),2),
"Attention : Le montant retenu HT est supérieur au montant HT raisonnable. Merci de revoir la ligne de dépense, plafonner son montant, ou justifier la reventillation HT / TVA.",
ROUND(IFERROR(VALUE(TRIM(SUBSTITUTE(BM56,CHAR(160),""))),0),2)&gt;
ROUND(IFERROR(VALUE(TRIM(SUBSTITUTE(BJ56,CHAR(160),""))),0),2),
"Attention : Le montant TVA retenu est supérieur au montant TVA raisonnable. Merci de revoir la ligne de dépense, plafonner son montant, ou justifier la reventillation HT / TVA.",
ROUND(IFERROR(VALUE(TRIM(SUBSTITUTE(BN56,CHAR(160),""))),0),2)&gt;
ROUND(IFERROR(VALUE(TRIM(SUBSTITUTE(MIN(Q56,V56,AA56),CHAR(160),""))),0),2),
"Attention : Le devis retenu n'est pas le moins cher. Une justification de la part du porteur est nécessaire.",
ROUND(IFERROR(VALUE(TRIM(SUBSTITUTE(BN56,CHAR(160),""))),0),2)=0,
"Attention : montant présenté entièrement écarté",
ROUND(IFERROR(VALUE(TRIM(SUBSTITUTE(BK56,CHAR(160),""))),0),2)=
ROUND(IFERROR(VALUE(TRIM(SUBSTITUTE(BN56,CHAR(160),""))),0),2),
"OK",
ROUND(IFERROR(VALUE(TRIM(SUBSTITUTE(BK56,CHAR(160),""))),0),2)&gt;
ROUND(IFERROR(VALUE(TRIM(SUBSTITUTE(BN56,CHAR(160),""))),0),2),
" OK : Montant instruit inférieur au montant raisonnable.",
TRUE,""
))</f>
        <v/>
      </c>
      <c r="BQ56" s="14" t="str" cm="1">
        <f t="array" ref="BQ56">IF(OR(BN56="",AE56="",BL56="",AC56="",BM56="",AD56=""),"",_xlfn.IFS(ROUND(IFERROR(VALUE(TRIM(SUBSTITUTE(BN56,CHAR(160),""))),0),2)&gt;ROUND(IFERROR(VALUE(TRIM(SUBSTITUTE(AE56,CHAR(160),""))),0),2),"KO : Le montant retenu TTC est supérieur au montant présenté TTC. Merci de revoir la ligne de dépense ou plafonner son montant.",ROUND(IFERROR(VALUE(TRIM(SUBSTITUTE(BN56,CHAR(160),""))),0),2)=0,"Attention : montant présenté entièrement écarté",ROUND(IFERROR(VALUE(TRIM(SUBSTITUTE(BL56,CHAR(160),""))),0),2)&gt;ROUND(IFERROR(VALUE(TRIM(SUBSTITUTE(AC56,CHAR(160),""))),0),2),"Attention : Le montant retenu HT est supérieur au montant HT présenté. Merci de revoir la ligne de dépense, plafonner son montant, ou justifier la reventillation HT / TVA.",ROUND(IFERROR(VALUE(TRIM(SUBSTITUTE(BM56,CHAR(160),""))),0),2)&gt;ROUND(IFERROR(VALUE(TRIM(SUBSTITUTE(AD56,CHAR(160),""))),0),2),"Attention : Le montant TVA retenu est supérieur au montant TVA présenté. Merci de revoir la ligne de dépense, plafonner son montant, ou justifier la reventillation HT / TVA.",ROUND(IFERROR(VALUE(TRIM(SUBSTITUTE(AE56,CHAR(160),""))),0),2)=0,"",ROUND(IFERROR(VALUE(TRIM(SUBSTITUTE(BN56,CHAR(160),""))),0),2)=
ROUND(IFERROR(VALUE(TRIM(SUBSTITUTE(AE56,CHAR(160),""))),0),2),"OK",ROUND(IFERROR(VALUE(TRIM(SUBSTITUTE(BN56,CHAR(160),""))),0),2)&lt;ROUND(IFERROR(VALUE(TRIM(SUBSTITUTE(AE56,CHAR(160),""))),0),2),"Attention : montant présenté partiellement écarté",TRUE,""))</f>
        <v/>
      </c>
      <c r="BR56" s="71" t="str">
        <f t="shared" si="48"/>
        <v/>
      </c>
      <c r="BS56" s="71" t="str">
        <f t="shared" si="49"/>
        <v/>
      </c>
      <c r="BT56" s="71" t="str">
        <f t="shared" si="50"/>
        <v/>
      </c>
    </row>
    <row r="57" spans="1:72" ht="18" customHeight="1">
      <c r="A57" s="684">
        <v>49</v>
      </c>
      <c r="B57" s="7"/>
      <c r="C57" s="7"/>
      <c r="D57" s="424"/>
      <c r="E57" s="11"/>
      <c r="F57" s="7"/>
      <c r="G57" s="7"/>
      <c r="H57" s="7"/>
      <c r="I57" s="7"/>
      <c r="J57" s="18"/>
      <c r="K57" s="7"/>
      <c r="L57" s="19"/>
      <c r="M57" s="475"/>
      <c r="N57" s="7"/>
      <c r="O57" s="425"/>
      <c r="P57" s="9"/>
      <c r="Q57" s="64" t="str">
        <f t="shared" si="51"/>
        <v/>
      </c>
      <c r="R57" s="488"/>
      <c r="S57" s="471"/>
      <c r="T57" s="9"/>
      <c r="U57" s="9"/>
      <c r="V57" s="64" t="str">
        <f t="shared" si="52"/>
        <v/>
      </c>
      <c r="W57" s="496"/>
      <c r="X57" s="471"/>
      <c r="Y57" s="9"/>
      <c r="Z57" s="9"/>
      <c r="AA57" s="65" t="str">
        <f t="shared" si="53"/>
        <v/>
      </c>
      <c r="AB57" s="16"/>
      <c r="AC57" s="120" t="str" cm="1">
        <f t="array" ref="AC57">IF((_xlfn.IFS(TRIM(SUBSTITUTE(AB57,CHAR(160),""))="Devis 1",IFERROR(VALUE(TRIM(SUBSTITUTE(O57,CHAR(160),""))),0),TRIM(SUBSTITUTE(AB57,CHAR(160),""))="Devis 2",IFERROR(VALUE(TRIM(SUBSTITUTE(T57,CHAR(160),""))),0),TRIM(SUBSTITUTE(AB57,CHAR(160),""))="Devis 3",IFERROR(VALUE(TRIM(SUBSTITUTE(Y57,CHAR(160),""))),0),TRUE,0)*IFERROR(VALUE(TRIM(SUBSTITUTE(E57,CHAR(160),""))),0))=0,"",_xlfn.IFS(TRIM(SUBSTITUTE(AB57,CHAR(160),""))="Devis 1",IFERROR(VALUE(TRIM(SUBSTITUTE(O57,CHAR(160),""))),0),TRIM(SUBSTITUTE(AB57,CHAR(160),""))="Devis 2",IFERROR(VALUE(TRIM(SUBSTITUTE(T57,CHAR(160),""))),0),TRIM(SUBSTITUTE(AB57,CHAR(160),""))="Devis 3",IFERROR(VALUE(TRIM(SUBSTITUTE(Y57,CHAR(160),""))),0),TRUE,0)*IFERROR(VALUE(TRIM(SUBSTITUTE(E57,CHAR(160),""))),0))</f>
        <v/>
      </c>
      <c r="AD57" s="116" t="str" cm="1">
        <f t="array" ref="AD57">IF(ROUND((_xlfn.IFS(TRIM(SUBSTITUTE(AB57,CHAR(160),""))="Devis 1",IFERROR(VALUE(TRIM(SUBSTITUTE(P57,CHAR(160),""))),0),TRIM(SUBSTITUTE(AB57,CHAR(160),""))="Devis 2",IFERROR(VALUE(TRIM(SUBSTITUTE(U57,CHAR(160),""))),0),TRIM(SUBSTITUTE(AB57,CHAR(160),""))="Devis 3",IFERROR(VALUE(TRIM(SUBSTITUTE(Z57,CHAR(160),""))),0),TRUE,0)*IFERROR(VALUE(TRIM(SUBSTITUTE(E57,CHAR(160),""))),0)),2)=0,IF(AC57&lt;&gt;"",0,""),ROUND((_xlfn.IFS(TRIM(SUBSTITUTE(AB57,CHAR(160),""))="Devis 1",IFERROR(VALUE(TRIM(SUBSTITUTE(P57,CHAR(160),""))),0),TRIM(SUBSTITUTE(AB57,CHAR(160),""))="Devis 2",IFERROR(VALUE(TRIM(SUBSTITUTE(U57,CHAR(160),""))),0),TRIM(SUBSTITUTE(AB57,CHAR(160),""))="Devis 3",IFERROR(VALUE(TRIM(SUBSTITUTE(Z57,CHAR(160),""))),0),TRUE,0)*IFERROR(VALUE(TRIM(SUBSTITUTE(E57,CHAR(160),""))),0)),2))</f>
        <v/>
      </c>
      <c r="AE57" s="121" t="str">
        <f t="shared" si="54"/>
        <v/>
      </c>
      <c r="AF57" s="683"/>
      <c r="AG57" s="66" t="str">
        <f t="shared" si="18"/>
        <v/>
      </c>
      <c r="AH57" s="15" t="str">
        <f t="shared" si="19"/>
        <v/>
      </c>
      <c r="AI57" s="15" t="str">
        <f t="shared" si="20"/>
        <v/>
      </c>
      <c r="AJ57" s="442" t="str">
        <f t="shared" si="21"/>
        <v/>
      </c>
      <c r="AK57" s="15" t="str">
        <f t="shared" si="22"/>
        <v/>
      </c>
      <c r="AL57" s="15" t="str">
        <f t="shared" si="23"/>
        <v/>
      </c>
      <c r="AM57" s="15" t="str">
        <f t="shared" si="24"/>
        <v/>
      </c>
      <c r="AN57" s="15" t="str">
        <f t="shared" si="25"/>
        <v/>
      </c>
      <c r="AO57" s="15" t="str">
        <f t="shared" si="26"/>
        <v/>
      </c>
      <c r="AP57" s="15" t="str">
        <f t="shared" si="27"/>
        <v/>
      </c>
      <c r="AQ57" s="69" t="str">
        <f t="shared" si="28"/>
        <v/>
      </c>
      <c r="AR57" s="482" t="str">
        <f t="shared" si="29"/>
        <v/>
      </c>
      <c r="AS57" s="15" t="str">
        <f t="shared" si="30"/>
        <v/>
      </c>
      <c r="AT57" s="20" t="str">
        <f t="shared" si="31"/>
        <v/>
      </c>
      <c r="AU57" s="20" t="str">
        <f t="shared" si="32"/>
        <v/>
      </c>
      <c r="AV57" s="64" t="str">
        <f t="shared" si="33"/>
        <v/>
      </c>
      <c r="AW57" s="492" t="str">
        <f t="shared" si="34"/>
        <v/>
      </c>
      <c r="AX57" s="15" t="str">
        <f t="shared" si="35"/>
        <v/>
      </c>
      <c r="AY57" s="20" t="str">
        <f t="shared" si="36"/>
        <v/>
      </c>
      <c r="AZ57" s="20" t="str">
        <f t="shared" si="37"/>
        <v/>
      </c>
      <c r="BA57" s="64" t="str">
        <f t="shared" si="38"/>
        <v/>
      </c>
      <c r="BB57" s="499" t="str">
        <f t="shared" si="39"/>
        <v/>
      </c>
      <c r="BC57" s="15" t="str">
        <f t="shared" si="40"/>
        <v/>
      </c>
      <c r="BD57" s="20" t="str">
        <f t="shared" si="41"/>
        <v/>
      </c>
      <c r="BE57" s="20" t="str">
        <f t="shared" si="42"/>
        <v/>
      </c>
      <c r="BF57" s="70" t="str">
        <f t="shared" si="43"/>
        <v/>
      </c>
      <c r="BG57" s="66" t="str">
        <f t="shared" si="44"/>
        <v/>
      </c>
      <c r="BH57" s="72"/>
      <c r="BI57" s="71" t="str">
        <f t="shared" si="45"/>
        <v/>
      </c>
      <c r="BJ57" s="71" t="str">
        <f t="shared" si="16"/>
        <v/>
      </c>
      <c r="BK57" s="504" t="str">
        <f t="shared" si="46"/>
        <v/>
      </c>
      <c r="BL57" s="504" t="str" cm="1">
        <f t="array" ref="BL57">IF($AJ57="","",
_xlfn.IFS(
$BG57="Devis 1",
IF(ISBLANK(AT57),"",IFERROR(VALUE(TRIM(SUBSTITUTE(AT57,CHAR(160),""))),0)*IFERROR(VALUE(TRIM(SUBSTITUTE($AJ57,CHAR(160),""))),0)),
$BG57="Devis 2",
IF(ISBLANK(AY57),"",IFERROR(VALUE(TRIM(SUBSTITUTE(AY57,CHAR(160),""))),0)*IFERROR(VALUE(TRIM(SUBSTITUTE($AJ57,CHAR(160),""))),0)),
$BG57="Devis 3",
IF(ISBLANK(BD57),"",IFERROR(VALUE(TRIM(SUBSTITUTE(BD57,CHAR(160),""))),0)*IFERROR(VALUE(TRIM(SUBSTITUTE($AJ57,CHAR(160),""))),0)),
TRUE,0
)
)</f>
        <v/>
      </c>
      <c r="BM57" s="715" t="str" cm="1">
        <f t="array" ref="BM57">IF($AJ57="","",
_xlfn.IFS(
$BG57="Devis 1",
IF(ISBLANK(AU57),"",IFERROR(VALUE(TRIM(SUBSTITUTE(AU57,CHAR(160),""))),0)*IFERROR(VALUE(TRIM(SUBSTITUTE($AJ57,CHAR(160),""))),0)),
$BG57="Devis 2",
IF(ISBLANK(AZ57),"",IFERROR(VALUE(TRIM(SUBSTITUTE(AZ57,CHAR(160),""))),0)*IFERROR(VALUE(TRIM(SUBSTITUTE($AJ57,CHAR(160),""))),0)),
$BG57="Devis 3",
IF(ISBLANK(BE57),"",IFERROR(VALUE(TRIM(SUBSTITUTE(BE57,CHAR(160),""))),0)*IFERROR(VALUE(TRIM(SUBSTITUTE($AJ57,CHAR(160),""))),0)),
TRUE,0
)
)</f>
        <v/>
      </c>
      <c r="BN57" s="511" t="str">
        <f t="shared" si="47"/>
        <v/>
      </c>
      <c r="BO57" s="505"/>
      <c r="BP57" s="14" t="str" cm="1">
        <f t="array" ref="BP57">IF(OR(BN57="",BK57="",BL57="",BI57="",BM57="",BJ57=""),"",_xlfn.IFS(
ROUND(IFERROR(VALUE(TRIM(SUBSTITUTE(BN57,CHAR(160),""))),0),2)&gt;
ROUND(IFERROR(VALUE(TRIM(SUBSTITUTE(BK57,CHAR(160),""))),0),2),
"KO : Le montant retenu TTC est supérieur au montant raisonnable TTC. Merci de revoir la ligne de dépense ou plafonner son montant.",
ROUND(IFERROR(VALUE(TRIM(SUBSTITUTE(BL57,CHAR(160),""))),0),2)&gt;
ROUND(IFERROR(VALUE(TRIM(SUBSTITUTE(BI57,CHAR(160),""))),0),2),
"Attention : Le montant retenu HT est supérieur au montant HT raisonnable. Merci de revoir la ligne de dépense, plafonner son montant, ou justifier la reventillation HT / TVA.",
ROUND(IFERROR(VALUE(TRIM(SUBSTITUTE(BM57,CHAR(160),""))),0),2)&gt;
ROUND(IFERROR(VALUE(TRIM(SUBSTITUTE(BJ57,CHAR(160),""))),0),2),
"Attention : Le montant TVA retenu est supérieur au montant TVA raisonnable. Merci de revoir la ligne de dépense, plafonner son montant, ou justifier la reventillation HT / TVA.",
ROUND(IFERROR(VALUE(TRIM(SUBSTITUTE(BN57,CHAR(160),""))),0),2)&gt;
ROUND(IFERROR(VALUE(TRIM(SUBSTITUTE(MIN(Q57,V57,AA57),CHAR(160),""))),0),2),
"Attention : Le devis retenu n'est pas le moins cher. Une justification de la part du porteur est nécessaire.",
ROUND(IFERROR(VALUE(TRIM(SUBSTITUTE(BN57,CHAR(160),""))),0),2)=0,
"Attention : montant présenté entièrement écarté",
ROUND(IFERROR(VALUE(TRIM(SUBSTITUTE(BK57,CHAR(160),""))),0),2)=
ROUND(IFERROR(VALUE(TRIM(SUBSTITUTE(BN57,CHAR(160),""))),0),2),
"OK",
ROUND(IFERROR(VALUE(TRIM(SUBSTITUTE(BK57,CHAR(160),""))),0),2)&gt;
ROUND(IFERROR(VALUE(TRIM(SUBSTITUTE(BN57,CHAR(160),""))),0),2),
" OK : Montant instruit inférieur au montant raisonnable.",
TRUE,""
))</f>
        <v/>
      </c>
      <c r="BQ57" s="14" t="str" cm="1">
        <f t="array" ref="BQ57">IF(OR(BN57="",AE57="",BL57="",AC57="",BM57="",AD57=""),"",_xlfn.IFS(ROUND(IFERROR(VALUE(TRIM(SUBSTITUTE(BN57,CHAR(160),""))),0),2)&gt;ROUND(IFERROR(VALUE(TRIM(SUBSTITUTE(AE57,CHAR(160),""))),0),2),"KO : Le montant retenu TTC est supérieur au montant présenté TTC. Merci de revoir la ligne de dépense ou plafonner son montant.",ROUND(IFERROR(VALUE(TRIM(SUBSTITUTE(BN57,CHAR(160),""))),0),2)=0,"Attention : montant présenté entièrement écarté",ROUND(IFERROR(VALUE(TRIM(SUBSTITUTE(BL57,CHAR(160),""))),0),2)&gt;ROUND(IFERROR(VALUE(TRIM(SUBSTITUTE(AC57,CHAR(160),""))),0),2),"Attention : Le montant retenu HT est supérieur au montant HT présenté. Merci de revoir la ligne de dépense, plafonner son montant, ou justifier la reventillation HT / TVA.",ROUND(IFERROR(VALUE(TRIM(SUBSTITUTE(BM57,CHAR(160),""))),0),2)&gt;ROUND(IFERROR(VALUE(TRIM(SUBSTITUTE(AD57,CHAR(160),""))),0),2),"Attention : Le montant TVA retenu est supérieur au montant TVA présenté. Merci de revoir la ligne de dépense, plafonner son montant, ou justifier la reventillation HT / TVA.",ROUND(IFERROR(VALUE(TRIM(SUBSTITUTE(AE57,CHAR(160),""))),0),2)=0,"",ROUND(IFERROR(VALUE(TRIM(SUBSTITUTE(BN57,CHAR(160),""))),0),2)=
ROUND(IFERROR(VALUE(TRIM(SUBSTITUTE(AE57,CHAR(160),""))),0),2),"OK",ROUND(IFERROR(VALUE(TRIM(SUBSTITUTE(BN57,CHAR(160),""))),0),2)&lt;ROUND(IFERROR(VALUE(TRIM(SUBSTITUTE(AE57,CHAR(160),""))),0),2),"Attention : montant présenté partiellement écarté",TRUE,""))</f>
        <v/>
      </c>
      <c r="BR57" s="71" t="str">
        <f t="shared" si="48"/>
        <v/>
      </c>
      <c r="BS57" s="71" t="str">
        <f t="shared" si="49"/>
        <v/>
      </c>
      <c r="BT57" s="71" t="str">
        <f t="shared" si="50"/>
        <v/>
      </c>
    </row>
    <row r="58" spans="1:72" ht="18" customHeight="1">
      <c r="A58" s="684">
        <v>50</v>
      </c>
      <c r="B58" s="7"/>
      <c r="C58" s="7"/>
      <c r="D58" s="424"/>
      <c r="E58" s="11"/>
      <c r="F58" s="7"/>
      <c r="G58" s="7"/>
      <c r="H58" s="7"/>
      <c r="I58" s="7"/>
      <c r="J58" s="18"/>
      <c r="K58" s="7"/>
      <c r="L58" s="19"/>
      <c r="M58" s="475"/>
      <c r="N58" s="7"/>
      <c r="O58" s="425"/>
      <c r="P58" s="9"/>
      <c r="Q58" s="64" t="str">
        <f t="shared" si="51"/>
        <v/>
      </c>
      <c r="R58" s="488"/>
      <c r="S58" s="471"/>
      <c r="T58" s="9"/>
      <c r="U58" s="9"/>
      <c r="V58" s="64" t="str">
        <f t="shared" si="52"/>
        <v/>
      </c>
      <c r="W58" s="496"/>
      <c r="X58" s="471"/>
      <c r="Y58" s="9"/>
      <c r="Z58" s="9"/>
      <c r="AA58" s="65" t="str">
        <f t="shared" si="53"/>
        <v/>
      </c>
      <c r="AB58" s="16"/>
      <c r="AC58" s="120" t="str" cm="1">
        <f t="array" ref="AC58">IF((_xlfn.IFS(TRIM(SUBSTITUTE(AB58,CHAR(160),""))="Devis 1",IFERROR(VALUE(TRIM(SUBSTITUTE(O58,CHAR(160),""))),0),TRIM(SUBSTITUTE(AB58,CHAR(160),""))="Devis 2",IFERROR(VALUE(TRIM(SUBSTITUTE(T58,CHAR(160),""))),0),TRIM(SUBSTITUTE(AB58,CHAR(160),""))="Devis 3",IFERROR(VALUE(TRIM(SUBSTITUTE(Y58,CHAR(160),""))),0),TRUE,0)*IFERROR(VALUE(TRIM(SUBSTITUTE(E58,CHAR(160),""))),0))=0,"",_xlfn.IFS(TRIM(SUBSTITUTE(AB58,CHAR(160),""))="Devis 1",IFERROR(VALUE(TRIM(SUBSTITUTE(O58,CHAR(160),""))),0),TRIM(SUBSTITUTE(AB58,CHAR(160),""))="Devis 2",IFERROR(VALUE(TRIM(SUBSTITUTE(T58,CHAR(160),""))),0),TRIM(SUBSTITUTE(AB58,CHAR(160),""))="Devis 3",IFERROR(VALUE(TRIM(SUBSTITUTE(Y58,CHAR(160),""))),0),TRUE,0)*IFERROR(VALUE(TRIM(SUBSTITUTE(E58,CHAR(160),""))),0))</f>
        <v/>
      </c>
      <c r="AD58" s="116" t="str" cm="1">
        <f t="array" ref="AD58">IF(ROUND((_xlfn.IFS(TRIM(SUBSTITUTE(AB58,CHAR(160),""))="Devis 1",IFERROR(VALUE(TRIM(SUBSTITUTE(P58,CHAR(160),""))),0),TRIM(SUBSTITUTE(AB58,CHAR(160),""))="Devis 2",IFERROR(VALUE(TRIM(SUBSTITUTE(U58,CHAR(160),""))),0),TRIM(SUBSTITUTE(AB58,CHAR(160),""))="Devis 3",IFERROR(VALUE(TRIM(SUBSTITUTE(Z58,CHAR(160),""))),0),TRUE,0)*IFERROR(VALUE(TRIM(SUBSTITUTE(E58,CHAR(160),""))),0)),2)=0,IF(AC58&lt;&gt;"",0,""),ROUND((_xlfn.IFS(TRIM(SUBSTITUTE(AB58,CHAR(160),""))="Devis 1",IFERROR(VALUE(TRIM(SUBSTITUTE(P58,CHAR(160),""))),0),TRIM(SUBSTITUTE(AB58,CHAR(160),""))="Devis 2",IFERROR(VALUE(TRIM(SUBSTITUTE(U58,CHAR(160),""))),0),TRIM(SUBSTITUTE(AB58,CHAR(160),""))="Devis 3",IFERROR(VALUE(TRIM(SUBSTITUTE(Z58,CHAR(160),""))),0),TRUE,0)*IFERROR(VALUE(TRIM(SUBSTITUTE(E58,CHAR(160),""))),0)),2))</f>
        <v/>
      </c>
      <c r="AE58" s="121" t="str">
        <f t="shared" si="54"/>
        <v/>
      </c>
      <c r="AF58" s="683"/>
      <c r="AG58" s="66" t="str">
        <f t="shared" si="18"/>
        <v/>
      </c>
      <c r="AH58" s="15" t="str">
        <f t="shared" si="19"/>
        <v/>
      </c>
      <c r="AI58" s="15" t="str">
        <f t="shared" si="20"/>
        <v/>
      </c>
      <c r="AJ58" s="442" t="str">
        <f t="shared" si="21"/>
        <v/>
      </c>
      <c r="AK58" s="15" t="str">
        <f t="shared" si="22"/>
        <v/>
      </c>
      <c r="AL58" s="15" t="str">
        <f t="shared" si="23"/>
        <v/>
      </c>
      <c r="AM58" s="15" t="str">
        <f t="shared" si="24"/>
        <v/>
      </c>
      <c r="AN58" s="15" t="str">
        <f t="shared" si="25"/>
        <v/>
      </c>
      <c r="AO58" s="15" t="str">
        <f t="shared" si="26"/>
        <v/>
      </c>
      <c r="AP58" s="15" t="str">
        <f t="shared" si="27"/>
        <v/>
      </c>
      <c r="AQ58" s="69" t="str">
        <f t="shared" si="28"/>
        <v/>
      </c>
      <c r="AR58" s="482" t="str">
        <f t="shared" si="29"/>
        <v/>
      </c>
      <c r="AS58" s="15" t="str">
        <f t="shared" si="30"/>
        <v/>
      </c>
      <c r="AT58" s="20" t="str">
        <f t="shared" si="31"/>
        <v/>
      </c>
      <c r="AU58" s="20" t="str">
        <f t="shared" si="32"/>
        <v/>
      </c>
      <c r="AV58" s="64" t="str">
        <f t="shared" si="33"/>
        <v/>
      </c>
      <c r="AW58" s="492" t="str">
        <f t="shared" si="34"/>
        <v/>
      </c>
      <c r="AX58" s="15" t="str">
        <f t="shared" si="35"/>
        <v/>
      </c>
      <c r="AY58" s="20" t="str">
        <f t="shared" si="36"/>
        <v/>
      </c>
      <c r="AZ58" s="20" t="str">
        <f t="shared" si="37"/>
        <v/>
      </c>
      <c r="BA58" s="64" t="str">
        <f t="shared" si="38"/>
        <v/>
      </c>
      <c r="BB58" s="499" t="str">
        <f t="shared" si="39"/>
        <v/>
      </c>
      <c r="BC58" s="15" t="str">
        <f t="shared" si="40"/>
        <v/>
      </c>
      <c r="BD58" s="20" t="str">
        <f t="shared" si="41"/>
        <v/>
      </c>
      <c r="BE58" s="20" t="str">
        <f t="shared" si="42"/>
        <v/>
      </c>
      <c r="BF58" s="70" t="str">
        <f t="shared" si="43"/>
        <v/>
      </c>
      <c r="BG58" s="66" t="str">
        <f t="shared" si="44"/>
        <v/>
      </c>
      <c r="BH58" s="72"/>
      <c r="BI58" s="71" t="str">
        <f t="shared" si="45"/>
        <v/>
      </c>
      <c r="BJ58" s="71" t="str">
        <f t="shared" si="16"/>
        <v/>
      </c>
      <c r="BK58" s="504" t="str">
        <f t="shared" si="46"/>
        <v/>
      </c>
      <c r="BL58" s="504" t="str" cm="1">
        <f t="array" ref="BL58">IF($AJ58="","",
_xlfn.IFS(
$BG58="Devis 1",
IF(ISBLANK(AT58),"",IFERROR(VALUE(TRIM(SUBSTITUTE(AT58,CHAR(160),""))),0)*IFERROR(VALUE(TRIM(SUBSTITUTE($AJ58,CHAR(160),""))),0)),
$BG58="Devis 2",
IF(ISBLANK(AY58),"",IFERROR(VALUE(TRIM(SUBSTITUTE(AY58,CHAR(160),""))),0)*IFERROR(VALUE(TRIM(SUBSTITUTE($AJ58,CHAR(160),""))),0)),
$BG58="Devis 3",
IF(ISBLANK(BD58),"",IFERROR(VALUE(TRIM(SUBSTITUTE(BD58,CHAR(160),""))),0)*IFERROR(VALUE(TRIM(SUBSTITUTE($AJ58,CHAR(160),""))),0)),
TRUE,0
)
)</f>
        <v/>
      </c>
      <c r="BM58" s="715" t="str" cm="1">
        <f t="array" ref="BM58">IF($AJ58="","",
_xlfn.IFS(
$BG58="Devis 1",
IF(ISBLANK(AU58),"",IFERROR(VALUE(TRIM(SUBSTITUTE(AU58,CHAR(160),""))),0)*IFERROR(VALUE(TRIM(SUBSTITUTE($AJ58,CHAR(160),""))),0)),
$BG58="Devis 2",
IF(ISBLANK(AZ58),"",IFERROR(VALUE(TRIM(SUBSTITUTE(AZ58,CHAR(160),""))),0)*IFERROR(VALUE(TRIM(SUBSTITUTE($AJ58,CHAR(160),""))),0)),
$BG58="Devis 3",
IF(ISBLANK(BE58),"",IFERROR(VALUE(TRIM(SUBSTITUTE(BE58,CHAR(160),""))),0)*IFERROR(VALUE(TRIM(SUBSTITUTE($AJ58,CHAR(160),""))),0)),
TRUE,0
)
)</f>
        <v/>
      </c>
      <c r="BN58" s="511" t="str">
        <f t="shared" si="47"/>
        <v/>
      </c>
      <c r="BO58" s="505"/>
      <c r="BP58" s="14" t="str" cm="1">
        <f t="array" ref="BP58">IF(OR(BN58="",BK58="",BL58="",BI58="",BM58="",BJ58=""),"",_xlfn.IFS(
ROUND(IFERROR(VALUE(TRIM(SUBSTITUTE(BN58,CHAR(160),""))),0),2)&gt;
ROUND(IFERROR(VALUE(TRIM(SUBSTITUTE(BK58,CHAR(160),""))),0),2),
"KO : Le montant retenu TTC est supérieur au montant raisonnable TTC. Merci de revoir la ligne de dépense ou plafonner son montant.",
ROUND(IFERROR(VALUE(TRIM(SUBSTITUTE(BL58,CHAR(160),""))),0),2)&gt;
ROUND(IFERROR(VALUE(TRIM(SUBSTITUTE(BI58,CHAR(160),""))),0),2),
"Attention : Le montant retenu HT est supérieur au montant HT raisonnable. Merci de revoir la ligne de dépense, plafonner son montant, ou justifier la reventillation HT / TVA.",
ROUND(IFERROR(VALUE(TRIM(SUBSTITUTE(BM58,CHAR(160),""))),0),2)&gt;
ROUND(IFERROR(VALUE(TRIM(SUBSTITUTE(BJ58,CHAR(160),""))),0),2),
"Attention : Le montant TVA retenu est supérieur au montant TVA raisonnable. Merci de revoir la ligne de dépense, plafonner son montant, ou justifier la reventillation HT / TVA.",
ROUND(IFERROR(VALUE(TRIM(SUBSTITUTE(BN58,CHAR(160),""))),0),2)&gt;
ROUND(IFERROR(VALUE(TRIM(SUBSTITUTE(MIN(Q58,V58,AA58),CHAR(160),""))),0),2),
"Attention : Le devis retenu n'est pas le moins cher. Une justification de la part du porteur est nécessaire.",
ROUND(IFERROR(VALUE(TRIM(SUBSTITUTE(BN58,CHAR(160),""))),0),2)=0,
"Attention : montant présenté entièrement écarté",
ROUND(IFERROR(VALUE(TRIM(SUBSTITUTE(BK58,CHAR(160),""))),0),2)=
ROUND(IFERROR(VALUE(TRIM(SUBSTITUTE(BN58,CHAR(160),""))),0),2),
"OK",
ROUND(IFERROR(VALUE(TRIM(SUBSTITUTE(BK58,CHAR(160),""))),0),2)&gt;
ROUND(IFERROR(VALUE(TRIM(SUBSTITUTE(BN58,CHAR(160),""))),0),2),
" OK : Montant instruit inférieur au montant raisonnable.",
TRUE,""
))</f>
        <v/>
      </c>
      <c r="BQ58" s="14" t="str" cm="1">
        <f t="array" ref="BQ58">IF(OR(BN58="",AE58="",BL58="",AC58="",BM58="",AD58=""),"",_xlfn.IFS(ROUND(IFERROR(VALUE(TRIM(SUBSTITUTE(BN58,CHAR(160),""))),0),2)&gt;ROUND(IFERROR(VALUE(TRIM(SUBSTITUTE(AE58,CHAR(160),""))),0),2),"KO : Le montant retenu TTC est supérieur au montant présenté TTC. Merci de revoir la ligne de dépense ou plafonner son montant.",ROUND(IFERROR(VALUE(TRIM(SUBSTITUTE(BN58,CHAR(160),""))),0),2)=0,"Attention : montant présenté entièrement écarté",ROUND(IFERROR(VALUE(TRIM(SUBSTITUTE(BL58,CHAR(160),""))),0),2)&gt;ROUND(IFERROR(VALUE(TRIM(SUBSTITUTE(AC58,CHAR(160),""))),0),2),"Attention : Le montant retenu HT est supérieur au montant HT présenté. Merci de revoir la ligne de dépense, plafonner son montant, ou justifier la reventillation HT / TVA.",ROUND(IFERROR(VALUE(TRIM(SUBSTITUTE(BM58,CHAR(160),""))),0),2)&gt;ROUND(IFERROR(VALUE(TRIM(SUBSTITUTE(AD58,CHAR(160),""))),0),2),"Attention : Le montant TVA retenu est supérieur au montant TVA présenté. Merci de revoir la ligne de dépense, plafonner son montant, ou justifier la reventillation HT / TVA.",ROUND(IFERROR(VALUE(TRIM(SUBSTITUTE(AE58,CHAR(160),""))),0),2)=0,"",ROUND(IFERROR(VALUE(TRIM(SUBSTITUTE(BN58,CHAR(160),""))),0),2)=
ROUND(IFERROR(VALUE(TRIM(SUBSTITUTE(AE58,CHAR(160),""))),0),2),"OK",ROUND(IFERROR(VALUE(TRIM(SUBSTITUTE(BN58,CHAR(160),""))),0),2)&lt;ROUND(IFERROR(VALUE(TRIM(SUBSTITUTE(AE58,CHAR(160),""))),0),2),"Attention : montant présenté partiellement écarté",TRUE,""))</f>
        <v/>
      </c>
      <c r="BR58" s="71" t="str">
        <f t="shared" si="48"/>
        <v/>
      </c>
      <c r="BS58" s="71" t="str">
        <f t="shared" si="49"/>
        <v/>
      </c>
      <c r="BT58" s="71" t="str">
        <f t="shared" si="50"/>
        <v/>
      </c>
    </row>
    <row r="59" spans="1:72" ht="18" customHeight="1">
      <c r="A59" s="684">
        <v>51</v>
      </c>
      <c r="B59" s="7"/>
      <c r="C59" s="7"/>
      <c r="D59" s="424"/>
      <c r="E59" s="11"/>
      <c r="F59" s="7"/>
      <c r="G59" s="7"/>
      <c r="H59" s="7"/>
      <c r="I59" s="7"/>
      <c r="J59" s="18"/>
      <c r="K59" s="7"/>
      <c r="L59" s="19"/>
      <c r="M59" s="475"/>
      <c r="N59" s="7"/>
      <c r="O59" s="425"/>
      <c r="P59" s="9"/>
      <c r="Q59" s="64" t="str">
        <f t="shared" si="51"/>
        <v/>
      </c>
      <c r="R59" s="488"/>
      <c r="S59" s="471"/>
      <c r="T59" s="9"/>
      <c r="U59" s="9"/>
      <c r="V59" s="64" t="str">
        <f t="shared" si="52"/>
        <v/>
      </c>
      <c r="W59" s="496"/>
      <c r="X59" s="471"/>
      <c r="Y59" s="9"/>
      <c r="Z59" s="9"/>
      <c r="AA59" s="65" t="str">
        <f t="shared" si="53"/>
        <v/>
      </c>
      <c r="AB59" s="16"/>
      <c r="AC59" s="120" t="str" cm="1">
        <f t="array" ref="AC59">IF((_xlfn.IFS(TRIM(SUBSTITUTE(AB59,CHAR(160),""))="Devis 1",IFERROR(VALUE(TRIM(SUBSTITUTE(O59,CHAR(160),""))),0),TRIM(SUBSTITUTE(AB59,CHAR(160),""))="Devis 2",IFERROR(VALUE(TRIM(SUBSTITUTE(T59,CHAR(160),""))),0),TRIM(SUBSTITUTE(AB59,CHAR(160),""))="Devis 3",IFERROR(VALUE(TRIM(SUBSTITUTE(Y59,CHAR(160),""))),0),TRUE,0)*IFERROR(VALUE(TRIM(SUBSTITUTE(E59,CHAR(160),""))),0))=0,"",_xlfn.IFS(TRIM(SUBSTITUTE(AB59,CHAR(160),""))="Devis 1",IFERROR(VALUE(TRIM(SUBSTITUTE(O59,CHAR(160),""))),0),TRIM(SUBSTITUTE(AB59,CHAR(160),""))="Devis 2",IFERROR(VALUE(TRIM(SUBSTITUTE(T59,CHAR(160),""))),0),TRIM(SUBSTITUTE(AB59,CHAR(160),""))="Devis 3",IFERROR(VALUE(TRIM(SUBSTITUTE(Y59,CHAR(160),""))),0),TRUE,0)*IFERROR(VALUE(TRIM(SUBSTITUTE(E59,CHAR(160),""))),0))</f>
        <v/>
      </c>
      <c r="AD59" s="116" t="str" cm="1">
        <f t="array" ref="AD59">IF(ROUND((_xlfn.IFS(TRIM(SUBSTITUTE(AB59,CHAR(160),""))="Devis 1",IFERROR(VALUE(TRIM(SUBSTITUTE(P59,CHAR(160),""))),0),TRIM(SUBSTITUTE(AB59,CHAR(160),""))="Devis 2",IFERROR(VALUE(TRIM(SUBSTITUTE(U59,CHAR(160),""))),0),TRIM(SUBSTITUTE(AB59,CHAR(160),""))="Devis 3",IFERROR(VALUE(TRIM(SUBSTITUTE(Z59,CHAR(160),""))),0),TRUE,0)*IFERROR(VALUE(TRIM(SUBSTITUTE(E59,CHAR(160),""))),0)),2)=0,IF(AC59&lt;&gt;"",0,""),ROUND((_xlfn.IFS(TRIM(SUBSTITUTE(AB59,CHAR(160),""))="Devis 1",IFERROR(VALUE(TRIM(SUBSTITUTE(P59,CHAR(160),""))),0),TRIM(SUBSTITUTE(AB59,CHAR(160),""))="Devis 2",IFERROR(VALUE(TRIM(SUBSTITUTE(U59,CHAR(160),""))),0),TRIM(SUBSTITUTE(AB59,CHAR(160),""))="Devis 3",IFERROR(VALUE(TRIM(SUBSTITUTE(Z59,CHAR(160),""))),0),TRUE,0)*IFERROR(VALUE(TRIM(SUBSTITUTE(E59,CHAR(160),""))),0)),2))</f>
        <v/>
      </c>
      <c r="AE59" s="121" t="str">
        <f t="shared" si="54"/>
        <v/>
      </c>
      <c r="AF59" s="683"/>
      <c r="AG59" s="66" t="str">
        <f t="shared" si="18"/>
        <v/>
      </c>
      <c r="AH59" s="15" t="str">
        <f t="shared" si="19"/>
        <v/>
      </c>
      <c r="AI59" s="15" t="str">
        <f t="shared" si="20"/>
        <v/>
      </c>
      <c r="AJ59" s="442" t="str">
        <f t="shared" si="21"/>
        <v/>
      </c>
      <c r="AK59" s="15" t="str">
        <f t="shared" si="22"/>
        <v/>
      </c>
      <c r="AL59" s="15" t="str">
        <f t="shared" si="23"/>
        <v/>
      </c>
      <c r="AM59" s="15" t="str">
        <f t="shared" si="24"/>
        <v/>
      </c>
      <c r="AN59" s="15" t="str">
        <f t="shared" si="25"/>
        <v/>
      </c>
      <c r="AO59" s="15" t="str">
        <f t="shared" si="26"/>
        <v/>
      </c>
      <c r="AP59" s="15" t="str">
        <f t="shared" si="27"/>
        <v/>
      </c>
      <c r="AQ59" s="69" t="str">
        <f t="shared" si="28"/>
        <v/>
      </c>
      <c r="AR59" s="482" t="str">
        <f t="shared" si="29"/>
        <v/>
      </c>
      <c r="AS59" s="15" t="str">
        <f t="shared" si="30"/>
        <v/>
      </c>
      <c r="AT59" s="20" t="str">
        <f t="shared" si="31"/>
        <v/>
      </c>
      <c r="AU59" s="20" t="str">
        <f t="shared" si="32"/>
        <v/>
      </c>
      <c r="AV59" s="64" t="str">
        <f t="shared" si="33"/>
        <v/>
      </c>
      <c r="AW59" s="492" t="str">
        <f t="shared" si="34"/>
        <v/>
      </c>
      <c r="AX59" s="15" t="str">
        <f t="shared" si="35"/>
        <v/>
      </c>
      <c r="AY59" s="20" t="str">
        <f t="shared" si="36"/>
        <v/>
      </c>
      <c r="AZ59" s="20" t="str">
        <f t="shared" si="37"/>
        <v/>
      </c>
      <c r="BA59" s="64" t="str">
        <f t="shared" si="38"/>
        <v/>
      </c>
      <c r="BB59" s="499" t="str">
        <f t="shared" si="39"/>
        <v/>
      </c>
      <c r="BC59" s="15" t="str">
        <f t="shared" si="40"/>
        <v/>
      </c>
      <c r="BD59" s="20" t="str">
        <f t="shared" si="41"/>
        <v/>
      </c>
      <c r="BE59" s="20" t="str">
        <f t="shared" si="42"/>
        <v/>
      </c>
      <c r="BF59" s="70" t="str">
        <f t="shared" si="43"/>
        <v/>
      </c>
      <c r="BG59" s="66" t="str">
        <f t="shared" si="44"/>
        <v/>
      </c>
      <c r="BH59" s="72"/>
      <c r="BI59" s="71" t="str">
        <f t="shared" si="45"/>
        <v/>
      </c>
      <c r="BJ59" s="71" t="str">
        <f t="shared" si="16"/>
        <v/>
      </c>
      <c r="BK59" s="504" t="str">
        <f t="shared" si="46"/>
        <v/>
      </c>
      <c r="BL59" s="504" t="str" cm="1">
        <f t="array" ref="BL59">IF($AJ59="","",
_xlfn.IFS(
$BG59="Devis 1",
IF(ISBLANK(AT59),"",IFERROR(VALUE(TRIM(SUBSTITUTE(AT59,CHAR(160),""))),0)*IFERROR(VALUE(TRIM(SUBSTITUTE($AJ59,CHAR(160),""))),0)),
$BG59="Devis 2",
IF(ISBLANK(AY59),"",IFERROR(VALUE(TRIM(SUBSTITUTE(AY59,CHAR(160),""))),0)*IFERROR(VALUE(TRIM(SUBSTITUTE($AJ59,CHAR(160),""))),0)),
$BG59="Devis 3",
IF(ISBLANK(BD59),"",IFERROR(VALUE(TRIM(SUBSTITUTE(BD59,CHAR(160),""))),0)*IFERROR(VALUE(TRIM(SUBSTITUTE($AJ59,CHAR(160),""))),0)),
TRUE,0
)
)</f>
        <v/>
      </c>
      <c r="BM59" s="715" t="str" cm="1">
        <f t="array" ref="BM59">IF($AJ59="","",
_xlfn.IFS(
$BG59="Devis 1",
IF(ISBLANK(AU59),"",IFERROR(VALUE(TRIM(SUBSTITUTE(AU59,CHAR(160),""))),0)*IFERROR(VALUE(TRIM(SUBSTITUTE($AJ59,CHAR(160),""))),0)),
$BG59="Devis 2",
IF(ISBLANK(AZ59),"",IFERROR(VALUE(TRIM(SUBSTITUTE(AZ59,CHAR(160),""))),0)*IFERROR(VALUE(TRIM(SUBSTITUTE($AJ59,CHAR(160),""))),0)),
$BG59="Devis 3",
IF(ISBLANK(BE59),"",IFERROR(VALUE(TRIM(SUBSTITUTE(BE59,CHAR(160),""))),0)*IFERROR(VALUE(TRIM(SUBSTITUTE($AJ59,CHAR(160),""))),0)),
TRUE,0
)
)</f>
        <v/>
      </c>
      <c r="BN59" s="511" t="str">
        <f t="shared" si="47"/>
        <v/>
      </c>
      <c r="BO59" s="505"/>
      <c r="BP59" s="14" t="str" cm="1">
        <f t="array" ref="BP59">IF(OR(BN59="",BK59="",BL59="",BI59="",BM59="",BJ59=""),"",_xlfn.IFS(
ROUND(IFERROR(VALUE(TRIM(SUBSTITUTE(BN59,CHAR(160),""))),0),2)&gt;
ROUND(IFERROR(VALUE(TRIM(SUBSTITUTE(BK59,CHAR(160),""))),0),2),
"KO : Le montant retenu TTC est supérieur au montant raisonnable TTC. Merci de revoir la ligne de dépense ou plafonner son montant.",
ROUND(IFERROR(VALUE(TRIM(SUBSTITUTE(BL59,CHAR(160),""))),0),2)&gt;
ROUND(IFERROR(VALUE(TRIM(SUBSTITUTE(BI59,CHAR(160),""))),0),2),
"Attention : Le montant retenu HT est supérieur au montant HT raisonnable. Merci de revoir la ligne de dépense, plafonner son montant, ou justifier la reventillation HT / TVA.",
ROUND(IFERROR(VALUE(TRIM(SUBSTITUTE(BM59,CHAR(160),""))),0),2)&gt;
ROUND(IFERROR(VALUE(TRIM(SUBSTITUTE(BJ59,CHAR(160),""))),0),2),
"Attention : Le montant TVA retenu est supérieur au montant TVA raisonnable. Merci de revoir la ligne de dépense, plafonner son montant, ou justifier la reventillation HT / TVA.",
ROUND(IFERROR(VALUE(TRIM(SUBSTITUTE(BN59,CHAR(160),""))),0),2)&gt;
ROUND(IFERROR(VALUE(TRIM(SUBSTITUTE(MIN(Q59,V59,AA59),CHAR(160),""))),0),2),
"Attention : Le devis retenu n'est pas le moins cher. Une justification de la part du porteur est nécessaire.",
ROUND(IFERROR(VALUE(TRIM(SUBSTITUTE(BN59,CHAR(160),""))),0),2)=0,
"Attention : montant présenté entièrement écarté",
ROUND(IFERROR(VALUE(TRIM(SUBSTITUTE(BK59,CHAR(160),""))),0),2)=
ROUND(IFERROR(VALUE(TRIM(SUBSTITUTE(BN59,CHAR(160),""))),0),2),
"OK",
ROUND(IFERROR(VALUE(TRIM(SUBSTITUTE(BK59,CHAR(160),""))),0),2)&gt;
ROUND(IFERROR(VALUE(TRIM(SUBSTITUTE(BN59,CHAR(160),""))),0),2),
" OK : Montant instruit inférieur au montant raisonnable.",
TRUE,""
))</f>
        <v/>
      </c>
      <c r="BQ59" s="14" t="str" cm="1">
        <f t="array" ref="BQ59">IF(OR(BN59="",AE59="",BL59="",AC59="",BM59="",AD59=""),"",_xlfn.IFS(ROUND(IFERROR(VALUE(TRIM(SUBSTITUTE(BN59,CHAR(160),""))),0),2)&gt;ROUND(IFERROR(VALUE(TRIM(SUBSTITUTE(AE59,CHAR(160),""))),0),2),"KO : Le montant retenu TTC est supérieur au montant présenté TTC. Merci de revoir la ligne de dépense ou plafonner son montant.",ROUND(IFERROR(VALUE(TRIM(SUBSTITUTE(BN59,CHAR(160),""))),0),2)=0,"Attention : montant présenté entièrement écarté",ROUND(IFERROR(VALUE(TRIM(SUBSTITUTE(BL59,CHAR(160),""))),0),2)&gt;ROUND(IFERROR(VALUE(TRIM(SUBSTITUTE(AC59,CHAR(160),""))),0),2),"Attention : Le montant retenu HT est supérieur au montant HT présenté. Merci de revoir la ligne de dépense, plafonner son montant, ou justifier la reventillation HT / TVA.",ROUND(IFERROR(VALUE(TRIM(SUBSTITUTE(BM59,CHAR(160),""))),0),2)&gt;ROUND(IFERROR(VALUE(TRIM(SUBSTITUTE(AD59,CHAR(160),""))),0),2),"Attention : Le montant TVA retenu est supérieur au montant TVA présenté. Merci de revoir la ligne de dépense, plafonner son montant, ou justifier la reventillation HT / TVA.",ROUND(IFERROR(VALUE(TRIM(SUBSTITUTE(AE59,CHAR(160),""))),0),2)=0,"",ROUND(IFERROR(VALUE(TRIM(SUBSTITUTE(BN59,CHAR(160),""))),0),2)=
ROUND(IFERROR(VALUE(TRIM(SUBSTITUTE(AE59,CHAR(160),""))),0),2),"OK",ROUND(IFERROR(VALUE(TRIM(SUBSTITUTE(BN59,CHAR(160),""))),0),2)&lt;ROUND(IFERROR(VALUE(TRIM(SUBSTITUTE(AE59,CHAR(160),""))),0),2),"Attention : montant présenté partiellement écarté",TRUE,""))</f>
        <v/>
      </c>
      <c r="BR59" s="71" t="str">
        <f t="shared" si="48"/>
        <v/>
      </c>
      <c r="BS59" s="71" t="str">
        <f t="shared" si="49"/>
        <v/>
      </c>
      <c r="BT59" s="71" t="str">
        <f t="shared" si="50"/>
        <v/>
      </c>
    </row>
    <row r="60" spans="1:72" ht="18" customHeight="1">
      <c r="A60" s="684">
        <v>52</v>
      </c>
      <c r="B60" s="7"/>
      <c r="C60" s="7"/>
      <c r="D60" s="424"/>
      <c r="E60" s="11"/>
      <c r="F60" s="7"/>
      <c r="G60" s="7"/>
      <c r="H60" s="7"/>
      <c r="I60" s="7"/>
      <c r="J60" s="18"/>
      <c r="K60" s="7"/>
      <c r="L60" s="19"/>
      <c r="M60" s="475"/>
      <c r="N60" s="7"/>
      <c r="O60" s="425"/>
      <c r="P60" s="9"/>
      <c r="Q60" s="64" t="str">
        <f t="shared" si="51"/>
        <v/>
      </c>
      <c r="R60" s="488"/>
      <c r="S60" s="471"/>
      <c r="T60" s="9"/>
      <c r="U60" s="9"/>
      <c r="V60" s="64" t="str">
        <f t="shared" si="52"/>
        <v/>
      </c>
      <c r="W60" s="496"/>
      <c r="X60" s="471"/>
      <c r="Y60" s="9"/>
      <c r="Z60" s="9"/>
      <c r="AA60" s="65" t="str">
        <f t="shared" si="53"/>
        <v/>
      </c>
      <c r="AB60" s="16"/>
      <c r="AC60" s="120" t="str" cm="1">
        <f t="array" ref="AC60">IF((_xlfn.IFS(TRIM(SUBSTITUTE(AB60,CHAR(160),""))="Devis 1",IFERROR(VALUE(TRIM(SUBSTITUTE(O60,CHAR(160),""))),0),TRIM(SUBSTITUTE(AB60,CHAR(160),""))="Devis 2",IFERROR(VALUE(TRIM(SUBSTITUTE(T60,CHAR(160),""))),0),TRIM(SUBSTITUTE(AB60,CHAR(160),""))="Devis 3",IFERROR(VALUE(TRIM(SUBSTITUTE(Y60,CHAR(160),""))),0),TRUE,0)*IFERROR(VALUE(TRIM(SUBSTITUTE(E60,CHAR(160),""))),0))=0,"",_xlfn.IFS(TRIM(SUBSTITUTE(AB60,CHAR(160),""))="Devis 1",IFERROR(VALUE(TRIM(SUBSTITUTE(O60,CHAR(160),""))),0),TRIM(SUBSTITUTE(AB60,CHAR(160),""))="Devis 2",IFERROR(VALUE(TRIM(SUBSTITUTE(T60,CHAR(160),""))),0),TRIM(SUBSTITUTE(AB60,CHAR(160),""))="Devis 3",IFERROR(VALUE(TRIM(SUBSTITUTE(Y60,CHAR(160),""))),0),TRUE,0)*IFERROR(VALUE(TRIM(SUBSTITUTE(E60,CHAR(160),""))),0))</f>
        <v/>
      </c>
      <c r="AD60" s="116" t="str" cm="1">
        <f t="array" ref="AD60">IF(ROUND((_xlfn.IFS(TRIM(SUBSTITUTE(AB60,CHAR(160),""))="Devis 1",IFERROR(VALUE(TRIM(SUBSTITUTE(P60,CHAR(160),""))),0),TRIM(SUBSTITUTE(AB60,CHAR(160),""))="Devis 2",IFERROR(VALUE(TRIM(SUBSTITUTE(U60,CHAR(160),""))),0),TRIM(SUBSTITUTE(AB60,CHAR(160),""))="Devis 3",IFERROR(VALUE(TRIM(SUBSTITUTE(Z60,CHAR(160),""))),0),TRUE,0)*IFERROR(VALUE(TRIM(SUBSTITUTE(E60,CHAR(160),""))),0)),2)=0,IF(AC60&lt;&gt;"",0,""),ROUND((_xlfn.IFS(TRIM(SUBSTITUTE(AB60,CHAR(160),""))="Devis 1",IFERROR(VALUE(TRIM(SUBSTITUTE(P60,CHAR(160),""))),0),TRIM(SUBSTITUTE(AB60,CHAR(160),""))="Devis 2",IFERROR(VALUE(TRIM(SUBSTITUTE(U60,CHAR(160),""))),0),TRIM(SUBSTITUTE(AB60,CHAR(160),""))="Devis 3",IFERROR(VALUE(TRIM(SUBSTITUTE(Z60,CHAR(160),""))),0),TRUE,0)*IFERROR(VALUE(TRIM(SUBSTITUTE(E60,CHAR(160),""))),0)),2))</f>
        <v/>
      </c>
      <c r="AE60" s="121" t="str">
        <f t="shared" si="54"/>
        <v/>
      </c>
      <c r="AF60" s="683"/>
      <c r="AG60" s="66" t="str">
        <f t="shared" si="18"/>
        <v/>
      </c>
      <c r="AH60" s="15" t="str">
        <f t="shared" si="19"/>
        <v/>
      </c>
      <c r="AI60" s="15" t="str">
        <f t="shared" si="20"/>
        <v/>
      </c>
      <c r="AJ60" s="442" t="str">
        <f t="shared" si="21"/>
        <v/>
      </c>
      <c r="AK60" s="15" t="str">
        <f t="shared" si="22"/>
        <v/>
      </c>
      <c r="AL60" s="15" t="str">
        <f t="shared" si="23"/>
        <v/>
      </c>
      <c r="AM60" s="15" t="str">
        <f t="shared" si="24"/>
        <v/>
      </c>
      <c r="AN60" s="15" t="str">
        <f t="shared" si="25"/>
        <v/>
      </c>
      <c r="AO60" s="15" t="str">
        <f t="shared" si="26"/>
        <v/>
      </c>
      <c r="AP60" s="15" t="str">
        <f t="shared" si="27"/>
        <v/>
      </c>
      <c r="AQ60" s="69" t="str">
        <f t="shared" si="28"/>
        <v/>
      </c>
      <c r="AR60" s="482" t="str">
        <f t="shared" si="29"/>
        <v/>
      </c>
      <c r="AS60" s="15" t="str">
        <f t="shared" si="30"/>
        <v/>
      </c>
      <c r="AT60" s="20" t="str">
        <f t="shared" si="31"/>
        <v/>
      </c>
      <c r="AU60" s="20" t="str">
        <f t="shared" si="32"/>
        <v/>
      </c>
      <c r="AV60" s="64" t="str">
        <f t="shared" si="33"/>
        <v/>
      </c>
      <c r="AW60" s="492" t="str">
        <f t="shared" si="34"/>
        <v/>
      </c>
      <c r="AX60" s="15" t="str">
        <f t="shared" si="35"/>
        <v/>
      </c>
      <c r="AY60" s="20" t="str">
        <f t="shared" si="36"/>
        <v/>
      </c>
      <c r="AZ60" s="20" t="str">
        <f t="shared" si="37"/>
        <v/>
      </c>
      <c r="BA60" s="64" t="str">
        <f t="shared" si="38"/>
        <v/>
      </c>
      <c r="BB60" s="499" t="str">
        <f t="shared" si="39"/>
        <v/>
      </c>
      <c r="BC60" s="15" t="str">
        <f t="shared" si="40"/>
        <v/>
      </c>
      <c r="BD60" s="20" t="str">
        <f t="shared" si="41"/>
        <v/>
      </c>
      <c r="BE60" s="20" t="str">
        <f t="shared" si="42"/>
        <v/>
      </c>
      <c r="BF60" s="70" t="str">
        <f t="shared" si="43"/>
        <v/>
      </c>
      <c r="BG60" s="66" t="str">
        <f t="shared" si="44"/>
        <v/>
      </c>
      <c r="BH60" s="72"/>
      <c r="BI60" s="71" t="str">
        <f t="shared" si="45"/>
        <v/>
      </c>
      <c r="BJ60" s="71" t="str">
        <f t="shared" si="16"/>
        <v/>
      </c>
      <c r="BK60" s="504" t="str">
        <f t="shared" si="46"/>
        <v/>
      </c>
      <c r="BL60" s="504" t="str" cm="1">
        <f t="array" ref="BL60">IF($AJ60="","",
_xlfn.IFS(
$BG60="Devis 1",
IF(ISBLANK(AT60),"",IFERROR(VALUE(TRIM(SUBSTITUTE(AT60,CHAR(160),""))),0)*IFERROR(VALUE(TRIM(SUBSTITUTE($AJ60,CHAR(160),""))),0)),
$BG60="Devis 2",
IF(ISBLANK(AY60),"",IFERROR(VALUE(TRIM(SUBSTITUTE(AY60,CHAR(160),""))),0)*IFERROR(VALUE(TRIM(SUBSTITUTE($AJ60,CHAR(160),""))),0)),
$BG60="Devis 3",
IF(ISBLANK(BD60),"",IFERROR(VALUE(TRIM(SUBSTITUTE(BD60,CHAR(160),""))),0)*IFERROR(VALUE(TRIM(SUBSTITUTE($AJ60,CHAR(160),""))),0)),
TRUE,0
)
)</f>
        <v/>
      </c>
      <c r="BM60" s="715" t="str" cm="1">
        <f t="array" ref="BM60">IF($AJ60="","",
_xlfn.IFS(
$BG60="Devis 1",
IF(ISBLANK(AU60),"",IFERROR(VALUE(TRIM(SUBSTITUTE(AU60,CHAR(160),""))),0)*IFERROR(VALUE(TRIM(SUBSTITUTE($AJ60,CHAR(160),""))),0)),
$BG60="Devis 2",
IF(ISBLANK(AZ60),"",IFERROR(VALUE(TRIM(SUBSTITUTE(AZ60,CHAR(160),""))),0)*IFERROR(VALUE(TRIM(SUBSTITUTE($AJ60,CHAR(160),""))),0)),
$BG60="Devis 3",
IF(ISBLANK(BE60),"",IFERROR(VALUE(TRIM(SUBSTITUTE(BE60,CHAR(160),""))),0)*IFERROR(VALUE(TRIM(SUBSTITUTE($AJ60,CHAR(160),""))),0)),
TRUE,0
)
)</f>
        <v/>
      </c>
      <c r="BN60" s="511" t="str">
        <f t="shared" si="47"/>
        <v/>
      </c>
      <c r="BO60" s="505"/>
      <c r="BP60" s="14" t="str" cm="1">
        <f t="array" ref="BP60">IF(OR(BN60="",BK60="",BL60="",BI60="",BM60="",BJ60=""),"",_xlfn.IFS(
ROUND(IFERROR(VALUE(TRIM(SUBSTITUTE(BN60,CHAR(160),""))),0),2)&gt;
ROUND(IFERROR(VALUE(TRIM(SUBSTITUTE(BK60,CHAR(160),""))),0),2),
"KO : Le montant retenu TTC est supérieur au montant raisonnable TTC. Merci de revoir la ligne de dépense ou plafonner son montant.",
ROUND(IFERROR(VALUE(TRIM(SUBSTITUTE(BL60,CHAR(160),""))),0),2)&gt;
ROUND(IFERROR(VALUE(TRIM(SUBSTITUTE(BI60,CHAR(160),""))),0),2),
"Attention : Le montant retenu HT est supérieur au montant HT raisonnable. Merci de revoir la ligne de dépense, plafonner son montant, ou justifier la reventillation HT / TVA.",
ROUND(IFERROR(VALUE(TRIM(SUBSTITUTE(BM60,CHAR(160),""))),0),2)&gt;
ROUND(IFERROR(VALUE(TRIM(SUBSTITUTE(BJ60,CHAR(160),""))),0),2),
"Attention : Le montant TVA retenu est supérieur au montant TVA raisonnable. Merci de revoir la ligne de dépense, plafonner son montant, ou justifier la reventillation HT / TVA.",
ROUND(IFERROR(VALUE(TRIM(SUBSTITUTE(BN60,CHAR(160),""))),0),2)&gt;
ROUND(IFERROR(VALUE(TRIM(SUBSTITUTE(MIN(Q60,V60,AA60),CHAR(160),""))),0),2),
"Attention : Le devis retenu n'est pas le moins cher. Une justification de la part du porteur est nécessaire.",
ROUND(IFERROR(VALUE(TRIM(SUBSTITUTE(BN60,CHAR(160),""))),0),2)=0,
"Attention : montant présenté entièrement écarté",
ROUND(IFERROR(VALUE(TRIM(SUBSTITUTE(BK60,CHAR(160),""))),0),2)=
ROUND(IFERROR(VALUE(TRIM(SUBSTITUTE(BN60,CHAR(160),""))),0),2),
"OK",
ROUND(IFERROR(VALUE(TRIM(SUBSTITUTE(BK60,CHAR(160),""))),0),2)&gt;
ROUND(IFERROR(VALUE(TRIM(SUBSTITUTE(BN60,CHAR(160),""))),0),2),
" OK : Montant instruit inférieur au montant raisonnable.",
TRUE,""
))</f>
        <v/>
      </c>
      <c r="BQ60" s="14" t="str" cm="1">
        <f t="array" ref="BQ60">IF(OR(BN60="",AE60="",BL60="",AC60="",BM60="",AD60=""),"",_xlfn.IFS(ROUND(IFERROR(VALUE(TRIM(SUBSTITUTE(BN60,CHAR(160),""))),0),2)&gt;ROUND(IFERROR(VALUE(TRIM(SUBSTITUTE(AE60,CHAR(160),""))),0),2),"KO : Le montant retenu TTC est supérieur au montant présenté TTC. Merci de revoir la ligne de dépense ou plafonner son montant.",ROUND(IFERROR(VALUE(TRIM(SUBSTITUTE(BN60,CHAR(160),""))),0),2)=0,"Attention : montant présenté entièrement écarté",ROUND(IFERROR(VALUE(TRIM(SUBSTITUTE(BL60,CHAR(160),""))),0),2)&gt;ROUND(IFERROR(VALUE(TRIM(SUBSTITUTE(AC60,CHAR(160),""))),0),2),"Attention : Le montant retenu HT est supérieur au montant HT présenté. Merci de revoir la ligne de dépense, plafonner son montant, ou justifier la reventillation HT / TVA.",ROUND(IFERROR(VALUE(TRIM(SUBSTITUTE(BM60,CHAR(160),""))),0),2)&gt;ROUND(IFERROR(VALUE(TRIM(SUBSTITUTE(AD60,CHAR(160),""))),0),2),"Attention : Le montant TVA retenu est supérieur au montant TVA présenté. Merci de revoir la ligne de dépense, plafonner son montant, ou justifier la reventillation HT / TVA.",ROUND(IFERROR(VALUE(TRIM(SUBSTITUTE(AE60,CHAR(160),""))),0),2)=0,"",ROUND(IFERROR(VALUE(TRIM(SUBSTITUTE(BN60,CHAR(160),""))),0),2)=
ROUND(IFERROR(VALUE(TRIM(SUBSTITUTE(AE60,CHAR(160),""))),0),2),"OK",ROUND(IFERROR(VALUE(TRIM(SUBSTITUTE(BN60,CHAR(160),""))),0),2)&lt;ROUND(IFERROR(VALUE(TRIM(SUBSTITUTE(AE60,CHAR(160),""))),0),2),"Attention : montant présenté partiellement écarté",TRUE,""))</f>
        <v/>
      </c>
      <c r="BR60" s="71" t="str">
        <f t="shared" si="48"/>
        <v/>
      </c>
      <c r="BS60" s="71" t="str">
        <f t="shared" si="49"/>
        <v/>
      </c>
      <c r="BT60" s="71" t="str">
        <f t="shared" si="50"/>
        <v/>
      </c>
    </row>
    <row r="61" spans="1:72" ht="18" customHeight="1">
      <c r="A61" s="684">
        <v>53</v>
      </c>
      <c r="B61" s="7"/>
      <c r="C61" s="7"/>
      <c r="D61" s="424"/>
      <c r="E61" s="11"/>
      <c r="F61" s="7"/>
      <c r="G61" s="7"/>
      <c r="H61" s="7"/>
      <c r="I61" s="7"/>
      <c r="J61" s="18"/>
      <c r="K61" s="7"/>
      <c r="L61" s="19"/>
      <c r="M61" s="475"/>
      <c r="N61" s="7"/>
      <c r="O61" s="425"/>
      <c r="P61" s="9"/>
      <c r="Q61" s="64" t="str">
        <f t="shared" si="51"/>
        <v/>
      </c>
      <c r="R61" s="488"/>
      <c r="S61" s="471"/>
      <c r="T61" s="9"/>
      <c r="U61" s="9"/>
      <c r="V61" s="64" t="str">
        <f t="shared" si="52"/>
        <v/>
      </c>
      <c r="W61" s="496"/>
      <c r="X61" s="471"/>
      <c r="Y61" s="9"/>
      <c r="Z61" s="9"/>
      <c r="AA61" s="65" t="str">
        <f t="shared" si="53"/>
        <v/>
      </c>
      <c r="AB61" s="16"/>
      <c r="AC61" s="120" t="str" cm="1">
        <f t="array" ref="AC61">IF((_xlfn.IFS(TRIM(SUBSTITUTE(AB61,CHAR(160),""))="Devis 1",IFERROR(VALUE(TRIM(SUBSTITUTE(O61,CHAR(160),""))),0),TRIM(SUBSTITUTE(AB61,CHAR(160),""))="Devis 2",IFERROR(VALUE(TRIM(SUBSTITUTE(T61,CHAR(160),""))),0),TRIM(SUBSTITUTE(AB61,CHAR(160),""))="Devis 3",IFERROR(VALUE(TRIM(SUBSTITUTE(Y61,CHAR(160),""))),0),TRUE,0)*IFERROR(VALUE(TRIM(SUBSTITUTE(E61,CHAR(160),""))),0))=0,"",_xlfn.IFS(TRIM(SUBSTITUTE(AB61,CHAR(160),""))="Devis 1",IFERROR(VALUE(TRIM(SUBSTITUTE(O61,CHAR(160),""))),0),TRIM(SUBSTITUTE(AB61,CHAR(160),""))="Devis 2",IFERROR(VALUE(TRIM(SUBSTITUTE(T61,CHAR(160),""))),0),TRIM(SUBSTITUTE(AB61,CHAR(160),""))="Devis 3",IFERROR(VALUE(TRIM(SUBSTITUTE(Y61,CHAR(160),""))),0),TRUE,0)*IFERROR(VALUE(TRIM(SUBSTITUTE(E61,CHAR(160),""))),0))</f>
        <v/>
      </c>
      <c r="AD61" s="116" t="str" cm="1">
        <f t="array" ref="AD61">IF(ROUND((_xlfn.IFS(TRIM(SUBSTITUTE(AB61,CHAR(160),""))="Devis 1",IFERROR(VALUE(TRIM(SUBSTITUTE(P61,CHAR(160),""))),0),TRIM(SUBSTITUTE(AB61,CHAR(160),""))="Devis 2",IFERROR(VALUE(TRIM(SUBSTITUTE(U61,CHAR(160),""))),0),TRIM(SUBSTITUTE(AB61,CHAR(160),""))="Devis 3",IFERROR(VALUE(TRIM(SUBSTITUTE(Z61,CHAR(160),""))),0),TRUE,0)*IFERROR(VALUE(TRIM(SUBSTITUTE(E61,CHAR(160),""))),0)),2)=0,IF(AC61&lt;&gt;"",0,""),ROUND((_xlfn.IFS(TRIM(SUBSTITUTE(AB61,CHAR(160),""))="Devis 1",IFERROR(VALUE(TRIM(SUBSTITUTE(P61,CHAR(160),""))),0),TRIM(SUBSTITUTE(AB61,CHAR(160),""))="Devis 2",IFERROR(VALUE(TRIM(SUBSTITUTE(U61,CHAR(160),""))),0),TRIM(SUBSTITUTE(AB61,CHAR(160),""))="Devis 3",IFERROR(VALUE(TRIM(SUBSTITUTE(Z61,CHAR(160),""))),0),TRUE,0)*IFERROR(VALUE(TRIM(SUBSTITUTE(E61,CHAR(160),""))),0)),2))</f>
        <v/>
      </c>
      <c r="AE61" s="121" t="str">
        <f t="shared" si="54"/>
        <v/>
      </c>
      <c r="AF61" s="683"/>
      <c r="AG61" s="66" t="str">
        <f t="shared" si="18"/>
        <v/>
      </c>
      <c r="AH61" s="15" t="str">
        <f t="shared" si="19"/>
        <v/>
      </c>
      <c r="AI61" s="15" t="str">
        <f t="shared" si="20"/>
        <v/>
      </c>
      <c r="AJ61" s="442" t="str">
        <f t="shared" si="21"/>
        <v/>
      </c>
      <c r="AK61" s="15" t="str">
        <f t="shared" si="22"/>
        <v/>
      </c>
      <c r="AL61" s="15" t="str">
        <f t="shared" si="23"/>
        <v/>
      </c>
      <c r="AM61" s="15" t="str">
        <f t="shared" si="24"/>
        <v/>
      </c>
      <c r="AN61" s="15" t="str">
        <f t="shared" si="25"/>
        <v/>
      </c>
      <c r="AO61" s="15" t="str">
        <f t="shared" si="26"/>
        <v/>
      </c>
      <c r="AP61" s="15" t="str">
        <f t="shared" si="27"/>
        <v/>
      </c>
      <c r="AQ61" s="69" t="str">
        <f t="shared" si="28"/>
        <v/>
      </c>
      <c r="AR61" s="482" t="str">
        <f t="shared" si="29"/>
        <v/>
      </c>
      <c r="AS61" s="15" t="str">
        <f t="shared" si="30"/>
        <v/>
      </c>
      <c r="AT61" s="20" t="str">
        <f t="shared" si="31"/>
        <v/>
      </c>
      <c r="AU61" s="20" t="str">
        <f t="shared" si="32"/>
        <v/>
      </c>
      <c r="AV61" s="64" t="str">
        <f t="shared" si="33"/>
        <v/>
      </c>
      <c r="AW61" s="492" t="str">
        <f t="shared" si="34"/>
        <v/>
      </c>
      <c r="AX61" s="15" t="str">
        <f t="shared" si="35"/>
        <v/>
      </c>
      <c r="AY61" s="20" t="str">
        <f t="shared" si="36"/>
        <v/>
      </c>
      <c r="AZ61" s="20" t="str">
        <f t="shared" si="37"/>
        <v/>
      </c>
      <c r="BA61" s="64" t="str">
        <f t="shared" si="38"/>
        <v/>
      </c>
      <c r="BB61" s="499" t="str">
        <f t="shared" si="39"/>
        <v/>
      </c>
      <c r="BC61" s="15" t="str">
        <f t="shared" si="40"/>
        <v/>
      </c>
      <c r="BD61" s="20" t="str">
        <f t="shared" si="41"/>
        <v/>
      </c>
      <c r="BE61" s="20" t="str">
        <f t="shared" si="42"/>
        <v/>
      </c>
      <c r="BF61" s="70" t="str">
        <f t="shared" si="43"/>
        <v/>
      </c>
      <c r="BG61" s="66" t="str">
        <f t="shared" si="44"/>
        <v/>
      </c>
      <c r="BH61" s="72"/>
      <c r="BI61" s="71" t="str">
        <f t="shared" si="45"/>
        <v/>
      </c>
      <c r="BJ61" s="71" t="str">
        <f t="shared" si="16"/>
        <v/>
      </c>
      <c r="BK61" s="504" t="str">
        <f t="shared" si="46"/>
        <v/>
      </c>
      <c r="BL61" s="504" t="str" cm="1">
        <f t="array" ref="BL61">IF($AJ61="","",
_xlfn.IFS(
$BG61="Devis 1",
IF(ISBLANK(AT61),"",IFERROR(VALUE(TRIM(SUBSTITUTE(AT61,CHAR(160),""))),0)*IFERROR(VALUE(TRIM(SUBSTITUTE($AJ61,CHAR(160),""))),0)),
$BG61="Devis 2",
IF(ISBLANK(AY61),"",IFERROR(VALUE(TRIM(SUBSTITUTE(AY61,CHAR(160),""))),0)*IFERROR(VALUE(TRIM(SUBSTITUTE($AJ61,CHAR(160),""))),0)),
$BG61="Devis 3",
IF(ISBLANK(BD61),"",IFERROR(VALUE(TRIM(SUBSTITUTE(BD61,CHAR(160),""))),0)*IFERROR(VALUE(TRIM(SUBSTITUTE($AJ61,CHAR(160),""))),0)),
TRUE,0
)
)</f>
        <v/>
      </c>
      <c r="BM61" s="715" t="str" cm="1">
        <f t="array" ref="BM61">IF($AJ61="","",
_xlfn.IFS(
$BG61="Devis 1",
IF(ISBLANK(AU61),"",IFERROR(VALUE(TRIM(SUBSTITUTE(AU61,CHAR(160),""))),0)*IFERROR(VALUE(TRIM(SUBSTITUTE($AJ61,CHAR(160),""))),0)),
$BG61="Devis 2",
IF(ISBLANK(AZ61),"",IFERROR(VALUE(TRIM(SUBSTITUTE(AZ61,CHAR(160),""))),0)*IFERROR(VALUE(TRIM(SUBSTITUTE($AJ61,CHAR(160),""))),0)),
$BG61="Devis 3",
IF(ISBLANK(BE61),"",IFERROR(VALUE(TRIM(SUBSTITUTE(BE61,CHAR(160),""))),0)*IFERROR(VALUE(TRIM(SUBSTITUTE($AJ61,CHAR(160),""))),0)),
TRUE,0
)
)</f>
        <v/>
      </c>
      <c r="BN61" s="511" t="str">
        <f t="shared" si="47"/>
        <v/>
      </c>
      <c r="BO61" s="505"/>
      <c r="BP61" s="14" t="str" cm="1">
        <f t="array" ref="BP61">IF(OR(BN61="",BK61="",BL61="",BI61="",BM61="",BJ61=""),"",_xlfn.IFS(
ROUND(IFERROR(VALUE(TRIM(SUBSTITUTE(BN61,CHAR(160),""))),0),2)&gt;
ROUND(IFERROR(VALUE(TRIM(SUBSTITUTE(BK61,CHAR(160),""))),0),2),
"KO : Le montant retenu TTC est supérieur au montant raisonnable TTC. Merci de revoir la ligne de dépense ou plafonner son montant.",
ROUND(IFERROR(VALUE(TRIM(SUBSTITUTE(BL61,CHAR(160),""))),0),2)&gt;
ROUND(IFERROR(VALUE(TRIM(SUBSTITUTE(BI61,CHAR(160),""))),0),2),
"Attention : Le montant retenu HT est supérieur au montant HT raisonnable. Merci de revoir la ligne de dépense, plafonner son montant, ou justifier la reventillation HT / TVA.",
ROUND(IFERROR(VALUE(TRIM(SUBSTITUTE(BM61,CHAR(160),""))),0),2)&gt;
ROUND(IFERROR(VALUE(TRIM(SUBSTITUTE(BJ61,CHAR(160),""))),0),2),
"Attention : Le montant TVA retenu est supérieur au montant TVA raisonnable. Merci de revoir la ligne de dépense, plafonner son montant, ou justifier la reventillation HT / TVA.",
ROUND(IFERROR(VALUE(TRIM(SUBSTITUTE(BN61,CHAR(160),""))),0),2)&gt;
ROUND(IFERROR(VALUE(TRIM(SUBSTITUTE(MIN(Q61,V61,AA61),CHAR(160),""))),0),2),
"Attention : Le devis retenu n'est pas le moins cher. Une justification de la part du porteur est nécessaire.",
ROUND(IFERROR(VALUE(TRIM(SUBSTITUTE(BN61,CHAR(160),""))),0),2)=0,
"Attention : montant présenté entièrement écarté",
ROUND(IFERROR(VALUE(TRIM(SUBSTITUTE(BK61,CHAR(160),""))),0),2)=
ROUND(IFERROR(VALUE(TRIM(SUBSTITUTE(BN61,CHAR(160),""))),0),2),
"OK",
ROUND(IFERROR(VALUE(TRIM(SUBSTITUTE(BK61,CHAR(160),""))),0),2)&gt;
ROUND(IFERROR(VALUE(TRIM(SUBSTITUTE(BN61,CHAR(160),""))),0),2),
" OK : Montant instruit inférieur au montant raisonnable.",
TRUE,""
))</f>
        <v/>
      </c>
      <c r="BQ61" s="14" t="str" cm="1">
        <f t="array" ref="BQ61">IF(OR(BN61="",AE61="",BL61="",AC61="",BM61="",AD61=""),"",_xlfn.IFS(ROUND(IFERROR(VALUE(TRIM(SUBSTITUTE(BN61,CHAR(160),""))),0),2)&gt;ROUND(IFERROR(VALUE(TRIM(SUBSTITUTE(AE61,CHAR(160),""))),0),2),"KO : Le montant retenu TTC est supérieur au montant présenté TTC. Merci de revoir la ligne de dépense ou plafonner son montant.",ROUND(IFERROR(VALUE(TRIM(SUBSTITUTE(BN61,CHAR(160),""))),0),2)=0,"Attention : montant présenté entièrement écarté",ROUND(IFERROR(VALUE(TRIM(SUBSTITUTE(BL61,CHAR(160),""))),0),2)&gt;ROUND(IFERROR(VALUE(TRIM(SUBSTITUTE(AC61,CHAR(160),""))),0),2),"Attention : Le montant retenu HT est supérieur au montant HT présenté. Merci de revoir la ligne de dépense, plafonner son montant, ou justifier la reventillation HT / TVA.",ROUND(IFERROR(VALUE(TRIM(SUBSTITUTE(BM61,CHAR(160),""))),0),2)&gt;ROUND(IFERROR(VALUE(TRIM(SUBSTITUTE(AD61,CHAR(160),""))),0),2),"Attention : Le montant TVA retenu est supérieur au montant TVA présenté. Merci de revoir la ligne de dépense, plafonner son montant, ou justifier la reventillation HT / TVA.",ROUND(IFERROR(VALUE(TRIM(SUBSTITUTE(AE61,CHAR(160),""))),0),2)=0,"",ROUND(IFERROR(VALUE(TRIM(SUBSTITUTE(BN61,CHAR(160),""))),0),2)=
ROUND(IFERROR(VALUE(TRIM(SUBSTITUTE(AE61,CHAR(160),""))),0),2),"OK",ROUND(IFERROR(VALUE(TRIM(SUBSTITUTE(BN61,CHAR(160),""))),0),2)&lt;ROUND(IFERROR(VALUE(TRIM(SUBSTITUTE(AE61,CHAR(160),""))),0),2),"Attention : montant présenté partiellement écarté",TRUE,""))</f>
        <v/>
      </c>
      <c r="BR61" s="71" t="str">
        <f t="shared" si="48"/>
        <v/>
      </c>
      <c r="BS61" s="71" t="str">
        <f t="shared" si="49"/>
        <v/>
      </c>
      <c r="BT61" s="71" t="str">
        <f t="shared" si="50"/>
        <v/>
      </c>
    </row>
    <row r="62" spans="1:72" ht="18" customHeight="1" thickBot="1">
      <c r="A62" s="684">
        <v>54</v>
      </c>
      <c r="B62" s="7"/>
      <c r="C62" s="7"/>
      <c r="D62" s="424"/>
      <c r="E62" s="11"/>
      <c r="F62" s="7"/>
      <c r="G62" s="7"/>
      <c r="H62" s="7"/>
      <c r="I62" s="7"/>
      <c r="J62" s="18"/>
      <c r="K62" s="7"/>
      <c r="L62" s="19"/>
      <c r="M62" s="475"/>
      <c r="N62" s="7"/>
      <c r="O62" s="425"/>
      <c r="P62" s="9"/>
      <c r="Q62" s="64" t="str">
        <f t="shared" si="51"/>
        <v/>
      </c>
      <c r="R62" s="488"/>
      <c r="S62" s="471"/>
      <c r="T62" s="9"/>
      <c r="U62" s="9"/>
      <c r="V62" s="64" t="str">
        <f t="shared" si="52"/>
        <v/>
      </c>
      <c r="W62" s="496"/>
      <c r="X62" s="471"/>
      <c r="Y62" s="9"/>
      <c r="Z62" s="9"/>
      <c r="AA62" s="65" t="str">
        <f t="shared" si="53"/>
        <v/>
      </c>
      <c r="AB62" s="16"/>
      <c r="AC62" s="120" t="str" cm="1">
        <f t="array" ref="AC62">IF((_xlfn.IFS(TRIM(SUBSTITUTE(AB62,CHAR(160),""))="Devis 1",IFERROR(VALUE(TRIM(SUBSTITUTE(O62,CHAR(160),""))),0),TRIM(SUBSTITUTE(AB62,CHAR(160),""))="Devis 2",IFERROR(VALUE(TRIM(SUBSTITUTE(T62,CHAR(160),""))),0),TRIM(SUBSTITUTE(AB62,CHAR(160),""))="Devis 3",IFERROR(VALUE(TRIM(SUBSTITUTE(Y62,CHAR(160),""))),0),TRUE,0)*IFERROR(VALUE(TRIM(SUBSTITUTE(E62,CHAR(160),""))),0))=0,"",_xlfn.IFS(TRIM(SUBSTITUTE(AB62,CHAR(160),""))="Devis 1",IFERROR(VALUE(TRIM(SUBSTITUTE(O62,CHAR(160),""))),0),TRIM(SUBSTITUTE(AB62,CHAR(160),""))="Devis 2",IFERROR(VALUE(TRIM(SUBSTITUTE(T62,CHAR(160),""))),0),TRIM(SUBSTITUTE(AB62,CHAR(160),""))="Devis 3",IFERROR(VALUE(TRIM(SUBSTITUTE(Y62,CHAR(160),""))),0),TRUE,0)*IFERROR(VALUE(TRIM(SUBSTITUTE(E62,CHAR(160),""))),0))</f>
        <v/>
      </c>
      <c r="AD62" s="116" t="str" cm="1">
        <f t="array" ref="AD62">IF(ROUND((_xlfn.IFS(TRIM(SUBSTITUTE(AB62,CHAR(160),""))="Devis 1",IFERROR(VALUE(TRIM(SUBSTITUTE(P62,CHAR(160),""))),0),TRIM(SUBSTITUTE(AB62,CHAR(160),""))="Devis 2",IFERROR(VALUE(TRIM(SUBSTITUTE(U62,CHAR(160),""))),0),TRIM(SUBSTITUTE(AB62,CHAR(160),""))="Devis 3",IFERROR(VALUE(TRIM(SUBSTITUTE(Z62,CHAR(160),""))),0),TRUE,0)*IFERROR(VALUE(TRIM(SUBSTITUTE(E62,CHAR(160),""))),0)),2)=0,IF(AC62&lt;&gt;"",0,""),ROUND((_xlfn.IFS(TRIM(SUBSTITUTE(AB62,CHAR(160),""))="Devis 1",IFERROR(VALUE(TRIM(SUBSTITUTE(P62,CHAR(160),""))),0),TRIM(SUBSTITUTE(AB62,CHAR(160),""))="Devis 2",IFERROR(VALUE(TRIM(SUBSTITUTE(U62,CHAR(160),""))),0),TRIM(SUBSTITUTE(AB62,CHAR(160),""))="Devis 3",IFERROR(VALUE(TRIM(SUBSTITUTE(Z62,CHAR(160),""))),0),TRUE,0)*IFERROR(VALUE(TRIM(SUBSTITUTE(E62,CHAR(160),""))),0)),2))</f>
        <v/>
      </c>
      <c r="AE62" s="121" t="str">
        <f t="shared" si="54"/>
        <v/>
      </c>
      <c r="AF62" s="683"/>
      <c r="AG62" s="66" t="str">
        <f t="shared" si="18"/>
        <v/>
      </c>
      <c r="AH62" s="15" t="str">
        <f t="shared" si="19"/>
        <v/>
      </c>
      <c r="AI62" s="15" t="str">
        <f t="shared" si="20"/>
        <v/>
      </c>
      <c r="AJ62" s="442" t="str">
        <f t="shared" si="21"/>
        <v/>
      </c>
      <c r="AK62" s="15" t="str">
        <f t="shared" si="22"/>
        <v/>
      </c>
      <c r="AL62" s="15" t="str">
        <f t="shared" si="23"/>
        <v/>
      </c>
      <c r="AM62" s="15" t="str">
        <f t="shared" si="24"/>
        <v/>
      </c>
      <c r="AN62" s="15" t="str">
        <f t="shared" si="25"/>
        <v/>
      </c>
      <c r="AO62" s="15" t="str">
        <f t="shared" si="26"/>
        <v/>
      </c>
      <c r="AP62" s="15" t="str">
        <f t="shared" si="27"/>
        <v/>
      </c>
      <c r="AQ62" s="69" t="str">
        <f t="shared" si="28"/>
        <v/>
      </c>
      <c r="AR62" s="482" t="str">
        <f t="shared" si="29"/>
        <v/>
      </c>
      <c r="AS62" s="15" t="str">
        <f t="shared" si="30"/>
        <v/>
      </c>
      <c r="AT62" s="20" t="str">
        <f t="shared" si="31"/>
        <v/>
      </c>
      <c r="AU62" s="20" t="str">
        <f t="shared" si="32"/>
        <v/>
      </c>
      <c r="AV62" s="513" t="str">
        <f t="shared" si="33"/>
        <v/>
      </c>
      <c r="AW62" s="492" t="str">
        <f t="shared" si="34"/>
        <v/>
      </c>
      <c r="AX62" s="15" t="str">
        <f t="shared" si="35"/>
        <v/>
      </c>
      <c r="AY62" s="20" t="str">
        <f t="shared" si="36"/>
        <v/>
      </c>
      <c r="AZ62" s="20" t="str">
        <f t="shared" si="37"/>
        <v/>
      </c>
      <c r="BA62" s="64" t="str">
        <f t="shared" si="38"/>
        <v/>
      </c>
      <c r="BB62" s="499" t="str">
        <f t="shared" si="39"/>
        <v/>
      </c>
      <c r="BC62" s="15" t="str">
        <f t="shared" si="40"/>
        <v/>
      </c>
      <c r="BD62" s="20" t="str">
        <f t="shared" si="41"/>
        <v/>
      </c>
      <c r="BE62" s="20" t="str">
        <f t="shared" si="42"/>
        <v/>
      </c>
      <c r="BF62" s="70" t="str">
        <f t="shared" si="43"/>
        <v/>
      </c>
      <c r="BG62" s="66" t="str">
        <f t="shared" si="44"/>
        <v/>
      </c>
      <c r="BH62" s="72"/>
      <c r="BI62" s="71" t="str">
        <f t="shared" si="45"/>
        <v/>
      </c>
      <c r="BJ62" s="71" t="str">
        <f t="shared" si="16"/>
        <v/>
      </c>
      <c r="BK62" s="504" t="str">
        <f t="shared" si="46"/>
        <v/>
      </c>
      <c r="BL62" s="504" t="str" cm="1">
        <f t="array" ref="BL62">IF($AJ62="","",
_xlfn.IFS(
$BG62="Devis 1",
IF(ISBLANK(AT62),"",IFERROR(VALUE(TRIM(SUBSTITUTE(AT62,CHAR(160),""))),0)*IFERROR(VALUE(TRIM(SUBSTITUTE($AJ62,CHAR(160),""))),0)),
$BG62="Devis 2",
IF(ISBLANK(AY62),"",IFERROR(VALUE(TRIM(SUBSTITUTE(AY62,CHAR(160),""))),0)*IFERROR(VALUE(TRIM(SUBSTITUTE($AJ62,CHAR(160),""))),0)),
$BG62="Devis 3",
IF(ISBLANK(BD62),"",IFERROR(VALUE(TRIM(SUBSTITUTE(BD62,CHAR(160),""))),0)*IFERROR(VALUE(TRIM(SUBSTITUTE($AJ62,CHAR(160),""))),0)),
TRUE,0
)
)</f>
        <v/>
      </c>
      <c r="BM62" s="715" t="str" cm="1">
        <f t="array" ref="BM62">IF($AJ62="","",
_xlfn.IFS(
$BG62="Devis 1",
IF(ISBLANK(AU62),"",IFERROR(VALUE(TRIM(SUBSTITUTE(AU62,CHAR(160),""))),0)*IFERROR(VALUE(TRIM(SUBSTITUTE($AJ62,CHAR(160),""))),0)),
$BG62="Devis 2",
IF(ISBLANK(AZ62),"",IFERROR(VALUE(TRIM(SUBSTITUTE(AZ62,CHAR(160),""))),0)*IFERROR(VALUE(TRIM(SUBSTITUTE($AJ62,CHAR(160),""))),0)),
$BG62="Devis 3",
IF(ISBLANK(BE62),"",IFERROR(VALUE(TRIM(SUBSTITUTE(BE62,CHAR(160),""))),0)*IFERROR(VALUE(TRIM(SUBSTITUTE($AJ62,CHAR(160),""))),0)),
TRUE,0
)
)</f>
        <v/>
      </c>
      <c r="BN62" s="511" t="str">
        <f t="shared" si="47"/>
        <v/>
      </c>
      <c r="BO62" s="505"/>
      <c r="BP62" s="14" t="str" cm="1">
        <f t="array" ref="BP62">IF(OR(BN62="",BK62="",BL62="",BI62="",BM62="",BJ62=""),"",_xlfn.IFS(
ROUND(IFERROR(VALUE(TRIM(SUBSTITUTE(BN62,CHAR(160),""))),0),2)&gt;
ROUND(IFERROR(VALUE(TRIM(SUBSTITUTE(BK62,CHAR(160),""))),0),2),
"KO : Le montant retenu TTC est supérieur au montant raisonnable TTC. Merci de revoir la ligne de dépense ou plafonner son montant.",
ROUND(IFERROR(VALUE(TRIM(SUBSTITUTE(BL62,CHAR(160),""))),0),2)&gt;
ROUND(IFERROR(VALUE(TRIM(SUBSTITUTE(BI62,CHAR(160),""))),0),2),
"Attention : Le montant retenu HT est supérieur au montant HT raisonnable. Merci de revoir la ligne de dépense, plafonner son montant, ou justifier la reventillation HT / TVA.",
ROUND(IFERROR(VALUE(TRIM(SUBSTITUTE(BM62,CHAR(160),""))),0),2)&gt;
ROUND(IFERROR(VALUE(TRIM(SUBSTITUTE(BJ62,CHAR(160),""))),0),2),
"Attention : Le montant TVA retenu est supérieur au montant TVA raisonnable. Merci de revoir la ligne de dépense, plafonner son montant, ou justifier la reventillation HT / TVA.",
ROUND(IFERROR(VALUE(TRIM(SUBSTITUTE(BN62,CHAR(160),""))),0),2)&gt;
ROUND(IFERROR(VALUE(TRIM(SUBSTITUTE(MIN(Q62,V62,AA62),CHAR(160),""))),0),2),
"Attention : Le devis retenu n'est pas le moins cher. Une justification de la part du porteur est nécessaire.",
ROUND(IFERROR(VALUE(TRIM(SUBSTITUTE(BN62,CHAR(160),""))),0),2)=0,
"Attention : montant présenté entièrement écarté",
ROUND(IFERROR(VALUE(TRIM(SUBSTITUTE(BK62,CHAR(160),""))),0),2)=
ROUND(IFERROR(VALUE(TRIM(SUBSTITUTE(BN62,CHAR(160),""))),0),2),
"OK",
ROUND(IFERROR(VALUE(TRIM(SUBSTITUTE(BK62,CHAR(160),""))),0),2)&gt;
ROUND(IFERROR(VALUE(TRIM(SUBSTITUTE(BN62,CHAR(160),""))),0),2),
" OK : Montant instruit inférieur au montant raisonnable.",
TRUE,""
))</f>
        <v/>
      </c>
      <c r="BQ62" s="14" t="str" cm="1">
        <f t="array" ref="BQ62">IF(OR(BN62="",AE62="",BL62="",AC62="",BM62="",AD62=""),"",_xlfn.IFS(ROUND(IFERROR(VALUE(TRIM(SUBSTITUTE(BN62,CHAR(160),""))),0),2)&gt;ROUND(IFERROR(VALUE(TRIM(SUBSTITUTE(AE62,CHAR(160),""))),0),2),"KO : Le montant retenu TTC est supérieur au montant présenté TTC. Merci de revoir la ligne de dépense ou plafonner son montant.",ROUND(IFERROR(VALUE(TRIM(SUBSTITUTE(BN62,CHAR(160),""))),0),2)=0,"Attention : montant présenté entièrement écarté",ROUND(IFERROR(VALUE(TRIM(SUBSTITUTE(BL62,CHAR(160),""))),0),2)&gt;ROUND(IFERROR(VALUE(TRIM(SUBSTITUTE(AC62,CHAR(160),""))),0),2),"Attention : Le montant retenu HT est supérieur au montant HT présenté. Merci de revoir la ligne de dépense, plafonner son montant, ou justifier la reventillation HT / TVA.",ROUND(IFERROR(VALUE(TRIM(SUBSTITUTE(BM62,CHAR(160),""))),0),2)&gt;ROUND(IFERROR(VALUE(TRIM(SUBSTITUTE(AD62,CHAR(160),""))),0),2),"Attention : Le montant TVA retenu est supérieur au montant TVA présenté. Merci de revoir la ligne de dépense, plafonner son montant, ou justifier la reventillation HT / TVA.",ROUND(IFERROR(VALUE(TRIM(SUBSTITUTE(AE62,CHAR(160),""))),0),2)=0,"",ROUND(IFERROR(VALUE(TRIM(SUBSTITUTE(BN62,CHAR(160),""))),0),2)=
ROUND(IFERROR(VALUE(TRIM(SUBSTITUTE(AE62,CHAR(160),""))),0),2),"OK",ROUND(IFERROR(VALUE(TRIM(SUBSTITUTE(BN62,CHAR(160),""))),0),2)&lt;ROUND(IFERROR(VALUE(TRIM(SUBSTITUTE(AE62,CHAR(160),""))),0),2),"Attention : montant présenté partiellement écarté",TRUE,""))</f>
        <v/>
      </c>
      <c r="BR62" s="71" t="str">
        <f t="shared" si="48"/>
        <v/>
      </c>
      <c r="BS62" s="71" t="str">
        <f t="shared" si="49"/>
        <v/>
      </c>
      <c r="BT62" s="71" t="str">
        <f t="shared" si="50"/>
        <v/>
      </c>
    </row>
    <row r="63" spans="1:72" ht="18" customHeight="1" thickBot="1">
      <c r="A63" s="684">
        <v>55</v>
      </c>
      <c r="B63" s="7"/>
      <c r="C63" s="7"/>
      <c r="D63" s="424"/>
      <c r="E63" s="11"/>
      <c r="F63" s="7"/>
      <c r="G63" s="7"/>
      <c r="H63" s="7"/>
      <c r="I63" s="7"/>
      <c r="J63" s="18"/>
      <c r="K63" s="7"/>
      <c r="L63" s="19"/>
      <c r="M63" s="475"/>
      <c r="N63" s="7"/>
      <c r="O63" s="425"/>
      <c r="P63" s="9"/>
      <c r="Q63" s="64" t="str">
        <f t="shared" si="51"/>
        <v/>
      </c>
      <c r="R63" s="488"/>
      <c r="S63" s="471"/>
      <c r="T63" s="9"/>
      <c r="U63" s="9"/>
      <c r="V63" s="64" t="str">
        <f t="shared" si="52"/>
        <v/>
      </c>
      <c r="W63" s="496"/>
      <c r="X63" s="471"/>
      <c r="Y63" s="9"/>
      <c r="Z63" s="9"/>
      <c r="AA63" s="65" t="str">
        <f t="shared" si="53"/>
        <v/>
      </c>
      <c r="AB63" s="16"/>
      <c r="AC63" s="120" t="str" cm="1">
        <f t="array" ref="AC63">IF((_xlfn.IFS(TRIM(SUBSTITUTE(AB63,CHAR(160),""))="Devis 1",IFERROR(VALUE(TRIM(SUBSTITUTE(O63,CHAR(160),""))),0),TRIM(SUBSTITUTE(AB63,CHAR(160),""))="Devis 2",IFERROR(VALUE(TRIM(SUBSTITUTE(T63,CHAR(160),""))),0),TRIM(SUBSTITUTE(AB63,CHAR(160),""))="Devis 3",IFERROR(VALUE(TRIM(SUBSTITUTE(Y63,CHAR(160),""))),0),TRUE,0)*IFERROR(VALUE(TRIM(SUBSTITUTE(E63,CHAR(160),""))),0))=0,"",_xlfn.IFS(TRIM(SUBSTITUTE(AB63,CHAR(160),""))="Devis 1",IFERROR(VALUE(TRIM(SUBSTITUTE(O63,CHAR(160),""))),0),TRIM(SUBSTITUTE(AB63,CHAR(160),""))="Devis 2",IFERROR(VALUE(TRIM(SUBSTITUTE(T63,CHAR(160),""))),0),TRIM(SUBSTITUTE(AB63,CHAR(160),""))="Devis 3",IFERROR(VALUE(TRIM(SUBSTITUTE(Y63,CHAR(160),""))),0),TRUE,0)*IFERROR(VALUE(TRIM(SUBSTITUTE(E63,CHAR(160),""))),0))</f>
        <v/>
      </c>
      <c r="AD63" s="116" t="str" cm="1">
        <f t="array" ref="AD63">IF(ROUND((_xlfn.IFS(TRIM(SUBSTITUTE(AB63,CHAR(160),""))="Devis 1",IFERROR(VALUE(TRIM(SUBSTITUTE(P63,CHAR(160),""))),0),TRIM(SUBSTITUTE(AB63,CHAR(160),""))="Devis 2",IFERROR(VALUE(TRIM(SUBSTITUTE(U63,CHAR(160),""))),0),TRIM(SUBSTITUTE(AB63,CHAR(160),""))="Devis 3",IFERROR(VALUE(TRIM(SUBSTITUTE(Z63,CHAR(160),""))),0),TRUE,0)*IFERROR(VALUE(TRIM(SUBSTITUTE(E63,CHAR(160),""))),0)),2)=0,IF(AC63&lt;&gt;"",0,""),ROUND((_xlfn.IFS(TRIM(SUBSTITUTE(AB63,CHAR(160),""))="Devis 1",IFERROR(VALUE(TRIM(SUBSTITUTE(P63,CHAR(160),""))),0),TRIM(SUBSTITUTE(AB63,CHAR(160),""))="Devis 2",IFERROR(VALUE(TRIM(SUBSTITUTE(U63,CHAR(160),""))),0),TRIM(SUBSTITUTE(AB63,CHAR(160),""))="Devis 3",IFERROR(VALUE(TRIM(SUBSTITUTE(Z63,CHAR(160),""))),0),TRUE,0)*IFERROR(VALUE(TRIM(SUBSTITUTE(E63,CHAR(160),""))),0)),2))</f>
        <v/>
      </c>
      <c r="AE63" s="121" t="str">
        <f t="shared" si="54"/>
        <v/>
      </c>
      <c r="AF63" s="683"/>
      <c r="AG63" s="66" t="str">
        <f t="shared" si="18"/>
        <v/>
      </c>
      <c r="AH63" s="15" t="str">
        <f t="shared" si="19"/>
        <v/>
      </c>
      <c r="AI63" s="15" t="str">
        <f t="shared" si="20"/>
        <v/>
      </c>
      <c r="AJ63" s="442" t="str">
        <f t="shared" si="21"/>
        <v/>
      </c>
      <c r="AK63" s="15" t="str">
        <f t="shared" si="22"/>
        <v/>
      </c>
      <c r="AL63" s="15" t="str">
        <f t="shared" si="23"/>
        <v/>
      </c>
      <c r="AM63" s="15" t="str">
        <f t="shared" si="24"/>
        <v/>
      </c>
      <c r="AN63" s="15" t="str">
        <f t="shared" si="25"/>
        <v/>
      </c>
      <c r="AO63" s="15" t="str">
        <f t="shared" si="26"/>
        <v/>
      </c>
      <c r="AP63" s="15" t="str">
        <f t="shared" si="27"/>
        <v/>
      </c>
      <c r="AQ63" s="69" t="str">
        <f t="shared" si="28"/>
        <v/>
      </c>
      <c r="AR63" s="482" t="str">
        <f t="shared" si="29"/>
        <v/>
      </c>
      <c r="AS63" s="15" t="str">
        <f t="shared" si="30"/>
        <v/>
      </c>
      <c r="AT63" s="20" t="str">
        <f t="shared" si="31"/>
        <v/>
      </c>
      <c r="AU63" s="64" t="str">
        <f t="shared" si="32"/>
        <v/>
      </c>
      <c r="AV63" s="515" t="str">
        <f t="shared" si="33"/>
        <v/>
      </c>
      <c r="AW63" s="66" t="str">
        <f t="shared" si="34"/>
        <v/>
      </c>
      <c r="AX63" s="15" t="str">
        <f t="shared" si="35"/>
        <v/>
      </c>
      <c r="AY63" s="20" t="str">
        <f t="shared" si="36"/>
        <v/>
      </c>
      <c r="AZ63" s="20" t="str">
        <f t="shared" si="37"/>
        <v/>
      </c>
      <c r="BA63" s="64" t="str">
        <f t="shared" si="38"/>
        <v/>
      </c>
      <c r="BB63" s="499" t="str">
        <f t="shared" si="39"/>
        <v/>
      </c>
      <c r="BC63" s="15" t="str">
        <f t="shared" si="40"/>
        <v/>
      </c>
      <c r="BD63" s="20" t="str">
        <f t="shared" si="41"/>
        <v/>
      </c>
      <c r="BE63" s="20" t="str">
        <f t="shared" si="42"/>
        <v/>
      </c>
      <c r="BF63" s="70" t="str">
        <f t="shared" si="43"/>
        <v/>
      </c>
      <c r="BG63" s="66" t="str">
        <f t="shared" si="44"/>
        <v/>
      </c>
      <c r="BH63" s="72"/>
      <c r="BI63" s="71" t="str">
        <f t="shared" si="45"/>
        <v/>
      </c>
      <c r="BJ63" s="71" t="str">
        <f t="shared" si="16"/>
        <v/>
      </c>
      <c r="BK63" s="504" t="str">
        <f t="shared" si="46"/>
        <v/>
      </c>
      <c r="BL63" s="504" t="str" cm="1">
        <f t="array" ref="BL63">IF($AJ63="","",
_xlfn.IFS(
$BG63="Devis 1",
IF(ISBLANK(AT63),"",IFERROR(VALUE(TRIM(SUBSTITUTE(AT63,CHAR(160),""))),0)*IFERROR(VALUE(TRIM(SUBSTITUTE($AJ63,CHAR(160),""))),0)),
$BG63="Devis 2",
IF(ISBLANK(AY63),"",IFERROR(VALUE(TRIM(SUBSTITUTE(AY63,CHAR(160),""))),0)*IFERROR(VALUE(TRIM(SUBSTITUTE($AJ63,CHAR(160),""))),0)),
$BG63="Devis 3",
IF(ISBLANK(BD63),"",IFERROR(VALUE(TRIM(SUBSTITUTE(BD63,CHAR(160),""))),0)*IFERROR(VALUE(TRIM(SUBSTITUTE($AJ63,CHAR(160),""))),0)),
TRUE,0
)
)</f>
        <v/>
      </c>
      <c r="BM63" s="715" t="str" cm="1">
        <f t="array" ref="BM63">IF($AJ63="","",
_xlfn.IFS(
$BG63="Devis 1",
IF(ISBLANK(AU63),"",IFERROR(VALUE(TRIM(SUBSTITUTE(AU63,CHAR(160),""))),0)*IFERROR(VALUE(TRIM(SUBSTITUTE($AJ63,CHAR(160),""))),0)),
$BG63="Devis 2",
IF(ISBLANK(AZ63),"",IFERROR(VALUE(TRIM(SUBSTITUTE(AZ63,CHAR(160),""))),0)*IFERROR(VALUE(TRIM(SUBSTITUTE($AJ63,CHAR(160),""))),0)),
$BG63="Devis 3",
IF(ISBLANK(BE63),"",IFERROR(VALUE(TRIM(SUBSTITUTE(BE63,CHAR(160),""))),0)*IFERROR(VALUE(TRIM(SUBSTITUTE($AJ63,CHAR(160),""))),0)),
TRUE,0
)
)</f>
        <v/>
      </c>
      <c r="BN63" s="511" t="str">
        <f t="shared" si="47"/>
        <v/>
      </c>
      <c r="BO63" s="505"/>
      <c r="BP63" s="14" t="str" cm="1">
        <f t="array" ref="BP63">IF(OR(BN63="",BK63="",BL63="",BI63="",BM63="",BJ63=""),"",_xlfn.IFS(
ROUND(IFERROR(VALUE(TRIM(SUBSTITUTE(BN63,CHAR(160),""))),0),2)&gt;
ROUND(IFERROR(VALUE(TRIM(SUBSTITUTE(BK63,CHAR(160),""))),0),2),
"KO : Le montant retenu TTC est supérieur au montant raisonnable TTC. Merci de revoir la ligne de dépense ou plafonner son montant.",
ROUND(IFERROR(VALUE(TRIM(SUBSTITUTE(BL63,CHAR(160),""))),0),2)&gt;
ROUND(IFERROR(VALUE(TRIM(SUBSTITUTE(BI63,CHAR(160),""))),0),2),
"Attention : Le montant retenu HT est supérieur au montant HT raisonnable. Merci de revoir la ligne de dépense, plafonner son montant, ou justifier la reventillation HT / TVA.",
ROUND(IFERROR(VALUE(TRIM(SUBSTITUTE(BM63,CHAR(160),""))),0),2)&gt;
ROUND(IFERROR(VALUE(TRIM(SUBSTITUTE(BJ63,CHAR(160),""))),0),2),
"Attention : Le montant TVA retenu est supérieur au montant TVA raisonnable. Merci de revoir la ligne de dépense, plafonner son montant, ou justifier la reventillation HT / TVA.",
ROUND(IFERROR(VALUE(TRIM(SUBSTITUTE(BN63,CHAR(160),""))),0),2)&gt;
ROUND(IFERROR(VALUE(TRIM(SUBSTITUTE(MIN(Q63,V63,AA63),CHAR(160),""))),0),2),
"Attention : Le devis retenu n'est pas le moins cher. Une justification de la part du porteur est nécessaire.",
ROUND(IFERROR(VALUE(TRIM(SUBSTITUTE(BN63,CHAR(160),""))),0),2)=0,
"Attention : montant présenté entièrement écarté",
ROUND(IFERROR(VALUE(TRIM(SUBSTITUTE(BK63,CHAR(160),""))),0),2)=
ROUND(IFERROR(VALUE(TRIM(SUBSTITUTE(BN63,CHAR(160),""))),0),2),
"OK",
ROUND(IFERROR(VALUE(TRIM(SUBSTITUTE(BK63,CHAR(160),""))),0),2)&gt;
ROUND(IFERROR(VALUE(TRIM(SUBSTITUTE(BN63,CHAR(160),""))),0),2),
" OK : Montant instruit inférieur au montant raisonnable.",
TRUE,""
))</f>
        <v/>
      </c>
      <c r="BQ63" s="14" t="str" cm="1">
        <f t="array" ref="BQ63">IF(OR(BN63="",AE63="",BL63="",AC63="",BM63="",AD63=""),"",_xlfn.IFS(ROUND(IFERROR(VALUE(TRIM(SUBSTITUTE(BN63,CHAR(160),""))),0),2)&gt;ROUND(IFERROR(VALUE(TRIM(SUBSTITUTE(AE63,CHAR(160),""))),0),2),"KO : Le montant retenu TTC est supérieur au montant présenté TTC. Merci de revoir la ligne de dépense ou plafonner son montant.",ROUND(IFERROR(VALUE(TRIM(SUBSTITUTE(BN63,CHAR(160),""))),0),2)=0,"Attention : montant présenté entièrement écarté",ROUND(IFERROR(VALUE(TRIM(SUBSTITUTE(BL63,CHAR(160),""))),0),2)&gt;ROUND(IFERROR(VALUE(TRIM(SUBSTITUTE(AC63,CHAR(160),""))),0),2),"Attention : Le montant retenu HT est supérieur au montant HT présenté. Merci de revoir la ligne de dépense, plafonner son montant, ou justifier la reventillation HT / TVA.",ROUND(IFERROR(VALUE(TRIM(SUBSTITUTE(BM63,CHAR(160),""))),0),2)&gt;ROUND(IFERROR(VALUE(TRIM(SUBSTITUTE(AD63,CHAR(160),""))),0),2),"Attention : Le montant TVA retenu est supérieur au montant TVA présenté. Merci de revoir la ligne de dépense, plafonner son montant, ou justifier la reventillation HT / TVA.",ROUND(IFERROR(VALUE(TRIM(SUBSTITUTE(AE63,CHAR(160),""))),0),2)=0,"",ROUND(IFERROR(VALUE(TRIM(SUBSTITUTE(BN63,CHAR(160),""))),0),2)=
ROUND(IFERROR(VALUE(TRIM(SUBSTITUTE(AE63,CHAR(160),""))),0),2),"OK",ROUND(IFERROR(VALUE(TRIM(SUBSTITUTE(BN63,CHAR(160),""))),0),2)&lt;ROUND(IFERROR(VALUE(TRIM(SUBSTITUTE(AE63,CHAR(160),""))),0),2),"Attention : montant présenté partiellement écarté",TRUE,""))</f>
        <v/>
      </c>
      <c r="BR63" s="71" t="str">
        <f t="shared" si="48"/>
        <v/>
      </c>
      <c r="BS63" s="71" t="str">
        <f t="shared" si="49"/>
        <v/>
      </c>
      <c r="BT63" s="71" t="str">
        <f t="shared" si="50"/>
        <v/>
      </c>
    </row>
    <row r="64" spans="1:72" ht="18" customHeight="1">
      <c r="A64" s="684">
        <v>56</v>
      </c>
      <c r="B64" s="7"/>
      <c r="C64" s="7"/>
      <c r="D64" s="424"/>
      <c r="E64" s="11"/>
      <c r="F64" s="7"/>
      <c r="G64" s="7"/>
      <c r="H64" s="7"/>
      <c r="I64" s="7"/>
      <c r="J64" s="18"/>
      <c r="K64" s="7"/>
      <c r="L64" s="19"/>
      <c r="M64" s="475"/>
      <c r="N64" s="7"/>
      <c r="O64" s="425"/>
      <c r="P64" s="9"/>
      <c r="Q64" s="64" t="str">
        <f t="shared" si="51"/>
        <v/>
      </c>
      <c r="R64" s="488"/>
      <c r="S64" s="471"/>
      <c r="T64" s="9"/>
      <c r="U64" s="9"/>
      <c r="V64" s="64" t="str">
        <f t="shared" si="52"/>
        <v/>
      </c>
      <c r="W64" s="496"/>
      <c r="X64" s="471"/>
      <c r="Y64" s="9"/>
      <c r="Z64" s="9"/>
      <c r="AA64" s="65" t="str">
        <f t="shared" si="53"/>
        <v/>
      </c>
      <c r="AB64" s="16"/>
      <c r="AC64" s="120" t="str" cm="1">
        <f t="array" ref="AC64">IF((_xlfn.IFS(TRIM(SUBSTITUTE(AB64,CHAR(160),""))="Devis 1",IFERROR(VALUE(TRIM(SUBSTITUTE(O64,CHAR(160),""))),0),TRIM(SUBSTITUTE(AB64,CHAR(160),""))="Devis 2",IFERROR(VALUE(TRIM(SUBSTITUTE(T64,CHAR(160),""))),0),TRIM(SUBSTITUTE(AB64,CHAR(160),""))="Devis 3",IFERROR(VALUE(TRIM(SUBSTITUTE(Y64,CHAR(160),""))),0),TRUE,0)*IFERROR(VALUE(TRIM(SUBSTITUTE(E64,CHAR(160),""))),0))=0,"",_xlfn.IFS(TRIM(SUBSTITUTE(AB64,CHAR(160),""))="Devis 1",IFERROR(VALUE(TRIM(SUBSTITUTE(O64,CHAR(160),""))),0),TRIM(SUBSTITUTE(AB64,CHAR(160),""))="Devis 2",IFERROR(VALUE(TRIM(SUBSTITUTE(T64,CHAR(160),""))),0),TRIM(SUBSTITUTE(AB64,CHAR(160),""))="Devis 3",IFERROR(VALUE(TRIM(SUBSTITUTE(Y64,CHAR(160),""))),0),TRUE,0)*IFERROR(VALUE(TRIM(SUBSTITUTE(E64,CHAR(160),""))),0))</f>
        <v/>
      </c>
      <c r="AD64" s="116" t="str" cm="1">
        <f t="array" ref="AD64">IF(ROUND((_xlfn.IFS(TRIM(SUBSTITUTE(AB64,CHAR(160),""))="Devis 1",IFERROR(VALUE(TRIM(SUBSTITUTE(P64,CHAR(160),""))),0),TRIM(SUBSTITUTE(AB64,CHAR(160),""))="Devis 2",IFERROR(VALUE(TRIM(SUBSTITUTE(U64,CHAR(160),""))),0),TRIM(SUBSTITUTE(AB64,CHAR(160),""))="Devis 3",IFERROR(VALUE(TRIM(SUBSTITUTE(Z64,CHAR(160),""))),0),TRUE,0)*IFERROR(VALUE(TRIM(SUBSTITUTE(E64,CHAR(160),""))),0)),2)=0,IF(AC64&lt;&gt;"",0,""),ROUND((_xlfn.IFS(TRIM(SUBSTITUTE(AB64,CHAR(160),""))="Devis 1",IFERROR(VALUE(TRIM(SUBSTITUTE(P64,CHAR(160),""))),0),TRIM(SUBSTITUTE(AB64,CHAR(160),""))="Devis 2",IFERROR(VALUE(TRIM(SUBSTITUTE(U64,CHAR(160),""))),0),TRIM(SUBSTITUTE(AB64,CHAR(160),""))="Devis 3",IFERROR(VALUE(TRIM(SUBSTITUTE(Z64,CHAR(160),""))),0),TRUE,0)*IFERROR(VALUE(TRIM(SUBSTITUTE(E64,CHAR(160),""))),0)),2))</f>
        <v/>
      </c>
      <c r="AE64" s="121" t="str">
        <f t="shared" si="54"/>
        <v/>
      </c>
      <c r="AF64" s="683"/>
      <c r="AG64" s="66" t="str">
        <f t="shared" si="18"/>
        <v/>
      </c>
      <c r="AH64" s="15" t="str">
        <f t="shared" si="19"/>
        <v/>
      </c>
      <c r="AI64" s="15" t="str">
        <f t="shared" si="20"/>
        <v/>
      </c>
      <c r="AJ64" s="442" t="str">
        <f t="shared" si="21"/>
        <v/>
      </c>
      <c r="AK64" s="15" t="str">
        <f t="shared" si="22"/>
        <v/>
      </c>
      <c r="AL64" s="15" t="str">
        <f t="shared" si="23"/>
        <v/>
      </c>
      <c r="AM64" s="15" t="str">
        <f t="shared" si="24"/>
        <v/>
      </c>
      <c r="AN64" s="15" t="str">
        <f t="shared" si="25"/>
        <v/>
      </c>
      <c r="AO64" s="15" t="str">
        <f t="shared" si="26"/>
        <v/>
      </c>
      <c r="AP64" s="15" t="str">
        <f t="shared" si="27"/>
        <v/>
      </c>
      <c r="AQ64" s="69" t="str">
        <f t="shared" si="28"/>
        <v/>
      </c>
      <c r="AR64" s="482" t="str">
        <f t="shared" si="29"/>
        <v/>
      </c>
      <c r="AS64" s="15" t="str">
        <f t="shared" si="30"/>
        <v/>
      </c>
      <c r="AT64" s="20" t="str">
        <f t="shared" si="31"/>
        <v/>
      </c>
      <c r="AU64" s="20" t="str">
        <f t="shared" si="32"/>
        <v/>
      </c>
      <c r="AV64" s="514" t="str">
        <f t="shared" si="33"/>
        <v/>
      </c>
      <c r="AW64" s="492" t="str">
        <f t="shared" si="34"/>
        <v/>
      </c>
      <c r="AX64" s="15" t="str">
        <f t="shared" si="35"/>
        <v/>
      </c>
      <c r="AY64" s="20" t="str">
        <f t="shared" si="36"/>
        <v/>
      </c>
      <c r="AZ64" s="20" t="str">
        <f t="shared" si="37"/>
        <v/>
      </c>
      <c r="BA64" s="64" t="str">
        <f t="shared" si="38"/>
        <v/>
      </c>
      <c r="BB64" s="499" t="str">
        <f t="shared" si="39"/>
        <v/>
      </c>
      <c r="BC64" s="15" t="str">
        <f t="shared" si="40"/>
        <v/>
      </c>
      <c r="BD64" s="20" t="str">
        <f t="shared" si="41"/>
        <v/>
      </c>
      <c r="BE64" s="20" t="str">
        <f t="shared" si="42"/>
        <v/>
      </c>
      <c r="BF64" s="70" t="str">
        <f t="shared" si="43"/>
        <v/>
      </c>
      <c r="BG64" s="66" t="str">
        <f t="shared" si="44"/>
        <v/>
      </c>
      <c r="BH64" s="72"/>
      <c r="BI64" s="71" t="str">
        <f t="shared" si="45"/>
        <v/>
      </c>
      <c r="BJ64" s="71" t="str">
        <f t="shared" si="16"/>
        <v/>
      </c>
      <c r="BK64" s="504" t="str">
        <f t="shared" si="46"/>
        <v/>
      </c>
      <c r="BL64" s="504" t="str" cm="1">
        <f t="array" ref="BL64">IF($AJ64="","",
_xlfn.IFS(
$BG64="Devis 1",
IF(ISBLANK(AT64),"",IFERROR(VALUE(TRIM(SUBSTITUTE(AT64,CHAR(160),""))),0)*IFERROR(VALUE(TRIM(SUBSTITUTE($AJ64,CHAR(160),""))),0)),
$BG64="Devis 2",
IF(ISBLANK(AY64),"",IFERROR(VALUE(TRIM(SUBSTITUTE(AY64,CHAR(160),""))),0)*IFERROR(VALUE(TRIM(SUBSTITUTE($AJ64,CHAR(160),""))),0)),
$BG64="Devis 3",
IF(ISBLANK(BD64),"",IFERROR(VALUE(TRIM(SUBSTITUTE(BD64,CHAR(160),""))),0)*IFERROR(VALUE(TRIM(SUBSTITUTE($AJ64,CHAR(160),""))),0)),
TRUE,0
)
)</f>
        <v/>
      </c>
      <c r="BM64" s="715" t="str" cm="1">
        <f t="array" ref="BM64">IF($AJ64="","",
_xlfn.IFS(
$BG64="Devis 1",
IF(ISBLANK(AU64),"",IFERROR(VALUE(TRIM(SUBSTITUTE(AU64,CHAR(160),""))),0)*IFERROR(VALUE(TRIM(SUBSTITUTE($AJ64,CHAR(160),""))),0)),
$BG64="Devis 2",
IF(ISBLANK(AZ64),"",IFERROR(VALUE(TRIM(SUBSTITUTE(AZ64,CHAR(160),""))),0)*IFERROR(VALUE(TRIM(SUBSTITUTE($AJ64,CHAR(160),""))),0)),
$BG64="Devis 3",
IF(ISBLANK(BE64),"",IFERROR(VALUE(TRIM(SUBSTITUTE(BE64,CHAR(160),""))),0)*IFERROR(VALUE(TRIM(SUBSTITUTE($AJ64,CHAR(160),""))),0)),
TRUE,0
)
)</f>
        <v/>
      </c>
      <c r="BN64" s="511" t="str">
        <f t="shared" si="47"/>
        <v/>
      </c>
      <c r="BO64" s="505"/>
      <c r="BP64" s="14" t="str" cm="1">
        <f t="array" ref="BP64">IF(OR(BN64="",BK64="",BL64="",BI64="",BM64="",BJ64=""),"",_xlfn.IFS(
ROUND(IFERROR(VALUE(TRIM(SUBSTITUTE(BN64,CHAR(160),""))),0),2)&gt;
ROUND(IFERROR(VALUE(TRIM(SUBSTITUTE(BK64,CHAR(160),""))),0),2),
"KO : Le montant retenu TTC est supérieur au montant raisonnable TTC. Merci de revoir la ligne de dépense ou plafonner son montant.",
ROUND(IFERROR(VALUE(TRIM(SUBSTITUTE(BL64,CHAR(160),""))),0),2)&gt;
ROUND(IFERROR(VALUE(TRIM(SUBSTITUTE(BI64,CHAR(160),""))),0),2),
"Attention : Le montant retenu HT est supérieur au montant HT raisonnable. Merci de revoir la ligne de dépense, plafonner son montant, ou justifier la reventillation HT / TVA.",
ROUND(IFERROR(VALUE(TRIM(SUBSTITUTE(BM64,CHAR(160),""))),0),2)&gt;
ROUND(IFERROR(VALUE(TRIM(SUBSTITUTE(BJ64,CHAR(160),""))),0),2),
"Attention : Le montant TVA retenu est supérieur au montant TVA raisonnable. Merci de revoir la ligne de dépense, plafonner son montant, ou justifier la reventillation HT / TVA.",
ROUND(IFERROR(VALUE(TRIM(SUBSTITUTE(BN64,CHAR(160),""))),0),2)&gt;
ROUND(IFERROR(VALUE(TRIM(SUBSTITUTE(MIN(Q64,V64,AA64),CHAR(160),""))),0),2),
"Attention : Le devis retenu n'est pas le moins cher. Une justification de la part du porteur est nécessaire.",
ROUND(IFERROR(VALUE(TRIM(SUBSTITUTE(BN64,CHAR(160),""))),0),2)=0,
"Attention : montant présenté entièrement écarté",
ROUND(IFERROR(VALUE(TRIM(SUBSTITUTE(BK64,CHAR(160),""))),0),2)=
ROUND(IFERROR(VALUE(TRIM(SUBSTITUTE(BN64,CHAR(160),""))),0),2),
"OK",
ROUND(IFERROR(VALUE(TRIM(SUBSTITUTE(BK64,CHAR(160),""))),0),2)&gt;
ROUND(IFERROR(VALUE(TRIM(SUBSTITUTE(BN64,CHAR(160),""))),0),2),
" OK : Montant instruit inférieur au montant raisonnable.",
TRUE,""
))</f>
        <v/>
      </c>
      <c r="BQ64" s="14" t="str" cm="1">
        <f t="array" ref="BQ64">IF(OR(BN64="",AE64="",BL64="",AC64="",BM64="",AD64=""),"",_xlfn.IFS(ROUND(IFERROR(VALUE(TRIM(SUBSTITUTE(BN64,CHAR(160),""))),0),2)&gt;ROUND(IFERROR(VALUE(TRIM(SUBSTITUTE(AE64,CHAR(160),""))),0),2),"KO : Le montant retenu TTC est supérieur au montant présenté TTC. Merci de revoir la ligne de dépense ou plafonner son montant.",ROUND(IFERROR(VALUE(TRIM(SUBSTITUTE(BN64,CHAR(160),""))),0),2)=0,"Attention : montant présenté entièrement écarté",ROUND(IFERROR(VALUE(TRIM(SUBSTITUTE(BL64,CHAR(160),""))),0),2)&gt;ROUND(IFERROR(VALUE(TRIM(SUBSTITUTE(AC64,CHAR(160),""))),0),2),"Attention : Le montant retenu HT est supérieur au montant HT présenté. Merci de revoir la ligne de dépense, plafonner son montant, ou justifier la reventillation HT / TVA.",ROUND(IFERROR(VALUE(TRIM(SUBSTITUTE(BM64,CHAR(160),""))),0),2)&gt;ROUND(IFERROR(VALUE(TRIM(SUBSTITUTE(AD64,CHAR(160),""))),0),2),"Attention : Le montant TVA retenu est supérieur au montant TVA présenté. Merci de revoir la ligne de dépense, plafonner son montant, ou justifier la reventillation HT / TVA.",ROUND(IFERROR(VALUE(TRIM(SUBSTITUTE(AE64,CHAR(160),""))),0),2)=0,"",ROUND(IFERROR(VALUE(TRIM(SUBSTITUTE(BN64,CHAR(160),""))),0),2)=
ROUND(IFERROR(VALUE(TRIM(SUBSTITUTE(AE64,CHAR(160),""))),0),2),"OK",ROUND(IFERROR(VALUE(TRIM(SUBSTITUTE(BN64,CHAR(160),""))),0),2)&lt;ROUND(IFERROR(VALUE(TRIM(SUBSTITUTE(AE64,CHAR(160),""))),0),2),"Attention : montant présenté partiellement écarté",TRUE,""))</f>
        <v/>
      </c>
      <c r="BR64" s="71" t="str">
        <f t="shared" si="48"/>
        <v/>
      </c>
      <c r="BS64" s="71" t="str">
        <f t="shared" si="49"/>
        <v/>
      </c>
      <c r="BT64" s="71" t="str">
        <f t="shared" si="50"/>
        <v/>
      </c>
    </row>
    <row r="65" spans="1:72" ht="18" customHeight="1">
      <c r="A65" s="684">
        <v>57</v>
      </c>
      <c r="B65" s="7"/>
      <c r="C65" s="7"/>
      <c r="D65" s="424"/>
      <c r="E65" s="11"/>
      <c r="F65" s="7"/>
      <c r="G65" s="7"/>
      <c r="H65" s="7"/>
      <c r="I65" s="7"/>
      <c r="J65" s="18"/>
      <c r="K65" s="7"/>
      <c r="L65" s="19"/>
      <c r="M65" s="475"/>
      <c r="N65" s="7"/>
      <c r="O65" s="425"/>
      <c r="P65" s="9"/>
      <c r="Q65" s="64" t="str">
        <f t="shared" si="51"/>
        <v/>
      </c>
      <c r="R65" s="488"/>
      <c r="S65" s="471"/>
      <c r="T65" s="9"/>
      <c r="U65" s="9"/>
      <c r="V65" s="64" t="str">
        <f t="shared" si="52"/>
        <v/>
      </c>
      <c r="W65" s="496"/>
      <c r="X65" s="471"/>
      <c r="Y65" s="9"/>
      <c r="Z65" s="9"/>
      <c r="AA65" s="65" t="str">
        <f t="shared" si="53"/>
        <v/>
      </c>
      <c r="AB65" s="16"/>
      <c r="AC65" s="120" t="str" cm="1">
        <f t="array" ref="AC65">IF((_xlfn.IFS(TRIM(SUBSTITUTE(AB65,CHAR(160),""))="Devis 1",IFERROR(VALUE(TRIM(SUBSTITUTE(O65,CHAR(160),""))),0),TRIM(SUBSTITUTE(AB65,CHAR(160),""))="Devis 2",IFERROR(VALUE(TRIM(SUBSTITUTE(T65,CHAR(160),""))),0),TRIM(SUBSTITUTE(AB65,CHAR(160),""))="Devis 3",IFERROR(VALUE(TRIM(SUBSTITUTE(Y65,CHAR(160),""))),0),TRUE,0)*IFERROR(VALUE(TRIM(SUBSTITUTE(E65,CHAR(160),""))),0))=0,"",_xlfn.IFS(TRIM(SUBSTITUTE(AB65,CHAR(160),""))="Devis 1",IFERROR(VALUE(TRIM(SUBSTITUTE(O65,CHAR(160),""))),0),TRIM(SUBSTITUTE(AB65,CHAR(160),""))="Devis 2",IFERROR(VALUE(TRIM(SUBSTITUTE(T65,CHAR(160),""))),0),TRIM(SUBSTITUTE(AB65,CHAR(160),""))="Devis 3",IFERROR(VALUE(TRIM(SUBSTITUTE(Y65,CHAR(160),""))),0),TRUE,0)*IFERROR(VALUE(TRIM(SUBSTITUTE(E65,CHAR(160),""))),0))</f>
        <v/>
      </c>
      <c r="AD65" s="116" t="str" cm="1">
        <f t="array" ref="AD65">IF(ROUND((_xlfn.IFS(TRIM(SUBSTITUTE(AB65,CHAR(160),""))="Devis 1",IFERROR(VALUE(TRIM(SUBSTITUTE(P65,CHAR(160),""))),0),TRIM(SUBSTITUTE(AB65,CHAR(160),""))="Devis 2",IFERROR(VALUE(TRIM(SUBSTITUTE(U65,CHAR(160),""))),0),TRIM(SUBSTITUTE(AB65,CHAR(160),""))="Devis 3",IFERROR(VALUE(TRIM(SUBSTITUTE(Z65,CHAR(160),""))),0),TRUE,0)*IFERROR(VALUE(TRIM(SUBSTITUTE(E65,CHAR(160),""))),0)),2)=0,IF(AC65&lt;&gt;"",0,""),ROUND((_xlfn.IFS(TRIM(SUBSTITUTE(AB65,CHAR(160),""))="Devis 1",IFERROR(VALUE(TRIM(SUBSTITUTE(P65,CHAR(160),""))),0),TRIM(SUBSTITUTE(AB65,CHAR(160),""))="Devis 2",IFERROR(VALUE(TRIM(SUBSTITUTE(U65,CHAR(160),""))),0),TRIM(SUBSTITUTE(AB65,CHAR(160),""))="Devis 3",IFERROR(VALUE(TRIM(SUBSTITUTE(Z65,CHAR(160),""))),0),TRUE,0)*IFERROR(VALUE(TRIM(SUBSTITUTE(E65,CHAR(160),""))),0)),2))</f>
        <v/>
      </c>
      <c r="AE65" s="121" t="str">
        <f t="shared" si="54"/>
        <v/>
      </c>
      <c r="AF65" s="683"/>
      <c r="AG65" s="66" t="str">
        <f t="shared" si="18"/>
        <v/>
      </c>
      <c r="AH65" s="15" t="str">
        <f t="shared" si="19"/>
        <v/>
      </c>
      <c r="AI65" s="15" t="str">
        <f t="shared" si="20"/>
        <v/>
      </c>
      <c r="AJ65" s="442" t="str">
        <f t="shared" si="21"/>
        <v/>
      </c>
      <c r="AK65" s="15" t="str">
        <f t="shared" si="22"/>
        <v/>
      </c>
      <c r="AL65" s="15" t="str">
        <f t="shared" si="23"/>
        <v/>
      </c>
      <c r="AM65" s="15" t="str">
        <f t="shared" si="24"/>
        <v/>
      </c>
      <c r="AN65" s="15" t="str">
        <f t="shared" si="25"/>
        <v/>
      </c>
      <c r="AO65" s="15" t="str">
        <f t="shared" si="26"/>
        <v/>
      </c>
      <c r="AP65" s="15" t="str">
        <f t="shared" si="27"/>
        <v/>
      </c>
      <c r="AQ65" s="69" t="str">
        <f t="shared" si="28"/>
        <v/>
      </c>
      <c r="AR65" s="482" t="str">
        <f t="shared" si="29"/>
        <v/>
      </c>
      <c r="AS65" s="15" t="str">
        <f t="shared" si="30"/>
        <v/>
      </c>
      <c r="AT65" s="20" t="str">
        <f t="shared" si="31"/>
        <v/>
      </c>
      <c r="AU65" s="20" t="str">
        <f t="shared" si="32"/>
        <v/>
      </c>
      <c r="AV65" s="64" t="str">
        <f t="shared" si="33"/>
        <v/>
      </c>
      <c r="AW65" s="492" t="str">
        <f t="shared" si="34"/>
        <v/>
      </c>
      <c r="AX65" s="15" t="str">
        <f t="shared" si="35"/>
        <v/>
      </c>
      <c r="AY65" s="20" t="str">
        <f t="shared" si="36"/>
        <v/>
      </c>
      <c r="AZ65" s="20" t="str">
        <f t="shared" si="37"/>
        <v/>
      </c>
      <c r="BA65" s="64" t="str">
        <f t="shared" si="38"/>
        <v/>
      </c>
      <c r="BB65" s="499" t="str">
        <f t="shared" si="39"/>
        <v/>
      </c>
      <c r="BC65" s="15" t="str">
        <f t="shared" si="40"/>
        <v/>
      </c>
      <c r="BD65" s="20" t="str">
        <f t="shared" si="41"/>
        <v/>
      </c>
      <c r="BE65" s="20" t="str">
        <f t="shared" si="42"/>
        <v/>
      </c>
      <c r="BF65" s="70" t="str">
        <f t="shared" si="43"/>
        <v/>
      </c>
      <c r="BG65" s="66" t="str">
        <f t="shared" si="44"/>
        <v/>
      </c>
      <c r="BH65" s="72"/>
      <c r="BI65" s="71" t="str">
        <f t="shared" si="45"/>
        <v/>
      </c>
      <c r="BJ65" s="71" t="str">
        <f t="shared" si="16"/>
        <v/>
      </c>
      <c r="BK65" s="504" t="str">
        <f t="shared" si="46"/>
        <v/>
      </c>
      <c r="BL65" s="504" t="str" cm="1">
        <f t="array" ref="BL65">IF($AJ65="","",
_xlfn.IFS(
$BG65="Devis 1",
IF(ISBLANK(AT65),"",IFERROR(VALUE(TRIM(SUBSTITUTE(AT65,CHAR(160),""))),0)*IFERROR(VALUE(TRIM(SUBSTITUTE($AJ65,CHAR(160),""))),0)),
$BG65="Devis 2",
IF(ISBLANK(AY65),"",IFERROR(VALUE(TRIM(SUBSTITUTE(AY65,CHAR(160),""))),0)*IFERROR(VALUE(TRIM(SUBSTITUTE($AJ65,CHAR(160),""))),0)),
$BG65="Devis 3",
IF(ISBLANK(BD65),"",IFERROR(VALUE(TRIM(SUBSTITUTE(BD65,CHAR(160),""))),0)*IFERROR(VALUE(TRIM(SUBSTITUTE($AJ65,CHAR(160),""))),0)),
TRUE,0
)
)</f>
        <v/>
      </c>
      <c r="BM65" s="715" t="str" cm="1">
        <f t="array" ref="BM65">IF($AJ65="","",
_xlfn.IFS(
$BG65="Devis 1",
IF(ISBLANK(AU65),"",IFERROR(VALUE(TRIM(SUBSTITUTE(AU65,CHAR(160),""))),0)*IFERROR(VALUE(TRIM(SUBSTITUTE($AJ65,CHAR(160),""))),0)),
$BG65="Devis 2",
IF(ISBLANK(AZ65),"",IFERROR(VALUE(TRIM(SUBSTITUTE(AZ65,CHAR(160),""))),0)*IFERROR(VALUE(TRIM(SUBSTITUTE($AJ65,CHAR(160),""))),0)),
$BG65="Devis 3",
IF(ISBLANK(BE65),"",IFERROR(VALUE(TRIM(SUBSTITUTE(BE65,CHAR(160),""))),0)*IFERROR(VALUE(TRIM(SUBSTITUTE($AJ65,CHAR(160),""))),0)),
TRUE,0
)
)</f>
        <v/>
      </c>
      <c r="BN65" s="511" t="str">
        <f t="shared" si="47"/>
        <v/>
      </c>
      <c r="BO65" s="505"/>
      <c r="BP65" s="14" t="str" cm="1">
        <f t="array" ref="BP65">IF(OR(BN65="",BK65="",BL65="",BI65="",BM65="",BJ65=""),"",_xlfn.IFS(
ROUND(IFERROR(VALUE(TRIM(SUBSTITUTE(BN65,CHAR(160),""))),0),2)&gt;
ROUND(IFERROR(VALUE(TRIM(SUBSTITUTE(BK65,CHAR(160),""))),0),2),
"KO : Le montant retenu TTC est supérieur au montant raisonnable TTC. Merci de revoir la ligne de dépense ou plafonner son montant.",
ROUND(IFERROR(VALUE(TRIM(SUBSTITUTE(BL65,CHAR(160),""))),0),2)&gt;
ROUND(IFERROR(VALUE(TRIM(SUBSTITUTE(BI65,CHAR(160),""))),0),2),
"Attention : Le montant retenu HT est supérieur au montant HT raisonnable. Merci de revoir la ligne de dépense, plafonner son montant, ou justifier la reventillation HT / TVA.",
ROUND(IFERROR(VALUE(TRIM(SUBSTITUTE(BM65,CHAR(160),""))),0),2)&gt;
ROUND(IFERROR(VALUE(TRIM(SUBSTITUTE(BJ65,CHAR(160),""))),0),2),
"Attention : Le montant TVA retenu est supérieur au montant TVA raisonnable. Merci de revoir la ligne de dépense, plafonner son montant, ou justifier la reventillation HT / TVA.",
ROUND(IFERROR(VALUE(TRIM(SUBSTITUTE(BN65,CHAR(160),""))),0),2)&gt;
ROUND(IFERROR(VALUE(TRIM(SUBSTITUTE(MIN(Q65,V65,AA65),CHAR(160),""))),0),2),
"Attention : Le devis retenu n'est pas le moins cher. Une justification de la part du porteur est nécessaire.",
ROUND(IFERROR(VALUE(TRIM(SUBSTITUTE(BN65,CHAR(160),""))),0),2)=0,
"Attention : montant présenté entièrement écarté",
ROUND(IFERROR(VALUE(TRIM(SUBSTITUTE(BK65,CHAR(160),""))),0),2)=
ROUND(IFERROR(VALUE(TRIM(SUBSTITUTE(BN65,CHAR(160),""))),0),2),
"OK",
ROUND(IFERROR(VALUE(TRIM(SUBSTITUTE(BK65,CHAR(160),""))),0),2)&gt;
ROUND(IFERROR(VALUE(TRIM(SUBSTITUTE(BN65,CHAR(160),""))),0),2),
" OK : Montant instruit inférieur au montant raisonnable.",
TRUE,""
))</f>
        <v/>
      </c>
      <c r="BQ65" s="14" t="str" cm="1">
        <f t="array" ref="BQ65">IF(OR(BN65="",AE65="",BL65="",AC65="",BM65="",AD65=""),"",_xlfn.IFS(ROUND(IFERROR(VALUE(TRIM(SUBSTITUTE(BN65,CHAR(160),""))),0),2)&gt;ROUND(IFERROR(VALUE(TRIM(SUBSTITUTE(AE65,CHAR(160),""))),0),2),"KO : Le montant retenu TTC est supérieur au montant présenté TTC. Merci de revoir la ligne de dépense ou plafonner son montant.",ROUND(IFERROR(VALUE(TRIM(SUBSTITUTE(BN65,CHAR(160),""))),0),2)=0,"Attention : montant présenté entièrement écarté",ROUND(IFERROR(VALUE(TRIM(SUBSTITUTE(BL65,CHAR(160),""))),0),2)&gt;ROUND(IFERROR(VALUE(TRIM(SUBSTITUTE(AC65,CHAR(160),""))),0),2),"Attention : Le montant retenu HT est supérieur au montant HT présenté. Merci de revoir la ligne de dépense, plafonner son montant, ou justifier la reventillation HT / TVA.",ROUND(IFERROR(VALUE(TRIM(SUBSTITUTE(BM65,CHAR(160),""))),0),2)&gt;ROUND(IFERROR(VALUE(TRIM(SUBSTITUTE(AD65,CHAR(160),""))),0),2),"Attention : Le montant TVA retenu est supérieur au montant TVA présenté. Merci de revoir la ligne de dépense, plafonner son montant, ou justifier la reventillation HT / TVA.",ROUND(IFERROR(VALUE(TRIM(SUBSTITUTE(AE65,CHAR(160),""))),0),2)=0,"",ROUND(IFERROR(VALUE(TRIM(SUBSTITUTE(BN65,CHAR(160),""))),0),2)=
ROUND(IFERROR(VALUE(TRIM(SUBSTITUTE(AE65,CHAR(160),""))),0),2),"OK",ROUND(IFERROR(VALUE(TRIM(SUBSTITUTE(BN65,CHAR(160),""))),0),2)&lt;ROUND(IFERROR(VALUE(TRIM(SUBSTITUTE(AE65,CHAR(160),""))),0),2),"Attention : montant présenté partiellement écarté",TRUE,""))</f>
        <v/>
      </c>
      <c r="BR65" s="71" t="str">
        <f t="shared" si="48"/>
        <v/>
      </c>
      <c r="BS65" s="71" t="str">
        <f t="shared" si="49"/>
        <v/>
      </c>
      <c r="BT65" s="71" t="str">
        <f t="shared" si="50"/>
        <v/>
      </c>
    </row>
    <row r="66" spans="1:72" ht="18" customHeight="1">
      <c r="A66" s="684">
        <v>58</v>
      </c>
      <c r="B66" s="7"/>
      <c r="C66" s="7"/>
      <c r="D66" s="424"/>
      <c r="E66" s="11"/>
      <c r="F66" s="7"/>
      <c r="G66" s="7"/>
      <c r="H66" s="7"/>
      <c r="I66" s="7"/>
      <c r="J66" s="18"/>
      <c r="K66" s="7"/>
      <c r="L66" s="19"/>
      <c r="M66" s="475"/>
      <c r="N66" s="7"/>
      <c r="O66" s="425"/>
      <c r="P66" s="9"/>
      <c r="Q66" s="64" t="str">
        <f t="shared" si="51"/>
        <v/>
      </c>
      <c r="R66" s="488"/>
      <c r="S66" s="471"/>
      <c r="T66" s="9"/>
      <c r="U66" s="9"/>
      <c r="V66" s="64" t="str">
        <f t="shared" si="52"/>
        <v/>
      </c>
      <c r="W66" s="496"/>
      <c r="X66" s="471"/>
      <c r="Y66" s="9"/>
      <c r="Z66" s="9"/>
      <c r="AA66" s="65" t="str">
        <f t="shared" si="53"/>
        <v/>
      </c>
      <c r="AB66" s="16"/>
      <c r="AC66" s="120" t="str" cm="1">
        <f t="array" ref="AC66">IF((_xlfn.IFS(TRIM(SUBSTITUTE(AB66,CHAR(160),""))="Devis 1",IFERROR(VALUE(TRIM(SUBSTITUTE(O66,CHAR(160),""))),0),TRIM(SUBSTITUTE(AB66,CHAR(160),""))="Devis 2",IFERROR(VALUE(TRIM(SUBSTITUTE(T66,CHAR(160),""))),0),TRIM(SUBSTITUTE(AB66,CHAR(160),""))="Devis 3",IFERROR(VALUE(TRIM(SUBSTITUTE(Y66,CHAR(160),""))),0),TRUE,0)*IFERROR(VALUE(TRIM(SUBSTITUTE(E66,CHAR(160),""))),0))=0,"",_xlfn.IFS(TRIM(SUBSTITUTE(AB66,CHAR(160),""))="Devis 1",IFERROR(VALUE(TRIM(SUBSTITUTE(O66,CHAR(160),""))),0),TRIM(SUBSTITUTE(AB66,CHAR(160),""))="Devis 2",IFERROR(VALUE(TRIM(SUBSTITUTE(T66,CHAR(160),""))),0),TRIM(SUBSTITUTE(AB66,CHAR(160),""))="Devis 3",IFERROR(VALUE(TRIM(SUBSTITUTE(Y66,CHAR(160),""))),0),TRUE,0)*IFERROR(VALUE(TRIM(SUBSTITUTE(E66,CHAR(160),""))),0))</f>
        <v/>
      </c>
      <c r="AD66" s="116" t="str" cm="1">
        <f t="array" ref="AD66">IF(ROUND((_xlfn.IFS(TRIM(SUBSTITUTE(AB66,CHAR(160),""))="Devis 1",IFERROR(VALUE(TRIM(SUBSTITUTE(P66,CHAR(160),""))),0),TRIM(SUBSTITUTE(AB66,CHAR(160),""))="Devis 2",IFERROR(VALUE(TRIM(SUBSTITUTE(U66,CHAR(160),""))),0),TRIM(SUBSTITUTE(AB66,CHAR(160),""))="Devis 3",IFERROR(VALUE(TRIM(SUBSTITUTE(Z66,CHAR(160),""))),0),TRUE,0)*IFERROR(VALUE(TRIM(SUBSTITUTE(E66,CHAR(160),""))),0)),2)=0,IF(AC66&lt;&gt;"",0,""),ROUND((_xlfn.IFS(TRIM(SUBSTITUTE(AB66,CHAR(160),""))="Devis 1",IFERROR(VALUE(TRIM(SUBSTITUTE(P66,CHAR(160),""))),0),TRIM(SUBSTITUTE(AB66,CHAR(160),""))="Devis 2",IFERROR(VALUE(TRIM(SUBSTITUTE(U66,CHAR(160),""))),0),TRIM(SUBSTITUTE(AB66,CHAR(160),""))="Devis 3",IFERROR(VALUE(TRIM(SUBSTITUTE(Z66,CHAR(160),""))),0),TRUE,0)*IFERROR(VALUE(TRIM(SUBSTITUTE(E66,CHAR(160),""))),0)),2))</f>
        <v/>
      </c>
      <c r="AE66" s="121" t="str">
        <f t="shared" si="54"/>
        <v/>
      </c>
      <c r="AF66" s="683"/>
      <c r="AG66" s="66" t="str">
        <f t="shared" si="18"/>
        <v/>
      </c>
      <c r="AH66" s="15" t="str">
        <f t="shared" si="19"/>
        <v/>
      </c>
      <c r="AI66" s="15" t="str">
        <f t="shared" si="20"/>
        <v/>
      </c>
      <c r="AJ66" s="442" t="str">
        <f t="shared" si="21"/>
        <v/>
      </c>
      <c r="AK66" s="15" t="str">
        <f t="shared" si="22"/>
        <v/>
      </c>
      <c r="AL66" s="15" t="str">
        <f t="shared" si="23"/>
        <v/>
      </c>
      <c r="AM66" s="15" t="str">
        <f t="shared" si="24"/>
        <v/>
      </c>
      <c r="AN66" s="15" t="str">
        <f t="shared" si="25"/>
        <v/>
      </c>
      <c r="AO66" s="15" t="str">
        <f t="shared" si="26"/>
        <v/>
      </c>
      <c r="AP66" s="15" t="str">
        <f t="shared" si="27"/>
        <v/>
      </c>
      <c r="AQ66" s="69" t="str">
        <f t="shared" si="28"/>
        <v/>
      </c>
      <c r="AR66" s="482" t="str">
        <f t="shared" si="29"/>
        <v/>
      </c>
      <c r="AS66" s="15" t="str">
        <f t="shared" si="30"/>
        <v/>
      </c>
      <c r="AT66" s="20" t="str">
        <f t="shared" si="31"/>
        <v/>
      </c>
      <c r="AU66" s="20" t="str">
        <f t="shared" si="32"/>
        <v/>
      </c>
      <c r="AV66" s="64" t="str">
        <f t="shared" si="33"/>
        <v/>
      </c>
      <c r="AW66" s="492" t="str">
        <f t="shared" si="34"/>
        <v/>
      </c>
      <c r="AX66" s="15" t="str">
        <f t="shared" si="35"/>
        <v/>
      </c>
      <c r="AY66" s="20" t="str">
        <f t="shared" si="36"/>
        <v/>
      </c>
      <c r="AZ66" s="20" t="str">
        <f t="shared" si="37"/>
        <v/>
      </c>
      <c r="BA66" s="64" t="str">
        <f t="shared" si="38"/>
        <v/>
      </c>
      <c r="BB66" s="499" t="str">
        <f t="shared" si="39"/>
        <v/>
      </c>
      <c r="BC66" s="15" t="str">
        <f t="shared" si="40"/>
        <v/>
      </c>
      <c r="BD66" s="20" t="str">
        <f t="shared" si="41"/>
        <v/>
      </c>
      <c r="BE66" s="20" t="str">
        <f t="shared" si="42"/>
        <v/>
      </c>
      <c r="BF66" s="70" t="str">
        <f t="shared" si="43"/>
        <v/>
      </c>
      <c r="BG66" s="66" t="str">
        <f t="shared" si="44"/>
        <v/>
      </c>
      <c r="BH66" s="72"/>
      <c r="BI66" s="71" t="str">
        <f t="shared" si="45"/>
        <v/>
      </c>
      <c r="BJ66" s="71" t="str">
        <f t="shared" si="16"/>
        <v/>
      </c>
      <c r="BK66" s="504" t="str">
        <f t="shared" si="46"/>
        <v/>
      </c>
      <c r="BL66" s="504" t="str" cm="1">
        <f t="array" ref="BL66">IF($AJ66="","",
_xlfn.IFS(
$BG66="Devis 1",
IF(ISBLANK(AT66),"",IFERROR(VALUE(TRIM(SUBSTITUTE(AT66,CHAR(160),""))),0)*IFERROR(VALUE(TRIM(SUBSTITUTE($AJ66,CHAR(160),""))),0)),
$BG66="Devis 2",
IF(ISBLANK(AY66),"",IFERROR(VALUE(TRIM(SUBSTITUTE(AY66,CHAR(160),""))),0)*IFERROR(VALUE(TRIM(SUBSTITUTE($AJ66,CHAR(160),""))),0)),
$BG66="Devis 3",
IF(ISBLANK(BD66),"",IFERROR(VALUE(TRIM(SUBSTITUTE(BD66,CHAR(160),""))),0)*IFERROR(VALUE(TRIM(SUBSTITUTE($AJ66,CHAR(160),""))),0)),
TRUE,0
)
)</f>
        <v/>
      </c>
      <c r="BM66" s="715" t="str" cm="1">
        <f t="array" ref="BM66">IF($AJ66="","",
_xlfn.IFS(
$BG66="Devis 1",
IF(ISBLANK(AU66),"",IFERROR(VALUE(TRIM(SUBSTITUTE(AU66,CHAR(160),""))),0)*IFERROR(VALUE(TRIM(SUBSTITUTE($AJ66,CHAR(160),""))),0)),
$BG66="Devis 2",
IF(ISBLANK(AZ66),"",IFERROR(VALUE(TRIM(SUBSTITUTE(AZ66,CHAR(160),""))),0)*IFERROR(VALUE(TRIM(SUBSTITUTE($AJ66,CHAR(160),""))),0)),
$BG66="Devis 3",
IF(ISBLANK(BE66),"",IFERROR(VALUE(TRIM(SUBSTITUTE(BE66,CHAR(160),""))),0)*IFERROR(VALUE(TRIM(SUBSTITUTE($AJ66,CHAR(160),""))),0)),
TRUE,0
)
)</f>
        <v/>
      </c>
      <c r="BN66" s="511" t="str">
        <f t="shared" si="47"/>
        <v/>
      </c>
      <c r="BO66" s="505"/>
      <c r="BP66" s="14" t="str" cm="1">
        <f t="array" ref="BP66">IF(OR(BN66="",BK66="",BL66="",BI66="",BM66="",BJ66=""),"",_xlfn.IFS(
ROUND(IFERROR(VALUE(TRIM(SUBSTITUTE(BN66,CHAR(160),""))),0),2)&gt;
ROUND(IFERROR(VALUE(TRIM(SUBSTITUTE(BK66,CHAR(160),""))),0),2),
"KO : Le montant retenu TTC est supérieur au montant raisonnable TTC. Merci de revoir la ligne de dépense ou plafonner son montant.",
ROUND(IFERROR(VALUE(TRIM(SUBSTITUTE(BL66,CHAR(160),""))),0),2)&gt;
ROUND(IFERROR(VALUE(TRIM(SUBSTITUTE(BI66,CHAR(160),""))),0),2),
"Attention : Le montant retenu HT est supérieur au montant HT raisonnable. Merci de revoir la ligne de dépense, plafonner son montant, ou justifier la reventillation HT / TVA.",
ROUND(IFERROR(VALUE(TRIM(SUBSTITUTE(BM66,CHAR(160),""))),0),2)&gt;
ROUND(IFERROR(VALUE(TRIM(SUBSTITUTE(BJ66,CHAR(160),""))),0),2),
"Attention : Le montant TVA retenu est supérieur au montant TVA raisonnable. Merci de revoir la ligne de dépense, plafonner son montant, ou justifier la reventillation HT / TVA.",
ROUND(IFERROR(VALUE(TRIM(SUBSTITUTE(BN66,CHAR(160),""))),0),2)&gt;
ROUND(IFERROR(VALUE(TRIM(SUBSTITUTE(MIN(Q66,V66,AA66),CHAR(160),""))),0),2),
"Attention : Le devis retenu n'est pas le moins cher. Une justification de la part du porteur est nécessaire.",
ROUND(IFERROR(VALUE(TRIM(SUBSTITUTE(BN66,CHAR(160),""))),0),2)=0,
"Attention : montant présenté entièrement écarté",
ROUND(IFERROR(VALUE(TRIM(SUBSTITUTE(BK66,CHAR(160),""))),0),2)=
ROUND(IFERROR(VALUE(TRIM(SUBSTITUTE(BN66,CHAR(160),""))),0),2),
"OK",
ROUND(IFERROR(VALUE(TRIM(SUBSTITUTE(BK66,CHAR(160),""))),0),2)&gt;
ROUND(IFERROR(VALUE(TRIM(SUBSTITUTE(BN66,CHAR(160),""))),0),2),
" OK : Montant instruit inférieur au montant raisonnable.",
TRUE,""
))</f>
        <v/>
      </c>
      <c r="BQ66" s="14" t="str" cm="1">
        <f t="array" ref="BQ66">IF(OR(BN66="",AE66="",BL66="",AC66="",BM66="",AD66=""),"",_xlfn.IFS(ROUND(IFERROR(VALUE(TRIM(SUBSTITUTE(BN66,CHAR(160),""))),0),2)&gt;ROUND(IFERROR(VALUE(TRIM(SUBSTITUTE(AE66,CHAR(160),""))),0),2),"KO : Le montant retenu TTC est supérieur au montant présenté TTC. Merci de revoir la ligne de dépense ou plafonner son montant.",ROUND(IFERROR(VALUE(TRIM(SUBSTITUTE(BN66,CHAR(160),""))),0),2)=0,"Attention : montant présenté entièrement écarté",ROUND(IFERROR(VALUE(TRIM(SUBSTITUTE(BL66,CHAR(160),""))),0),2)&gt;ROUND(IFERROR(VALUE(TRIM(SUBSTITUTE(AC66,CHAR(160),""))),0),2),"Attention : Le montant retenu HT est supérieur au montant HT présenté. Merci de revoir la ligne de dépense, plafonner son montant, ou justifier la reventillation HT / TVA.",ROUND(IFERROR(VALUE(TRIM(SUBSTITUTE(BM66,CHAR(160),""))),0),2)&gt;ROUND(IFERROR(VALUE(TRIM(SUBSTITUTE(AD66,CHAR(160),""))),0),2),"Attention : Le montant TVA retenu est supérieur au montant TVA présenté. Merci de revoir la ligne de dépense, plafonner son montant, ou justifier la reventillation HT / TVA.",ROUND(IFERROR(VALUE(TRIM(SUBSTITUTE(AE66,CHAR(160),""))),0),2)=0,"",ROUND(IFERROR(VALUE(TRIM(SUBSTITUTE(BN66,CHAR(160),""))),0),2)=
ROUND(IFERROR(VALUE(TRIM(SUBSTITUTE(AE66,CHAR(160),""))),0),2),"OK",ROUND(IFERROR(VALUE(TRIM(SUBSTITUTE(BN66,CHAR(160),""))),0),2)&lt;ROUND(IFERROR(VALUE(TRIM(SUBSTITUTE(AE66,CHAR(160),""))),0),2),"Attention : montant présenté partiellement écarté",TRUE,""))</f>
        <v/>
      </c>
      <c r="BR66" s="71" t="str">
        <f t="shared" si="48"/>
        <v/>
      </c>
      <c r="BS66" s="71" t="str">
        <f t="shared" si="49"/>
        <v/>
      </c>
      <c r="BT66" s="71" t="str">
        <f t="shared" si="50"/>
        <v/>
      </c>
    </row>
    <row r="67" spans="1:72" ht="18" customHeight="1">
      <c r="A67" s="684">
        <v>59</v>
      </c>
      <c r="B67" s="7"/>
      <c r="C67" s="7"/>
      <c r="D67" s="424"/>
      <c r="E67" s="11"/>
      <c r="F67" s="7"/>
      <c r="G67" s="7"/>
      <c r="H67" s="7"/>
      <c r="I67" s="7"/>
      <c r="J67" s="18"/>
      <c r="K67" s="7"/>
      <c r="L67" s="19"/>
      <c r="M67" s="475"/>
      <c r="N67" s="7"/>
      <c r="O67" s="425"/>
      <c r="P67" s="9"/>
      <c r="Q67" s="64" t="str">
        <f t="shared" si="51"/>
        <v/>
      </c>
      <c r="R67" s="488"/>
      <c r="S67" s="471"/>
      <c r="T67" s="9"/>
      <c r="U67" s="9"/>
      <c r="V67" s="64" t="str">
        <f t="shared" si="52"/>
        <v/>
      </c>
      <c r="W67" s="496"/>
      <c r="X67" s="471"/>
      <c r="Y67" s="9"/>
      <c r="Z67" s="9"/>
      <c r="AA67" s="65" t="str">
        <f t="shared" si="53"/>
        <v/>
      </c>
      <c r="AB67" s="16"/>
      <c r="AC67" s="120" t="str" cm="1">
        <f t="array" ref="AC67">IF((_xlfn.IFS(TRIM(SUBSTITUTE(AB67,CHAR(160),""))="Devis 1",IFERROR(VALUE(TRIM(SUBSTITUTE(O67,CHAR(160),""))),0),TRIM(SUBSTITUTE(AB67,CHAR(160),""))="Devis 2",IFERROR(VALUE(TRIM(SUBSTITUTE(T67,CHAR(160),""))),0),TRIM(SUBSTITUTE(AB67,CHAR(160),""))="Devis 3",IFERROR(VALUE(TRIM(SUBSTITUTE(Y67,CHAR(160),""))),0),TRUE,0)*IFERROR(VALUE(TRIM(SUBSTITUTE(E67,CHAR(160),""))),0))=0,"",_xlfn.IFS(TRIM(SUBSTITUTE(AB67,CHAR(160),""))="Devis 1",IFERROR(VALUE(TRIM(SUBSTITUTE(O67,CHAR(160),""))),0),TRIM(SUBSTITUTE(AB67,CHAR(160),""))="Devis 2",IFERROR(VALUE(TRIM(SUBSTITUTE(T67,CHAR(160),""))),0),TRIM(SUBSTITUTE(AB67,CHAR(160),""))="Devis 3",IFERROR(VALUE(TRIM(SUBSTITUTE(Y67,CHAR(160),""))),0),TRUE,0)*IFERROR(VALUE(TRIM(SUBSTITUTE(E67,CHAR(160),""))),0))</f>
        <v/>
      </c>
      <c r="AD67" s="116" t="str" cm="1">
        <f t="array" ref="AD67">IF(ROUND((_xlfn.IFS(TRIM(SUBSTITUTE(AB67,CHAR(160),""))="Devis 1",IFERROR(VALUE(TRIM(SUBSTITUTE(P67,CHAR(160),""))),0),TRIM(SUBSTITUTE(AB67,CHAR(160),""))="Devis 2",IFERROR(VALUE(TRIM(SUBSTITUTE(U67,CHAR(160),""))),0),TRIM(SUBSTITUTE(AB67,CHAR(160),""))="Devis 3",IFERROR(VALUE(TRIM(SUBSTITUTE(Z67,CHAR(160),""))),0),TRUE,0)*IFERROR(VALUE(TRIM(SUBSTITUTE(E67,CHAR(160),""))),0)),2)=0,IF(AC67&lt;&gt;"",0,""),ROUND((_xlfn.IFS(TRIM(SUBSTITUTE(AB67,CHAR(160),""))="Devis 1",IFERROR(VALUE(TRIM(SUBSTITUTE(P67,CHAR(160),""))),0),TRIM(SUBSTITUTE(AB67,CHAR(160),""))="Devis 2",IFERROR(VALUE(TRIM(SUBSTITUTE(U67,CHAR(160),""))),0),TRIM(SUBSTITUTE(AB67,CHAR(160),""))="Devis 3",IFERROR(VALUE(TRIM(SUBSTITUTE(Z67,CHAR(160),""))),0),TRUE,0)*IFERROR(VALUE(TRIM(SUBSTITUTE(E67,CHAR(160),""))),0)),2))</f>
        <v/>
      </c>
      <c r="AE67" s="121" t="str">
        <f t="shared" si="54"/>
        <v/>
      </c>
      <c r="AF67" s="683"/>
      <c r="AG67" s="66" t="str">
        <f t="shared" si="18"/>
        <v/>
      </c>
      <c r="AH67" s="15" t="str">
        <f t="shared" si="19"/>
        <v/>
      </c>
      <c r="AI67" s="15" t="str">
        <f t="shared" si="20"/>
        <v/>
      </c>
      <c r="AJ67" s="442" t="str">
        <f t="shared" si="21"/>
        <v/>
      </c>
      <c r="AK67" s="15" t="str">
        <f t="shared" si="22"/>
        <v/>
      </c>
      <c r="AL67" s="15" t="str">
        <f t="shared" si="23"/>
        <v/>
      </c>
      <c r="AM67" s="15" t="str">
        <f t="shared" si="24"/>
        <v/>
      </c>
      <c r="AN67" s="15" t="str">
        <f t="shared" si="25"/>
        <v/>
      </c>
      <c r="AO67" s="15" t="str">
        <f t="shared" si="26"/>
        <v/>
      </c>
      <c r="AP67" s="15" t="str">
        <f t="shared" si="27"/>
        <v/>
      </c>
      <c r="AQ67" s="69" t="str">
        <f t="shared" si="28"/>
        <v/>
      </c>
      <c r="AR67" s="482" t="str">
        <f t="shared" si="29"/>
        <v/>
      </c>
      <c r="AS67" s="15" t="str">
        <f t="shared" si="30"/>
        <v/>
      </c>
      <c r="AT67" s="20" t="str">
        <f t="shared" si="31"/>
        <v/>
      </c>
      <c r="AU67" s="20" t="str">
        <f t="shared" si="32"/>
        <v/>
      </c>
      <c r="AV67" s="64" t="str">
        <f t="shared" si="33"/>
        <v/>
      </c>
      <c r="AW67" s="492" t="str">
        <f t="shared" si="34"/>
        <v/>
      </c>
      <c r="AX67" s="15" t="str">
        <f t="shared" si="35"/>
        <v/>
      </c>
      <c r="AY67" s="20" t="str">
        <f t="shared" si="36"/>
        <v/>
      </c>
      <c r="AZ67" s="20" t="str">
        <f t="shared" si="37"/>
        <v/>
      </c>
      <c r="BA67" s="64" t="str">
        <f t="shared" si="38"/>
        <v/>
      </c>
      <c r="BB67" s="499" t="str">
        <f t="shared" si="39"/>
        <v/>
      </c>
      <c r="BC67" s="15" t="str">
        <f t="shared" si="40"/>
        <v/>
      </c>
      <c r="BD67" s="20" t="str">
        <f t="shared" si="41"/>
        <v/>
      </c>
      <c r="BE67" s="20" t="str">
        <f t="shared" si="42"/>
        <v/>
      </c>
      <c r="BF67" s="70" t="str">
        <f t="shared" si="43"/>
        <v/>
      </c>
      <c r="BG67" s="66" t="str">
        <f t="shared" si="44"/>
        <v/>
      </c>
      <c r="BH67" s="72"/>
      <c r="BI67" s="71" t="str">
        <f t="shared" si="45"/>
        <v/>
      </c>
      <c r="BJ67" s="71" t="str">
        <f t="shared" si="16"/>
        <v/>
      </c>
      <c r="BK67" s="504" t="str">
        <f t="shared" si="46"/>
        <v/>
      </c>
      <c r="BL67" s="504" t="str" cm="1">
        <f t="array" ref="BL67">IF($AJ67="","",
_xlfn.IFS(
$BG67="Devis 1",
IF(ISBLANK(AT67),"",IFERROR(VALUE(TRIM(SUBSTITUTE(AT67,CHAR(160),""))),0)*IFERROR(VALUE(TRIM(SUBSTITUTE($AJ67,CHAR(160),""))),0)),
$BG67="Devis 2",
IF(ISBLANK(AY67),"",IFERROR(VALUE(TRIM(SUBSTITUTE(AY67,CHAR(160),""))),0)*IFERROR(VALUE(TRIM(SUBSTITUTE($AJ67,CHAR(160),""))),0)),
$BG67="Devis 3",
IF(ISBLANK(BD67),"",IFERROR(VALUE(TRIM(SUBSTITUTE(BD67,CHAR(160),""))),0)*IFERROR(VALUE(TRIM(SUBSTITUTE($AJ67,CHAR(160),""))),0)),
TRUE,0
)
)</f>
        <v/>
      </c>
      <c r="BM67" s="715" t="str" cm="1">
        <f t="array" ref="BM67">IF($AJ67="","",
_xlfn.IFS(
$BG67="Devis 1",
IF(ISBLANK(AU67),"",IFERROR(VALUE(TRIM(SUBSTITUTE(AU67,CHAR(160),""))),0)*IFERROR(VALUE(TRIM(SUBSTITUTE($AJ67,CHAR(160),""))),0)),
$BG67="Devis 2",
IF(ISBLANK(AZ67),"",IFERROR(VALUE(TRIM(SUBSTITUTE(AZ67,CHAR(160),""))),0)*IFERROR(VALUE(TRIM(SUBSTITUTE($AJ67,CHAR(160),""))),0)),
$BG67="Devis 3",
IF(ISBLANK(BE67),"",IFERROR(VALUE(TRIM(SUBSTITUTE(BE67,CHAR(160),""))),0)*IFERROR(VALUE(TRIM(SUBSTITUTE($AJ67,CHAR(160),""))),0)),
TRUE,0
)
)</f>
        <v/>
      </c>
      <c r="BN67" s="511" t="str">
        <f t="shared" si="47"/>
        <v/>
      </c>
      <c r="BO67" s="505"/>
      <c r="BP67" s="14" t="str" cm="1">
        <f t="array" ref="BP67">IF(OR(BN67="",BK67="",BL67="",BI67="",BM67="",BJ67=""),"",_xlfn.IFS(
ROUND(IFERROR(VALUE(TRIM(SUBSTITUTE(BN67,CHAR(160),""))),0),2)&gt;
ROUND(IFERROR(VALUE(TRIM(SUBSTITUTE(BK67,CHAR(160),""))),0),2),
"KO : Le montant retenu TTC est supérieur au montant raisonnable TTC. Merci de revoir la ligne de dépense ou plafonner son montant.",
ROUND(IFERROR(VALUE(TRIM(SUBSTITUTE(BL67,CHAR(160),""))),0),2)&gt;
ROUND(IFERROR(VALUE(TRIM(SUBSTITUTE(BI67,CHAR(160),""))),0),2),
"Attention : Le montant retenu HT est supérieur au montant HT raisonnable. Merci de revoir la ligne de dépense, plafonner son montant, ou justifier la reventillation HT / TVA.",
ROUND(IFERROR(VALUE(TRIM(SUBSTITUTE(BM67,CHAR(160),""))),0),2)&gt;
ROUND(IFERROR(VALUE(TRIM(SUBSTITUTE(BJ67,CHAR(160),""))),0),2),
"Attention : Le montant TVA retenu est supérieur au montant TVA raisonnable. Merci de revoir la ligne de dépense, plafonner son montant, ou justifier la reventillation HT / TVA.",
ROUND(IFERROR(VALUE(TRIM(SUBSTITUTE(BN67,CHAR(160),""))),0),2)&gt;
ROUND(IFERROR(VALUE(TRIM(SUBSTITUTE(MIN(Q67,V67,AA67),CHAR(160),""))),0),2),
"Attention : Le devis retenu n'est pas le moins cher. Une justification de la part du porteur est nécessaire.",
ROUND(IFERROR(VALUE(TRIM(SUBSTITUTE(BN67,CHAR(160),""))),0),2)=0,
"Attention : montant présenté entièrement écarté",
ROUND(IFERROR(VALUE(TRIM(SUBSTITUTE(BK67,CHAR(160),""))),0),2)=
ROUND(IFERROR(VALUE(TRIM(SUBSTITUTE(BN67,CHAR(160),""))),0),2),
"OK",
ROUND(IFERROR(VALUE(TRIM(SUBSTITUTE(BK67,CHAR(160),""))),0),2)&gt;
ROUND(IFERROR(VALUE(TRIM(SUBSTITUTE(BN67,CHAR(160),""))),0),2),
" OK : Montant instruit inférieur au montant raisonnable.",
TRUE,""
))</f>
        <v/>
      </c>
      <c r="BQ67" s="14" t="str" cm="1">
        <f t="array" ref="BQ67">IF(OR(BN67="",AE67="",BL67="",AC67="",BM67="",AD67=""),"",_xlfn.IFS(ROUND(IFERROR(VALUE(TRIM(SUBSTITUTE(BN67,CHAR(160),""))),0),2)&gt;ROUND(IFERROR(VALUE(TRIM(SUBSTITUTE(AE67,CHAR(160),""))),0),2),"KO : Le montant retenu TTC est supérieur au montant présenté TTC. Merci de revoir la ligne de dépense ou plafonner son montant.",ROUND(IFERROR(VALUE(TRIM(SUBSTITUTE(BN67,CHAR(160),""))),0),2)=0,"Attention : montant présenté entièrement écarté",ROUND(IFERROR(VALUE(TRIM(SUBSTITUTE(BL67,CHAR(160),""))),0),2)&gt;ROUND(IFERROR(VALUE(TRIM(SUBSTITUTE(AC67,CHAR(160),""))),0),2),"Attention : Le montant retenu HT est supérieur au montant HT présenté. Merci de revoir la ligne de dépense, plafonner son montant, ou justifier la reventillation HT / TVA.",ROUND(IFERROR(VALUE(TRIM(SUBSTITUTE(BM67,CHAR(160),""))),0),2)&gt;ROUND(IFERROR(VALUE(TRIM(SUBSTITUTE(AD67,CHAR(160),""))),0),2),"Attention : Le montant TVA retenu est supérieur au montant TVA présenté. Merci de revoir la ligne de dépense, plafonner son montant, ou justifier la reventillation HT / TVA.",ROUND(IFERROR(VALUE(TRIM(SUBSTITUTE(AE67,CHAR(160),""))),0),2)=0,"",ROUND(IFERROR(VALUE(TRIM(SUBSTITUTE(BN67,CHAR(160),""))),0),2)=
ROUND(IFERROR(VALUE(TRIM(SUBSTITUTE(AE67,CHAR(160),""))),0),2),"OK",ROUND(IFERROR(VALUE(TRIM(SUBSTITUTE(BN67,CHAR(160),""))),0),2)&lt;ROUND(IFERROR(VALUE(TRIM(SUBSTITUTE(AE67,CHAR(160),""))),0),2),"Attention : montant présenté partiellement écarté",TRUE,""))</f>
        <v/>
      </c>
      <c r="BR67" s="71" t="str">
        <f t="shared" si="48"/>
        <v/>
      </c>
      <c r="BS67" s="71" t="str">
        <f t="shared" si="49"/>
        <v/>
      </c>
      <c r="BT67" s="71" t="str">
        <f t="shared" si="50"/>
        <v/>
      </c>
    </row>
    <row r="68" spans="1:72" ht="18" customHeight="1">
      <c r="A68" s="684">
        <v>60</v>
      </c>
      <c r="B68" s="7"/>
      <c r="C68" s="7"/>
      <c r="D68" s="424"/>
      <c r="E68" s="11"/>
      <c r="F68" s="7"/>
      <c r="G68" s="7"/>
      <c r="H68" s="7"/>
      <c r="I68" s="7"/>
      <c r="J68" s="18"/>
      <c r="K68" s="7"/>
      <c r="L68" s="19"/>
      <c r="M68" s="475"/>
      <c r="N68" s="7"/>
      <c r="O68" s="425"/>
      <c r="P68" s="9"/>
      <c r="Q68" s="64" t="str">
        <f t="shared" si="51"/>
        <v/>
      </c>
      <c r="R68" s="488"/>
      <c r="S68" s="471"/>
      <c r="T68" s="9"/>
      <c r="U68" s="9"/>
      <c r="V68" s="64" t="str">
        <f t="shared" si="52"/>
        <v/>
      </c>
      <c r="W68" s="496"/>
      <c r="X68" s="471"/>
      <c r="Y68" s="9"/>
      <c r="Z68" s="9"/>
      <c r="AA68" s="65" t="str">
        <f t="shared" si="53"/>
        <v/>
      </c>
      <c r="AB68" s="16"/>
      <c r="AC68" s="120" t="str" cm="1">
        <f t="array" ref="AC68">IF((_xlfn.IFS(TRIM(SUBSTITUTE(AB68,CHAR(160),""))="Devis 1",IFERROR(VALUE(TRIM(SUBSTITUTE(O68,CHAR(160),""))),0),TRIM(SUBSTITUTE(AB68,CHAR(160),""))="Devis 2",IFERROR(VALUE(TRIM(SUBSTITUTE(T68,CHAR(160),""))),0),TRIM(SUBSTITUTE(AB68,CHAR(160),""))="Devis 3",IFERROR(VALUE(TRIM(SUBSTITUTE(Y68,CHAR(160),""))),0),TRUE,0)*IFERROR(VALUE(TRIM(SUBSTITUTE(E68,CHAR(160),""))),0))=0,"",_xlfn.IFS(TRIM(SUBSTITUTE(AB68,CHAR(160),""))="Devis 1",IFERROR(VALUE(TRIM(SUBSTITUTE(O68,CHAR(160),""))),0),TRIM(SUBSTITUTE(AB68,CHAR(160),""))="Devis 2",IFERROR(VALUE(TRIM(SUBSTITUTE(T68,CHAR(160),""))),0),TRIM(SUBSTITUTE(AB68,CHAR(160),""))="Devis 3",IFERROR(VALUE(TRIM(SUBSTITUTE(Y68,CHAR(160),""))),0),TRUE,0)*IFERROR(VALUE(TRIM(SUBSTITUTE(E68,CHAR(160),""))),0))</f>
        <v/>
      </c>
      <c r="AD68" s="116" t="str" cm="1">
        <f t="array" ref="AD68">IF(ROUND((_xlfn.IFS(TRIM(SUBSTITUTE(AB68,CHAR(160),""))="Devis 1",IFERROR(VALUE(TRIM(SUBSTITUTE(P68,CHAR(160),""))),0),TRIM(SUBSTITUTE(AB68,CHAR(160),""))="Devis 2",IFERROR(VALUE(TRIM(SUBSTITUTE(U68,CHAR(160),""))),0),TRIM(SUBSTITUTE(AB68,CHAR(160),""))="Devis 3",IFERROR(VALUE(TRIM(SUBSTITUTE(Z68,CHAR(160),""))),0),TRUE,0)*IFERROR(VALUE(TRIM(SUBSTITUTE(E68,CHAR(160),""))),0)),2)=0,IF(AC68&lt;&gt;"",0,""),ROUND((_xlfn.IFS(TRIM(SUBSTITUTE(AB68,CHAR(160),""))="Devis 1",IFERROR(VALUE(TRIM(SUBSTITUTE(P68,CHAR(160),""))),0),TRIM(SUBSTITUTE(AB68,CHAR(160),""))="Devis 2",IFERROR(VALUE(TRIM(SUBSTITUTE(U68,CHAR(160),""))),0),TRIM(SUBSTITUTE(AB68,CHAR(160),""))="Devis 3",IFERROR(VALUE(TRIM(SUBSTITUTE(Z68,CHAR(160),""))),0),TRUE,0)*IFERROR(VALUE(TRIM(SUBSTITUTE(E68,CHAR(160),""))),0)),2))</f>
        <v/>
      </c>
      <c r="AE68" s="121" t="str">
        <f t="shared" si="54"/>
        <v/>
      </c>
      <c r="AF68" s="683"/>
      <c r="AG68" s="66" t="str">
        <f t="shared" si="18"/>
        <v/>
      </c>
      <c r="AH68" s="15" t="str">
        <f t="shared" si="19"/>
        <v/>
      </c>
      <c r="AI68" s="15" t="str">
        <f t="shared" si="20"/>
        <v/>
      </c>
      <c r="AJ68" s="442" t="str">
        <f t="shared" si="21"/>
        <v/>
      </c>
      <c r="AK68" s="15" t="str">
        <f t="shared" si="22"/>
        <v/>
      </c>
      <c r="AL68" s="15" t="str">
        <f t="shared" si="23"/>
        <v/>
      </c>
      <c r="AM68" s="15" t="str">
        <f t="shared" si="24"/>
        <v/>
      </c>
      <c r="AN68" s="15" t="str">
        <f t="shared" si="25"/>
        <v/>
      </c>
      <c r="AO68" s="15" t="str">
        <f t="shared" si="26"/>
        <v/>
      </c>
      <c r="AP68" s="15" t="str">
        <f t="shared" si="27"/>
        <v/>
      </c>
      <c r="AQ68" s="69" t="str">
        <f t="shared" si="28"/>
        <v/>
      </c>
      <c r="AR68" s="482" t="str">
        <f t="shared" si="29"/>
        <v/>
      </c>
      <c r="AS68" s="15" t="str">
        <f t="shared" si="30"/>
        <v/>
      </c>
      <c r="AT68" s="20" t="str">
        <f t="shared" si="31"/>
        <v/>
      </c>
      <c r="AU68" s="20" t="str">
        <f t="shared" si="32"/>
        <v/>
      </c>
      <c r="AV68" s="64" t="str">
        <f t="shared" si="33"/>
        <v/>
      </c>
      <c r="AW68" s="492" t="str">
        <f t="shared" si="34"/>
        <v/>
      </c>
      <c r="AX68" s="15" t="str">
        <f t="shared" si="35"/>
        <v/>
      </c>
      <c r="AY68" s="20" t="str">
        <f t="shared" si="36"/>
        <v/>
      </c>
      <c r="AZ68" s="20" t="str">
        <f t="shared" si="37"/>
        <v/>
      </c>
      <c r="BA68" s="64" t="str">
        <f t="shared" si="38"/>
        <v/>
      </c>
      <c r="BB68" s="499" t="str">
        <f t="shared" si="39"/>
        <v/>
      </c>
      <c r="BC68" s="15" t="str">
        <f t="shared" si="40"/>
        <v/>
      </c>
      <c r="BD68" s="20" t="str">
        <f t="shared" si="41"/>
        <v/>
      </c>
      <c r="BE68" s="20" t="str">
        <f t="shared" si="42"/>
        <v/>
      </c>
      <c r="BF68" s="70" t="str">
        <f t="shared" si="43"/>
        <v/>
      </c>
      <c r="BG68" s="66" t="str">
        <f t="shared" si="44"/>
        <v/>
      </c>
      <c r="BH68" s="72"/>
      <c r="BI68" s="71" t="str">
        <f t="shared" si="45"/>
        <v/>
      </c>
      <c r="BJ68" s="71" t="str">
        <f t="shared" si="16"/>
        <v/>
      </c>
      <c r="BK68" s="504" t="str">
        <f t="shared" si="46"/>
        <v/>
      </c>
      <c r="BL68" s="504" t="str" cm="1">
        <f t="array" ref="BL68">IF($AJ68="","",
_xlfn.IFS(
$BG68="Devis 1",
IF(ISBLANK(AT68),"",IFERROR(VALUE(TRIM(SUBSTITUTE(AT68,CHAR(160),""))),0)*IFERROR(VALUE(TRIM(SUBSTITUTE($AJ68,CHAR(160),""))),0)),
$BG68="Devis 2",
IF(ISBLANK(AY68),"",IFERROR(VALUE(TRIM(SUBSTITUTE(AY68,CHAR(160),""))),0)*IFERROR(VALUE(TRIM(SUBSTITUTE($AJ68,CHAR(160),""))),0)),
$BG68="Devis 3",
IF(ISBLANK(BD68),"",IFERROR(VALUE(TRIM(SUBSTITUTE(BD68,CHAR(160),""))),0)*IFERROR(VALUE(TRIM(SUBSTITUTE($AJ68,CHAR(160),""))),0)),
TRUE,0
)
)</f>
        <v/>
      </c>
      <c r="BM68" s="715" t="str" cm="1">
        <f t="array" ref="BM68">IF($AJ68="","",
_xlfn.IFS(
$BG68="Devis 1",
IF(ISBLANK(AU68),"",IFERROR(VALUE(TRIM(SUBSTITUTE(AU68,CHAR(160),""))),0)*IFERROR(VALUE(TRIM(SUBSTITUTE($AJ68,CHAR(160),""))),0)),
$BG68="Devis 2",
IF(ISBLANK(AZ68),"",IFERROR(VALUE(TRIM(SUBSTITUTE(AZ68,CHAR(160),""))),0)*IFERROR(VALUE(TRIM(SUBSTITUTE($AJ68,CHAR(160),""))),0)),
$BG68="Devis 3",
IF(ISBLANK(BE68),"",IFERROR(VALUE(TRIM(SUBSTITUTE(BE68,CHAR(160),""))),0)*IFERROR(VALUE(TRIM(SUBSTITUTE($AJ68,CHAR(160),""))),0)),
TRUE,0
)
)</f>
        <v/>
      </c>
      <c r="BN68" s="511" t="str">
        <f t="shared" si="47"/>
        <v/>
      </c>
      <c r="BO68" s="505"/>
      <c r="BP68" s="14" t="str" cm="1">
        <f t="array" ref="BP68">IF(OR(BN68="",BK68="",BL68="",BI68="",BM68="",BJ68=""),"",_xlfn.IFS(
ROUND(IFERROR(VALUE(TRIM(SUBSTITUTE(BN68,CHAR(160),""))),0),2)&gt;
ROUND(IFERROR(VALUE(TRIM(SUBSTITUTE(BK68,CHAR(160),""))),0),2),
"KO : Le montant retenu TTC est supérieur au montant raisonnable TTC. Merci de revoir la ligne de dépense ou plafonner son montant.",
ROUND(IFERROR(VALUE(TRIM(SUBSTITUTE(BL68,CHAR(160),""))),0),2)&gt;
ROUND(IFERROR(VALUE(TRIM(SUBSTITUTE(BI68,CHAR(160),""))),0),2),
"Attention : Le montant retenu HT est supérieur au montant HT raisonnable. Merci de revoir la ligne de dépense, plafonner son montant, ou justifier la reventillation HT / TVA.",
ROUND(IFERROR(VALUE(TRIM(SUBSTITUTE(BM68,CHAR(160),""))),0),2)&gt;
ROUND(IFERROR(VALUE(TRIM(SUBSTITUTE(BJ68,CHAR(160),""))),0),2),
"Attention : Le montant TVA retenu est supérieur au montant TVA raisonnable. Merci de revoir la ligne de dépense, plafonner son montant, ou justifier la reventillation HT / TVA.",
ROUND(IFERROR(VALUE(TRIM(SUBSTITUTE(BN68,CHAR(160),""))),0),2)&gt;
ROUND(IFERROR(VALUE(TRIM(SUBSTITUTE(MIN(Q68,V68,AA68),CHAR(160),""))),0),2),
"Attention : Le devis retenu n'est pas le moins cher. Une justification de la part du porteur est nécessaire.",
ROUND(IFERROR(VALUE(TRIM(SUBSTITUTE(BN68,CHAR(160),""))),0),2)=0,
"Attention : montant présenté entièrement écarté",
ROUND(IFERROR(VALUE(TRIM(SUBSTITUTE(BK68,CHAR(160),""))),0),2)=
ROUND(IFERROR(VALUE(TRIM(SUBSTITUTE(BN68,CHAR(160),""))),0),2),
"OK",
ROUND(IFERROR(VALUE(TRIM(SUBSTITUTE(BK68,CHAR(160),""))),0),2)&gt;
ROUND(IFERROR(VALUE(TRIM(SUBSTITUTE(BN68,CHAR(160),""))),0),2),
" OK : Montant instruit inférieur au montant raisonnable.",
TRUE,""
))</f>
        <v/>
      </c>
      <c r="BQ68" s="14" t="str" cm="1">
        <f t="array" ref="BQ68">IF(OR(BN68="",AE68="",BL68="",AC68="",BM68="",AD68=""),"",_xlfn.IFS(ROUND(IFERROR(VALUE(TRIM(SUBSTITUTE(BN68,CHAR(160),""))),0),2)&gt;ROUND(IFERROR(VALUE(TRIM(SUBSTITUTE(AE68,CHAR(160),""))),0),2),"KO : Le montant retenu TTC est supérieur au montant présenté TTC. Merci de revoir la ligne de dépense ou plafonner son montant.",ROUND(IFERROR(VALUE(TRIM(SUBSTITUTE(BN68,CHAR(160),""))),0),2)=0,"Attention : montant présenté entièrement écarté",ROUND(IFERROR(VALUE(TRIM(SUBSTITUTE(BL68,CHAR(160),""))),0),2)&gt;ROUND(IFERROR(VALUE(TRIM(SUBSTITUTE(AC68,CHAR(160),""))),0),2),"Attention : Le montant retenu HT est supérieur au montant HT présenté. Merci de revoir la ligne de dépense, plafonner son montant, ou justifier la reventillation HT / TVA.",ROUND(IFERROR(VALUE(TRIM(SUBSTITUTE(BM68,CHAR(160),""))),0),2)&gt;ROUND(IFERROR(VALUE(TRIM(SUBSTITUTE(AD68,CHAR(160),""))),0),2),"Attention : Le montant TVA retenu est supérieur au montant TVA présenté. Merci de revoir la ligne de dépense, plafonner son montant, ou justifier la reventillation HT / TVA.",ROUND(IFERROR(VALUE(TRIM(SUBSTITUTE(AE68,CHAR(160),""))),0),2)=0,"",ROUND(IFERROR(VALUE(TRIM(SUBSTITUTE(BN68,CHAR(160),""))),0),2)=
ROUND(IFERROR(VALUE(TRIM(SUBSTITUTE(AE68,CHAR(160),""))),0),2),"OK",ROUND(IFERROR(VALUE(TRIM(SUBSTITUTE(BN68,CHAR(160),""))),0),2)&lt;ROUND(IFERROR(VALUE(TRIM(SUBSTITUTE(AE68,CHAR(160),""))),0),2),"Attention : montant présenté partiellement écarté",TRUE,""))</f>
        <v/>
      </c>
      <c r="BR68" s="71" t="str">
        <f t="shared" si="48"/>
        <v/>
      </c>
      <c r="BS68" s="71" t="str">
        <f t="shared" si="49"/>
        <v/>
      </c>
      <c r="BT68" s="71" t="str">
        <f t="shared" si="50"/>
        <v/>
      </c>
    </row>
    <row r="69" spans="1:72" ht="18" customHeight="1">
      <c r="A69" s="684">
        <v>61</v>
      </c>
      <c r="B69" s="7"/>
      <c r="C69" s="7"/>
      <c r="D69" s="424"/>
      <c r="E69" s="11"/>
      <c r="F69" s="7"/>
      <c r="G69" s="7"/>
      <c r="H69" s="7"/>
      <c r="I69" s="7"/>
      <c r="J69" s="18"/>
      <c r="K69" s="7"/>
      <c r="L69" s="19"/>
      <c r="M69" s="475"/>
      <c r="N69" s="7"/>
      <c r="O69" s="425"/>
      <c r="P69" s="9"/>
      <c r="Q69" s="64" t="str">
        <f t="shared" si="51"/>
        <v/>
      </c>
      <c r="R69" s="488"/>
      <c r="S69" s="471"/>
      <c r="T69" s="9"/>
      <c r="U69" s="9"/>
      <c r="V69" s="64" t="str">
        <f t="shared" si="52"/>
        <v/>
      </c>
      <c r="W69" s="496"/>
      <c r="X69" s="471"/>
      <c r="Y69" s="9"/>
      <c r="Z69" s="9"/>
      <c r="AA69" s="65" t="str">
        <f t="shared" si="53"/>
        <v/>
      </c>
      <c r="AB69" s="16"/>
      <c r="AC69" s="120" t="str" cm="1">
        <f t="array" ref="AC69">IF((_xlfn.IFS(TRIM(SUBSTITUTE(AB69,CHAR(160),""))="Devis 1",IFERROR(VALUE(TRIM(SUBSTITUTE(O69,CHAR(160),""))),0),TRIM(SUBSTITUTE(AB69,CHAR(160),""))="Devis 2",IFERROR(VALUE(TRIM(SUBSTITUTE(T69,CHAR(160),""))),0),TRIM(SUBSTITUTE(AB69,CHAR(160),""))="Devis 3",IFERROR(VALUE(TRIM(SUBSTITUTE(Y69,CHAR(160),""))),0),TRUE,0)*IFERROR(VALUE(TRIM(SUBSTITUTE(E69,CHAR(160),""))),0))=0,"",_xlfn.IFS(TRIM(SUBSTITUTE(AB69,CHAR(160),""))="Devis 1",IFERROR(VALUE(TRIM(SUBSTITUTE(O69,CHAR(160),""))),0),TRIM(SUBSTITUTE(AB69,CHAR(160),""))="Devis 2",IFERROR(VALUE(TRIM(SUBSTITUTE(T69,CHAR(160),""))),0),TRIM(SUBSTITUTE(AB69,CHAR(160),""))="Devis 3",IFERROR(VALUE(TRIM(SUBSTITUTE(Y69,CHAR(160),""))),0),TRUE,0)*IFERROR(VALUE(TRIM(SUBSTITUTE(E69,CHAR(160),""))),0))</f>
        <v/>
      </c>
      <c r="AD69" s="116" t="str" cm="1">
        <f t="array" ref="AD69">IF(ROUND((_xlfn.IFS(TRIM(SUBSTITUTE(AB69,CHAR(160),""))="Devis 1",IFERROR(VALUE(TRIM(SUBSTITUTE(P69,CHAR(160),""))),0),TRIM(SUBSTITUTE(AB69,CHAR(160),""))="Devis 2",IFERROR(VALUE(TRIM(SUBSTITUTE(U69,CHAR(160),""))),0),TRIM(SUBSTITUTE(AB69,CHAR(160),""))="Devis 3",IFERROR(VALUE(TRIM(SUBSTITUTE(Z69,CHAR(160),""))),0),TRUE,0)*IFERROR(VALUE(TRIM(SUBSTITUTE(E69,CHAR(160),""))),0)),2)=0,IF(AC69&lt;&gt;"",0,""),ROUND((_xlfn.IFS(TRIM(SUBSTITUTE(AB69,CHAR(160),""))="Devis 1",IFERROR(VALUE(TRIM(SUBSTITUTE(P69,CHAR(160),""))),0),TRIM(SUBSTITUTE(AB69,CHAR(160),""))="Devis 2",IFERROR(VALUE(TRIM(SUBSTITUTE(U69,CHAR(160),""))),0),TRIM(SUBSTITUTE(AB69,CHAR(160),""))="Devis 3",IFERROR(VALUE(TRIM(SUBSTITUTE(Z69,CHAR(160),""))),0),TRUE,0)*IFERROR(VALUE(TRIM(SUBSTITUTE(E69,CHAR(160),""))),0)),2))</f>
        <v/>
      </c>
      <c r="AE69" s="121" t="str">
        <f t="shared" si="54"/>
        <v/>
      </c>
      <c r="AF69" s="683"/>
      <c r="AG69" s="66" t="str">
        <f t="shared" si="18"/>
        <v/>
      </c>
      <c r="AH69" s="15" t="str">
        <f t="shared" si="19"/>
        <v/>
      </c>
      <c r="AI69" s="15" t="str">
        <f t="shared" si="20"/>
        <v/>
      </c>
      <c r="AJ69" s="442" t="str">
        <f t="shared" si="21"/>
        <v/>
      </c>
      <c r="AK69" s="15" t="str">
        <f t="shared" si="22"/>
        <v/>
      </c>
      <c r="AL69" s="15" t="str">
        <f t="shared" si="23"/>
        <v/>
      </c>
      <c r="AM69" s="15" t="str">
        <f t="shared" si="24"/>
        <v/>
      </c>
      <c r="AN69" s="15" t="str">
        <f t="shared" si="25"/>
        <v/>
      </c>
      <c r="AO69" s="15" t="str">
        <f t="shared" si="26"/>
        <v/>
      </c>
      <c r="AP69" s="15" t="str">
        <f t="shared" si="27"/>
        <v/>
      </c>
      <c r="AQ69" s="69" t="str">
        <f t="shared" si="28"/>
        <v/>
      </c>
      <c r="AR69" s="482" t="str">
        <f t="shared" si="29"/>
        <v/>
      </c>
      <c r="AS69" s="15" t="str">
        <f t="shared" si="30"/>
        <v/>
      </c>
      <c r="AT69" s="20" t="str">
        <f t="shared" si="31"/>
        <v/>
      </c>
      <c r="AU69" s="20" t="str">
        <f t="shared" si="32"/>
        <v/>
      </c>
      <c r="AV69" s="64" t="str">
        <f t="shared" si="33"/>
        <v/>
      </c>
      <c r="AW69" s="492" t="str">
        <f t="shared" si="34"/>
        <v/>
      </c>
      <c r="AX69" s="15" t="str">
        <f t="shared" si="35"/>
        <v/>
      </c>
      <c r="AY69" s="20" t="str">
        <f t="shared" si="36"/>
        <v/>
      </c>
      <c r="AZ69" s="20" t="str">
        <f t="shared" si="37"/>
        <v/>
      </c>
      <c r="BA69" s="64" t="str">
        <f t="shared" si="38"/>
        <v/>
      </c>
      <c r="BB69" s="499" t="str">
        <f t="shared" si="39"/>
        <v/>
      </c>
      <c r="BC69" s="15" t="str">
        <f t="shared" si="40"/>
        <v/>
      </c>
      <c r="BD69" s="20" t="str">
        <f t="shared" si="41"/>
        <v/>
      </c>
      <c r="BE69" s="20" t="str">
        <f t="shared" si="42"/>
        <v/>
      </c>
      <c r="BF69" s="70" t="str">
        <f t="shared" si="43"/>
        <v/>
      </c>
      <c r="BG69" s="66" t="str">
        <f t="shared" si="44"/>
        <v/>
      </c>
      <c r="BH69" s="72"/>
      <c r="BI69" s="71" t="str">
        <f t="shared" si="45"/>
        <v/>
      </c>
      <c r="BJ69" s="71" t="str">
        <f t="shared" si="16"/>
        <v/>
      </c>
      <c r="BK69" s="504" t="str">
        <f t="shared" si="46"/>
        <v/>
      </c>
      <c r="BL69" s="504" t="str" cm="1">
        <f t="array" ref="BL69">IF($AJ69="","",
_xlfn.IFS(
$BG69="Devis 1",
IF(ISBLANK(AT69),"",IFERROR(VALUE(TRIM(SUBSTITUTE(AT69,CHAR(160),""))),0)*IFERROR(VALUE(TRIM(SUBSTITUTE($AJ69,CHAR(160),""))),0)),
$BG69="Devis 2",
IF(ISBLANK(AY69),"",IFERROR(VALUE(TRIM(SUBSTITUTE(AY69,CHAR(160),""))),0)*IFERROR(VALUE(TRIM(SUBSTITUTE($AJ69,CHAR(160),""))),0)),
$BG69="Devis 3",
IF(ISBLANK(BD69),"",IFERROR(VALUE(TRIM(SUBSTITUTE(BD69,CHAR(160),""))),0)*IFERROR(VALUE(TRIM(SUBSTITUTE($AJ69,CHAR(160),""))),0)),
TRUE,0
)
)</f>
        <v/>
      </c>
      <c r="BM69" s="715" t="str" cm="1">
        <f t="array" ref="BM69">IF($AJ69="","",
_xlfn.IFS(
$BG69="Devis 1",
IF(ISBLANK(AU69),"",IFERROR(VALUE(TRIM(SUBSTITUTE(AU69,CHAR(160),""))),0)*IFERROR(VALUE(TRIM(SUBSTITUTE($AJ69,CHAR(160),""))),0)),
$BG69="Devis 2",
IF(ISBLANK(AZ69),"",IFERROR(VALUE(TRIM(SUBSTITUTE(AZ69,CHAR(160),""))),0)*IFERROR(VALUE(TRIM(SUBSTITUTE($AJ69,CHAR(160),""))),0)),
$BG69="Devis 3",
IF(ISBLANK(BE69),"",IFERROR(VALUE(TRIM(SUBSTITUTE(BE69,CHAR(160),""))),0)*IFERROR(VALUE(TRIM(SUBSTITUTE($AJ69,CHAR(160),""))),0)),
TRUE,0
)
)</f>
        <v/>
      </c>
      <c r="BN69" s="511" t="str">
        <f t="shared" si="47"/>
        <v/>
      </c>
      <c r="BO69" s="505"/>
      <c r="BP69" s="14" t="str" cm="1">
        <f t="array" ref="BP69">IF(OR(BN69="",BK69="",BL69="",BI69="",BM69="",BJ69=""),"",_xlfn.IFS(
ROUND(IFERROR(VALUE(TRIM(SUBSTITUTE(BN69,CHAR(160),""))),0),2)&gt;
ROUND(IFERROR(VALUE(TRIM(SUBSTITUTE(BK69,CHAR(160),""))),0),2),
"KO : Le montant retenu TTC est supérieur au montant raisonnable TTC. Merci de revoir la ligne de dépense ou plafonner son montant.",
ROUND(IFERROR(VALUE(TRIM(SUBSTITUTE(BL69,CHAR(160),""))),0),2)&gt;
ROUND(IFERROR(VALUE(TRIM(SUBSTITUTE(BI69,CHAR(160),""))),0),2),
"Attention : Le montant retenu HT est supérieur au montant HT raisonnable. Merci de revoir la ligne de dépense, plafonner son montant, ou justifier la reventillation HT / TVA.",
ROUND(IFERROR(VALUE(TRIM(SUBSTITUTE(BM69,CHAR(160),""))),0),2)&gt;
ROUND(IFERROR(VALUE(TRIM(SUBSTITUTE(BJ69,CHAR(160),""))),0),2),
"Attention : Le montant TVA retenu est supérieur au montant TVA raisonnable. Merci de revoir la ligne de dépense, plafonner son montant, ou justifier la reventillation HT / TVA.",
ROUND(IFERROR(VALUE(TRIM(SUBSTITUTE(BN69,CHAR(160),""))),0),2)&gt;
ROUND(IFERROR(VALUE(TRIM(SUBSTITUTE(MIN(Q69,V69,AA69),CHAR(160),""))),0),2),
"Attention : Le devis retenu n'est pas le moins cher. Une justification de la part du porteur est nécessaire.",
ROUND(IFERROR(VALUE(TRIM(SUBSTITUTE(BN69,CHAR(160),""))),0),2)=0,
"Attention : montant présenté entièrement écarté",
ROUND(IFERROR(VALUE(TRIM(SUBSTITUTE(BK69,CHAR(160),""))),0),2)=
ROUND(IFERROR(VALUE(TRIM(SUBSTITUTE(BN69,CHAR(160),""))),0),2),
"OK",
ROUND(IFERROR(VALUE(TRIM(SUBSTITUTE(BK69,CHAR(160),""))),0),2)&gt;
ROUND(IFERROR(VALUE(TRIM(SUBSTITUTE(BN69,CHAR(160),""))),0),2),
" OK : Montant instruit inférieur au montant raisonnable.",
TRUE,""
))</f>
        <v/>
      </c>
      <c r="BQ69" s="14" t="str" cm="1">
        <f t="array" ref="BQ69">IF(OR(BN69="",AE69="",BL69="",AC69="",BM69="",AD69=""),"",_xlfn.IFS(ROUND(IFERROR(VALUE(TRIM(SUBSTITUTE(BN69,CHAR(160),""))),0),2)&gt;ROUND(IFERROR(VALUE(TRIM(SUBSTITUTE(AE69,CHAR(160),""))),0),2),"KO : Le montant retenu TTC est supérieur au montant présenté TTC. Merci de revoir la ligne de dépense ou plafonner son montant.",ROUND(IFERROR(VALUE(TRIM(SUBSTITUTE(BN69,CHAR(160),""))),0),2)=0,"Attention : montant présenté entièrement écarté",ROUND(IFERROR(VALUE(TRIM(SUBSTITUTE(BL69,CHAR(160),""))),0),2)&gt;ROUND(IFERROR(VALUE(TRIM(SUBSTITUTE(AC69,CHAR(160),""))),0),2),"Attention : Le montant retenu HT est supérieur au montant HT présenté. Merci de revoir la ligne de dépense, plafonner son montant, ou justifier la reventillation HT / TVA.",ROUND(IFERROR(VALUE(TRIM(SUBSTITUTE(BM69,CHAR(160),""))),0),2)&gt;ROUND(IFERROR(VALUE(TRIM(SUBSTITUTE(AD69,CHAR(160),""))),0),2),"Attention : Le montant TVA retenu est supérieur au montant TVA présenté. Merci de revoir la ligne de dépense, plafonner son montant, ou justifier la reventillation HT / TVA.",ROUND(IFERROR(VALUE(TRIM(SUBSTITUTE(AE69,CHAR(160),""))),0),2)=0,"",ROUND(IFERROR(VALUE(TRIM(SUBSTITUTE(BN69,CHAR(160),""))),0),2)=
ROUND(IFERROR(VALUE(TRIM(SUBSTITUTE(AE69,CHAR(160),""))),0),2),"OK",ROUND(IFERROR(VALUE(TRIM(SUBSTITUTE(BN69,CHAR(160),""))),0),2)&lt;ROUND(IFERROR(VALUE(TRIM(SUBSTITUTE(AE69,CHAR(160),""))),0),2),"Attention : montant présenté partiellement écarté",TRUE,""))</f>
        <v/>
      </c>
      <c r="BR69" s="71" t="str">
        <f t="shared" si="48"/>
        <v/>
      </c>
      <c r="BS69" s="71" t="str">
        <f t="shared" si="49"/>
        <v/>
      </c>
      <c r="BT69" s="71" t="str">
        <f t="shared" si="50"/>
        <v/>
      </c>
    </row>
    <row r="70" spans="1:72" ht="18" customHeight="1">
      <c r="A70" s="684">
        <v>62</v>
      </c>
      <c r="B70" s="7"/>
      <c r="C70" s="7"/>
      <c r="D70" s="424"/>
      <c r="E70" s="11"/>
      <c r="F70" s="7"/>
      <c r="G70" s="7"/>
      <c r="H70" s="7"/>
      <c r="I70" s="7"/>
      <c r="J70" s="18"/>
      <c r="K70" s="7"/>
      <c r="L70" s="19"/>
      <c r="M70" s="475"/>
      <c r="N70" s="7"/>
      <c r="O70" s="425"/>
      <c r="P70" s="9"/>
      <c r="Q70" s="64" t="str">
        <f t="shared" si="51"/>
        <v/>
      </c>
      <c r="R70" s="488"/>
      <c r="S70" s="471"/>
      <c r="T70" s="9"/>
      <c r="U70" s="9"/>
      <c r="V70" s="64" t="str">
        <f t="shared" si="52"/>
        <v/>
      </c>
      <c r="W70" s="496"/>
      <c r="X70" s="471"/>
      <c r="Y70" s="9"/>
      <c r="Z70" s="9"/>
      <c r="AA70" s="65" t="str">
        <f t="shared" si="53"/>
        <v/>
      </c>
      <c r="AB70" s="16"/>
      <c r="AC70" s="120" t="str" cm="1">
        <f t="array" ref="AC70">IF((_xlfn.IFS(TRIM(SUBSTITUTE(AB70,CHAR(160),""))="Devis 1",IFERROR(VALUE(TRIM(SUBSTITUTE(O70,CHAR(160),""))),0),TRIM(SUBSTITUTE(AB70,CHAR(160),""))="Devis 2",IFERROR(VALUE(TRIM(SUBSTITUTE(T70,CHAR(160),""))),0),TRIM(SUBSTITUTE(AB70,CHAR(160),""))="Devis 3",IFERROR(VALUE(TRIM(SUBSTITUTE(Y70,CHAR(160),""))),0),TRUE,0)*IFERROR(VALUE(TRIM(SUBSTITUTE(E70,CHAR(160),""))),0))=0,"",_xlfn.IFS(TRIM(SUBSTITUTE(AB70,CHAR(160),""))="Devis 1",IFERROR(VALUE(TRIM(SUBSTITUTE(O70,CHAR(160),""))),0),TRIM(SUBSTITUTE(AB70,CHAR(160),""))="Devis 2",IFERROR(VALUE(TRIM(SUBSTITUTE(T70,CHAR(160),""))),0),TRIM(SUBSTITUTE(AB70,CHAR(160),""))="Devis 3",IFERROR(VALUE(TRIM(SUBSTITUTE(Y70,CHAR(160),""))),0),TRUE,0)*IFERROR(VALUE(TRIM(SUBSTITUTE(E70,CHAR(160),""))),0))</f>
        <v/>
      </c>
      <c r="AD70" s="116" t="str" cm="1">
        <f t="array" ref="AD70">IF(ROUND((_xlfn.IFS(TRIM(SUBSTITUTE(AB70,CHAR(160),""))="Devis 1",IFERROR(VALUE(TRIM(SUBSTITUTE(P70,CHAR(160),""))),0),TRIM(SUBSTITUTE(AB70,CHAR(160),""))="Devis 2",IFERROR(VALUE(TRIM(SUBSTITUTE(U70,CHAR(160),""))),0),TRIM(SUBSTITUTE(AB70,CHAR(160),""))="Devis 3",IFERROR(VALUE(TRIM(SUBSTITUTE(Z70,CHAR(160),""))),0),TRUE,0)*IFERROR(VALUE(TRIM(SUBSTITUTE(E70,CHAR(160),""))),0)),2)=0,IF(AC70&lt;&gt;"",0,""),ROUND((_xlfn.IFS(TRIM(SUBSTITUTE(AB70,CHAR(160),""))="Devis 1",IFERROR(VALUE(TRIM(SUBSTITUTE(P70,CHAR(160),""))),0),TRIM(SUBSTITUTE(AB70,CHAR(160),""))="Devis 2",IFERROR(VALUE(TRIM(SUBSTITUTE(U70,CHAR(160),""))),0),TRIM(SUBSTITUTE(AB70,CHAR(160),""))="Devis 3",IFERROR(VALUE(TRIM(SUBSTITUTE(Z70,CHAR(160),""))),0),TRUE,0)*IFERROR(VALUE(TRIM(SUBSTITUTE(E70,CHAR(160),""))),0)),2))</f>
        <v/>
      </c>
      <c r="AE70" s="121" t="str">
        <f t="shared" si="54"/>
        <v/>
      </c>
      <c r="AF70" s="683"/>
      <c r="AG70" s="66" t="str">
        <f t="shared" si="18"/>
        <v/>
      </c>
      <c r="AH70" s="15" t="str">
        <f t="shared" si="19"/>
        <v/>
      </c>
      <c r="AI70" s="15" t="str">
        <f t="shared" si="20"/>
        <v/>
      </c>
      <c r="AJ70" s="442" t="str">
        <f t="shared" si="21"/>
        <v/>
      </c>
      <c r="AK70" s="15" t="str">
        <f t="shared" si="22"/>
        <v/>
      </c>
      <c r="AL70" s="15" t="str">
        <f t="shared" si="23"/>
        <v/>
      </c>
      <c r="AM70" s="15" t="str">
        <f t="shared" si="24"/>
        <v/>
      </c>
      <c r="AN70" s="15" t="str">
        <f t="shared" si="25"/>
        <v/>
      </c>
      <c r="AO70" s="15" t="str">
        <f t="shared" si="26"/>
        <v/>
      </c>
      <c r="AP70" s="15" t="str">
        <f t="shared" si="27"/>
        <v/>
      </c>
      <c r="AQ70" s="69" t="str">
        <f t="shared" si="28"/>
        <v/>
      </c>
      <c r="AR70" s="482" t="str">
        <f t="shared" si="29"/>
        <v/>
      </c>
      <c r="AS70" s="15" t="str">
        <f t="shared" si="30"/>
        <v/>
      </c>
      <c r="AT70" s="20" t="str">
        <f t="shared" si="31"/>
        <v/>
      </c>
      <c r="AU70" s="20" t="str">
        <f t="shared" si="32"/>
        <v/>
      </c>
      <c r="AV70" s="64" t="str">
        <f t="shared" si="33"/>
        <v/>
      </c>
      <c r="AW70" s="492" t="str">
        <f t="shared" si="34"/>
        <v/>
      </c>
      <c r="AX70" s="15" t="str">
        <f t="shared" si="35"/>
        <v/>
      </c>
      <c r="AY70" s="20" t="str">
        <f t="shared" si="36"/>
        <v/>
      </c>
      <c r="AZ70" s="20" t="str">
        <f t="shared" si="37"/>
        <v/>
      </c>
      <c r="BA70" s="64" t="str">
        <f t="shared" si="38"/>
        <v/>
      </c>
      <c r="BB70" s="499" t="str">
        <f t="shared" si="39"/>
        <v/>
      </c>
      <c r="BC70" s="15" t="str">
        <f t="shared" si="40"/>
        <v/>
      </c>
      <c r="BD70" s="20" t="str">
        <f t="shared" si="41"/>
        <v/>
      </c>
      <c r="BE70" s="20" t="str">
        <f t="shared" si="42"/>
        <v/>
      </c>
      <c r="BF70" s="70" t="str">
        <f t="shared" si="43"/>
        <v/>
      </c>
      <c r="BG70" s="66" t="str">
        <f t="shared" si="44"/>
        <v/>
      </c>
      <c r="BH70" s="72"/>
      <c r="BI70" s="71" t="str">
        <f t="shared" si="45"/>
        <v/>
      </c>
      <c r="BJ70" s="71" t="str">
        <f t="shared" si="16"/>
        <v/>
      </c>
      <c r="BK70" s="504" t="str">
        <f t="shared" si="46"/>
        <v/>
      </c>
      <c r="BL70" s="504" t="str" cm="1">
        <f t="array" ref="BL70">IF($AJ70="","",
_xlfn.IFS(
$BG70="Devis 1",
IF(ISBLANK(AT70),"",IFERROR(VALUE(TRIM(SUBSTITUTE(AT70,CHAR(160),""))),0)*IFERROR(VALUE(TRIM(SUBSTITUTE($AJ70,CHAR(160),""))),0)),
$BG70="Devis 2",
IF(ISBLANK(AY70),"",IFERROR(VALUE(TRIM(SUBSTITUTE(AY70,CHAR(160),""))),0)*IFERROR(VALUE(TRIM(SUBSTITUTE($AJ70,CHAR(160),""))),0)),
$BG70="Devis 3",
IF(ISBLANK(BD70),"",IFERROR(VALUE(TRIM(SUBSTITUTE(BD70,CHAR(160),""))),0)*IFERROR(VALUE(TRIM(SUBSTITUTE($AJ70,CHAR(160),""))),0)),
TRUE,0
)
)</f>
        <v/>
      </c>
      <c r="BM70" s="715" t="str" cm="1">
        <f t="array" ref="BM70">IF($AJ70="","",
_xlfn.IFS(
$BG70="Devis 1",
IF(ISBLANK(AU70),"",IFERROR(VALUE(TRIM(SUBSTITUTE(AU70,CHAR(160),""))),0)*IFERROR(VALUE(TRIM(SUBSTITUTE($AJ70,CHAR(160),""))),0)),
$BG70="Devis 2",
IF(ISBLANK(AZ70),"",IFERROR(VALUE(TRIM(SUBSTITUTE(AZ70,CHAR(160),""))),0)*IFERROR(VALUE(TRIM(SUBSTITUTE($AJ70,CHAR(160),""))),0)),
$BG70="Devis 3",
IF(ISBLANK(BE70),"",IFERROR(VALUE(TRIM(SUBSTITUTE(BE70,CHAR(160),""))),0)*IFERROR(VALUE(TRIM(SUBSTITUTE($AJ70,CHAR(160),""))),0)),
TRUE,0
)
)</f>
        <v/>
      </c>
      <c r="BN70" s="511" t="str">
        <f t="shared" si="47"/>
        <v/>
      </c>
      <c r="BO70" s="505"/>
      <c r="BP70" s="14" t="str" cm="1">
        <f t="array" ref="BP70">IF(OR(BN70="",BK70="",BL70="",BI70="",BM70="",BJ70=""),"",_xlfn.IFS(
ROUND(IFERROR(VALUE(TRIM(SUBSTITUTE(BN70,CHAR(160),""))),0),2)&gt;
ROUND(IFERROR(VALUE(TRIM(SUBSTITUTE(BK70,CHAR(160),""))),0),2),
"KO : Le montant retenu TTC est supérieur au montant raisonnable TTC. Merci de revoir la ligne de dépense ou plafonner son montant.",
ROUND(IFERROR(VALUE(TRIM(SUBSTITUTE(BL70,CHAR(160),""))),0),2)&gt;
ROUND(IFERROR(VALUE(TRIM(SUBSTITUTE(BI70,CHAR(160),""))),0),2),
"Attention : Le montant retenu HT est supérieur au montant HT raisonnable. Merci de revoir la ligne de dépense, plafonner son montant, ou justifier la reventillation HT / TVA.",
ROUND(IFERROR(VALUE(TRIM(SUBSTITUTE(BM70,CHAR(160),""))),0),2)&gt;
ROUND(IFERROR(VALUE(TRIM(SUBSTITUTE(BJ70,CHAR(160),""))),0),2),
"Attention : Le montant TVA retenu est supérieur au montant TVA raisonnable. Merci de revoir la ligne de dépense, plafonner son montant, ou justifier la reventillation HT / TVA.",
ROUND(IFERROR(VALUE(TRIM(SUBSTITUTE(BN70,CHAR(160),""))),0),2)&gt;
ROUND(IFERROR(VALUE(TRIM(SUBSTITUTE(MIN(Q70,V70,AA70),CHAR(160),""))),0),2),
"Attention : Le devis retenu n'est pas le moins cher. Une justification de la part du porteur est nécessaire.",
ROUND(IFERROR(VALUE(TRIM(SUBSTITUTE(BN70,CHAR(160),""))),0),2)=0,
"Attention : montant présenté entièrement écarté",
ROUND(IFERROR(VALUE(TRIM(SUBSTITUTE(BK70,CHAR(160),""))),0),2)=
ROUND(IFERROR(VALUE(TRIM(SUBSTITUTE(BN70,CHAR(160),""))),0),2),
"OK",
ROUND(IFERROR(VALUE(TRIM(SUBSTITUTE(BK70,CHAR(160),""))),0),2)&gt;
ROUND(IFERROR(VALUE(TRIM(SUBSTITUTE(BN70,CHAR(160),""))),0),2),
" OK : Montant instruit inférieur au montant raisonnable.",
TRUE,""
))</f>
        <v/>
      </c>
      <c r="BQ70" s="14" t="str" cm="1">
        <f t="array" ref="BQ70">IF(OR(BN70="",AE70="",BL70="",AC70="",BM70="",AD70=""),"",_xlfn.IFS(ROUND(IFERROR(VALUE(TRIM(SUBSTITUTE(BN70,CHAR(160),""))),0),2)&gt;ROUND(IFERROR(VALUE(TRIM(SUBSTITUTE(AE70,CHAR(160),""))),0),2),"KO : Le montant retenu TTC est supérieur au montant présenté TTC. Merci de revoir la ligne de dépense ou plafonner son montant.",ROUND(IFERROR(VALUE(TRIM(SUBSTITUTE(BN70,CHAR(160),""))),0),2)=0,"Attention : montant présenté entièrement écarté",ROUND(IFERROR(VALUE(TRIM(SUBSTITUTE(BL70,CHAR(160),""))),0),2)&gt;ROUND(IFERROR(VALUE(TRIM(SUBSTITUTE(AC70,CHAR(160),""))),0),2),"Attention : Le montant retenu HT est supérieur au montant HT présenté. Merci de revoir la ligne de dépense, plafonner son montant, ou justifier la reventillation HT / TVA.",ROUND(IFERROR(VALUE(TRIM(SUBSTITUTE(BM70,CHAR(160),""))),0),2)&gt;ROUND(IFERROR(VALUE(TRIM(SUBSTITUTE(AD70,CHAR(160),""))),0),2),"Attention : Le montant TVA retenu est supérieur au montant TVA présenté. Merci de revoir la ligne de dépense, plafonner son montant, ou justifier la reventillation HT / TVA.",ROUND(IFERROR(VALUE(TRIM(SUBSTITUTE(AE70,CHAR(160),""))),0),2)=0,"",ROUND(IFERROR(VALUE(TRIM(SUBSTITUTE(BN70,CHAR(160),""))),0),2)=
ROUND(IFERROR(VALUE(TRIM(SUBSTITUTE(AE70,CHAR(160),""))),0),2),"OK",ROUND(IFERROR(VALUE(TRIM(SUBSTITUTE(BN70,CHAR(160),""))),0),2)&lt;ROUND(IFERROR(VALUE(TRIM(SUBSTITUTE(AE70,CHAR(160),""))),0),2),"Attention : montant présenté partiellement écarté",TRUE,""))</f>
        <v/>
      </c>
      <c r="BR70" s="71" t="str">
        <f t="shared" si="48"/>
        <v/>
      </c>
      <c r="BS70" s="71" t="str">
        <f t="shared" si="49"/>
        <v/>
      </c>
      <c r="BT70" s="71" t="str">
        <f t="shared" si="50"/>
        <v/>
      </c>
    </row>
    <row r="71" spans="1:72" ht="18" customHeight="1">
      <c r="A71" s="684">
        <v>63</v>
      </c>
      <c r="B71" s="7"/>
      <c r="C71" s="7"/>
      <c r="D71" s="424"/>
      <c r="E71" s="11"/>
      <c r="F71" s="7"/>
      <c r="G71" s="7"/>
      <c r="H71" s="7"/>
      <c r="I71" s="7"/>
      <c r="J71" s="18"/>
      <c r="K71" s="7"/>
      <c r="L71" s="19"/>
      <c r="M71" s="475"/>
      <c r="N71" s="7"/>
      <c r="O71" s="425"/>
      <c r="P71" s="9"/>
      <c r="Q71" s="64" t="str">
        <f t="shared" si="51"/>
        <v/>
      </c>
      <c r="R71" s="488"/>
      <c r="S71" s="471"/>
      <c r="T71" s="9"/>
      <c r="U71" s="9"/>
      <c r="V71" s="64" t="str">
        <f t="shared" si="52"/>
        <v/>
      </c>
      <c r="W71" s="496"/>
      <c r="X71" s="471"/>
      <c r="Y71" s="9"/>
      <c r="Z71" s="9"/>
      <c r="AA71" s="65" t="str">
        <f t="shared" si="53"/>
        <v/>
      </c>
      <c r="AB71" s="16"/>
      <c r="AC71" s="120" t="str" cm="1">
        <f t="array" ref="AC71">IF((_xlfn.IFS(TRIM(SUBSTITUTE(AB71,CHAR(160),""))="Devis 1",IFERROR(VALUE(TRIM(SUBSTITUTE(O71,CHAR(160),""))),0),TRIM(SUBSTITUTE(AB71,CHAR(160),""))="Devis 2",IFERROR(VALUE(TRIM(SUBSTITUTE(T71,CHAR(160),""))),0),TRIM(SUBSTITUTE(AB71,CHAR(160),""))="Devis 3",IFERROR(VALUE(TRIM(SUBSTITUTE(Y71,CHAR(160),""))),0),TRUE,0)*IFERROR(VALUE(TRIM(SUBSTITUTE(E71,CHAR(160),""))),0))=0,"",_xlfn.IFS(TRIM(SUBSTITUTE(AB71,CHAR(160),""))="Devis 1",IFERROR(VALUE(TRIM(SUBSTITUTE(O71,CHAR(160),""))),0),TRIM(SUBSTITUTE(AB71,CHAR(160),""))="Devis 2",IFERROR(VALUE(TRIM(SUBSTITUTE(T71,CHAR(160),""))),0),TRIM(SUBSTITUTE(AB71,CHAR(160),""))="Devis 3",IFERROR(VALUE(TRIM(SUBSTITUTE(Y71,CHAR(160),""))),0),TRUE,0)*IFERROR(VALUE(TRIM(SUBSTITUTE(E71,CHAR(160),""))),0))</f>
        <v/>
      </c>
      <c r="AD71" s="116" t="str" cm="1">
        <f t="array" ref="AD71">IF(ROUND((_xlfn.IFS(TRIM(SUBSTITUTE(AB71,CHAR(160),""))="Devis 1",IFERROR(VALUE(TRIM(SUBSTITUTE(P71,CHAR(160),""))),0),TRIM(SUBSTITUTE(AB71,CHAR(160),""))="Devis 2",IFERROR(VALUE(TRIM(SUBSTITUTE(U71,CHAR(160),""))),0),TRIM(SUBSTITUTE(AB71,CHAR(160),""))="Devis 3",IFERROR(VALUE(TRIM(SUBSTITUTE(Z71,CHAR(160),""))),0),TRUE,0)*IFERROR(VALUE(TRIM(SUBSTITUTE(E71,CHAR(160),""))),0)),2)=0,IF(AC71&lt;&gt;"",0,""),ROUND((_xlfn.IFS(TRIM(SUBSTITUTE(AB71,CHAR(160),""))="Devis 1",IFERROR(VALUE(TRIM(SUBSTITUTE(P71,CHAR(160),""))),0),TRIM(SUBSTITUTE(AB71,CHAR(160),""))="Devis 2",IFERROR(VALUE(TRIM(SUBSTITUTE(U71,CHAR(160),""))),0),TRIM(SUBSTITUTE(AB71,CHAR(160),""))="Devis 3",IFERROR(VALUE(TRIM(SUBSTITUTE(Z71,CHAR(160),""))),0),TRUE,0)*IFERROR(VALUE(TRIM(SUBSTITUTE(E71,CHAR(160),""))),0)),2))</f>
        <v/>
      </c>
      <c r="AE71" s="121" t="str">
        <f t="shared" si="54"/>
        <v/>
      </c>
      <c r="AF71" s="683"/>
      <c r="AG71" s="66" t="str">
        <f t="shared" si="18"/>
        <v/>
      </c>
      <c r="AH71" s="15" t="str">
        <f t="shared" si="19"/>
        <v/>
      </c>
      <c r="AI71" s="15" t="str">
        <f t="shared" si="20"/>
        <v/>
      </c>
      <c r="AJ71" s="442" t="str">
        <f t="shared" si="21"/>
        <v/>
      </c>
      <c r="AK71" s="15" t="str">
        <f t="shared" si="22"/>
        <v/>
      </c>
      <c r="AL71" s="15" t="str">
        <f t="shared" si="23"/>
        <v/>
      </c>
      <c r="AM71" s="15" t="str">
        <f t="shared" si="24"/>
        <v/>
      </c>
      <c r="AN71" s="15" t="str">
        <f t="shared" si="25"/>
        <v/>
      </c>
      <c r="AO71" s="15" t="str">
        <f t="shared" si="26"/>
        <v/>
      </c>
      <c r="AP71" s="15" t="str">
        <f t="shared" si="27"/>
        <v/>
      </c>
      <c r="AQ71" s="69" t="str">
        <f t="shared" si="28"/>
        <v/>
      </c>
      <c r="AR71" s="482" t="str">
        <f t="shared" si="29"/>
        <v/>
      </c>
      <c r="AS71" s="15" t="str">
        <f t="shared" si="30"/>
        <v/>
      </c>
      <c r="AT71" s="20" t="str">
        <f t="shared" si="31"/>
        <v/>
      </c>
      <c r="AU71" s="20" t="str">
        <f t="shared" si="32"/>
        <v/>
      </c>
      <c r="AV71" s="64" t="str">
        <f t="shared" si="33"/>
        <v/>
      </c>
      <c r="AW71" s="492" t="str">
        <f t="shared" si="34"/>
        <v/>
      </c>
      <c r="AX71" s="15" t="str">
        <f t="shared" si="35"/>
        <v/>
      </c>
      <c r="AY71" s="20" t="str">
        <f t="shared" si="36"/>
        <v/>
      </c>
      <c r="AZ71" s="20" t="str">
        <f t="shared" si="37"/>
        <v/>
      </c>
      <c r="BA71" s="64" t="str">
        <f t="shared" si="38"/>
        <v/>
      </c>
      <c r="BB71" s="499" t="str">
        <f t="shared" si="39"/>
        <v/>
      </c>
      <c r="BC71" s="15" t="str">
        <f t="shared" si="40"/>
        <v/>
      </c>
      <c r="BD71" s="20" t="str">
        <f t="shared" si="41"/>
        <v/>
      </c>
      <c r="BE71" s="20" t="str">
        <f t="shared" si="42"/>
        <v/>
      </c>
      <c r="BF71" s="70" t="str">
        <f t="shared" si="43"/>
        <v/>
      </c>
      <c r="BG71" s="66" t="str">
        <f t="shared" si="44"/>
        <v/>
      </c>
      <c r="BH71" s="72"/>
      <c r="BI71" s="71" t="str">
        <f t="shared" si="45"/>
        <v/>
      </c>
      <c r="BJ71" s="71" t="str">
        <f t="shared" si="16"/>
        <v/>
      </c>
      <c r="BK71" s="504" t="str">
        <f t="shared" si="46"/>
        <v/>
      </c>
      <c r="BL71" s="504" t="str" cm="1">
        <f t="array" ref="BL71">IF($AJ71="","",
_xlfn.IFS(
$BG71="Devis 1",
IF(ISBLANK(AT71),"",IFERROR(VALUE(TRIM(SUBSTITUTE(AT71,CHAR(160),""))),0)*IFERROR(VALUE(TRIM(SUBSTITUTE($AJ71,CHAR(160),""))),0)),
$BG71="Devis 2",
IF(ISBLANK(AY71),"",IFERROR(VALUE(TRIM(SUBSTITUTE(AY71,CHAR(160),""))),0)*IFERROR(VALUE(TRIM(SUBSTITUTE($AJ71,CHAR(160),""))),0)),
$BG71="Devis 3",
IF(ISBLANK(BD71),"",IFERROR(VALUE(TRIM(SUBSTITUTE(BD71,CHAR(160),""))),0)*IFERROR(VALUE(TRIM(SUBSTITUTE($AJ71,CHAR(160),""))),0)),
TRUE,0
)
)</f>
        <v/>
      </c>
      <c r="BM71" s="715" t="str" cm="1">
        <f t="array" ref="BM71">IF($AJ71="","",
_xlfn.IFS(
$BG71="Devis 1",
IF(ISBLANK(AU71),"",IFERROR(VALUE(TRIM(SUBSTITUTE(AU71,CHAR(160),""))),0)*IFERROR(VALUE(TRIM(SUBSTITUTE($AJ71,CHAR(160),""))),0)),
$BG71="Devis 2",
IF(ISBLANK(AZ71),"",IFERROR(VALUE(TRIM(SUBSTITUTE(AZ71,CHAR(160),""))),0)*IFERROR(VALUE(TRIM(SUBSTITUTE($AJ71,CHAR(160),""))),0)),
$BG71="Devis 3",
IF(ISBLANK(BE71),"",IFERROR(VALUE(TRIM(SUBSTITUTE(BE71,CHAR(160),""))),0)*IFERROR(VALUE(TRIM(SUBSTITUTE($AJ71,CHAR(160),""))),0)),
TRUE,0
)
)</f>
        <v/>
      </c>
      <c r="BN71" s="511" t="str">
        <f t="shared" si="47"/>
        <v/>
      </c>
      <c r="BO71" s="505"/>
      <c r="BP71" s="14" t="str" cm="1">
        <f t="array" ref="BP71">IF(OR(BN71="",BK71="",BL71="",BI71="",BM71="",BJ71=""),"",_xlfn.IFS(
ROUND(IFERROR(VALUE(TRIM(SUBSTITUTE(BN71,CHAR(160),""))),0),2)&gt;
ROUND(IFERROR(VALUE(TRIM(SUBSTITUTE(BK71,CHAR(160),""))),0),2),
"KO : Le montant retenu TTC est supérieur au montant raisonnable TTC. Merci de revoir la ligne de dépense ou plafonner son montant.",
ROUND(IFERROR(VALUE(TRIM(SUBSTITUTE(BL71,CHAR(160),""))),0),2)&gt;
ROUND(IFERROR(VALUE(TRIM(SUBSTITUTE(BI71,CHAR(160),""))),0),2),
"Attention : Le montant retenu HT est supérieur au montant HT raisonnable. Merci de revoir la ligne de dépense, plafonner son montant, ou justifier la reventillation HT / TVA.",
ROUND(IFERROR(VALUE(TRIM(SUBSTITUTE(BM71,CHAR(160),""))),0),2)&gt;
ROUND(IFERROR(VALUE(TRIM(SUBSTITUTE(BJ71,CHAR(160),""))),0),2),
"Attention : Le montant TVA retenu est supérieur au montant TVA raisonnable. Merci de revoir la ligne de dépense, plafonner son montant, ou justifier la reventillation HT / TVA.",
ROUND(IFERROR(VALUE(TRIM(SUBSTITUTE(BN71,CHAR(160),""))),0),2)&gt;
ROUND(IFERROR(VALUE(TRIM(SUBSTITUTE(MIN(Q71,V71,AA71),CHAR(160),""))),0),2),
"Attention : Le devis retenu n'est pas le moins cher. Une justification de la part du porteur est nécessaire.",
ROUND(IFERROR(VALUE(TRIM(SUBSTITUTE(BN71,CHAR(160),""))),0),2)=0,
"Attention : montant présenté entièrement écarté",
ROUND(IFERROR(VALUE(TRIM(SUBSTITUTE(BK71,CHAR(160),""))),0),2)=
ROUND(IFERROR(VALUE(TRIM(SUBSTITUTE(BN71,CHAR(160),""))),0),2),
"OK",
ROUND(IFERROR(VALUE(TRIM(SUBSTITUTE(BK71,CHAR(160),""))),0),2)&gt;
ROUND(IFERROR(VALUE(TRIM(SUBSTITUTE(BN71,CHAR(160),""))),0),2),
" OK : Montant instruit inférieur au montant raisonnable.",
TRUE,""
))</f>
        <v/>
      </c>
      <c r="BQ71" s="14" t="str" cm="1">
        <f t="array" ref="BQ71">IF(OR(BN71="",AE71="",BL71="",AC71="",BM71="",AD71=""),"",_xlfn.IFS(ROUND(IFERROR(VALUE(TRIM(SUBSTITUTE(BN71,CHAR(160),""))),0),2)&gt;ROUND(IFERROR(VALUE(TRIM(SUBSTITUTE(AE71,CHAR(160),""))),0),2),"KO : Le montant retenu TTC est supérieur au montant présenté TTC. Merci de revoir la ligne de dépense ou plafonner son montant.",ROUND(IFERROR(VALUE(TRIM(SUBSTITUTE(BN71,CHAR(160),""))),0),2)=0,"Attention : montant présenté entièrement écarté",ROUND(IFERROR(VALUE(TRIM(SUBSTITUTE(BL71,CHAR(160),""))),0),2)&gt;ROUND(IFERROR(VALUE(TRIM(SUBSTITUTE(AC71,CHAR(160),""))),0),2),"Attention : Le montant retenu HT est supérieur au montant HT présenté. Merci de revoir la ligne de dépense, plafonner son montant, ou justifier la reventillation HT / TVA.",ROUND(IFERROR(VALUE(TRIM(SUBSTITUTE(BM71,CHAR(160),""))),0),2)&gt;ROUND(IFERROR(VALUE(TRIM(SUBSTITUTE(AD71,CHAR(160),""))),0),2),"Attention : Le montant TVA retenu est supérieur au montant TVA présenté. Merci de revoir la ligne de dépense, plafonner son montant, ou justifier la reventillation HT / TVA.",ROUND(IFERROR(VALUE(TRIM(SUBSTITUTE(AE71,CHAR(160),""))),0),2)=0,"",ROUND(IFERROR(VALUE(TRIM(SUBSTITUTE(BN71,CHAR(160),""))),0),2)=
ROUND(IFERROR(VALUE(TRIM(SUBSTITUTE(AE71,CHAR(160),""))),0),2),"OK",ROUND(IFERROR(VALUE(TRIM(SUBSTITUTE(BN71,CHAR(160),""))),0),2)&lt;ROUND(IFERROR(VALUE(TRIM(SUBSTITUTE(AE71,CHAR(160),""))),0),2),"Attention : montant présenté partiellement écarté",TRUE,""))</f>
        <v/>
      </c>
      <c r="BR71" s="71" t="str">
        <f t="shared" si="48"/>
        <v/>
      </c>
      <c r="BS71" s="71" t="str">
        <f t="shared" si="49"/>
        <v/>
      </c>
      <c r="BT71" s="71" t="str">
        <f t="shared" si="50"/>
        <v/>
      </c>
    </row>
    <row r="72" spans="1:72" ht="18" customHeight="1">
      <c r="A72" s="684">
        <v>64</v>
      </c>
      <c r="B72" s="7"/>
      <c r="C72" s="7"/>
      <c r="D72" s="424"/>
      <c r="E72" s="11"/>
      <c r="F72" s="7"/>
      <c r="G72" s="7"/>
      <c r="H72" s="7"/>
      <c r="I72" s="7"/>
      <c r="J72" s="18"/>
      <c r="K72" s="7"/>
      <c r="L72" s="19"/>
      <c r="M72" s="475"/>
      <c r="N72" s="7"/>
      <c r="O72" s="425"/>
      <c r="P72" s="9"/>
      <c r="Q72" s="64" t="str">
        <f t="shared" si="51"/>
        <v/>
      </c>
      <c r="R72" s="488"/>
      <c r="S72" s="471"/>
      <c r="T72" s="9"/>
      <c r="U72" s="9"/>
      <c r="V72" s="64" t="str">
        <f t="shared" si="52"/>
        <v/>
      </c>
      <c r="W72" s="496"/>
      <c r="X72" s="471"/>
      <c r="Y72" s="9"/>
      <c r="Z72" s="9"/>
      <c r="AA72" s="65" t="str">
        <f t="shared" si="53"/>
        <v/>
      </c>
      <c r="AB72" s="16"/>
      <c r="AC72" s="120" t="str" cm="1">
        <f t="array" ref="AC72">IF((_xlfn.IFS(TRIM(SUBSTITUTE(AB72,CHAR(160),""))="Devis 1",IFERROR(VALUE(TRIM(SUBSTITUTE(O72,CHAR(160),""))),0),TRIM(SUBSTITUTE(AB72,CHAR(160),""))="Devis 2",IFERROR(VALUE(TRIM(SUBSTITUTE(T72,CHAR(160),""))),0),TRIM(SUBSTITUTE(AB72,CHAR(160),""))="Devis 3",IFERROR(VALUE(TRIM(SUBSTITUTE(Y72,CHAR(160),""))),0),TRUE,0)*IFERROR(VALUE(TRIM(SUBSTITUTE(E72,CHAR(160),""))),0))=0,"",_xlfn.IFS(TRIM(SUBSTITUTE(AB72,CHAR(160),""))="Devis 1",IFERROR(VALUE(TRIM(SUBSTITUTE(O72,CHAR(160),""))),0),TRIM(SUBSTITUTE(AB72,CHAR(160),""))="Devis 2",IFERROR(VALUE(TRIM(SUBSTITUTE(T72,CHAR(160),""))),0),TRIM(SUBSTITUTE(AB72,CHAR(160),""))="Devis 3",IFERROR(VALUE(TRIM(SUBSTITUTE(Y72,CHAR(160),""))),0),TRUE,0)*IFERROR(VALUE(TRIM(SUBSTITUTE(E72,CHAR(160),""))),0))</f>
        <v/>
      </c>
      <c r="AD72" s="116" t="str" cm="1">
        <f t="array" ref="AD72">IF(ROUND((_xlfn.IFS(TRIM(SUBSTITUTE(AB72,CHAR(160),""))="Devis 1",IFERROR(VALUE(TRIM(SUBSTITUTE(P72,CHAR(160),""))),0),TRIM(SUBSTITUTE(AB72,CHAR(160),""))="Devis 2",IFERROR(VALUE(TRIM(SUBSTITUTE(U72,CHAR(160),""))),0),TRIM(SUBSTITUTE(AB72,CHAR(160),""))="Devis 3",IFERROR(VALUE(TRIM(SUBSTITUTE(Z72,CHAR(160),""))),0),TRUE,0)*IFERROR(VALUE(TRIM(SUBSTITUTE(E72,CHAR(160),""))),0)),2)=0,IF(AC72&lt;&gt;"",0,""),ROUND((_xlfn.IFS(TRIM(SUBSTITUTE(AB72,CHAR(160),""))="Devis 1",IFERROR(VALUE(TRIM(SUBSTITUTE(P72,CHAR(160),""))),0),TRIM(SUBSTITUTE(AB72,CHAR(160),""))="Devis 2",IFERROR(VALUE(TRIM(SUBSTITUTE(U72,CHAR(160),""))),0),TRIM(SUBSTITUTE(AB72,CHAR(160),""))="Devis 3",IFERROR(VALUE(TRIM(SUBSTITUTE(Z72,CHAR(160),""))),0),TRUE,0)*IFERROR(VALUE(TRIM(SUBSTITUTE(E72,CHAR(160),""))),0)),2))</f>
        <v/>
      </c>
      <c r="AE72" s="121" t="str">
        <f t="shared" si="54"/>
        <v/>
      </c>
      <c r="AF72" s="683"/>
      <c r="AG72" s="66" t="str">
        <f t="shared" si="18"/>
        <v/>
      </c>
      <c r="AH72" s="15" t="str">
        <f t="shared" si="19"/>
        <v/>
      </c>
      <c r="AI72" s="15" t="str">
        <f t="shared" si="20"/>
        <v/>
      </c>
      <c r="AJ72" s="442" t="str">
        <f t="shared" si="21"/>
        <v/>
      </c>
      <c r="AK72" s="15" t="str">
        <f t="shared" si="22"/>
        <v/>
      </c>
      <c r="AL72" s="15" t="str">
        <f t="shared" si="23"/>
        <v/>
      </c>
      <c r="AM72" s="15" t="str">
        <f t="shared" si="24"/>
        <v/>
      </c>
      <c r="AN72" s="15" t="str">
        <f t="shared" si="25"/>
        <v/>
      </c>
      <c r="AO72" s="15" t="str">
        <f t="shared" si="26"/>
        <v/>
      </c>
      <c r="AP72" s="15" t="str">
        <f t="shared" si="27"/>
        <v/>
      </c>
      <c r="AQ72" s="69" t="str">
        <f t="shared" si="28"/>
        <v/>
      </c>
      <c r="AR72" s="482" t="str">
        <f t="shared" si="29"/>
        <v/>
      </c>
      <c r="AS72" s="15" t="str">
        <f t="shared" si="30"/>
        <v/>
      </c>
      <c r="AT72" s="20" t="str">
        <f t="shared" si="31"/>
        <v/>
      </c>
      <c r="AU72" s="20" t="str">
        <f t="shared" si="32"/>
        <v/>
      </c>
      <c r="AV72" s="64" t="str">
        <f t="shared" si="33"/>
        <v/>
      </c>
      <c r="AW72" s="492" t="str">
        <f t="shared" si="34"/>
        <v/>
      </c>
      <c r="AX72" s="15" t="str">
        <f t="shared" si="35"/>
        <v/>
      </c>
      <c r="AY72" s="20" t="str">
        <f t="shared" si="36"/>
        <v/>
      </c>
      <c r="AZ72" s="20" t="str">
        <f t="shared" si="37"/>
        <v/>
      </c>
      <c r="BA72" s="64" t="str">
        <f t="shared" si="38"/>
        <v/>
      </c>
      <c r="BB72" s="499" t="str">
        <f t="shared" si="39"/>
        <v/>
      </c>
      <c r="BC72" s="15" t="str">
        <f t="shared" si="40"/>
        <v/>
      </c>
      <c r="BD72" s="20" t="str">
        <f t="shared" si="41"/>
        <v/>
      </c>
      <c r="BE72" s="20" t="str">
        <f t="shared" si="42"/>
        <v/>
      </c>
      <c r="BF72" s="70" t="str">
        <f t="shared" si="43"/>
        <v/>
      </c>
      <c r="BG72" s="66" t="str">
        <f t="shared" si="44"/>
        <v/>
      </c>
      <c r="BH72" s="72"/>
      <c r="BI72" s="71" t="str">
        <f t="shared" si="45"/>
        <v/>
      </c>
      <c r="BJ72" s="71" t="str">
        <f t="shared" si="16"/>
        <v/>
      </c>
      <c r="BK72" s="504" t="str">
        <f t="shared" si="46"/>
        <v/>
      </c>
      <c r="BL72" s="504" t="str" cm="1">
        <f t="array" ref="BL72">IF($AJ72="","",
_xlfn.IFS(
$BG72="Devis 1",
IF(ISBLANK(AT72),"",IFERROR(VALUE(TRIM(SUBSTITUTE(AT72,CHAR(160),""))),0)*IFERROR(VALUE(TRIM(SUBSTITUTE($AJ72,CHAR(160),""))),0)),
$BG72="Devis 2",
IF(ISBLANK(AY72),"",IFERROR(VALUE(TRIM(SUBSTITUTE(AY72,CHAR(160),""))),0)*IFERROR(VALUE(TRIM(SUBSTITUTE($AJ72,CHAR(160),""))),0)),
$BG72="Devis 3",
IF(ISBLANK(BD72),"",IFERROR(VALUE(TRIM(SUBSTITUTE(BD72,CHAR(160),""))),0)*IFERROR(VALUE(TRIM(SUBSTITUTE($AJ72,CHAR(160),""))),0)),
TRUE,0
)
)</f>
        <v/>
      </c>
      <c r="BM72" s="715" t="str" cm="1">
        <f t="array" ref="BM72">IF($AJ72="","",
_xlfn.IFS(
$BG72="Devis 1",
IF(ISBLANK(AU72),"",IFERROR(VALUE(TRIM(SUBSTITUTE(AU72,CHAR(160),""))),0)*IFERROR(VALUE(TRIM(SUBSTITUTE($AJ72,CHAR(160),""))),0)),
$BG72="Devis 2",
IF(ISBLANK(AZ72),"",IFERROR(VALUE(TRIM(SUBSTITUTE(AZ72,CHAR(160),""))),0)*IFERROR(VALUE(TRIM(SUBSTITUTE($AJ72,CHAR(160),""))),0)),
$BG72="Devis 3",
IF(ISBLANK(BE72),"",IFERROR(VALUE(TRIM(SUBSTITUTE(BE72,CHAR(160),""))),0)*IFERROR(VALUE(TRIM(SUBSTITUTE($AJ72,CHAR(160),""))),0)),
TRUE,0
)
)</f>
        <v/>
      </c>
      <c r="BN72" s="511" t="str">
        <f t="shared" si="47"/>
        <v/>
      </c>
      <c r="BO72" s="505"/>
      <c r="BP72" s="14" t="str" cm="1">
        <f t="array" ref="BP72">IF(OR(BN72="",BK72="",BL72="",BI72="",BM72="",BJ72=""),"",_xlfn.IFS(
ROUND(IFERROR(VALUE(TRIM(SUBSTITUTE(BN72,CHAR(160),""))),0),2)&gt;
ROUND(IFERROR(VALUE(TRIM(SUBSTITUTE(BK72,CHAR(160),""))),0),2),
"KO : Le montant retenu TTC est supérieur au montant raisonnable TTC. Merci de revoir la ligne de dépense ou plafonner son montant.",
ROUND(IFERROR(VALUE(TRIM(SUBSTITUTE(BL72,CHAR(160),""))),0),2)&gt;
ROUND(IFERROR(VALUE(TRIM(SUBSTITUTE(BI72,CHAR(160),""))),0),2),
"Attention : Le montant retenu HT est supérieur au montant HT raisonnable. Merci de revoir la ligne de dépense, plafonner son montant, ou justifier la reventillation HT / TVA.",
ROUND(IFERROR(VALUE(TRIM(SUBSTITUTE(BM72,CHAR(160),""))),0),2)&gt;
ROUND(IFERROR(VALUE(TRIM(SUBSTITUTE(BJ72,CHAR(160),""))),0),2),
"Attention : Le montant TVA retenu est supérieur au montant TVA raisonnable. Merci de revoir la ligne de dépense, plafonner son montant, ou justifier la reventillation HT / TVA.",
ROUND(IFERROR(VALUE(TRIM(SUBSTITUTE(BN72,CHAR(160),""))),0),2)&gt;
ROUND(IFERROR(VALUE(TRIM(SUBSTITUTE(MIN(Q72,V72,AA72),CHAR(160),""))),0),2),
"Attention : Le devis retenu n'est pas le moins cher. Une justification de la part du porteur est nécessaire.",
ROUND(IFERROR(VALUE(TRIM(SUBSTITUTE(BN72,CHAR(160),""))),0),2)=0,
"Attention : montant présenté entièrement écarté",
ROUND(IFERROR(VALUE(TRIM(SUBSTITUTE(BK72,CHAR(160),""))),0),2)=
ROUND(IFERROR(VALUE(TRIM(SUBSTITUTE(BN72,CHAR(160),""))),0),2),
"OK",
ROUND(IFERROR(VALUE(TRIM(SUBSTITUTE(BK72,CHAR(160),""))),0),2)&gt;
ROUND(IFERROR(VALUE(TRIM(SUBSTITUTE(BN72,CHAR(160),""))),0),2),
" OK : Montant instruit inférieur au montant raisonnable.",
TRUE,""
))</f>
        <v/>
      </c>
      <c r="BQ72" s="14" t="str" cm="1">
        <f t="array" ref="BQ72">IF(OR(BN72="",AE72="",BL72="",AC72="",BM72="",AD72=""),"",_xlfn.IFS(ROUND(IFERROR(VALUE(TRIM(SUBSTITUTE(BN72,CHAR(160),""))),0),2)&gt;ROUND(IFERROR(VALUE(TRIM(SUBSTITUTE(AE72,CHAR(160),""))),0),2),"KO : Le montant retenu TTC est supérieur au montant présenté TTC. Merci de revoir la ligne de dépense ou plafonner son montant.",ROUND(IFERROR(VALUE(TRIM(SUBSTITUTE(BN72,CHAR(160),""))),0),2)=0,"Attention : montant présenté entièrement écarté",ROUND(IFERROR(VALUE(TRIM(SUBSTITUTE(BL72,CHAR(160),""))),0),2)&gt;ROUND(IFERROR(VALUE(TRIM(SUBSTITUTE(AC72,CHAR(160),""))),0),2),"Attention : Le montant retenu HT est supérieur au montant HT présenté. Merci de revoir la ligne de dépense, plafonner son montant, ou justifier la reventillation HT / TVA.",ROUND(IFERROR(VALUE(TRIM(SUBSTITUTE(BM72,CHAR(160),""))),0),2)&gt;ROUND(IFERROR(VALUE(TRIM(SUBSTITUTE(AD72,CHAR(160),""))),0),2),"Attention : Le montant TVA retenu est supérieur au montant TVA présenté. Merci de revoir la ligne de dépense, plafonner son montant, ou justifier la reventillation HT / TVA.",ROUND(IFERROR(VALUE(TRIM(SUBSTITUTE(AE72,CHAR(160),""))),0),2)=0,"",ROUND(IFERROR(VALUE(TRIM(SUBSTITUTE(BN72,CHAR(160),""))),0),2)=
ROUND(IFERROR(VALUE(TRIM(SUBSTITUTE(AE72,CHAR(160),""))),0),2),"OK",ROUND(IFERROR(VALUE(TRIM(SUBSTITUTE(BN72,CHAR(160),""))),0),2)&lt;ROUND(IFERROR(VALUE(TRIM(SUBSTITUTE(AE72,CHAR(160),""))),0),2),"Attention : montant présenté partiellement écarté",TRUE,""))</f>
        <v/>
      </c>
      <c r="BR72" s="71" t="str">
        <f t="shared" si="48"/>
        <v/>
      </c>
      <c r="BS72" s="71" t="str">
        <f t="shared" si="49"/>
        <v/>
      </c>
      <c r="BT72" s="71" t="str">
        <f t="shared" si="50"/>
        <v/>
      </c>
    </row>
    <row r="73" spans="1:72" ht="18" customHeight="1">
      <c r="A73" s="684">
        <v>65</v>
      </c>
      <c r="B73" s="7"/>
      <c r="C73" s="7"/>
      <c r="D73" s="424"/>
      <c r="E73" s="11"/>
      <c r="F73" s="7"/>
      <c r="G73" s="7"/>
      <c r="H73" s="7"/>
      <c r="I73" s="7"/>
      <c r="J73" s="18"/>
      <c r="K73" s="7"/>
      <c r="L73" s="19"/>
      <c r="M73" s="475"/>
      <c r="N73" s="7"/>
      <c r="O73" s="425"/>
      <c r="P73" s="9"/>
      <c r="Q73" s="64" t="str">
        <f t="shared" si="51"/>
        <v/>
      </c>
      <c r="R73" s="488"/>
      <c r="S73" s="471"/>
      <c r="T73" s="9"/>
      <c r="U73" s="9"/>
      <c r="V73" s="64" t="str">
        <f t="shared" si="52"/>
        <v/>
      </c>
      <c r="W73" s="496"/>
      <c r="X73" s="471"/>
      <c r="Y73" s="9"/>
      <c r="Z73" s="9"/>
      <c r="AA73" s="65" t="str">
        <f t="shared" si="53"/>
        <v/>
      </c>
      <c r="AB73" s="16"/>
      <c r="AC73" s="120" t="str" cm="1">
        <f t="array" ref="AC73">IF((_xlfn.IFS(TRIM(SUBSTITUTE(AB73,CHAR(160),""))="Devis 1",IFERROR(VALUE(TRIM(SUBSTITUTE(O73,CHAR(160),""))),0),TRIM(SUBSTITUTE(AB73,CHAR(160),""))="Devis 2",IFERROR(VALUE(TRIM(SUBSTITUTE(T73,CHAR(160),""))),0),TRIM(SUBSTITUTE(AB73,CHAR(160),""))="Devis 3",IFERROR(VALUE(TRIM(SUBSTITUTE(Y73,CHAR(160),""))),0),TRUE,0)*IFERROR(VALUE(TRIM(SUBSTITUTE(E73,CHAR(160),""))),0))=0,"",_xlfn.IFS(TRIM(SUBSTITUTE(AB73,CHAR(160),""))="Devis 1",IFERROR(VALUE(TRIM(SUBSTITUTE(O73,CHAR(160),""))),0),TRIM(SUBSTITUTE(AB73,CHAR(160),""))="Devis 2",IFERROR(VALUE(TRIM(SUBSTITUTE(T73,CHAR(160),""))),0),TRIM(SUBSTITUTE(AB73,CHAR(160),""))="Devis 3",IFERROR(VALUE(TRIM(SUBSTITUTE(Y73,CHAR(160),""))),0),TRUE,0)*IFERROR(VALUE(TRIM(SUBSTITUTE(E73,CHAR(160),""))),0))</f>
        <v/>
      </c>
      <c r="AD73" s="116" t="str" cm="1">
        <f t="array" ref="AD73">IF(ROUND((_xlfn.IFS(TRIM(SUBSTITUTE(AB73,CHAR(160),""))="Devis 1",IFERROR(VALUE(TRIM(SUBSTITUTE(P73,CHAR(160),""))),0),TRIM(SUBSTITUTE(AB73,CHAR(160),""))="Devis 2",IFERROR(VALUE(TRIM(SUBSTITUTE(U73,CHAR(160),""))),0),TRIM(SUBSTITUTE(AB73,CHAR(160),""))="Devis 3",IFERROR(VALUE(TRIM(SUBSTITUTE(Z73,CHAR(160),""))),0),TRUE,0)*IFERROR(VALUE(TRIM(SUBSTITUTE(E73,CHAR(160),""))),0)),2)=0,IF(AC73&lt;&gt;"",0,""),ROUND((_xlfn.IFS(TRIM(SUBSTITUTE(AB73,CHAR(160),""))="Devis 1",IFERROR(VALUE(TRIM(SUBSTITUTE(P73,CHAR(160),""))),0),TRIM(SUBSTITUTE(AB73,CHAR(160),""))="Devis 2",IFERROR(VALUE(TRIM(SUBSTITUTE(U73,CHAR(160),""))),0),TRIM(SUBSTITUTE(AB73,CHAR(160),""))="Devis 3",IFERROR(VALUE(TRIM(SUBSTITUTE(Z73,CHAR(160),""))),0),TRUE,0)*IFERROR(VALUE(TRIM(SUBSTITUTE(E73,CHAR(160),""))),0)),2))</f>
        <v/>
      </c>
      <c r="AE73" s="121" t="str">
        <f t="shared" si="54"/>
        <v/>
      </c>
      <c r="AF73" s="683"/>
      <c r="AG73" s="66" t="str">
        <f t="shared" si="18"/>
        <v/>
      </c>
      <c r="AH73" s="15" t="str">
        <f t="shared" si="19"/>
        <v/>
      </c>
      <c r="AI73" s="15" t="str">
        <f t="shared" si="20"/>
        <v/>
      </c>
      <c r="AJ73" s="442" t="str">
        <f t="shared" si="21"/>
        <v/>
      </c>
      <c r="AK73" s="15" t="str">
        <f t="shared" si="22"/>
        <v/>
      </c>
      <c r="AL73" s="15" t="str">
        <f t="shared" si="23"/>
        <v/>
      </c>
      <c r="AM73" s="15" t="str">
        <f t="shared" si="24"/>
        <v/>
      </c>
      <c r="AN73" s="15" t="str">
        <f t="shared" si="25"/>
        <v/>
      </c>
      <c r="AO73" s="15" t="str">
        <f t="shared" si="26"/>
        <v/>
      </c>
      <c r="AP73" s="15" t="str">
        <f t="shared" si="27"/>
        <v/>
      </c>
      <c r="AQ73" s="69" t="str">
        <f t="shared" si="28"/>
        <v/>
      </c>
      <c r="AR73" s="482" t="str">
        <f t="shared" si="29"/>
        <v/>
      </c>
      <c r="AS73" s="15" t="str">
        <f t="shared" si="30"/>
        <v/>
      </c>
      <c r="AT73" s="20" t="str">
        <f t="shared" si="31"/>
        <v/>
      </c>
      <c r="AU73" s="20" t="str">
        <f t="shared" si="32"/>
        <v/>
      </c>
      <c r="AV73" s="64" t="str">
        <f t="shared" si="33"/>
        <v/>
      </c>
      <c r="AW73" s="492" t="str">
        <f t="shared" si="34"/>
        <v/>
      </c>
      <c r="AX73" s="15" t="str">
        <f t="shared" si="35"/>
        <v/>
      </c>
      <c r="AY73" s="20" t="str">
        <f t="shared" si="36"/>
        <v/>
      </c>
      <c r="AZ73" s="20" t="str">
        <f t="shared" si="37"/>
        <v/>
      </c>
      <c r="BA73" s="64" t="str">
        <f t="shared" si="38"/>
        <v/>
      </c>
      <c r="BB73" s="499" t="str">
        <f t="shared" si="39"/>
        <v/>
      </c>
      <c r="BC73" s="15" t="str">
        <f t="shared" si="40"/>
        <v/>
      </c>
      <c r="BD73" s="20" t="str">
        <f t="shared" si="41"/>
        <v/>
      </c>
      <c r="BE73" s="20" t="str">
        <f t="shared" si="42"/>
        <v/>
      </c>
      <c r="BF73" s="70" t="str">
        <f t="shared" si="43"/>
        <v/>
      </c>
      <c r="BG73" s="66" t="str">
        <f t="shared" si="44"/>
        <v/>
      </c>
      <c r="BH73" s="72"/>
      <c r="BI73" s="71" t="str">
        <f t="shared" si="45"/>
        <v/>
      </c>
      <c r="BJ73" s="71" t="str">
        <f t="shared" ref="BJ73:BJ108" si="55">IF(AK73="","",
IF(
AND(
IFERROR(VALUE(TRIM(SUBSTITUTE(AU73,CHAR(160),""))),0)=0,
IFERROR(VALUE(TRIM(SUBSTITUTE(AZ73,CHAR(160),""))),0)=0,
IFERROR(VALUE(TRIM(SUBSTITUTE(BE73,CHAR(160),""))),0)=0
),
0,
IF(
1.15*
MIN(
IF(IFERROR(VALUE(TRIM(SUBSTITUTE(AU73,CHAR(160),""))),0)=0,1E+30,IFERROR(VALUE(TRIM(SUBSTITUTE(AU73,CHAR(160),""))),0)),
IF(IFERROR(VALUE(TRIM(SUBSTITUTE(AZ73,CHAR(160),""))),0)=0,1E+30,IFERROR(VALUE(TRIM(SUBSTITUTE(AZ73,CHAR(160),""))),0)),
IF(IFERROR(VALUE(TRIM(SUBSTITUTE(BE73,CHAR(160),""))),0)=0,1E+30,IFERROR(VALUE(TRIM(SUBSTITUTE(BE73,CHAR(160),""))),0))
)
*IFERROR(VALUE(TRIM(SUBSTITUTE(AJ73,CHAR(160),""))),0)
=0,
0,
1.15*
MIN(
IF(IFERROR(VALUE(TRIM(SUBSTITUTE(AU73,CHAR(160),""))),0)=0,1E+30,IFERROR(VALUE(TRIM(SUBSTITUTE(AU73,CHAR(160),""))),0)),
IF(IFERROR(VALUE(TRIM(SUBSTITUTE(AZ73,CHAR(160),""))),0)=0,1E+30,IFERROR(VALUE(TRIM(SUBSTITUTE(AZ73,CHAR(160),""))),0)),
IF(IFERROR(VALUE(TRIM(SUBSTITUTE(BE73,CHAR(160),""))),0)=0,1E+30,IFERROR(VALUE(TRIM(SUBSTITUTE(BE73,CHAR(160),""))),0))
)
*IFERROR(VALUE(TRIM(SUBSTITUTE(AJ73,CHAR(160),""))),0)
)
)
)</f>
        <v/>
      </c>
      <c r="BK73" s="504" t="str">
        <f t="shared" si="46"/>
        <v/>
      </c>
      <c r="BL73" s="504" t="str" cm="1">
        <f t="array" ref="BL73">IF($AJ73="","",
_xlfn.IFS(
$BG73="Devis 1",
IF(ISBLANK(AT73),"",IFERROR(VALUE(TRIM(SUBSTITUTE(AT73,CHAR(160),""))),0)*IFERROR(VALUE(TRIM(SUBSTITUTE($AJ73,CHAR(160),""))),0)),
$BG73="Devis 2",
IF(ISBLANK(AY73),"",IFERROR(VALUE(TRIM(SUBSTITUTE(AY73,CHAR(160),""))),0)*IFERROR(VALUE(TRIM(SUBSTITUTE($AJ73,CHAR(160),""))),0)),
$BG73="Devis 3",
IF(ISBLANK(BD73),"",IFERROR(VALUE(TRIM(SUBSTITUTE(BD73,CHAR(160),""))),0)*IFERROR(VALUE(TRIM(SUBSTITUTE($AJ73,CHAR(160),""))),0)),
TRUE,0
)
)</f>
        <v/>
      </c>
      <c r="BM73" s="715" t="str" cm="1">
        <f t="array" ref="BM73">IF($AJ73="","",
_xlfn.IFS(
$BG73="Devis 1",
IF(ISBLANK(AU73),"",IFERROR(VALUE(TRIM(SUBSTITUTE(AU73,CHAR(160),""))),0)*IFERROR(VALUE(TRIM(SUBSTITUTE($AJ73,CHAR(160),""))),0)),
$BG73="Devis 2",
IF(ISBLANK(AZ73),"",IFERROR(VALUE(TRIM(SUBSTITUTE(AZ73,CHAR(160),""))),0)*IFERROR(VALUE(TRIM(SUBSTITUTE($AJ73,CHAR(160),""))),0)),
$BG73="Devis 3",
IF(ISBLANK(BE73),"",IFERROR(VALUE(TRIM(SUBSTITUTE(BE73,CHAR(160),""))),0)*IFERROR(VALUE(TRIM(SUBSTITUTE($AJ73,CHAR(160),""))),0)),
TRUE,0
)
)</f>
        <v/>
      </c>
      <c r="BN73" s="511" t="str">
        <f t="shared" si="47"/>
        <v/>
      </c>
      <c r="BO73" s="505"/>
      <c r="BP73" s="14" t="str" cm="1">
        <f t="array" ref="BP73">IF(OR(BN73="",BK73="",BL73="",BI73="",BM73="",BJ73=""),"",_xlfn.IFS(
ROUND(IFERROR(VALUE(TRIM(SUBSTITUTE(BN73,CHAR(160),""))),0),2)&gt;
ROUND(IFERROR(VALUE(TRIM(SUBSTITUTE(BK73,CHAR(160),""))),0),2),
"KO : Le montant retenu TTC est supérieur au montant raisonnable TTC. Merci de revoir la ligne de dépense ou plafonner son montant.",
ROUND(IFERROR(VALUE(TRIM(SUBSTITUTE(BL73,CHAR(160),""))),0),2)&gt;
ROUND(IFERROR(VALUE(TRIM(SUBSTITUTE(BI73,CHAR(160),""))),0),2),
"Attention : Le montant retenu HT est supérieur au montant HT raisonnable. Merci de revoir la ligne de dépense, plafonner son montant, ou justifier la reventillation HT / TVA.",
ROUND(IFERROR(VALUE(TRIM(SUBSTITUTE(BM73,CHAR(160),""))),0),2)&gt;
ROUND(IFERROR(VALUE(TRIM(SUBSTITUTE(BJ73,CHAR(160),""))),0),2),
"Attention : Le montant TVA retenu est supérieur au montant TVA raisonnable. Merci de revoir la ligne de dépense, plafonner son montant, ou justifier la reventillation HT / TVA.",
ROUND(IFERROR(VALUE(TRIM(SUBSTITUTE(BN73,CHAR(160),""))),0),2)&gt;
ROUND(IFERROR(VALUE(TRIM(SUBSTITUTE(MIN(Q73,V73,AA73),CHAR(160),""))),0),2),
"Attention : Le devis retenu n'est pas le moins cher. Une justification de la part du porteur est nécessaire.",
ROUND(IFERROR(VALUE(TRIM(SUBSTITUTE(BN73,CHAR(160),""))),0),2)=0,
"Attention : montant présenté entièrement écarté",
ROUND(IFERROR(VALUE(TRIM(SUBSTITUTE(BK73,CHAR(160),""))),0),2)=
ROUND(IFERROR(VALUE(TRIM(SUBSTITUTE(BN73,CHAR(160),""))),0),2),
"OK",
ROUND(IFERROR(VALUE(TRIM(SUBSTITUTE(BK73,CHAR(160),""))),0),2)&gt;
ROUND(IFERROR(VALUE(TRIM(SUBSTITUTE(BN73,CHAR(160),""))),0),2),
" OK : Montant instruit inférieur au montant raisonnable.",
TRUE,""
))</f>
        <v/>
      </c>
      <c r="BQ73" s="14" t="str" cm="1">
        <f t="array" ref="BQ73">IF(OR(BN73="",AE73="",BL73="",AC73="",BM73="",AD73=""),"",_xlfn.IFS(ROUND(IFERROR(VALUE(TRIM(SUBSTITUTE(BN73,CHAR(160),""))),0),2)&gt;ROUND(IFERROR(VALUE(TRIM(SUBSTITUTE(AE73,CHAR(160),""))),0),2),"KO : Le montant retenu TTC est supérieur au montant présenté TTC. Merci de revoir la ligne de dépense ou plafonner son montant.",ROUND(IFERROR(VALUE(TRIM(SUBSTITUTE(BN73,CHAR(160),""))),0),2)=0,"Attention : montant présenté entièrement écarté",ROUND(IFERROR(VALUE(TRIM(SUBSTITUTE(BL73,CHAR(160),""))),0),2)&gt;ROUND(IFERROR(VALUE(TRIM(SUBSTITUTE(AC73,CHAR(160),""))),0),2),"Attention : Le montant retenu HT est supérieur au montant HT présenté. Merci de revoir la ligne de dépense, plafonner son montant, ou justifier la reventillation HT / TVA.",ROUND(IFERROR(VALUE(TRIM(SUBSTITUTE(BM73,CHAR(160),""))),0),2)&gt;ROUND(IFERROR(VALUE(TRIM(SUBSTITUTE(AD73,CHAR(160),""))),0),2),"Attention : Le montant TVA retenu est supérieur au montant TVA présenté. Merci de revoir la ligne de dépense, plafonner son montant, ou justifier la reventillation HT / TVA.",ROUND(IFERROR(VALUE(TRIM(SUBSTITUTE(AE73,CHAR(160),""))),0),2)=0,"",ROUND(IFERROR(VALUE(TRIM(SUBSTITUTE(BN73,CHAR(160),""))),0),2)=
ROUND(IFERROR(VALUE(TRIM(SUBSTITUTE(AE73,CHAR(160),""))),0),2),"OK",ROUND(IFERROR(VALUE(TRIM(SUBSTITUTE(BN73,CHAR(160),""))),0),2)&lt;ROUND(IFERROR(VALUE(TRIM(SUBSTITUTE(AE73,CHAR(160),""))),0),2),"Attention : montant présenté partiellement écarté",TRUE,""))</f>
        <v/>
      </c>
      <c r="BR73" s="71" t="str">
        <f t="shared" si="48"/>
        <v/>
      </c>
      <c r="BS73" s="71" t="str">
        <f t="shared" si="49"/>
        <v/>
      </c>
      <c r="BT73" s="71" t="str">
        <f t="shared" si="50"/>
        <v/>
      </c>
    </row>
    <row r="74" spans="1:72" ht="18" customHeight="1">
      <c r="A74" s="684">
        <v>66</v>
      </c>
      <c r="B74" s="7"/>
      <c r="C74" s="7"/>
      <c r="D74" s="424"/>
      <c r="E74" s="11"/>
      <c r="F74" s="7"/>
      <c r="G74" s="7"/>
      <c r="H74" s="7"/>
      <c r="I74" s="7"/>
      <c r="J74" s="18"/>
      <c r="K74" s="7"/>
      <c r="L74" s="19"/>
      <c r="M74" s="475"/>
      <c r="N74" s="7"/>
      <c r="O74" s="425"/>
      <c r="P74" s="9"/>
      <c r="Q74" s="64" t="str">
        <f t="shared" ref="Q74:Q108" si="56">IF(OR(O74="", P74=""), "", IFERROR(VALUE(TRIM(SUBSTITUTE(O74,CHAR(160),""))),0) + IFERROR(VALUE(TRIM(SUBSTITUTE(P74,CHAR(160),""))),0))</f>
        <v/>
      </c>
      <c r="R74" s="488"/>
      <c r="S74" s="471"/>
      <c r="T74" s="9"/>
      <c r="U74" s="9"/>
      <c r="V74" s="64" t="str">
        <f t="shared" ref="V74:V108" si="57">IF(OR(T74="", U74=""), "", IFERROR(VALUE(TRIM(SUBSTITUTE(T74,CHAR(160),""))),0) + IFERROR(VALUE(TRIM(SUBSTITUTE(U74,CHAR(160),""))),0))</f>
        <v/>
      </c>
      <c r="W74" s="496"/>
      <c r="X74" s="471"/>
      <c r="Y74" s="9"/>
      <c r="Z74" s="9"/>
      <c r="AA74" s="65" t="str">
        <f t="shared" ref="AA74:AA108" si="58">IF(OR(Y74="", Z74=""), "", IFERROR(VALUE(TRIM(SUBSTITUTE(Y74,CHAR(160),""))),0) + IFERROR(VALUE(TRIM(SUBSTITUTE(Z74,CHAR(160),""))),0))</f>
        <v/>
      </c>
      <c r="AB74" s="16"/>
      <c r="AC74" s="120" t="str" cm="1">
        <f t="array" ref="AC74">IF((_xlfn.IFS(TRIM(SUBSTITUTE(AB74,CHAR(160),""))="Devis 1",IFERROR(VALUE(TRIM(SUBSTITUTE(O74,CHAR(160),""))),0),TRIM(SUBSTITUTE(AB74,CHAR(160),""))="Devis 2",IFERROR(VALUE(TRIM(SUBSTITUTE(T74,CHAR(160),""))),0),TRIM(SUBSTITUTE(AB74,CHAR(160),""))="Devis 3",IFERROR(VALUE(TRIM(SUBSTITUTE(Y74,CHAR(160),""))),0),TRUE,0)*IFERROR(VALUE(TRIM(SUBSTITUTE(E74,CHAR(160),""))),0))=0,"",_xlfn.IFS(TRIM(SUBSTITUTE(AB74,CHAR(160),""))="Devis 1",IFERROR(VALUE(TRIM(SUBSTITUTE(O74,CHAR(160),""))),0),TRIM(SUBSTITUTE(AB74,CHAR(160),""))="Devis 2",IFERROR(VALUE(TRIM(SUBSTITUTE(T74,CHAR(160),""))),0),TRIM(SUBSTITUTE(AB74,CHAR(160),""))="Devis 3",IFERROR(VALUE(TRIM(SUBSTITUTE(Y74,CHAR(160),""))),0),TRUE,0)*IFERROR(VALUE(TRIM(SUBSTITUTE(E74,CHAR(160),""))),0))</f>
        <v/>
      </c>
      <c r="AD74" s="116" t="str" cm="1">
        <f t="array" ref="AD74">IF(ROUND((_xlfn.IFS(TRIM(SUBSTITUTE(AB74,CHAR(160),""))="Devis 1",IFERROR(VALUE(TRIM(SUBSTITUTE(P74,CHAR(160),""))),0),TRIM(SUBSTITUTE(AB74,CHAR(160),""))="Devis 2",IFERROR(VALUE(TRIM(SUBSTITUTE(U74,CHAR(160),""))),0),TRIM(SUBSTITUTE(AB74,CHAR(160),""))="Devis 3",IFERROR(VALUE(TRIM(SUBSTITUTE(Z74,CHAR(160),""))),0),TRUE,0)*IFERROR(VALUE(TRIM(SUBSTITUTE(E74,CHAR(160),""))),0)),2)=0,IF(AC74&lt;&gt;"",0,""),ROUND((_xlfn.IFS(TRIM(SUBSTITUTE(AB74,CHAR(160),""))="Devis 1",IFERROR(VALUE(TRIM(SUBSTITUTE(P74,CHAR(160),""))),0),TRIM(SUBSTITUTE(AB74,CHAR(160),""))="Devis 2",IFERROR(VALUE(TRIM(SUBSTITUTE(U74,CHAR(160),""))),0),TRIM(SUBSTITUTE(AB74,CHAR(160),""))="Devis 3",IFERROR(VALUE(TRIM(SUBSTITUTE(Z74,CHAR(160),""))),0),TRUE,0)*IFERROR(VALUE(TRIM(SUBSTITUTE(E74,CHAR(160),""))),0)),2))</f>
        <v/>
      </c>
      <c r="AE74" s="121" t="str">
        <f t="shared" si="54"/>
        <v/>
      </c>
      <c r="AF74" s="683"/>
      <c r="AG74" s="66" t="str">
        <f t="shared" ref="AG74:AG108" si="59">IF(B74="","",B74)</f>
        <v/>
      </c>
      <c r="AH74" s="15" t="str">
        <f t="shared" ref="AH74:AH108" si="60">IF(C74="","",C74)</f>
        <v/>
      </c>
      <c r="AI74" s="15" t="str">
        <f t="shared" ref="AI74:AI108" si="61">IF(D74="","",D74)</f>
        <v/>
      </c>
      <c r="AJ74" s="442" t="str">
        <f t="shared" ref="AJ74:AJ108" si="62">IF(E74="","",E74)</f>
        <v/>
      </c>
      <c r="AK74" s="15" t="str">
        <f t="shared" ref="AK74:AK108" si="63">IF(F74="","",F74)</f>
        <v/>
      </c>
      <c r="AL74" s="15" t="str">
        <f t="shared" ref="AL74:AL108" si="64">IF(G74="","",G74)</f>
        <v/>
      </c>
      <c r="AM74" s="15" t="str">
        <f t="shared" ref="AM74:AM108" si="65">IF(H74="","",H74)</f>
        <v/>
      </c>
      <c r="AN74" s="15" t="str">
        <f t="shared" ref="AN74:AN108" si="66">IF(I74="","",I74)</f>
        <v/>
      </c>
      <c r="AO74" s="15" t="str">
        <f t="shared" ref="AO74:AO108" si="67">IF(J74="","",J74)</f>
        <v/>
      </c>
      <c r="AP74" s="15" t="str">
        <f t="shared" ref="AP74:AP108" si="68">IF(K74="","",K74)</f>
        <v/>
      </c>
      <c r="AQ74" s="69" t="str">
        <f t="shared" ref="AQ74:AQ108" si="69">IF(L74="","",L74)</f>
        <v/>
      </c>
      <c r="AR74" s="482" t="str">
        <f t="shared" ref="AR74:AR108" si="70">IF(M74="","",M74)</f>
        <v/>
      </c>
      <c r="AS74" s="15" t="str">
        <f t="shared" ref="AS74:AS108" si="71">IF(N74="","",N74)</f>
        <v/>
      </c>
      <c r="AT74" s="20" t="str">
        <f t="shared" ref="AT74:AT108" si="72">IF(O74="","",O74)</f>
        <v/>
      </c>
      <c r="AU74" s="20" t="str">
        <f t="shared" ref="AU74:AU108" si="73">IF(P74="","",P74)</f>
        <v/>
      </c>
      <c r="AV74" s="64" t="str">
        <f t="shared" ref="AV74:AV108" si="74">IF(OR(AT74="", AU74=""), "", IFERROR(VALUE(TRIM(SUBSTITUTE(AT74,CHAR(160),""))),0) + IFERROR(VALUE(TRIM(SUBSTITUTE(AU74,CHAR(160),""))),0))</f>
        <v/>
      </c>
      <c r="AW74" s="492" t="str">
        <f t="shared" ref="AW74:AW108" si="75">IF(R74="","",R74)</f>
        <v/>
      </c>
      <c r="AX74" s="15" t="str">
        <f t="shared" ref="AX74:AX108" si="76">IF(S74="","",S74)</f>
        <v/>
      </c>
      <c r="AY74" s="20" t="str">
        <f t="shared" ref="AY74:AY108" si="77">IF(T74="","",T74)</f>
        <v/>
      </c>
      <c r="AZ74" s="20" t="str">
        <f t="shared" ref="AZ74:AZ108" si="78">IF(U74="","",U74)</f>
        <v/>
      </c>
      <c r="BA74" s="64" t="str">
        <f t="shared" ref="BA74:BA108" si="79">IF(V74="","",V74)</f>
        <v/>
      </c>
      <c r="BB74" s="499" t="str">
        <f t="shared" ref="BB74:BB108" si="80">IF(W74="","",W74)</f>
        <v/>
      </c>
      <c r="BC74" s="15" t="str">
        <f t="shared" ref="BC74:BC108" si="81">IF(X74="","",X74)</f>
        <v/>
      </c>
      <c r="BD74" s="20" t="str">
        <f t="shared" ref="BD74:BD108" si="82">IF(Y74="","",Y74)</f>
        <v/>
      </c>
      <c r="BE74" s="20" t="str">
        <f t="shared" ref="BE74:BE108" si="83">IF(Z74="","",Z74)</f>
        <v/>
      </c>
      <c r="BF74" s="70" t="str">
        <f t="shared" ref="BF74:BF108" si="84">IF(OR(BD74="",BE74=""),"",IFERROR(VALUE(TRIM(SUBSTITUTE(BD74,CHAR(160),""))),0)+IFERROR(VALUE(TRIM(SUBSTITUTE(BE74,CHAR(160),""))),0))</f>
        <v/>
      </c>
      <c r="BG74" s="66" t="str">
        <f t="shared" ref="BG74:BG108" si="85">IF(AB74="","",AB74)</f>
        <v/>
      </c>
      <c r="BH74" s="72"/>
      <c r="BI74" s="71" t="str">
        <f t="shared" ref="BI74:BI108" si="86">IF(AK74="","",
IF(
AND(
IFERROR(VALUE(TRIM(SUBSTITUTE(AT74,CHAR(160),""))),0)=0,
IFERROR(VALUE(TRIM(SUBSTITUTE(AY74,CHAR(160),""))),0)=0,
IFERROR(VALUE(TRIM(SUBSTITUTE(BD74,CHAR(160),""))),0)=0
),
0,
IF(
1.15*
MIN(
IF(IFERROR(VALUE(TRIM(SUBSTITUTE(AT74,CHAR(160),""))),0)=0,1E+30,IFERROR(VALUE(TRIM(SUBSTITUTE(AT74,CHAR(160),""))),0)),
IF(IFERROR(VALUE(TRIM(SUBSTITUTE(AY74,CHAR(160),""))),0)=0,1E+30,IFERROR(VALUE(TRIM(SUBSTITUTE(AY74,CHAR(160),""))),0)),
IF(IFERROR(VALUE(TRIM(SUBSTITUTE(BD74,CHAR(160),""))),0)=0,1E+30,IFERROR(VALUE(TRIM(SUBSTITUTE(BD74,CHAR(160),""))),0))
)
*IFERROR(VALUE(TRIM(SUBSTITUTE(AJ74,CHAR(160),""))),0)
=0,
0,
1.15*
MIN(
IF(IFERROR(VALUE(TRIM(SUBSTITUTE(AT74,CHAR(160),""))),0)=0,1E+30,IFERROR(VALUE(TRIM(SUBSTITUTE(AT74,CHAR(160),""))),0)),
IF(IFERROR(VALUE(TRIM(SUBSTITUTE(AY74,CHAR(160),""))),0)=0,1E+30,IFERROR(VALUE(TRIM(SUBSTITUTE(AY74,CHAR(160),""))),0)),
IF(IFERROR(VALUE(TRIM(SUBSTITUTE(BD74,CHAR(160),""))),0)=0,1E+30,IFERROR(VALUE(TRIM(SUBSTITUTE(BD74,CHAR(160),""))),0))
)
*IFERROR(VALUE(TRIM(SUBSTITUTE(AJ74,CHAR(160),""))),0)
)
)
)</f>
        <v/>
      </c>
      <c r="BJ74" s="71" t="str">
        <f t="shared" si="55"/>
        <v/>
      </c>
      <c r="BK74" s="504" t="str">
        <f t="shared" ref="BK74:BK108" si="87">IF(BI74="","",BI74+BJ74)</f>
        <v/>
      </c>
      <c r="BL74" s="504" t="str" cm="1">
        <f t="array" ref="BL74">IF($AJ74="","",
_xlfn.IFS(
$BG74="Devis 1",
IF(ISBLANK(AT74),"",IFERROR(VALUE(TRIM(SUBSTITUTE(AT74,CHAR(160),""))),0)*IFERROR(VALUE(TRIM(SUBSTITUTE($AJ74,CHAR(160),""))),0)),
$BG74="Devis 2",
IF(ISBLANK(AY74),"",IFERROR(VALUE(TRIM(SUBSTITUTE(AY74,CHAR(160),""))),0)*IFERROR(VALUE(TRIM(SUBSTITUTE($AJ74,CHAR(160),""))),0)),
$BG74="Devis 3",
IF(ISBLANK(BD74),"",IFERROR(VALUE(TRIM(SUBSTITUTE(BD74,CHAR(160),""))),0)*IFERROR(VALUE(TRIM(SUBSTITUTE($AJ74,CHAR(160),""))),0)),
TRUE,0
)
)</f>
        <v/>
      </c>
      <c r="BM74" s="715" t="str" cm="1">
        <f t="array" ref="BM74">IF($AJ74="","",
_xlfn.IFS(
$BG74="Devis 1",
IF(ISBLANK(AU74),"",IFERROR(VALUE(TRIM(SUBSTITUTE(AU74,CHAR(160),""))),0)*IFERROR(VALUE(TRIM(SUBSTITUTE($AJ74,CHAR(160),""))),0)),
$BG74="Devis 2",
IF(ISBLANK(AZ74),"",IFERROR(VALUE(TRIM(SUBSTITUTE(AZ74,CHAR(160),""))),0)*IFERROR(VALUE(TRIM(SUBSTITUTE($AJ74,CHAR(160),""))),0)),
$BG74="Devis 3",
IF(ISBLANK(BE74),"",IFERROR(VALUE(TRIM(SUBSTITUTE(BE74,CHAR(160),""))),0)*IFERROR(VALUE(TRIM(SUBSTITUTE($AJ74,CHAR(160),""))),0)),
TRUE,0
)
)</f>
        <v/>
      </c>
      <c r="BN74" s="511" t="str">
        <f t="shared" ref="BN74:BN108" si="88">IF(BL74="","",BL74+BM74)</f>
        <v/>
      </c>
      <c r="BO74" s="505"/>
      <c r="BP74" s="14" t="str" cm="1">
        <f t="array" ref="BP74">IF(OR(BN74="",BK74="",BL74="",BI74="",BM74="",BJ74=""),"",_xlfn.IFS(
ROUND(IFERROR(VALUE(TRIM(SUBSTITUTE(BN74,CHAR(160),""))),0),2)&gt;
ROUND(IFERROR(VALUE(TRIM(SUBSTITUTE(BK74,CHAR(160),""))),0),2),
"KO : Le montant retenu TTC est supérieur au montant raisonnable TTC. Merci de revoir la ligne de dépense ou plafonner son montant.",
ROUND(IFERROR(VALUE(TRIM(SUBSTITUTE(BL74,CHAR(160),""))),0),2)&gt;
ROUND(IFERROR(VALUE(TRIM(SUBSTITUTE(BI74,CHAR(160),""))),0),2),
"Attention : Le montant retenu HT est supérieur au montant HT raisonnable. Merci de revoir la ligne de dépense, plafonner son montant, ou justifier la reventillation HT / TVA.",
ROUND(IFERROR(VALUE(TRIM(SUBSTITUTE(BM74,CHAR(160),""))),0),2)&gt;
ROUND(IFERROR(VALUE(TRIM(SUBSTITUTE(BJ74,CHAR(160),""))),0),2),
"Attention : Le montant TVA retenu est supérieur au montant TVA raisonnable. Merci de revoir la ligne de dépense, plafonner son montant, ou justifier la reventillation HT / TVA.",
ROUND(IFERROR(VALUE(TRIM(SUBSTITUTE(BN74,CHAR(160),""))),0),2)&gt;
ROUND(IFERROR(VALUE(TRIM(SUBSTITUTE(MIN(Q74,V74,AA74),CHAR(160),""))),0),2),
"Attention : Le devis retenu n'est pas le moins cher. Une justification de la part du porteur est nécessaire.",
ROUND(IFERROR(VALUE(TRIM(SUBSTITUTE(BN74,CHAR(160),""))),0),2)=0,
"Attention : montant présenté entièrement écarté",
ROUND(IFERROR(VALUE(TRIM(SUBSTITUTE(BK74,CHAR(160),""))),0),2)=
ROUND(IFERROR(VALUE(TRIM(SUBSTITUTE(BN74,CHAR(160),""))),0),2),
"OK",
ROUND(IFERROR(VALUE(TRIM(SUBSTITUTE(BK74,CHAR(160),""))),0),2)&gt;
ROUND(IFERROR(VALUE(TRIM(SUBSTITUTE(BN74,CHAR(160),""))),0),2),
" OK : Montant instruit inférieur au montant raisonnable.",
TRUE,""
))</f>
        <v/>
      </c>
      <c r="BQ74" s="14" t="str" cm="1">
        <f t="array" ref="BQ74">IF(OR(BN74="",AE74="",BL74="",AC74="",BM74="",AD74=""),"",_xlfn.IFS(ROUND(IFERROR(VALUE(TRIM(SUBSTITUTE(BN74,CHAR(160),""))),0),2)&gt;ROUND(IFERROR(VALUE(TRIM(SUBSTITUTE(AE74,CHAR(160),""))),0),2),"KO : Le montant retenu TTC est supérieur au montant présenté TTC. Merci de revoir la ligne de dépense ou plafonner son montant.",ROUND(IFERROR(VALUE(TRIM(SUBSTITUTE(BN74,CHAR(160),""))),0),2)=0,"Attention : montant présenté entièrement écarté",ROUND(IFERROR(VALUE(TRIM(SUBSTITUTE(BL74,CHAR(160),""))),0),2)&gt;ROUND(IFERROR(VALUE(TRIM(SUBSTITUTE(AC74,CHAR(160),""))),0),2),"Attention : Le montant retenu HT est supérieur au montant HT présenté. Merci de revoir la ligne de dépense, plafonner son montant, ou justifier la reventillation HT / TVA.",ROUND(IFERROR(VALUE(TRIM(SUBSTITUTE(BM74,CHAR(160),""))),0),2)&gt;ROUND(IFERROR(VALUE(TRIM(SUBSTITUTE(AD74,CHAR(160),""))),0),2),"Attention : Le montant TVA retenu est supérieur au montant TVA présenté. Merci de revoir la ligne de dépense, plafonner son montant, ou justifier la reventillation HT / TVA.",ROUND(IFERROR(VALUE(TRIM(SUBSTITUTE(AE74,CHAR(160),""))),0),2)=0,"",ROUND(IFERROR(VALUE(TRIM(SUBSTITUTE(BN74,CHAR(160),""))),0),2)=
ROUND(IFERROR(VALUE(TRIM(SUBSTITUTE(AE74,CHAR(160),""))),0),2),"OK",ROUND(IFERROR(VALUE(TRIM(SUBSTITUTE(BN74,CHAR(160),""))),0),2)&lt;ROUND(IFERROR(VALUE(TRIM(SUBSTITUTE(AE74,CHAR(160),""))),0),2),"Attention : montant présenté partiellement écarté",TRUE,""))</f>
        <v/>
      </c>
      <c r="BR74" s="71" t="str">
        <f t="shared" ref="BR74:BR108" si="89">IF(OR(AC74="",BL74=""),"",(IFERROR(VALUE(TRIM(SUBSTITUTE(AC74,CHAR(160),""))),0))-(IFERROR(VALUE(TRIM(SUBSTITUTE(BL74,CHAR(160),""))),0)))</f>
        <v/>
      </c>
      <c r="BS74" s="71" t="str">
        <f t="shared" ref="BS74:BS108" si="90">IF(OR(AD74="",BM74=""),"",(IFERROR(VALUE(TRIM(SUBSTITUTE(AD74,CHAR(160),""))),0))-(IFERROR(VALUE(TRIM(SUBSTITUTE(BM74,CHAR(160),""))),0)))</f>
        <v/>
      </c>
      <c r="BT74" s="71" t="str">
        <f t="shared" ref="BT74:BT108" si="91">IF(OR(AE74="",BN74=""),"",(IFERROR(VALUE(TRIM(SUBSTITUTE(AE74,CHAR(160),""))),0))-(IFERROR(VALUE(TRIM(SUBSTITUTE(BN74,CHAR(160),""))),0)))</f>
        <v/>
      </c>
    </row>
    <row r="75" spans="1:72" ht="18" customHeight="1">
      <c r="A75" s="684">
        <v>67</v>
      </c>
      <c r="B75" s="7"/>
      <c r="C75" s="7"/>
      <c r="D75" s="424"/>
      <c r="E75" s="11"/>
      <c r="F75" s="7"/>
      <c r="G75" s="7"/>
      <c r="H75" s="7"/>
      <c r="I75" s="7"/>
      <c r="J75" s="18"/>
      <c r="K75" s="7"/>
      <c r="L75" s="19"/>
      <c r="M75" s="475"/>
      <c r="N75" s="7"/>
      <c r="O75" s="425"/>
      <c r="P75" s="9"/>
      <c r="Q75" s="64" t="str">
        <f t="shared" si="56"/>
        <v/>
      </c>
      <c r="R75" s="488"/>
      <c r="S75" s="471"/>
      <c r="T75" s="9"/>
      <c r="U75" s="9"/>
      <c r="V75" s="64" t="str">
        <f t="shared" si="57"/>
        <v/>
      </c>
      <c r="W75" s="496"/>
      <c r="X75" s="471"/>
      <c r="Y75" s="9"/>
      <c r="Z75" s="9"/>
      <c r="AA75" s="65" t="str">
        <f t="shared" si="58"/>
        <v/>
      </c>
      <c r="AB75" s="16"/>
      <c r="AC75" s="120" t="str" cm="1">
        <f t="array" ref="AC75">IF((_xlfn.IFS(TRIM(SUBSTITUTE(AB75,CHAR(160),""))="Devis 1",IFERROR(VALUE(TRIM(SUBSTITUTE(O75,CHAR(160),""))),0),TRIM(SUBSTITUTE(AB75,CHAR(160),""))="Devis 2",IFERROR(VALUE(TRIM(SUBSTITUTE(T75,CHAR(160),""))),0),TRIM(SUBSTITUTE(AB75,CHAR(160),""))="Devis 3",IFERROR(VALUE(TRIM(SUBSTITUTE(Y75,CHAR(160),""))),0),TRUE,0)*IFERROR(VALUE(TRIM(SUBSTITUTE(E75,CHAR(160),""))),0))=0,"",_xlfn.IFS(TRIM(SUBSTITUTE(AB75,CHAR(160),""))="Devis 1",IFERROR(VALUE(TRIM(SUBSTITUTE(O75,CHAR(160),""))),0),TRIM(SUBSTITUTE(AB75,CHAR(160),""))="Devis 2",IFERROR(VALUE(TRIM(SUBSTITUTE(T75,CHAR(160),""))),0),TRIM(SUBSTITUTE(AB75,CHAR(160),""))="Devis 3",IFERROR(VALUE(TRIM(SUBSTITUTE(Y75,CHAR(160),""))),0),TRUE,0)*IFERROR(VALUE(TRIM(SUBSTITUTE(E75,CHAR(160),""))),0))</f>
        <v/>
      </c>
      <c r="AD75" s="116" t="str" cm="1">
        <f t="array" ref="AD75">IF(ROUND((_xlfn.IFS(TRIM(SUBSTITUTE(AB75,CHAR(160),""))="Devis 1",IFERROR(VALUE(TRIM(SUBSTITUTE(P75,CHAR(160),""))),0),TRIM(SUBSTITUTE(AB75,CHAR(160),""))="Devis 2",IFERROR(VALUE(TRIM(SUBSTITUTE(U75,CHAR(160),""))),0),TRIM(SUBSTITUTE(AB75,CHAR(160),""))="Devis 3",IFERROR(VALUE(TRIM(SUBSTITUTE(Z75,CHAR(160),""))),0),TRUE,0)*IFERROR(VALUE(TRIM(SUBSTITUTE(E75,CHAR(160),""))),0)),2)=0,IF(AC75&lt;&gt;"",0,""),ROUND((_xlfn.IFS(TRIM(SUBSTITUTE(AB75,CHAR(160),""))="Devis 1",IFERROR(VALUE(TRIM(SUBSTITUTE(P75,CHAR(160),""))),0),TRIM(SUBSTITUTE(AB75,CHAR(160),""))="Devis 2",IFERROR(VALUE(TRIM(SUBSTITUTE(U75,CHAR(160),""))),0),TRIM(SUBSTITUTE(AB75,CHAR(160),""))="Devis 3",IFERROR(VALUE(TRIM(SUBSTITUTE(Z75,CHAR(160),""))),0),TRUE,0)*IFERROR(VALUE(TRIM(SUBSTITUTE(E75,CHAR(160),""))),0)),2))</f>
        <v/>
      </c>
      <c r="AE75" s="121" t="str">
        <f t="shared" ref="AE75:AE108" si="92">IF(OR(AC75="", AD75=""), "", IFERROR(VALUE(TRIM(SUBSTITUTE(AC75,CHAR(160),""))),0) + IFERROR(VALUE(TRIM(SUBSTITUTE(AD75,CHAR(160),""))),0))</f>
        <v/>
      </c>
      <c r="AF75" s="683"/>
      <c r="AG75" s="66" t="str">
        <f t="shared" si="59"/>
        <v/>
      </c>
      <c r="AH75" s="15" t="str">
        <f t="shared" si="60"/>
        <v/>
      </c>
      <c r="AI75" s="15" t="str">
        <f t="shared" si="61"/>
        <v/>
      </c>
      <c r="AJ75" s="442" t="str">
        <f t="shared" si="62"/>
        <v/>
      </c>
      <c r="AK75" s="15" t="str">
        <f t="shared" si="63"/>
        <v/>
      </c>
      <c r="AL75" s="15" t="str">
        <f t="shared" si="64"/>
        <v/>
      </c>
      <c r="AM75" s="15" t="str">
        <f t="shared" si="65"/>
        <v/>
      </c>
      <c r="AN75" s="15" t="str">
        <f t="shared" si="66"/>
        <v/>
      </c>
      <c r="AO75" s="15" t="str">
        <f t="shared" si="67"/>
        <v/>
      </c>
      <c r="AP75" s="15" t="str">
        <f t="shared" si="68"/>
        <v/>
      </c>
      <c r="AQ75" s="69" t="str">
        <f t="shared" si="69"/>
        <v/>
      </c>
      <c r="AR75" s="482" t="str">
        <f t="shared" si="70"/>
        <v/>
      </c>
      <c r="AS75" s="15" t="str">
        <f t="shared" si="71"/>
        <v/>
      </c>
      <c r="AT75" s="20" t="str">
        <f t="shared" si="72"/>
        <v/>
      </c>
      <c r="AU75" s="20" t="str">
        <f t="shared" si="73"/>
        <v/>
      </c>
      <c r="AV75" s="64" t="str">
        <f t="shared" si="74"/>
        <v/>
      </c>
      <c r="AW75" s="492" t="str">
        <f t="shared" si="75"/>
        <v/>
      </c>
      <c r="AX75" s="15" t="str">
        <f t="shared" si="76"/>
        <v/>
      </c>
      <c r="AY75" s="20" t="str">
        <f t="shared" si="77"/>
        <v/>
      </c>
      <c r="AZ75" s="20" t="str">
        <f t="shared" si="78"/>
        <v/>
      </c>
      <c r="BA75" s="64" t="str">
        <f t="shared" si="79"/>
        <v/>
      </c>
      <c r="BB75" s="499" t="str">
        <f t="shared" si="80"/>
        <v/>
      </c>
      <c r="BC75" s="15" t="str">
        <f t="shared" si="81"/>
        <v/>
      </c>
      <c r="BD75" s="20" t="str">
        <f t="shared" si="82"/>
        <v/>
      </c>
      <c r="BE75" s="20" t="str">
        <f t="shared" si="83"/>
        <v/>
      </c>
      <c r="BF75" s="70" t="str">
        <f t="shared" si="84"/>
        <v/>
      </c>
      <c r="BG75" s="66" t="str">
        <f t="shared" si="85"/>
        <v/>
      </c>
      <c r="BH75" s="72"/>
      <c r="BI75" s="71" t="str">
        <f t="shared" si="86"/>
        <v/>
      </c>
      <c r="BJ75" s="71" t="str">
        <f t="shared" si="55"/>
        <v/>
      </c>
      <c r="BK75" s="504" t="str">
        <f t="shared" si="87"/>
        <v/>
      </c>
      <c r="BL75" s="504" t="str" cm="1">
        <f t="array" ref="BL75">IF($AJ75="","",
_xlfn.IFS(
$BG75="Devis 1",
IF(ISBLANK(AT75),"",IFERROR(VALUE(TRIM(SUBSTITUTE(AT75,CHAR(160),""))),0)*IFERROR(VALUE(TRIM(SUBSTITUTE($AJ75,CHAR(160),""))),0)),
$BG75="Devis 2",
IF(ISBLANK(AY75),"",IFERROR(VALUE(TRIM(SUBSTITUTE(AY75,CHAR(160),""))),0)*IFERROR(VALUE(TRIM(SUBSTITUTE($AJ75,CHAR(160),""))),0)),
$BG75="Devis 3",
IF(ISBLANK(BD75),"",IFERROR(VALUE(TRIM(SUBSTITUTE(BD75,CHAR(160),""))),0)*IFERROR(VALUE(TRIM(SUBSTITUTE($AJ75,CHAR(160),""))),0)),
TRUE,0
)
)</f>
        <v/>
      </c>
      <c r="BM75" s="715" t="str" cm="1">
        <f t="array" ref="BM75">IF($AJ75="","",
_xlfn.IFS(
$BG75="Devis 1",
IF(ISBLANK(AU75),"",IFERROR(VALUE(TRIM(SUBSTITUTE(AU75,CHAR(160),""))),0)*IFERROR(VALUE(TRIM(SUBSTITUTE($AJ75,CHAR(160),""))),0)),
$BG75="Devis 2",
IF(ISBLANK(AZ75),"",IFERROR(VALUE(TRIM(SUBSTITUTE(AZ75,CHAR(160),""))),0)*IFERROR(VALUE(TRIM(SUBSTITUTE($AJ75,CHAR(160),""))),0)),
$BG75="Devis 3",
IF(ISBLANK(BE75),"",IFERROR(VALUE(TRIM(SUBSTITUTE(BE75,CHAR(160),""))),0)*IFERROR(VALUE(TRIM(SUBSTITUTE($AJ75,CHAR(160),""))),0)),
TRUE,0
)
)</f>
        <v/>
      </c>
      <c r="BN75" s="511" t="str">
        <f t="shared" si="88"/>
        <v/>
      </c>
      <c r="BO75" s="505"/>
      <c r="BP75" s="14" t="str" cm="1">
        <f t="array" ref="BP75">IF(OR(BN75="",BK75="",BL75="",BI75="",BM75="",BJ75=""),"",_xlfn.IFS(
ROUND(IFERROR(VALUE(TRIM(SUBSTITUTE(BN75,CHAR(160),""))),0),2)&gt;
ROUND(IFERROR(VALUE(TRIM(SUBSTITUTE(BK75,CHAR(160),""))),0),2),
"KO : Le montant retenu TTC est supérieur au montant raisonnable TTC. Merci de revoir la ligne de dépense ou plafonner son montant.",
ROUND(IFERROR(VALUE(TRIM(SUBSTITUTE(BL75,CHAR(160),""))),0),2)&gt;
ROUND(IFERROR(VALUE(TRIM(SUBSTITUTE(BI75,CHAR(160),""))),0),2),
"Attention : Le montant retenu HT est supérieur au montant HT raisonnable. Merci de revoir la ligne de dépense, plafonner son montant, ou justifier la reventillation HT / TVA.",
ROUND(IFERROR(VALUE(TRIM(SUBSTITUTE(BM75,CHAR(160),""))),0),2)&gt;
ROUND(IFERROR(VALUE(TRIM(SUBSTITUTE(BJ75,CHAR(160),""))),0),2),
"Attention : Le montant TVA retenu est supérieur au montant TVA raisonnable. Merci de revoir la ligne de dépense, plafonner son montant, ou justifier la reventillation HT / TVA.",
ROUND(IFERROR(VALUE(TRIM(SUBSTITUTE(BN75,CHAR(160),""))),0),2)&gt;
ROUND(IFERROR(VALUE(TRIM(SUBSTITUTE(MIN(Q75,V75,AA75),CHAR(160),""))),0),2),
"Attention : Le devis retenu n'est pas le moins cher. Une justification de la part du porteur est nécessaire.",
ROUND(IFERROR(VALUE(TRIM(SUBSTITUTE(BN75,CHAR(160),""))),0),2)=0,
"Attention : montant présenté entièrement écarté",
ROUND(IFERROR(VALUE(TRIM(SUBSTITUTE(BK75,CHAR(160),""))),0),2)=
ROUND(IFERROR(VALUE(TRIM(SUBSTITUTE(BN75,CHAR(160),""))),0),2),
"OK",
ROUND(IFERROR(VALUE(TRIM(SUBSTITUTE(BK75,CHAR(160),""))),0),2)&gt;
ROUND(IFERROR(VALUE(TRIM(SUBSTITUTE(BN75,CHAR(160),""))),0),2),
" OK : Montant instruit inférieur au montant raisonnable.",
TRUE,""
))</f>
        <v/>
      </c>
      <c r="BQ75" s="14" t="str" cm="1">
        <f t="array" ref="BQ75">IF(OR(BN75="",AE75="",BL75="",AC75="",BM75="",AD75=""),"",_xlfn.IFS(ROUND(IFERROR(VALUE(TRIM(SUBSTITUTE(BN75,CHAR(160),""))),0),2)&gt;ROUND(IFERROR(VALUE(TRIM(SUBSTITUTE(AE75,CHAR(160),""))),0),2),"KO : Le montant retenu TTC est supérieur au montant présenté TTC. Merci de revoir la ligne de dépense ou plafonner son montant.",ROUND(IFERROR(VALUE(TRIM(SUBSTITUTE(BN75,CHAR(160),""))),0),2)=0,"Attention : montant présenté entièrement écarté",ROUND(IFERROR(VALUE(TRIM(SUBSTITUTE(BL75,CHAR(160),""))),0),2)&gt;ROUND(IFERROR(VALUE(TRIM(SUBSTITUTE(AC75,CHAR(160),""))),0),2),"Attention : Le montant retenu HT est supérieur au montant HT présenté. Merci de revoir la ligne de dépense, plafonner son montant, ou justifier la reventillation HT / TVA.",ROUND(IFERROR(VALUE(TRIM(SUBSTITUTE(BM75,CHAR(160),""))),0),2)&gt;ROUND(IFERROR(VALUE(TRIM(SUBSTITUTE(AD75,CHAR(160),""))),0),2),"Attention : Le montant TVA retenu est supérieur au montant TVA présenté. Merci de revoir la ligne de dépense, plafonner son montant, ou justifier la reventillation HT / TVA.",ROUND(IFERROR(VALUE(TRIM(SUBSTITUTE(AE75,CHAR(160),""))),0),2)=0,"",ROUND(IFERROR(VALUE(TRIM(SUBSTITUTE(BN75,CHAR(160),""))),0),2)=
ROUND(IFERROR(VALUE(TRIM(SUBSTITUTE(AE75,CHAR(160),""))),0),2),"OK",ROUND(IFERROR(VALUE(TRIM(SUBSTITUTE(BN75,CHAR(160),""))),0),2)&lt;ROUND(IFERROR(VALUE(TRIM(SUBSTITUTE(AE75,CHAR(160),""))),0),2),"Attention : montant présenté partiellement écarté",TRUE,""))</f>
        <v/>
      </c>
      <c r="BR75" s="71" t="str">
        <f t="shared" si="89"/>
        <v/>
      </c>
      <c r="BS75" s="71" t="str">
        <f t="shared" si="90"/>
        <v/>
      </c>
      <c r="BT75" s="71" t="str">
        <f t="shared" si="91"/>
        <v/>
      </c>
    </row>
    <row r="76" spans="1:72" ht="18" customHeight="1">
      <c r="A76" s="684">
        <v>68</v>
      </c>
      <c r="B76" s="7"/>
      <c r="C76" s="7"/>
      <c r="D76" s="424"/>
      <c r="E76" s="11"/>
      <c r="F76" s="7"/>
      <c r="G76" s="7"/>
      <c r="H76" s="7"/>
      <c r="I76" s="7"/>
      <c r="J76" s="18"/>
      <c r="K76" s="7"/>
      <c r="L76" s="19"/>
      <c r="M76" s="475"/>
      <c r="N76" s="7"/>
      <c r="O76" s="425"/>
      <c r="P76" s="9"/>
      <c r="Q76" s="64" t="str">
        <f t="shared" si="56"/>
        <v/>
      </c>
      <c r="R76" s="488"/>
      <c r="S76" s="471"/>
      <c r="T76" s="9"/>
      <c r="U76" s="9"/>
      <c r="V76" s="64" t="str">
        <f t="shared" si="57"/>
        <v/>
      </c>
      <c r="W76" s="496"/>
      <c r="X76" s="471"/>
      <c r="Y76" s="9"/>
      <c r="Z76" s="9"/>
      <c r="AA76" s="65" t="str">
        <f t="shared" si="58"/>
        <v/>
      </c>
      <c r="AB76" s="16"/>
      <c r="AC76" s="120" t="str" cm="1">
        <f t="array" ref="AC76">IF((_xlfn.IFS(TRIM(SUBSTITUTE(AB76,CHAR(160),""))="Devis 1",IFERROR(VALUE(TRIM(SUBSTITUTE(O76,CHAR(160),""))),0),TRIM(SUBSTITUTE(AB76,CHAR(160),""))="Devis 2",IFERROR(VALUE(TRIM(SUBSTITUTE(T76,CHAR(160),""))),0),TRIM(SUBSTITUTE(AB76,CHAR(160),""))="Devis 3",IFERROR(VALUE(TRIM(SUBSTITUTE(Y76,CHAR(160),""))),0),TRUE,0)*IFERROR(VALUE(TRIM(SUBSTITUTE(E76,CHAR(160),""))),0))=0,"",_xlfn.IFS(TRIM(SUBSTITUTE(AB76,CHAR(160),""))="Devis 1",IFERROR(VALUE(TRIM(SUBSTITUTE(O76,CHAR(160),""))),0),TRIM(SUBSTITUTE(AB76,CHAR(160),""))="Devis 2",IFERROR(VALUE(TRIM(SUBSTITUTE(T76,CHAR(160),""))),0),TRIM(SUBSTITUTE(AB76,CHAR(160),""))="Devis 3",IFERROR(VALUE(TRIM(SUBSTITUTE(Y76,CHAR(160),""))),0),TRUE,0)*IFERROR(VALUE(TRIM(SUBSTITUTE(E76,CHAR(160),""))),0))</f>
        <v/>
      </c>
      <c r="AD76" s="116" t="str" cm="1">
        <f t="array" ref="AD76">IF(ROUND((_xlfn.IFS(TRIM(SUBSTITUTE(AB76,CHAR(160),""))="Devis 1",IFERROR(VALUE(TRIM(SUBSTITUTE(P76,CHAR(160),""))),0),TRIM(SUBSTITUTE(AB76,CHAR(160),""))="Devis 2",IFERROR(VALUE(TRIM(SUBSTITUTE(U76,CHAR(160),""))),0),TRIM(SUBSTITUTE(AB76,CHAR(160),""))="Devis 3",IFERROR(VALUE(TRIM(SUBSTITUTE(Z76,CHAR(160),""))),0),TRUE,0)*IFERROR(VALUE(TRIM(SUBSTITUTE(E76,CHAR(160),""))),0)),2)=0,IF(AC76&lt;&gt;"",0,""),ROUND((_xlfn.IFS(TRIM(SUBSTITUTE(AB76,CHAR(160),""))="Devis 1",IFERROR(VALUE(TRIM(SUBSTITUTE(P76,CHAR(160),""))),0),TRIM(SUBSTITUTE(AB76,CHAR(160),""))="Devis 2",IFERROR(VALUE(TRIM(SUBSTITUTE(U76,CHAR(160),""))),0),TRIM(SUBSTITUTE(AB76,CHAR(160),""))="Devis 3",IFERROR(VALUE(TRIM(SUBSTITUTE(Z76,CHAR(160),""))),0),TRUE,0)*IFERROR(VALUE(TRIM(SUBSTITUTE(E76,CHAR(160),""))),0)),2))</f>
        <v/>
      </c>
      <c r="AE76" s="121" t="str">
        <f t="shared" si="92"/>
        <v/>
      </c>
      <c r="AF76" s="683"/>
      <c r="AG76" s="66" t="str">
        <f t="shared" si="59"/>
        <v/>
      </c>
      <c r="AH76" s="15" t="str">
        <f t="shared" si="60"/>
        <v/>
      </c>
      <c r="AI76" s="15" t="str">
        <f t="shared" si="61"/>
        <v/>
      </c>
      <c r="AJ76" s="442" t="str">
        <f t="shared" si="62"/>
        <v/>
      </c>
      <c r="AK76" s="15" t="str">
        <f t="shared" si="63"/>
        <v/>
      </c>
      <c r="AL76" s="15" t="str">
        <f t="shared" si="64"/>
        <v/>
      </c>
      <c r="AM76" s="15" t="str">
        <f t="shared" si="65"/>
        <v/>
      </c>
      <c r="AN76" s="15" t="str">
        <f t="shared" si="66"/>
        <v/>
      </c>
      <c r="AO76" s="15" t="str">
        <f t="shared" si="67"/>
        <v/>
      </c>
      <c r="AP76" s="15" t="str">
        <f t="shared" si="68"/>
        <v/>
      </c>
      <c r="AQ76" s="69" t="str">
        <f t="shared" si="69"/>
        <v/>
      </c>
      <c r="AR76" s="482" t="str">
        <f t="shared" si="70"/>
        <v/>
      </c>
      <c r="AS76" s="15" t="str">
        <f t="shared" si="71"/>
        <v/>
      </c>
      <c r="AT76" s="20" t="str">
        <f t="shared" si="72"/>
        <v/>
      </c>
      <c r="AU76" s="20" t="str">
        <f t="shared" si="73"/>
        <v/>
      </c>
      <c r="AV76" s="64" t="str">
        <f t="shared" si="74"/>
        <v/>
      </c>
      <c r="AW76" s="492" t="str">
        <f t="shared" si="75"/>
        <v/>
      </c>
      <c r="AX76" s="15" t="str">
        <f t="shared" si="76"/>
        <v/>
      </c>
      <c r="AY76" s="20" t="str">
        <f t="shared" si="77"/>
        <v/>
      </c>
      <c r="AZ76" s="20" t="str">
        <f t="shared" si="78"/>
        <v/>
      </c>
      <c r="BA76" s="64" t="str">
        <f t="shared" si="79"/>
        <v/>
      </c>
      <c r="BB76" s="499" t="str">
        <f t="shared" si="80"/>
        <v/>
      </c>
      <c r="BC76" s="15" t="str">
        <f t="shared" si="81"/>
        <v/>
      </c>
      <c r="BD76" s="20" t="str">
        <f t="shared" si="82"/>
        <v/>
      </c>
      <c r="BE76" s="20" t="str">
        <f t="shared" si="83"/>
        <v/>
      </c>
      <c r="BF76" s="70" t="str">
        <f t="shared" si="84"/>
        <v/>
      </c>
      <c r="BG76" s="66" t="str">
        <f t="shared" si="85"/>
        <v/>
      </c>
      <c r="BH76" s="72"/>
      <c r="BI76" s="71" t="str">
        <f t="shared" si="86"/>
        <v/>
      </c>
      <c r="BJ76" s="71" t="str">
        <f t="shared" si="55"/>
        <v/>
      </c>
      <c r="BK76" s="504" t="str">
        <f t="shared" si="87"/>
        <v/>
      </c>
      <c r="BL76" s="504" t="str" cm="1">
        <f t="array" ref="BL76">IF($AJ76="","",
_xlfn.IFS(
$BG76="Devis 1",
IF(ISBLANK(AT76),"",IFERROR(VALUE(TRIM(SUBSTITUTE(AT76,CHAR(160),""))),0)*IFERROR(VALUE(TRIM(SUBSTITUTE($AJ76,CHAR(160),""))),0)),
$BG76="Devis 2",
IF(ISBLANK(AY76),"",IFERROR(VALUE(TRIM(SUBSTITUTE(AY76,CHAR(160),""))),0)*IFERROR(VALUE(TRIM(SUBSTITUTE($AJ76,CHAR(160),""))),0)),
$BG76="Devis 3",
IF(ISBLANK(BD76),"",IFERROR(VALUE(TRIM(SUBSTITUTE(BD76,CHAR(160),""))),0)*IFERROR(VALUE(TRIM(SUBSTITUTE($AJ76,CHAR(160),""))),0)),
TRUE,0
)
)</f>
        <v/>
      </c>
      <c r="BM76" s="715" t="str" cm="1">
        <f t="array" ref="BM76">IF($AJ76="","",
_xlfn.IFS(
$BG76="Devis 1",
IF(ISBLANK(AU76),"",IFERROR(VALUE(TRIM(SUBSTITUTE(AU76,CHAR(160),""))),0)*IFERROR(VALUE(TRIM(SUBSTITUTE($AJ76,CHAR(160),""))),0)),
$BG76="Devis 2",
IF(ISBLANK(AZ76),"",IFERROR(VALUE(TRIM(SUBSTITUTE(AZ76,CHAR(160),""))),0)*IFERROR(VALUE(TRIM(SUBSTITUTE($AJ76,CHAR(160),""))),0)),
$BG76="Devis 3",
IF(ISBLANK(BE76),"",IFERROR(VALUE(TRIM(SUBSTITUTE(BE76,CHAR(160),""))),0)*IFERROR(VALUE(TRIM(SUBSTITUTE($AJ76,CHAR(160),""))),0)),
TRUE,0
)
)</f>
        <v/>
      </c>
      <c r="BN76" s="511" t="str">
        <f t="shared" si="88"/>
        <v/>
      </c>
      <c r="BO76" s="505"/>
      <c r="BP76" s="14" t="str" cm="1">
        <f t="array" ref="BP76">IF(OR(BN76="",BK76="",BL76="",BI76="",BM76="",BJ76=""),"",_xlfn.IFS(
ROUND(IFERROR(VALUE(TRIM(SUBSTITUTE(BN76,CHAR(160),""))),0),2)&gt;
ROUND(IFERROR(VALUE(TRIM(SUBSTITUTE(BK76,CHAR(160),""))),0),2),
"KO : Le montant retenu TTC est supérieur au montant raisonnable TTC. Merci de revoir la ligne de dépense ou plafonner son montant.",
ROUND(IFERROR(VALUE(TRIM(SUBSTITUTE(BL76,CHAR(160),""))),0),2)&gt;
ROUND(IFERROR(VALUE(TRIM(SUBSTITUTE(BI76,CHAR(160),""))),0),2),
"Attention : Le montant retenu HT est supérieur au montant HT raisonnable. Merci de revoir la ligne de dépense, plafonner son montant, ou justifier la reventillation HT / TVA.",
ROUND(IFERROR(VALUE(TRIM(SUBSTITUTE(BM76,CHAR(160),""))),0),2)&gt;
ROUND(IFERROR(VALUE(TRIM(SUBSTITUTE(BJ76,CHAR(160),""))),0),2),
"Attention : Le montant TVA retenu est supérieur au montant TVA raisonnable. Merci de revoir la ligne de dépense, plafonner son montant, ou justifier la reventillation HT / TVA.",
ROUND(IFERROR(VALUE(TRIM(SUBSTITUTE(BN76,CHAR(160),""))),0),2)&gt;
ROUND(IFERROR(VALUE(TRIM(SUBSTITUTE(MIN(Q76,V76,AA76),CHAR(160),""))),0),2),
"Attention : Le devis retenu n'est pas le moins cher. Une justification de la part du porteur est nécessaire.",
ROUND(IFERROR(VALUE(TRIM(SUBSTITUTE(BN76,CHAR(160),""))),0),2)=0,
"Attention : montant présenté entièrement écarté",
ROUND(IFERROR(VALUE(TRIM(SUBSTITUTE(BK76,CHAR(160),""))),0),2)=
ROUND(IFERROR(VALUE(TRIM(SUBSTITUTE(BN76,CHAR(160),""))),0),2),
"OK",
ROUND(IFERROR(VALUE(TRIM(SUBSTITUTE(BK76,CHAR(160),""))),0),2)&gt;
ROUND(IFERROR(VALUE(TRIM(SUBSTITUTE(BN76,CHAR(160),""))),0),2),
" OK : Montant instruit inférieur au montant raisonnable.",
TRUE,""
))</f>
        <v/>
      </c>
      <c r="BQ76" s="14" t="str" cm="1">
        <f t="array" ref="BQ76">IF(OR(BN76="",AE76="",BL76="",AC76="",BM76="",AD76=""),"",_xlfn.IFS(ROUND(IFERROR(VALUE(TRIM(SUBSTITUTE(BN76,CHAR(160),""))),0),2)&gt;ROUND(IFERROR(VALUE(TRIM(SUBSTITUTE(AE76,CHAR(160),""))),0),2),"KO : Le montant retenu TTC est supérieur au montant présenté TTC. Merci de revoir la ligne de dépense ou plafonner son montant.",ROUND(IFERROR(VALUE(TRIM(SUBSTITUTE(BN76,CHAR(160),""))),0),2)=0,"Attention : montant présenté entièrement écarté",ROUND(IFERROR(VALUE(TRIM(SUBSTITUTE(BL76,CHAR(160),""))),0),2)&gt;ROUND(IFERROR(VALUE(TRIM(SUBSTITUTE(AC76,CHAR(160),""))),0),2),"Attention : Le montant retenu HT est supérieur au montant HT présenté. Merci de revoir la ligne de dépense, plafonner son montant, ou justifier la reventillation HT / TVA.",ROUND(IFERROR(VALUE(TRIM(SUBSTITUTE(BM76,CHAR(160),""))),0),2)&gt;ROUND(IFERROR(VALUE(TRIM(SUBSTITUTE(AD76,CHAR(160),""))),0),2),"Attention : Le montant TVA retenu est supérieur au montant TVA présenté. Merci de revoir la ligne de dépense, plafonner son montant, ou justifier la reventillation HT / TVA.",ROUND(IFERROR(VALUE(TRIM(SUBSTITUTE(AE76,CHAR(160),""))),0),2)=0,"",ROUND(IFERROR(VALUE(TRIM(SUBSTITUTE(BN76,CHAR(160),""))),0),2)=
ROUND(IFERROR(VALUE(TRIM(SUBSTITUTE(AE76,CHAR(160),""))),0),2),"OK",ROUND(IFERROR(VALUE(TRIM(SUBSTITUTE(BN76,CHAR(160),""))),0),2)&lt;ROUND(IFERROR(VALUE(TRIM(SUBSTITUTE(AE76,CHAR(160),""))),0),2),"Attention : montant présenté partiellement écarté",TRUE,""))</f>
        <v/>
      </c>
      <c r="BR76" s="71" t="str">
        <f t="shared" si="89"/>
        <v/>
      </c>
      <c r="BS76" s="71" t="str">
        <f t="shared" si="90"/>
        <v/>
      </c>
      <c r="BT76" s="71" t="str">
        <f t="shared" si="91"/>
        <v/>
      </c>
    </row>
    <row r="77" spans="1:72" ht="18" customHeight="1">
      <c r="A77" s="684">
        <v>69</v>
      </c>
      <c r="B77" s="7"/>
      <c r="C77" s="7"/>
      <c r="D77" s="424"/>
      <c r="E77" s="11"/>
      <c r="F77" s="7"/>
      <c r="G77" s="7"/>
      <c r="H77" s="7"/>
      <c r="I77" s="7"/>
      <c r="J77" s="18"/>
      <c r="K77" s="7"/>
      <c r="L77" s="19"/>
      <c r="M77" s="475"/>
      <c r="N77" s="7"/>
      <c r="O77" s="425"/>
      <c r="P77" s="9"/>
      <c r="Q77" s="64" t="str">
        <f t="shared" si="56"/>
        <v/>
      </c>
      <c r="R77" s="488"/>
      <c r="S77" s="471"/>
      <c r="T77" s="9"/>
      <c r="U77" s="9"/>
      <c r="V77" s="64" t="str">
        <f t="shared" si="57"/>
        <v/>
      </c>
      <c r="W77" s="496"/>
      <c r="X77" s="471"/>
      <c r="Y77" s="9"/>
      <c r="Z77" s="9"/>
      <c r="AA77" s="65" t="str">
        <f t="shared" si="58"/>
        <v/>
      </c>
      <c r="AB77" s="16"/>
      <c r="AC77" s="120" t="str" cm="1">
        <f t="array" ref="AC77">IF((_xlfn.IFS(TRIM(SUBSTITUTE(AB77,CHAR(160),""))="Devis 1",IFERROR(VALUE(TRIM(SUBSTITUTE(O77,CHAR(160),""))),0),TRIM(SUBSTITUTE(AB77,CHAR(160),""))="Devis 2",IFERROR(VALUE(TRIM(SUBSTITUTE(T77,CHAR(160),""))),0),TRIM(SUBSTITUTE(AB77,CHAR(160),""))="Devis 3",IFERROR(VALUE(TRIM(SUBSTITUTE(Y77,CHAR(160),""))),0),TRUE,0)*IFERROR(VALUE(TRIM(SUBSTITUTE(E77,CHAR(160),""))),0))=0,"",_xlfn.IFS(TRIM(SUBSTITUTE(AB77,CHAR(160),""))="Devis 1",IFERROR(VALUE(TRIM(SUBSTITUTE(O77,CHAR(160),""))),0),TRIM(SUBSTITUTE(AB77,CHAR(160),""))="Devis 2",IFERROR(VALUE(TRIM(SUBSTITUTE(T77,CHAR(160),""))),0),TRIM(SUBSTITUTE(AB77,CHAR(160),""))="Devis 3",IFERROR(VALUE(TRIM(SUBSTITUTE(Y77,CHAR(160),""))),0),TRUE,0)*IFERROR(VALUE(TRIM(SUBSTITUTE(E77,CHAR(160),""))),0))</f>
        <v/>
      </c>
      <c r="AD77" s="116" t="str" cm="1">
        <f t="array" ref="AD77">IF(ROUND((_xlfn.IFS(TRIM(SUBSTITUTE(AB77,CHAR(160),""))="Devis 1",IFERROR(VALUE(TRIM(SUBSTITUTE(P77,CHAR(160),""))),0),TRIM(SUBSTITUTE(AB77,CHAR(160),""))="Devis 2",IFERROR(VALUE(TRIM(SUBSTITUTE(U77,CHAR(160),""))),0),TRIM(SUBSTITUTE(AB77,CHAR(160),""))="Devis 3",IFERROR(VALUE(TRIM(SUBSTITUTE(Z77,CHAR(160),""))),0),TRUE,0)*IFERROR(VALUE(TRIM(SUBSTITUTE(E77,CHAR(160),""))),0)),2)=0,IF(AC77&lt;&gt;"",0,""),ROUND((_xlfn.IFS(TRIM(SUBSTITUTE(AB77,CHAR(160),""))="Devis 1",IFERROR(VALUE(TRIM(SUBSTITUTE(P77,CHAR(160),""))),0),TRIM(SUBSTITUTE(AB77,CHAR(160),""))="Devis 2",IFERROR(VALUE(TRIM(SUBSTITUTE(U77,CHAR(160),""))),0),TRIM(SUBSTITUTE(AB77,CHAR(160),""))="Devis 3",IFERROR(VALUE(TRIM(SUBSTITUTE(Z77,CHAR(160),""))),0),TRUE,0)*IFERROR(VALUE(TRIM(SUBSTITUTE(E77,CHAR(160),""))),0)),2))</f>
        <v/>
      </c>
      <c r="AE77" s="121" t="str">
        <f t="shared" si="92"/>
        <v/>
      </c>
      <c r="AF77" s="683"/>
      <c r="AG77" s="66" t="str">
        <f t="shared" si="59"/>
        <v/>
      </c>
      <c r="AH77" s="15" t="str">
        <f t="shared" si="60"/>
        <v/>
      </c>
      <c r="AI77" s="15" t="str">
        <f t="shared" si="61"/>
        <v/>
      </c>
      <c r="AJ77" s="442" t="str">
        <f t="shared" si="62"/>
        <v/>
      </c>
      <c r="AK77" s="15" t="str">
        <f t="shared" si="63"/>
        <v/>
      </c>
      <c r="AL77" s="15" t="str">
        <f t="shared" si="64"/>
        <v/>
      </c>
      <c r="AM77" s="15" t="str">
        <f t="shared" si="65"/>
        <v/>
      </c>
      <c r="AN77" s="15" t="str">
        <f t="shared" si="66"/>
        <v/>
      </c>
      <c r="AO77" s="15" t="str">
        <f t="shared" si="67"/>
        <v/>
      </c>
      <c r="AP77" s="15" t="str">
        <f t="shared" si="68"/>
        <v/>
      </c>
      <c r="AQ77" s="69" t="str">
        <f t="shared" si="69"/>
        <v/>
      </c>
      <c r="AR77" s="482" t="str">
        <f t="shared" si="70"/>
        <v/>
      </c>
      <c r="AS77" s="15" t="str">
        <f t="shared" si="71"/>
        <v/>
      </c>
      <c r="AT77" s="20" t="str">
        <f t="shared" si="72"/>
        <v/>
      </c>
      <c r="AU77" s="20" t="str">
        <f t="shared" si="73"/>
        <v/>
      </c>
      <c r="AV77" s="64" t="str">
        <f t="shared" si="74"/>
        <v/>
      </c>
      <c r="AW77" s="492" t="str">
        <f t="shared" si="75"/>
        <v/>
      </c>
      <c r="AX77" s="15" t="str">
        <f t="shared" si="76"/>
        <v/>
      </c>
      <c r="AY77" s="20" t="str">
        <f t="shared" si="77"/>
        <v/>
      </c>
      <c r="AZ77" s="20" t="str">
        <f t="shared" si="78"/>
        <v/>
      </c>
      <c r="BA77" s="64" t="str">
        <f t="shared" si="79"/>
        <v/>
      </c>
      <c r="BB77" s="499" t="str">
        <f t="shared" si="80"/>
        <v/>
      </c>
      <c r="BC77" s="15" t="str">
        <f t="shared" si="81"/>
        <v/>
      </c>
      <c r="BD77" s="20" t="str">
        <f t="shared" si="82"/>
        <v/>
      </c>
      <c r="BE77" s="20" t="str">
        <f t="shared" si="83"/>
        <v/>
      </c>
      <c r="BF77" s="70" t="str">
        <f t="shared" si="84"/>
        <v/>
      </c>
      <c r="BG77" s="66" t="str">
        <f t="shared" si="85"/>
        <v/>
      </c>
      <c r="BH77" s="72"/>
      <c r="BI77" s="71" t="str">
        <f t="shared" si="86"/>
        <v/>
      </c>
      <c r="BJ77" s="71" t="str">
        <f t="shared" si="55"/>
        <v/>
      </c>
      <c r="BK77" s="504" t="str">
        <f t="shared" si="87"/>
        <v/>
      </c>
      <c r="BL77" s="504" t="str" cm="1">
        <f t="array" ref="BL77">IF($AJ77="","",
_xlfn.IFS(
$BG77="Devis 1",
IF(ISBLANK(AT77),"",IFERROR(VALUE(TRIM(SUBSTITUTE(AT77,CHAR(160),""))),0)*IFERROR(VALUE(TRIM(SUBSTITUTE($AJ77,CHAR(160),""))),0)),
$BG77="Devis 2",
IF(ISBLANK(AY77),"",IFERROR(VALUE(TRIM(SUBSTITUTE(AY77,CHAR(160),""))),0)*IFERROR(VALUE(TRIM(SUBSTITUTE($AJ77,CHAR(160),""))),0)),
$BG77="Devis 3",
IF(ISBLANK(BD77),"",IFERROR(VALUE(TRIM(SUBSTITUTE(BD77,CHAR(160),""))),0)*IFERROR(VALUE(TRIM(SUBSTITUTE($AJ77,CHAR(160),""))),0)),
TRUE,0
)
)</f>
        <v/>
      </c>
      <c r="BM77" s="715" t="str" cm="1">
        <f t="array" ref="BM77">IF($AJ77="","",
_xlfn.IFS(
$BG77="Devis 1",
IF(ISBLANK(AU77),"",IFERROR(VALUE(TRIM(SUBSTITUTE(AU77,CHAR(160),""))),0)*IFERROR(VALUE(TRIM(SUBSTITUTE($AJ77,CHAR(160),""))),0)),
$BG77="Devis 2",
IF(ISBLANK(AZ77),"",IFERROR(VALUE(TRIM(SUBSTITUTE(AZ77,CHAR(160),""))),0)*IFERROR(VALUE(TRIM(SUBSTITUTE($AJ77,CHAR(160),""))),0)),
$BG77="Devis 3",
IF(ISBLANK(BE77),"",IFERROR(VALUE(TRIM(SUBSTITUTE(BE77,CHAR(160),""))),0)*IFERROR(VALUE(TRIM(SUBSTITUTE($AJ77,CHAR(160),""))),0)),
TRUE,0
)
)</f>
        <v/>
      </c>
      <c r="BN77" s="511" t="str">
        <f t="shared" si="88"/>
        <v/>
      </c>
      <c r="BO77" s="505"/>
      <c r="BP77" s="14" t="str" cm="1">
        <f t="array" ref="BP77">IF(OR(BN77="",BK77="",BL77="",BI77="",BM77="",BJ77=""),"",_xlfn.IFS(
ROUND(IFERROR(VALUE(TRIM(SUBSTITUTE(BN77,CHAR(160),""))),0),2)&gt;
ROUND(IFERROR(VALUE(TRIM(SUBSTITUTE(BK77,CHAR(160),""))),0),2),
"KO : Le montant retenu TTC est supérieur au montant raisonnable TTC. Merci de revoir la ligne de dépense ou plafonner son montant.",
ROUND(IFERROR(VALUE(TRIM(SUBSTITUTE(BL77,CHAR(160),""))),0),2)&gt;
ROUND(IFERROR(VALUE(TRIM(SUBSTITUTE(BI77,CHAR(160),""))),0),2),
"Attention : Le montant retenu HT est supérieur au montant HT raisonnable. Merci de revoir la ligne de dépense, plafonner son montant, ou justifier la reventillation HT / TVA.",
ROUND(IFERROR(VALUE(TRIM(SUBSTITUTE(BM77,CHAR(160),""))),0),2)&gt;
ROUND(IFERROR(VALUE(TRIM(SUBSTITUTE(BJ77,CHAR(160),""))),0),2),
"Attention : Le montant TVA retenu est supérieur au montant TVA raisonnable. Merci de revoir la ligne de dépense, plafonner son montant, ou justifier la reventillation HT / TVA.",
ROUND(IFERROR(VALUE(TRIM(SUBSTITUTE(BN77,CHAR(160),""))),0),2)&gt;
ROUND(IFERROR(VALUE(TRIM(SUBSTITUTE(MIN(Q77,V77,AA77),CHAR(160),""))),0),2),
"Attention : Le devis retenu n'est pas le moins cher. Une justification de la part du porteur est nécessaire.",
ROUND(IFERROR(VALUE(TRIM(SUBSTITUTE(BN77,CHAR(160),""))),0),2)=0,
"Attention : montant présenté entièrement écarté",
ROUND(IFERROR(VALUE(TRIM(SUBSTITUTE(BK77,CHAR(160),""))),0),2)=
ROUND(IFERROR(VALUE(TRIM(SUBSTITUTE(BN77,CHAR(160),""))),0),2),
"OK",
ROUND(IFERROR(VALUE(TRIM(SUBSTITUTE(BK77,CHAR(160),""))),0),2)&gt;
ROUND(IFERROR(VALUE(TRIM(SUBSTITUTE(BN77,CHAR(160),""))),0),2),
" OK : Montant instruit inférieur au montant raisonnable.",
TRUE,""
))</f>
        <v/>
      </c>
      <c r="BQ77" s="14" t="str" cm="1">
        <f t="array" ref="BQ77">IF(OR(BN77="",AE77="",BL77="",AC77="",BM77="",AD77=""),"",_xlfn.IFS(ROUND(IFERROR(VALUE(TRIM(SUBSTITUTE(BN77,CHAR(160),""))),0),2)&gt;ROUND(IFERROR(VALUE(TRIM(SUBSTITUTE(AE77,CHAR(160),""))),0),2),"KO : Le montant retenu TTC est supérieur au montant présenté TTC. Merci de revoir la ligne de dépense ou plafonner son montant.",ROUND(IFERROR(VALUE(TRIM(SUBSTITUTE(BN77,CHAR(160),""))),0),2)=0,"Attention : montant présenté entièrement écarté",ROUND(IFERROR(VALUE(TRIM(SUBSTITUTE(BL77,CHAR(160),""))),0),2)&gt;ROUND(IFERROR(VALUE(TRIM(SUBSTITUTE(AC77,CHAR(160),""))),0),2),"Attention : Le montant retenu HT est supérieur au montant HT présenté. Merci de revoir la ligne de dépense, plafonner son montant, ou justifier la reventillation HT / TVA.",ROUND(IFERROR(VALUE(TRIM(SUBSTITUTE(BM77,CHAR(160),""))),0),2)&gt;ROUND(IFERROR(VALUE(TRIM(SUBSTITUTE(AD77,CHAR(160),""))),0),2),"Attention : Le montant TVA retenu est supérieur au montant TVA présenté. Merci de revoir la ligne de dépense, plafonner son montant, ou justifier la reventillation HT / TVA.",ROUND(IFERROR(VALUE(TRIM(SUBSTITUTE(AE77,CHAR(160),""))),0),2)=0,"",ROUND(IFERROR(VALUE(TRIM(SUBSTITUTE(BN77,CHAR(160),""))),0),2)=
ROUND(IFERROR(VALUE(TRIM(SUBSTITUTE(AE77,CHAR(160),""))),0),2),"OK",ROUND(IFERROR(VALUE(TRIM(SUBSTITUTE(BN77,CHAR(160),""))),0),2)&lt;ROUND(IFERROR(VALUE(TRIM(SUBSTITUTE(AE77,CHAR(160),""))),0),2),"Attention : montant présenté partiellement écarté",TRUE,""))</f>
        <v/>
      </c>
      <c r="BR77" s="71" t="str">
        <f t="shared" si="89"/>
        <v/>
      </c>
      <c r="BS77" s="71" t="str">
        <f t="shared" si="90"/>
        <v/>
      </c>
      <c r="BT77" s="71" t="str">
        <f t="shared" si="91"/>
        <v/>
      </c>
    </row>
    <row r="78" spans="1:72" ht="18" customHeight="1">
      <c r="A78" s="684">
        <v>70</v>
      </c>
      <c r="B78" s="7"/>
      <c r="C78" s="7"/>
      <c r="D78" s="424"/>
      <c r="E78" s="11"/>
      <c r="F78" s="7"/>
      <c r="G78" s="7"/>
      <c r="H78" s="7"/>
      <c r="I78" s="7"/>
      <c r="J78" s="18"/>
      <c r="K78" s="7"/>
      <c r="L78" s="19"/>
      <c r="M78" s="475"/>
      <c r="N78" s="7"/>
      <c r="O78" s="425"/>
      <c r="P78" s="9"/>
      <c r="Q78" s="64" t="str">
        <f t="shared" si="56"/>
        <v/>
      </c>
      <c r="R78" s="488"/>
      <c r="S78" s="471"/>
      <c r="T78" s="9"/>
      <c r="U78" s="9"/>
      <c r="V78" s="64" t="str">
        <f t="shared" si="57"/>
        <v/>
      </c>
      <c r="W78" s="496"/>
      <c r="X78" s="471"/>
      <c r="Y78" s="9"/>
      <c r="Z78" s="9"/>
      <c r="AA78" s="65" t="str">
        <f t="shared" si="58"/>
        <v/>
      </c>
      <c r="AB78" s="16"/>
      <c r="AC78" s="120" t="str" cm="1">
        <f t="array" ref="AC78">IF((_xlfn.IFS(TRIM(SUBSTITUTE(AB78,CHAR(160),""))="Devis 1",IFERROR(VALUE(TRIM(SUBSTITUTE(O78,CHAR(160),""))),0),TRIM(SUBSTITUTE(AB78,CHAR(160),""))="Devis 2",IFERROR(VALUE(TRIM(SUBSTITUTE(T78,CHAR(160),""))),0),TRIM(SUBSTITUTE(AB78,CHAR(160),""))="Devis 3",IFERROR(VALUE(TRIM(SUBSTITUTE(Y78,CHAR(160),""))),0),TRUE,0)*IFERROR(VALUE(TRIM(SUBSTITUTE(E78,CHAR(160),""))),0))=0,"",_xlfn.IFS(TRIM(SUBSTITUTE(AB78,CHAR(160),""))="Devis 1",IFERROR(VALUE(TRIM(SUBSTITUTE(O78,CHAR(160),""))),0),TRIM(SUBSTITUTE(AB78,CHAR(160),""))="Devis 2",IFERROR(VALUE(TRIM(SUBSTITUTE(T78,CHAR(160),""))),0),TRIM(SUBSTITUTE(AB78,CHAR(160),""))="Devis 3",IFERROR(VALUE(TRIM(SUBSTITUTE(Y78,CHAR(160),""))),0),TRUE,0)*IFERROR(VALUE(TRIM(SUBSTITUTE(E78,CHAR(160),""))),0))</f>
        <v/>
      </c>
      <c r="AD78" s="116" t="str" cm="1">
        <f t="array" ref="AD78">IF(ROUND((_xlfn.IFS(TRIM(SUBSTITUTE(AB78,CHAR(160),""))="Devis 1",IFERROR(VALUE(TRIM(SUBSTITUTE(P78,CHAR(160),""))),0),TRIM(SUBSTITUTE(AB78,CHAR(160),""))="Devis 2",IFERROR(VALUE(TRIM(SUBSTITUTE(U78,CHAR(160),""))),0),TRIM(SUBSTITUTE(AB78,CHAR(160),""))="Devis 3",IFERROR(VALUE(TRIM(SUBSTITUTE(Z78,CHAR(160),""))),0),TRUE,0)*IFERROR(VALUE(TRIM(SUBSTITUTE(E78,CHAR(160),""))),0)),2)=0,IF(AC78&lt;&gt;"",0,""),ROUND((_xlfn.IFS(TRIM(SUBSTITUTE(AB78,CHAR(160),""))="Devis 1",IFERROR(VALUE(TRIM(SUBSTITUTE(P78,CHAR(160),""))),0),TRIM(SUBSTITUTE(AB78,CHAR(160),""))="Devis 2",IFERROR(VALUE(TRIM(SUBSTITUTE(U78,CHAR(160),""))),0),TRIM(SUBSTITUTE(AB78,CHAR(160),""))="Devis 3",IFERROR(VALUE(TRIM(SUBSTITUTE(Z78,CHAR(160),""))),0),TRUE,0)*IFERROR(VALUE(TRIM(SUBSTITUTE(E78,CHAR(160),""))),0)),2))</f>
        <v/>
      </c>
      <c r="AE78" s="121" t="str">
        <f t="shared" si="92"/>
        <v/>
      </c>
      <c r="AF78" s="683"/>
      <c r="AG78" s="66" t="str">
        <f t="shared" si="59"/>
        <v/>
      </c>
      <c r="AH78" s="15" t="str">
        <f t="shared" si="60"/>
        <v/>
      </c>
      <c r="AI78" s="15" t="str">
        <f t="shared" si="61"/>
        <v/>
      </c>
      <c r="AJ78" s="442" t="str">
        <f t="shared" si="62"/>
        <v/>
      </c>
      <c r="AK78" s="15" t="str">
        <f t="shared" si="63"/>
        <v/>
      </c>
      <c r="AL78" s="15" t="str">
        <f t="shared" si="64"/>
        <v/>
      </c>
      <c r="AM78" s="15" t="str">
        <f t="shared" si="65"/>
        <v/>
      </c>
      <c r="AN78" s="15" t="str">
        <f t="shared" si="66"/>
        <v/>
      </c>
      <c r="AO78" s="15" t="str">
        <f t="shared" si="67"/>
        <v/>
      </c>
      <c r="AP78" s="15" t="str">
        <f t="shared" si="68"/>
        <v/>
      </c>
      <c r="AQ78" s="69" t="str">
        <f t="shared" si="69"/>
        <v/>
      </c>
      <c r="AR78" s="482" t="str">
        <f t="shared" si="70"/>
        <v/>
      </c>
      <c r="AS78" s="15" t="str">
        <f t="shared" si="71"/>
        <v/>
      </c>
      <c r="AT78" s="20" t="str">
        <f t="shared" si="72"/>
        <v/>
      </c>
      <c r="AU78" s="20" t="str">
        <f t="shared" si="73"/>
        <v/>
      </c>
      <c r="AV78" s="64" t="str">
        <f t="shared" si="74"/>
        <v/>
      </c>
      <c r="AW78" s="492" t="str">
        <f t="shared" si="75"/>
        <v/>
      </c>
      <c r="AX78" s="15" t="str">
        <f t="shared" si="76"/>
        <v/>
      </c>
      <c r="AY78" s="20" t="str">
        <f t="shared" si="77"/>
        <v/>
      </c>
      <c r="AZ78" s="20" t="str">
        <f t="shared" si="78"/>
        <v/>
      </c>
      <c r="BA78" s="64" t="str">
        <f t="shared" si="79"/>
        <v/>
      </c>
      <c r="BB78" s="499" t="str">
        <f t="shared" si="80"/>
        <v/>
      </c>
      <c r="BC78" s="15" t="str">
        <f t="shared" si="81"/>
        <v/>
      </c>
      <c r="BD78" s="20" t="str">
        <f t="shared" si="82"/>
        <v/>
      </c>
      <c r="BE78" s="20" t="str">
        <f t="shared" si="83"/>
        <v/>
      </c>
      <c r="BF78" s="70" t="str">
        <f t="shared" si="84"/>
        <v/>
      </c>
      <c r="BG78" s="66" t="str">
        <f t="shared" si="85"/>
        <v/>
      </c>
      <c r="BH78" s="72"/>
      <c r="BI78" s="71" t="str">
        <f t="shared" si="86"/>
        <v/>
      </c>
      <c r="BJ78" s="71" t="str">
        <f t="shared" si="55"/>
        <v/>
      </c>
      <c r="BK78" s="504" t="str">
        <f t="shared" si="87"/>
        <v/>
      </c>
      <c r="BL78" s="504" t="str" cm="1">
        <f t="array" ref="BL78">IF($AJ78="","",
_xlfn.IFS(
$BG78="Devis 1",
IF(ISBLANK(AT78),"",IFERROR(VALUE(TRIM(SUBSTITUTE(AT78,CHAR(160),""))),0)*IFERROR(VALUE(TRIM(SUBSTITUTE($AJ78,CHAR(160),""))),0)),
$BG78="Devis 2",
IF(ISBLANK(AY78),"",IFERROR(VALUE(TRIM(SUBSTITUTE(AY78,CHAR(160),""))),0)*IFERROR(VALUE(TRIM(SUBSTITUTE($AJ78,CHAR(160),""))),0)),
$BG78="Devis 3",
IF(ISBLANK(BD78),"",IFERROR(VALUE(TRIM(SUBSTITUTE(BD78,CHAR(160),""))),0)*IFERROR(VALUE(TRIM(SUBSTITUTE($AJ78,CHAR(160),""))),0)),
TRUE,0
)
)</f>
        <v/>
      </c>
      <c r="BM78" s="715" t="str" cm="1">
        <f t="array" ref="BM78">IF($AJ78="","",
_xlfn.IFS(
$BG78="Devis 1",
IF(ISBLANK(AU78),"",IFERROR(VALUE(TRIM(SUBSTITUTE(AU78,CHAR(160),""))),0)*IFERROR(VALUE(TRIM(SUBSTITUTE($AJ78,CHAR(160),""))),0)),
$BG78="Devis 2",
IF(ISBLANK(AZ78),"",IFERROR(VALUE(TRIM(SUBSTITUTE(AZ78,CHAR(160),""))),0)*IFERROR(VALUE(TRIM(SUBSTITUTE($AJ78,CHAR(160),""))),0)),
$BG78="Devis 3",
IF(ISBLANK(BE78),"",IFERROR(VALUE(TRIM(SUBSTITUTE(BE78,CHAR(160),""))),0)*IFERROR(VALUE(TRIM(SUBSTITUTE($AJ78,CHAR(160),""))),0)),
TRUE,0
)
)</f>
        <v/>
      </c>
      <c r="BN78" s="511" t="str">
        <f t="shared" si="88"/>
        <v/>
      </c>
      <c r="BO78" s="505"/>
      <c r="BP78" s="14" t="str" cm="1">
        <f t="array" ref="BP78">IF(OR(BN78="",BK78="",BL78="",BI78="",BM78="",BJ78=""),"",_xlfn.IFS(
ROUND(IFERROR(VALUE(TRIM(SUBSTITUTE(BN78,CHAR(160),""))),0),2)&gt;
ROUND(IFERROR(VALUE(TRIM(SUBSTITUTE(BK78,CHAR(160),""))),0),2),
"KO : Le montant retenu TTC est supérieur au montant raisonnable TTC. Merci de revoir la ligne de dépense ou plafonner son montant.",
ROUND(IFERROR(VALUE(TRIM(SUBSTITUTE(BL78,CHAR(160),""))),0),2)&gt;
ROUND(IFERROR(VALUE(TRIM(SUBSTITUTE(BI78,CHAR(160),""))),0),2),
"Attention : Le montant retenu HT est supérieur au montant HT raisonnable. Merci de revoir la ligne de dépense, plafonner son montant, ou justifier la reventillation HT / TVA.",
ROUND(IFERROR(VALUE(TRIM(SUBSTITUTE(BM78,CHAR(160),""))),0),2)&gt;
ROUND(IFERROR(VALUE(TRIM(SUBSTITUTE(BJ78,CHAR(160),""))),0),2),
"Attention : Le montant TVA retenu est supérieur au montant TVA raisonnable. Merci de revoir la ligne de dépense, plafonner son montant, ou justifier la reventillation HT / TVA.",
ROUND(IFERROR(VALUE(TRIM(SUBSTITUTE(BN78,CHAR(160),""))),0),2)&gt;
ROUND(IFERROR(VALUE(TRIM(SUBSTITUTE(MIN(Q78,V78,AA78),CHAR(160),""))),0),2),
"Attention : Le devis retenu n'est pas le moins cher. Une justification de la part du porteur est nécessaire.",
ROUND(IFERROR(VALUE(TRIM(SUBSTITUTE(BN78,CHAR(160),""))),0),2)=0,
"Attention : montant présenté entièrement écarté",
ROUND(IFERROR(VALUE(TRIM(SUBSTITUTE(BK78,CHAR(160),""))),0),2)=
ROUND(IFERROR(VALUE(TRIM(SUBSTITUTE(BN78,CHAR(160),""))),0),2),
"OK",
ROUND(IFERROR(VALUE(TRIM(SUBSTITUTE(BK78,CHAR(160),""))),0),2)&gt;
ROUND(IFERROR(VALUE(TRIM(SUBSTITUTE(BN78,CHAR(160),""))),0),2),
" OK : Montant instruit inférieur au montant raisonnable.",
TRUE,""
))</f>
        <v/>
      </c>
      <c r="BQ78" s="14" t="str" cm="1">
        <f t="array" ref="BQ78">IF(OR(BN78="",AE78="",BL78="",AC78="",BM78="",AD78=""),"",_xlfn.IFS(ROUND(IFERROR(VALUE(TRIM(SUBSTITUTE(BN78,CHAR(160),""))),0),2)&gt;ROUND(IFERROR(VALUE(TRIM(SUBSTITUTE(AE78,CHAR(160),""))),0),2),"KO : Le montant retenu TTC est supérieur au montant présenté TTC. Merci de revoir la ligne de dépense ou plafonner son montant.",ROUND(IFERROR(VALUE(TRIM(SUBSTITUTE(BN78,CHAR(160),""))),0),2)=0,"Attention : montant présenté entièrement écarté",ROUND(IFERROR(VALUE(TRIM(SUBSTITUTE(BL78,CHAR(160),""))),0),2)&gt;ROUND(IFERROR(VALUE(TRIM(SUBSTITUTE(AC78,CHAR(160),""))),0),2),"Attention : Le montant retenu HT est supérieur au montant HT présenté. Merci de revoir la ligne de dépense, plafonner son montant, ou justifier la reventillation HT / TVA.",ROUND(IFERROR(VALUE(TRIM(SUBSTITUTE(BM78,CHAR(160),""))),0),2)&gt;ROUND(IFERROR(VALUE(TRIM(SUBSTITUTE(AD78,CHAR(160),""))),0),2),"Attention : Le montant TVA retenu est supérieur au montant TVA présenté. Merci de revoir la ligne de dépense, plafonner son montant, ou justifier la reventillation HT / TVA.",ROUND(IFERROR(VALUE(TRIM(SUBSTITUTE(AE78,CHAR(160),""))),0),2)=0,"",ROUND(IFERROR(VALUE(TRIM(SUBSTITUTE(BN78,CHAR(160),""))),0),2)=
ROUND(IFERROR(VALUE(TRIM(SUBSTITUTE(AE78,CHAR(160),""))),0),2),"OK",ROUND(IFERROR(VALUE(TRIM(SUBSTITUTE(BN78,CHAR(160),""))),0),2)&lt;ROUND(IFERROR(VALUE(TRIM(SUBSTITUTE(AE78,CHAR(160),""))),0),2),"Attention : montant présenté partiellement écarté",TRUE,""))</f>
        <v/>
      </c>
      <c r="BR78" s="71" t="str">
        <f t="shared" si="89"/>
        <v/>
      </c>
      <c r="BS78" s="71" t="str">
        <f t="shared" si="90"/>
        <v/>
      </c>
      <c r="BT78" s="71" t="str">
        <f t="shared" si="91"/>
        <v/>
      </c>
    </row>
    <row r="79" spans="1:72" ht="18" customHeight="1">
      <c r="A79" s="684">
        <v>71</v>
      </c>
      <c r="B79" s="7"/>
      <c r="C79" s="7"/>
      <c r="D79" s="424"/>
      <c r="E79" s="11"/>
      <c r="F79" s="7"/>
      <c r="G79" s="7"/>
      <c r="H79" s="7"/>
      <c r="I79" s="7"/>
      <c r="J79" s="18"/>
      <c r="K79" s="7"/>
      <c r="L79" s="19"/>
      <c r="M79" s="475"/>
      <c r="N79" s="7"/>
      <c r="O79" s="425"/>
      <c r="P79" s="9"/>
      <c r="Q79" s="64" t="str">
        <f t="shared" si="56"/>
        <v/>
      </c>
      <c r="R79" s="488"/>
      <c r="S79" s="471"/>
      <c r="T79" s="9"/>
      <c r="U79" s="9"/>
      <c r="V79" s="64" t="str">
        <f t="shared" si="57"/>
        <v/>
      </c>
      <c r="W79" s="496"/>
      <c r="X79" s="471"/>
      <c r="Y79" s="9"/>
      <c r="Z79" s="9"/>
      <c r="AA79" s="65" t="str">
        <f t="shared" si="58"/>
        <v/>
      </c>
      <c r="AB79" s="16"/>
      <c r="AC79" s="120" t="str" cm="1">
        <f t="array" ref="AC79">IF((_xlfn.IFS(TRIM(SUBSTITUTE(AB79,CHAR(160),""))="Devis 1",IFERROR(VALUE(TRIM(SUBSTITUTE(O79,CHAR(160),""))),0),TRIM(SUBSTITUTE(AB79,CHAR(160),""))="Devis 2",IFERROR(VALUE(TRIM(SUBSTITUTE(T79,CHAR(160),""))),0),TRIM(SUBSTITUTE(AB79,CHAR(160),""))="Devis 3",IFERROR(VALUE(TRIM(SUBSTITUTE(Y79,CHAR(160),""))),0),TRUE,0)*IFERROR(VALUE(TRIM(SUBSTITUTE(E79,CHAR(160),""))),0))=0,"",_xlfn.IFS(TRIM(SUBSTITUTE(AB79,CHAR(160),""))="Devis 1",IFERROR(VALUE(TRIM(SUBSTITUTE(O79,CHAR(160),""))),0),TRIM(SUBSTITUTE(AB79,CHAR(160),""))="Devis 2",IFERROR(VALUE(TRIM(SUBSTITUTE(T79,CHAR(160),""))),0),TRIM(SUBSTITUTE(AB79,CHAR(160),""))="Devis 3",IFERROR(VALUE(TRIM(SUBSTITUTE(Y79,CHAR(160),""))),0),TRUE,0)*IFERROR(VALUE(TRIM(SUBSTITUTE(E79,CHAR(160),""))),0))</f>
        <v/>
      </c>
      <c r="AD79" s="116" t="str" cm="1">
        <f t="array" ref="AD79">IF(ROUND((_xlfn.IFS(TRIM(SUBSTITUTE(AB79,CHAR(160),""))="Devis 1",IFERROR(VALUE(TRIM(SUBSTITUTE(P79,CHAR(160),""))),0),TRIM(SUBSTITUTE(AB79,CHAR(160),""))="Devis 2",IFERROR(VALUE(TRIM(SUBSTITUTE(U79,CHAR(160),""))),0),TRIM(SUBSTITUTE(AB79,CHAR(160),""))="Devis 3",IFERROR(VALUE(TRIM(SUBSTITUTE(Z79,CHAR(160),""))),0),TRUE,0)*IFERROR(VALUE(TRIM(SUBSTITUTE(E79,CHAR(160),""))),0)),2)=0,IF(AC79&lt;&gt;"",0,""),ROUND((_xlfn.IFS(TRIM(SUBSTITUTE(AB79,CHAR(160),""))="Devis 1",IFERROR(VALUE(TRIM(SUBSTITUTE(P79,CHAR(160),""))),0),TRIM(SUBSTITUTE(AB79,CHAR(160),""))="Devis 2",IFERROR(VALUE(TRIM(SUBSTITUTE(U79,CHAR(160),""))),0),TRIM(SUBSTITUTE(AB79,CHAR(160),""))="Devis 3",IFERROR(VALUE(TRIM(SUBSTITUTE(Z79,CHAR(160),""))),0),TRUE,0)*IFERROR(VALUE(TRIM(SUBSTITUTE(E79,CHAR(160),""))),0)),2))</f>
        <v/>
      </c>
      <c r="AE79" s="121" t="str">
        <f t="shared" si="92"/>
        <v/>
      </c>
      <c r="AF79" s="683"/>
      <c r="AG79" s="66" t="str">
        <f t="shared" si="59"/>
        <v/>
      </c>
      <c r="AH79" s="15" t="str">
        <f t="shared" si="60"/>
        <v/>
      </c>
      <c r="AI79" s="15" t="str">
        <f t="shared" si="61"/>
        <v/>
      </c>
      <c r="AJ79" s="442" t="str">
        <f t="shared" si="62"/>
        <v/>
      </c>
      <c r="AK79" s="15" t="str">
        <f t="shared" si="63"/>
        <v/>
      </c>
      <c r="AL79" s="15" t="str">
        <f t="shared" si="64"/>
        <v/>
      </c>
      <c r="AM79" s="15" t="str">
        <f t="shared" si="65"/>
        <v/>
      </c>
      <c r="AN79" s="15" t="str">
        <f t="shared" si="66"/>
        <v/>
      </c>
      <c r="AO79" s="15" t="str">
        <f t="shared" si="67"/>
        <v/>
      </c>
      <c r="AP79" s="15" t="str">
        <f t="shared" si="68"/>
        <v/>
      </c>
      <c r="AQ79" s="69" t="str">
        <f t="shared" si="69"/>
        <v/>
      </c>
      <c r="AR79" s="482" t="str">
        <f t="shared" si="70"/>
        <v/>
      </c>
      <c r="AS79" s="15" t="str">
        <f t="shared" si="71"/>
        <v/>
      </c>
      <c r="AT79" s="20" t="str">
        <f t="shared" si="72"/>
        <v/>
      </c>
      <c r="AU79" s="20" t="str">
        <f t="shared" si="73"/>
        <v/>
      </c>
      <c r="AV79" s="64" t="str">
        <f t="shared" si="74"/>
        <v/>
      </c>
      <c r="AW79" s="492" t="str">
        <f t="shared" si="75"/>
        <v/>
      </c>
      <c r="AX79" s="15" t="str">
        <f t="shared" si="76"/>
        <v/>
      </c>
      <c r="AY79" s="20" t="str">
        <f t="shared" si="77"/>
        <v/>
      </c>
      <c r="AZ79" s="20" t="str">
        <f t="shared" si="78"/>
        <v/>
      </c>
      <c r="BA79" s="64" t="str">
        <f t="shared" si="79"/>
        <v/>
      </c>
      <c r="BB79" s="499" t="str">
        <f t="shared" si="80"/>
        <v/>
      </c>
      <c r="BC79" s="15" t="str">
        <f t="shared" si="81"/>
        <v/>
      </c>
      <c r="BD79" s="20" t="str">
        <f t="shared" si="82"/>
        <v/>
      </c>
      <c r="BE79" s="20" t="str">
        <f t="shared" si="83"/>
        <v/>
      </c>
      <c r="BF79" s="70" t="str">
        <f t="shared" si="84"/>
        <v/>
      </c>
      <c r="BG79" s="66" t="str">
        <f t="shared" si="85"/>
        <v/>
      </c>
      <c r="BH79" s="72"/>
      <c r="BI79" s="71" t="str">
        <f t="shared" si="86"/>
        <v/>
      </c>
      <c r="BJ79" s="71" t="str">
        <f t="shared" si="55"/>
        <v/>
      </c>
      <c r="BK79" s="504" t="str">
        <f t="shared" si="87"/>
        <v/>
      </c>
      <c r="BL79" s="504" t="str" cm="1">
        <f t="array" ref="BL79">IF($AJ79="","",
_xlfn.IFS(
$BG79="Devis 1",
IF(ISBLANK(AT79),"",IFERROR(VALUE(TRIM(SUBSTITUTE(AT79,CHAR(160),""))),0)*IFERROR(VALUE(TRIM(SUBSTITUTE($AJ79,CHAR(160),""))),0)),
$BG79="Devis 2",
IF(ISBLANK(AY79),"",IFERROR(VALUE(TRIM(SUBSTITUTE(AY79,CHAR(160),""))),0)*IFERROR(VALUE(TRIM(SUBSTITUTE($AJ79,CHAR(160),""))),0)),
$BG79="Devis 3",
IF(ISBLANK(BD79),"",IFERROR(VALUE(TRIM(SUBSTITUTE(BD79,CHAR(160),""))),0)*IFERROR(VALUE(TRIM(SUBSTITUTE($AJ79,CHAR(160),""))),0)),
TRUE,0
)
)</f>
        <v/>
      </c>
      <c r="BM79" s="715" t="str" cm="1">
        <f t="array" ref="BM79">IF($AJ79="","",
_xlfn.IFS(
$BG79="Devis 1",
IF(ISBLANK(AU79),"",IFERROR(VALUE(TRIM(SUBSTITUTE(AU79,CHAR(160),""))),0)*IFERROR(VALUE(TRIM(SUBSTITUTE($AJ79,CHAR(160),""))),0)),
$BG79="Devis 2",
IF(ISBLANK(AZ79),"",IFERROR(VALUE(TRIM(SUBSTITUTE(AZ79,CHAR(160),""))),0)*IFERROR(VALUE(TRIM(SUBSTITUTE($AJ79,CHAR(160),""))),0)),
$BG79="Devis 3",
IF(ISBLANK(BE79),"",IFERROR(VALUE(TRIM(SUBSTITUTE(BE79,CHAR(160),""))),0)*IFERROR(VALUE(TRIM(SUBSTITUTE($AJ79,CHAR(160),""))),0)),
TRUE,0
)
)</f>
        <v/>
      </c>
      <c r="BN79" s="511" t="str">
        <f t="shared" si="88"/>
        <v/>
      </c>
      <c r="BO79" s="505"/>
      <c r="BP79" s="14" t="str" cm="1">
        <f t="array" ref="BP79">IF(OR(BN79="",BK79="",BL79="",BI79="",BM79="",BJ79=""),"",_xlfn.IFS(
ROUND(IFERROR(VALUE(TRIM(SUBSTITUTE(BN79,CHAR(160),""))),0),2)&gt;
ROUND(IFERROR(VALUE(TRIM(SUBSTITUTE(BK79,CHAR(160),""))),0),2),
"KO : Le montant retenu TTC est supérieur au montant raisonnable TTC. Merci de revoir la ligne de dépense ou plafonner son montant.",
ROUND(IFERROR(VALUE(TRIM(SUBSTITUTE(BL79,CHAR(160),""))),0),2)&gt;
ROUND(IFERROR(VALUE(TRIM(SUBSTITUTE(BI79,CHAR(160),""))),0),2),
"Attention : Le montant retenu HT est supérieur au montant HT raisonnable. Merci de revoir la ligne de dépense, plafonner son montant, ou justifier la reventillation HT / TVA.",
ROUND(IFERROR(VALUE(TRIM(SUBSTITUTE(BM79,CHAR(160),""))),0),2)&gt;
ROUND(IFERROR(VALUE(TRIM(SUBSTITUTE(BJ79,CHAR(160),""))),0),2),
"Attention : Le montant TVA retenu est supérieur au montant TVA raisonnable. Merci de revoir la ligne de dépense, plafonner son montant, ou justifier la reventillation HT / TVA.",
ROUND(IFERROR(VALUE(TRIM(SUBSTITUTE(BN79,CHAR(160),""))),0),2)&gt;
ROUND(IFERROR(VALUE(TRIM(SUBSTITUTE(MIN(Q79,V79,AA79),CHAR(160),""))),0),2),
"Attention : Le devis retenu n'est pas le moins cher. Une justification de la part du porteur est nécessaire.",
ROUND(IFERROR(VALUE(TRIM(SUBSTITUTE(BN79,CHAR(160),""))),0),2)=0,
"Attention : montant présenté entièrement écarté",
ROUND(IFERROR(VALUE(TRIM(SUBSTITUTE(BK79,CHAR(160),""))),0),2)=
ROUND(IFERROR(VALUE(TRIM(SUBSTITUTE(BN79,CHAR(160),""))),0),2),
"OK",
ROUND(IFERROR(VALUE(TRIM(SUBSTITUTE(BK79,CHAR(160),""))),0),2)&gt;
ROUND(IFERROR(VALUE(TRIM(SUBSTITUTE(BN79,CHAR(160),""))),0),2),
" OK : Montant instruit inférieur au montant raisonnable.",
TRUE,""
))</f>
        <v/>
      </c>
      <c r="BQ79" s="14" t="str" cm="1">
        <f t="array" ref="BQ79">IF(OR(BN79="",AE79="",BL79="",AC79="",BM79="",AD79=""),"",_xlfn.IFS(ROUND(IFERROR(VALUE(TRIM(SUBSTITUTE(BN79,CHAR(160),""))),0),2)&gt;ROUND(IFERROR(VALUE(TRIM(SUBSTITUTE(AE79,CHAR(160),""))),0),2),"KO : Le montant retenu TTC est supérieur au montant présenté TTC. Merci de revoir la ligne de dépense ou plafonner son montant.",ROUND(IFERROR(VALUE(TRIM(SUBSTITUTE(BN79,CHAR(160),""))),0),2)=0,"Attention : montant présenté entièrement écarté",ROUND(IFERROR(VALUE(TRIM(SUBSTITUTE(BL79,CHAR(160),""))),0),2)&gt;ROUND(IFERROR(VALUE(TRIM(SUBSTITUTE(AC79,CHAR(160),""))),0),2),"Attention : Le montant retenu HT est supérieur au montant HT présenté. Merci de revoir la ligne de dépense, plafonner son montant, ou justifier la reventillation HT / TVA.",ROUND(IFERROR(VALUE(TRIM(SUBSTITUTE(BM79,CHAR(160),""))),0),2)&gt;ROUND(IFERROR(VALUE(TRIM(SUBSTITUTE(AD79,CHAR(160),""))),0),2),"Attention : Le montant TVA retenu est supérieur au montant TVA présenté. Merci de revoir la ligne de dépense, plafonner son montant, ou justifier la reventillation HT / TVA.",ROUND(IFERROR(VALUE(TRIM(SUBSTITUTE(AE79,CHAR(160),""))),0),2)=0,"",ROUND(IFERROR(VALUE(TRIM(SUBSTITUTE(BN79,CHAR(160),""))),0),2)=
ROUND(IFERROR(VALUE(TRIM(SUBSTITUTE(AE79,CHAR(160),""))),0),2),"OK",ROUND(IFERROR(VALUE(TRIM(SUBSTITUTE(BN79,CHAR(160),""))),0),2)&lt;ROUND(IFERROR(VALUE(TRIM(SUBSTITUTE(AE79,CHAR(160),""))),0),2),"Attention : montant présenté partiellement écarté",TRUE,""))</f>
        <v/>
      </c>
      <c r="BR79" s="71" t="str">
        <f t="shared" si="89"/>
        <v/>
      </c>
      <c r="BS79" s="71" t="str">
        <f t="shared" si="90"/>
        <v/>
      </c>
      <c r="BT79" s="71" t="str">
        <f t="shared" si="91"/>
        <v/>
      </c>
    </row>
    <row r="80" spans="1:72" ht="18" customHeight="1">
      <c r="A80" s="684">
        <v>72</v>
      </c>
      <c r="B80" s="7"/>
      <c r="C80" s="7"/>
      <c r="D80" s="424"/>
      <c r="E80" s="11"/>
      <c r="F80" s="7"/>
      <c r="G80" s="7"/>
      <c r="H80" s="7"/>
      <c r="I80" s="7"/>
      <c r="J80" s="18"/>
      <c r="K80" s="7"/>
      <c r="L80" s="19"/>
      <c r="M80" s="475"/>
      <c r="N80" s="7"/>
      <c r="O80" s="425"/>
      <c r="P80" s="9"/>
      <c r="Q80" s="64" t="str">
        <f t="shared" si="56"/>
        <v/>
      </c>
      <c r="R80" s="488"/>
      <c r="S80" s="471"/>
      <c r="T80" s="9"/>
      <c r="U80" s="9"/>
      <c r="V80" s="64" t="str">
        <f t="shared" si="57"/>
        <v/>
      </c>
      <c r="W80" s="496"/>
      <c r="X80" s="471"/>
      <c r="Y80" s="9"/>
      <c r="Z80" s="9"/>
      <c r="AA80" s="65" t="str">
        <f t="shared" si="58"/>
        <v/>
      </c>
      <c r="AB80" s="16"/>
      <c r="AC80" s="120" t="str" cm="1">
        <f t="array" ref="AC80">IF((_xlfn.IFS(TRIM(SUBSTITUTE(AB80,CHAR(160),""))="Devis 1",IFERROR(VALUE(TRIM(SUBSTITUTE(O80,CHAR(160),""))),0),TRIM(SUBSTITUTE(AB80,CHAR(160),""))="Devis 2",IFERROR(VALUE(TRIM(SUBSTITUTE(T80,CHAR(160),""))),0),TRIM(SUBSTITUTE(AB80,CHAR(160),""))="Devis 3",IFERROR(VALUE(TRIM(SUBSTITUTE(Y80,CHAR(160),""))),0),TRUE,0)*IFERROR(VALUE(TRIM(SUBSTITUTE(E80,CHAR(160),""))),0))=0,"",_xlfn.IFS(TRIM(SUBSTITUTE(AB80,CHAR(160),""))="Devis 1",IFERROR(VALUE(TRIM(SUBSTITUTE(O80,CHAR(160),""))),0),TRIM(SUBSTITUTE(AB80,CHAR(160),""))="Devis 2",IFERROR(VALUE(TRIM(SUBSTITUTE(T80,CHAR(160),""))),0),TRIM(SUBSTITUTE(AB80,CHAR(160),""))="Devis 3",IFERROR(VALUE(TRIM(SUBSTITUTE(Y80,CHAR(160),""))),0),TRUE,0)*IFERROR(VALUE(TRIM(SUBSTITUTE(E80,CHAR(160),""))),0))</f>
        <v/>
      </c>
      <c r="AD80" s="116" t="str" cm="1">
        <f t="array" ref="AD80">IF(ROUND((_xlfn.IFS(TRIM(SUBSTITUTE(AB80,CHAR(160),""))="Devis 1",IFERROR(VALUE(TRIM(SUBSTITUTE(P80,CHAR(160),""))),0),TRIM(SUBSTITUTE(AB80,CHAR(160),""))="Devis 2",IFERROR(VALUE(TRIM(SUBSTITUTE(U80,CHAR(160),""))),0),TRIM(SUBSTITUTE(AB80,CHAR(160),""))="Devis 3",IFERROR(VALUE(TRIM(SUBSTITUTE(Z80,CHAR(160),""))),0),TRUE,0)*IFERROR(VALUE(TRIM(SUBSTITUTE(E80,CHAR(160),""))),0)),2)=0,IF(AC80&lt;&gt;"",0,""),ROUND((_xlfn.IFS(TRIM(SUBSTITUTE(AB80,CHAR(160),""))="Devis 1",IFERROR(VALUE(TRIM(SUBSTITUTE(P80,CHAR(160),""))),0),TRIM(SUBSTITUTE(AB80,CHAR(160),""))="Devis 2",IFERROR(VALUE(TRIM(SUBSTITUTE(U80,CHAR(160),""))),0),TRIM(SUBSTITUTE(AB80,CHAR(160),""))="Devis 3",IFERROR(VALUE(TRIM(SUBSTITUTE(Z80,CHAR(160),""))),0),TRUE,0)*IFERROR(VALUE(TRIM(SUBSTITUTE(E80,CHAR(160),""))),0)),2))</f>
        <v/>
      </c>
      <c r="AE80" s="121" t="str">
        <f t="shared" si="92"/>
        <v/>
      </c>
      <c r="AF80" s="683"/>
      <c r="AG80" s="66" t="str">
        <f t="shared" si="59"/>
        <v/>
      </c>
      <c r="AH80" s="15" t="str">
        <f t="shared" si="60"/>
        <v/>
      </c>
      <c r="AI80" s="15" t="str">
        <f t="shared" si="61"/>
        <v/>
      </c>
      <c r="AJ80" s="442" t="str">
        <f t="shared" si="62"/>
        <v/>
      </c>
      <c r="AK80" s="15" t="str">
        <f t="shared" si="63"/>
        <v/>
      </c>
      <c r="AL80" s="15" t="str">
        <f t="shared" si="64"/>
        <v/>
      </c>
      <c r="AM80" s="15" t="str">
        <f t="shared" si="65"/>
        <v/>
      </c>
      <c r="AN80" s="15" t="str">
        <f t="shared" si="66"/>
        <v/>
      </c>
      <c r="AO80" s="15" t="str">
        <f t="shared" si="67"/>
        <v/>
      </c>
      <c r="AP80" s="15" t="str">
        <f t="shared" si="68"/>
        <v/>
      </c>
      <c r="AQ80" s="69" t="str">
        <f t="shared" si="69"/>
        <v/>
      </c>
      <c r="AR80" s="482" t="str">
        <f t="shared" si="70"/>
        <v/>
      </c>
      <c r="AS80" s="15" t="str">
        <f t="shared" si="71"/>
        <v/>
      </c>
      <c r="AT80" s="20" t="str">
        <f t="shared" si="72"/>
        <v/>
      </c>
      <c r="AU80" s="20" t="str">
        <f t="shared" si="73"/>
        <v/>
      </c>
      <c r="AV80" s="64" t="str">
        <f t="shared" si="74"/>
        <v/>
      </c>
      <c r="AW80" s="492" t="str">
        <f t="shared" si="75"/>
        <v/>
      </c>
      <c r="AX80" s="15" t="str">
        <f t="shared" si="76"/>
        <v/>
      </c>
      <c r="AY80" s="20" t="str">
        <f t="shared" si="77"/>
        <v/>
      </c>
      <c r="AZ80" s="20" t="str">
        <f t="shared" si="78"/>
        <v/>
      </c>
      <c r="BA80" s="64" t="str">
        <f t="shared" si="79"/>
        <v/>
      </c>
      <c r="BB80" s="499" t="str">
        <f t="shared" si="80"/>
        <v/>
      </c>
      <c r="BC80" s="15" t="str">
        <f t="shared" si="81"/>
        <v/>
      </c>
      <c r="BD80" s="20" t="str">
        <f t="shared" si="82"/>
        <v/>
      </c>
      <c r="BE80" s="20" t="str">
        <f t="shared" si="83"/>
        <v/>
      </c>
      <c r="BF80" s="70" t="str">
        <f t="shared" si="84"/>
        <v/>
      </c>
      <c r="BG80" s="66" t="str">
        <f t="shared" si="85"/>
        <v/>
      </c>
      <c r="BH80" s="72"/>
      <c r="BI80" s="71" t="str">
        <f t="shared" si="86"/>
        <v/>
      </c>
      <c r="BJ80" s="71" t="str">
        <f t="shared" si="55"/>
        <v/>
      </c>
      <c r="BK80" s="504" t="str">
        <f t="shared" si="87"/>
        <v/>
      </c>
      <c r="BL80" s="504" t="str" cm="1">
        <f t="array" ref="BL80">IF($AJ80="","",
_xlfn.IFS(
$BG80="Devis 1",
IF(ISBLANK(AT80),"",IFERROR(VALUE(TRIM(SUBSTITUTE(AT80,CHAR(160),""))),0)*IFERROR(VALUE(TRIM(SUBSTITUTE($AJ80,CHAR(160),""))),0)),
$BG80="Devis 2",
IF(ISBLANK(AY80),"",IFERROR(VALUE(TRIM(SUBSTITUTE(AY80,CHAR(160),""))),0)*IFERROR(VALUE(TRIM(SUBSTITUTE($AJ80,CHAR(160),""))),0)),
$BG80="Devis 3",
IF(ISBLANK(BD80),"",IFERROR(VALUE(TRIM(SUBSTITUTE(BD80,CHAR(160),""))),0)*IFERROR(VALUE(TRIM(SUBSTITUTE($AJ80,CHAR(160),""))),0)),
TRUE,0
)
)</f>
        <v/>
      </c>
      <c r="BM80" s="715" t="str" cm="1">
        <f t="array" ref="BM80">IF($AJ80="","",
_xlfn.IFS(
$BG80="Devis 1",
IF(ISBLANK(AU80),"",IFERROR(VALUE(TRIM(SUBSTITUTE(AU80,CHAR(160),""))),0)*IFERROR(VALUE(TRIM(SUBSTITUTE($AJ80,CHAR(160),""))),0)),
$BG80="Devis 2",
IF(ISBLANK(AZ80),"",IFERROR(VALUE(TRIM(SUBSTITUTE(AZ80,CHAR(160),""))),0)*IFERROR(VALUE(TRIM(SUBSTITUTE($AJ80,CHAR(160),""))),0)),
$BG80="Devis 3",
IF(ISBLANK(BE80),"",IFERROR(VALUE(TRIM(SUBSTITUTE(BE80,CHAR(160),""))),0)*IFERROR(VALUE(TRIM(SUBSTITUTE($AJ80,CHAR(160),""))),0)),
TRUE,0
)
)</f>
        <v/>
      </c>
      <c r="BN80" s="511" t="str">
        <f t="shared" si="88"/>
        <v/>
      </c>
      <c r="BO80" s="505"/>
      <c r="BP80" s="14" t="str" cm="1">
        <f t="array" ref="BP80">IF(OR(BN80="",BK80="",BL80="",BI80="",BM80="",BJ80=""),"",_xlfn.IFS(
ROUND(IFERROR(VALUE(TRIM(SUBSTITUTE(BN80,CHAR(160),""))),0),2)&gt;
ROUND(IFERROR(VALUE(TRIM(SUBSTITUTE(BK80,CHAR(160),""))),0),2),
"KO : Le montant retenu TTC est supérieur au montant raisonnable TTC. Merci de revoir la ligne de dépense ou plafonner son montant.",
ROUND(IFERROR(VALUE(TRIM(SUBSTITUTE(BL80,CHAR(160),""))),0),2)&gt;
ROUND(IFERROR(VALUE(TRIM(SUBSTITUTE(BI80,CHAR(160),""))),0),2),
"Attention : Le montant retenu HT est supérieur au montant HT raisonnable. Merci de revoir la ligne de dépense, plafonner son montant, ou justifier la reventillation HT / TVA.",
ROUND(IFERROR(VALUE(TRIM(SUBSTITUTE(BM80,CHAR(160),""))),0),2)&gt;
ROUND(IFERROR(VALUE(TRIM(SUBSTITUTE(BJ80,CHAR(160),""))),0),2),
"Attention : Le montant TVA retenu est supérieur au montant TVA raisonnable. Merci de revoir la ligne de dépense, plafonner son montant, ou justifier la reventillation HT / TVA.",
ROUND(IFERROR(VALUE(TRIM(SUBSTITUTE(BN80,CHAR(160),""))),0),2)&gt;
ROUND(IFERROR(VALUE(TRIM(SUBSTITUTE(MIN(Q80,V80,AA80),CHAR(160),""))),0),2),
"Attention : Le devis retenu n'est pas le moins cher. Une justification de la part du porteur est nécessaire.",
ROUND(IFERROR(VALUE(TRIM(SUBSTITUTE(BN80,CHAR(160),""))),0),2)=0,
"Attention : montant présenté entièrement écarté",
ROUND(IFERROR(VALUE(TRIM(SUBSTITUTE(BK80,CHAR(160),""))),0),2)=
ROUND(IFERROR(VALUE(TRIM(SUBSTITUTE(BN80,CHAR(160),""))),0),2),
"OK",
ROUND(IFERROR(VALUE(TRIM(SUBSTITUTE(BK80,CHAR(160),""))),0),2)&gt;
ROUND(IFERROR(VALUE(TRIM(SUBSTITUTE(BN80,CHAR(160),""))),0),2),
" OK : Montant instruit inférieur au montant raisonnable.",
TRUE,""
))</f>
        <v/>
      </c>
      <c r="BQ80" s="14" t="str" cm="1">
        <f t="array" ref="BQ80">IF(OR(BN80="",AE80="",BL80="",AC80="",BM80="",AD80=""),"",_xlfn.IFS(ROUND(IFERROR(VALUE(TRIM(SUBSTITUTE(BN80,CHAR(160),""))),0),2)&gt;ROUND(IFERROR(VALUE(TRIM(SUBSTITUTE(AE80,CHAR(160),""))),0),2),"KO : Le montant retenu TTC est supérieur au montant présenté TTC. Merci de revoir la ligne de dépense ou plafonner son montant.",ROUND(IFERROR(VALUE(TRIM(SUBSTITUTE(BN80,CHAR(160),""))),0),2)=0,"Attention : montant présenté entièrement écarté",ROUND(IFERROR(VALUE(TRIM(SUBSTITUTE(BL80,CHAR(160),""))),0),2)&gt;ROUND(IFERROR(VALUE(TRIM(SUBSTITUTE(AC80,CHAR(160),""))),0),2),"Attention : Le montant retenu HT est supérieur au montant HT présenté. Merci de revoir la ligne de dépense, plafonner son montant, ou justifier la reventillation HT / TVA.",ROUND(IFERROR(VALUE(TRIM(SUBSTITUTE(BM80,CHAR(160),""))),0),2)&gt;ROUND(IFERROR(VALUE(TRIM(SUBSTITUTE(AD80,CHAR(160),""))),0),2),"Attention : Le montant TVA retenu est supérieur au montant TVA présenté. Merci de revoir la ligne de dépense, plafonner son montant, ou justifier la reventillation HT / TVA.",ROUND(IFERROR(VALUE(TRIM(SUBSTITUTE(AE80,CHAR(160),""))),0),2)=0,"",ROUND(IFERROR(VALUE(TRIM(SUBSTITUTE(BN80,CHAR(160),""))),0),2)=
ROUND(IFERROR(VALUE(TRIM(SUBSTITUTE(AE80,CHAR(160),""))),0),2),"OK",ROUND(IFERROR(VALUE(TRIM(SUBSTITUTE(BN80,CHAR(160),""))),0),2)&lt;ROUND(IFERROR(VALUE(TRIM(SUBSTITUTE(AE80,CHAR(160),""))),0),2),"Attention : montant présenté partiellement écarté",TRUE,""))</f>
        <v/>
      </c>
      <c r="BR80" s="71" t="str">
        <f t="shared" si="89"/>
        <v/>
      </c>
      <c r="BS80" s="71" t="str">
        <f t="shared" si="90"/>
        <v/>
      </c>
      <c r="BT80" s="71" t="str">
        <f t="shared" si="91"/>
        <v/>
      </c>
    </row>
    <row r="81" spans="1:72" ht="18" customHeight="1">
      <c r="A81" s="684">
        <v>73</v>
      </c>
      <c r="B81" s="7"/>
      <c r="C81" s="7"/>
      <c r="D81" s="424"/>
      <c r="E81" s="11"/>
      <c r="F81" s="7"/>
      <c r="G81" s="7"/>
      <c r="H81" s="7"/>
      <c r="I81" s="7"/>
      <c r="J81" s="18"/>
      <c r="K81" s="7"/>
      <c r="L81" s="19"/>
      <c r="M81" s="475"/>
      <c r="N81" s="7"/>
      <c r="O81" s="425"/>
      <c r="P81" s="9"/>
      <c r="Q81" s="64" t="str">
        <f t="shared" si="56"/>
        <v/>
      </c>
      <c r="R81" s="488"/>
      <c r="S81" s="471"/>
      <c r="T81" s="9"/>
      <c r="U81" s="9"/>
      <c r="V81" s="64" t="str">
        <f t="shared" si="57"/>
        <v/>
      </c>
      <c r="W81" s="496"/>
      <c r="X81" s="471"/>
      <c r="Y81" s="9"/>
      <c r="Z81" s="9"/>
      <c r="AA81" s="65" t="str">
        <f t="shared" si="58"/>
        <v/>
      </c>
      <c r="AB81" s="16"/>
      <c r="AC81" s="120" t="str" cm="1">
        <f t="array" ref="AC81">IF((_xlfn.IFS(TRIM(SUBSTITUTE(AB81,CHAR(160),""))="Devis 1",IFERROR(VALUE(TRIM(SUBSTITUTE(O81,CHAR(160),""))),0),TRIM(SUBSTITUTE(AB81,CHAR(160),""))="Devis 2",IFERROR(VALUE(TRIM(SUBSTITUTE(T81,CHAR(160),""))),0),TRIM(SUBSTITUTE(AB81,CHAR(160),""))="Devis 3",IFERROR(VALUE(TRIM(SUBSTITUTE(Y81,CHAR(160),""))),0),TRUE,0)*IFERROR(VALUE(TRIM(SUBSTITUTE(E81,CHAR(160),""))),0))=0,"",_xlfn.IFS(TRIM(SUBSTITUTE(AB81,CHAR(160),""))="Devis 1",IFERROR(VALUE(TRIM(SUBSTITUTE(O81,CHAR(160),""))),0),TRIM(SUBSTITUTE(AB81,CHAR(160),""))="Devis 2",IFERROR(VALUE(TRIM(SUBSTITUTE(T81,CHAR(160),""))),0),TRIM(SUBSTITUTE(AB81,CHAR(160),""))="Devis 3",IFERROR(VALUE(TRIM(SUBSTITUTE(Y81,CHAR(160),""))),0),TRUE,0)*IFERROR(VALUE(TRIM(SUBSTITUTE(E81,CHAR(160),""))),0))</f>
        <v/>
      </c>
      <c r="AD81" s="116" t="str" cm="1">
        <f t="array" ref="AD81">IF(ROUND((_xlfn.IFS(TRIM(SUBSTITUTE(AB81,CHAR(160),""))="Devis 1",IFERROR(VALUE(TRIM(SUBSTITUTE(P81,CHAR(160),""))),0),TRIM(SUBSTITUTE(AB81,CHAR(160),""))="Devis 2",IFERROR(VALUE(TRIM(SUBSTITUTE(U81,CHAR(160),""))),0),TRIM(SUBSTITUTE(AB81,CHAR(160),""))="Devis 3",IFERROR(VALUE(TRIM(SUBSTITUTE(Z81,CHAR(160),""))),0),TRUE,0)*IFERROR(VALUE(TRIM(SUBSTITUTE(E81,CHAR(160),""))),0)),2)=0,IF(AC81&lt;&gt;"",0,""),ROUND((_xlfn.IFS(TRIM(SUBSTITUTE(AB81,CHAR(160),""))="Devis 1",IFERROR(VALUE(TRIM(SUBSTITUTE(P81,CHAR(160),""))),0),TRIM(SUBSTITUTE(AB81,CHAR(160),""))="Devis 2",IFERROR(VALUE(TRIM(SUBSTITUTE(U81,CHAR(160),""))),0),TRIM(SUBSTITUTE(AB81,CHAR(160),""))="Devis 3",IFERROR(VALUE(TRIM(SUBSTITUTE(Z81,CHAR(160),""))),0),TRUE,0)*IFERROR(VALUE(TRIM(SUBSTITUTE(E81,CHAR(160),""))),0)),2))</f>
        <v/>
      </c>
      <c r="AE81" s="121" t="str">
        <f t="shared" si="92"/>
        <v/>
      </c>
      <c r="AF81" s="683"/>
      <c r="AG81" s="66" t="str">
        <f t="shared" si="59"/>
        <v/>
      </c>
      <c r="AH81" s="15" t="str">
        <f t="shared" si="60"/>
        <v/>
      </c>
      <c r="AI81" s="15" t="str">
        <f t="shared" si="61"/>
        <v/>
      </c>
      <c r="AJ81" s="442" t="str">
        <f t="shared" si="62"/>
        <v/>
      </c>
      <c r="AK81" s="15" t="str">
        <f t="shared" si="63"/>
        <v/>
      </c>
      <c r="AL81" s="15" t="str">
        <f t="shared" si="64"/>
        <v/>
      </c>
      <c r="AM81" s="15" t="str">
        <f t="shared" si="65"/>
        <v/>
      </c>
      <c r="AN81" s="15" t="str">
        <f t="shared" si="66"/>
        <v/>
      </c>
      <c r="AO81" s="15" t="str">
        <f t="shared" si="67"/>
        <v/>
      </c>
      <c r="AP81" s="15" t="str">
        <f t="shared" si="68"/>
        <v/>
      </c>
      <c r="AQ81" s="69" t="str">
        <f t="shared" si="69"/>
        <v/>
      </c>
      <c r="AR81" s="482" t="str">
        <f t="shared" si="70"/>
        <v/>
      </c>
      <c r="AS81" s="15" t="str">
        <f t="shared" si="71"/>
        <v/>
      </c>
      <c r="AT81" s="20" t="str">
        <f t="shared" si="72"/>
        <v/>
      </c>
      <c r="AU81" s="20" t="str">
        <f t="shared" si="73"/>
        <v/>
      </c>
      <c r="AV81" s="64" t="str">
        <f t="shared" si="74"/>
        <v/>
      </c>
      <c r="AW81" s="492" t="str">
        <f t="shared" si="75"/>
        <v/>
      </c>
      <c r="AX81" s="15" t="str">
        <f t="shared" si="76"/>
        <v/>
      </c>
      <c r="AY81" s="20" t="str">
        <f t="shared" si="77"/>
        <v/>
      </c>
      <c r="AZ81" s="20" t="str">
        <f t="shared" si="78"/>
        <v/>
      </c>
      <c r="BA81" s="64" t="str">
        <f t="shared" si="79"/>
        <v/>
      </c>
      <c r="BB81" s="499" t="str">
        <f t="shared" si="80"/>
        <v/>
      </c>
      <c r="BC81" s="15" t="str">
        <f t="shared" si="81"/>
        <v/>
      </c>
      <c r="BD81" s="20" t="str">
        <f t="shared" si="82"/>
        <v/>
      </c>
      <c r="BE81" s="20" t="str">
        <f t="shared" si="83"/>
        <v/>
      </c>
      <c r="BF81" s="70" t="str">
        <f t="shared" si="84"/>
        <v/>
      </c>
      <c r="BG81" s="66" t="str">
        <f t="shared" si="85"/>
        <v/>
      </c>
      <c r="BH81" s="72"/>
      <c r="BI81" s="71" t="str">
        <f t="shared" si="86"/>
        <v/>
      </c>
      <c r="BJ81" s="71" t="str">
        <f t="shared" si="55"/>
        <v/>
      </c>
      <c r="BK81" s="504" t="str">
        <f t="shared" si="87"/>
        <v/>
      </c>
      <c r="BL81" s="504" t="str" cm="1">
        <f t="array" ref="BL81">IF($AJ81="","",
_xlfn.IFS(
$BG81="Devis 1",
IF(ISBLANK(AT81),"",IFERROR(VALUE(TRIM(SUBSTITUTE(AT81,CHAR(160),""))),0)*IFERROR(VALUE(TRIM(SUBSTITUTE($AJ81,CHAR(160),""))),0)),
$BG81="Devis 2",
IF(ISBLANK(AY81),"",IFERROR(VALUE(TRIM(SUBSTITUTE(AY81,CHAR(160),""))),0)*IFERROR(VALUE(TRIM(SUBSTITUTE($AJ81,CHAR(160),""))),0)),
$BG81="Devis 3",
IF(ISBLANK(BD81),"",IFERROR(VALUE(TRIM(SUBSTITUTE(BD81,CHAR(160),""))),0)*IFERROR(VALUE(TRIM(SUBSTITUTE($AJ81,CHAR(160),""))),0)),
TRUE,0
)
)</f>
        <v/>
      </c>
      <c r="BM81" s="715" t="str" cm="1">
        <f t="array" ref="BM81">IF($AJ81="","",
_xlfn.IFS(
$BG81="Devis 1",
IF(ISBLANK(AU81),"",IFERROR(VALUE(TRIM(SUBSTITUTE(AU81,CHAR(160),""))),0)*IFERROR(VALUE(TRIM(SUBSTITUTE($AJ81,CHAR(160),""))),0)),
$BG81="Devis 2",
IF(ISBLANK(AZ81),"",IFERROR(VALUE(TRIM(SUBSTITUTE(AZ81,CHAR(160),""))),0)*IFERROR(VALUE(TRIM(SUBSTITUTE($AJ81,CHAR(160),""))),0)),
$BG81="Devis 3",
IF(ISBLANK(BE81),"",IFERROR(VALUE(TRIM(SUBSTITUTE(BE81,CHAR(160),""))),0)*IFERROR(VALUE(TRIM(SUBSTITUTE($AJ81,CHAR(160),""))),0)),
TRUE,0
)
)</f>
        <v/>
      </c>
      <c r="BN81" s="511" t="str">
        <f t="shared" si="88"/>
        <v/>
      </c>
      <c r="BO81" s="505"/>
      <c r="BP81" s="14" t="str" cm="1">
        <f t="array" ref="BP81">IF(OR(BN81="",BK81="",BL81="",BI81="",BM81="",BJ81=""),"",_xlfn.IFS(
ROUND(IFERROR(VALUE(TRIM(SUBSTITUTE(BN81,CHAR(160),""))),0),2)&gt;
ROUND(IFERROR(VALUE(TRIM(SUBSTITUTE(BK81,CHAR(160),""))),0),2),
"KO : Le montant retenu TTC est supérieur au montant raisonnable TTC. Merci de revoir la ligne de dépense ou plafonner son montant.",
ROUND(IFERROR(VALUE(TRIM(SUBSTITUTE(BL81,CHAR(160),""))),0),2)&gt;
ROUND(IFERROR(VALUE(TRIM(SUBSTITUTE(BI81,CHAR(160),""))),0),2),
"Attention : Le montant retenu HT est supérieur au montant HT raisonnable. Merci de revoir la ligne de dépense, plafonner son montant, ou justifier la reventillation HT / TVA.",
ROUND(IFERROR(VALUE(TRIM(SUBSTITUTE(BM81,CHAR(160),""))),0),2)&gt;
ROUND(IFERROR(VALUE(TRIM(SUBSTITUTE(BJ81,CHAR(160),""))),0),2),
"Attention : Le montant TVA retenu est supérieur au montant TVA raisonnable. Merci de revoir la ligne de dépense, plafonner son montant, ou justifier la reventillation HT / TVA.",
ROUND(IFERROR(VALUE(TRIM(SUBSTITUTE(BN81,CHAR(160),""))),0),2)&gt;
ROUND(IFERROR(VALUE(TRIM(SUBSTITUTE(MIN(Q81,V81,AA81),CHAR(160),""))),0),2),
"Attention : Le devis retenu n'est pas le moins cher. Une justification de la part du porteur est nécessaire.",
ROUND(IFERROR(VALUE(TRIM(SUBSTITUTE(BN81,CHAR(160),""))),0),2)=0,
"Attention : montant présenté entièrement écarté",
ROUND(IFERROR(VALUE(TRIM(SUBSTITUTE(BK81,CHAR(160),""))),0),2)=
ROUND(IFERROR(VALUE(TRIM(SUBSTITUTE(BN81,CHAR(160),""))),0),2),
"OK",
ROUND(IFERROR(VALUE(TRIM(SUBSTITUTE(BK81,CHAR(160),""))),0),2)&gt;
ROUND(IFERROR(VALUE(TRIM(SUBSTITUTE(BN81,CHAR(160),""))),0),2),
" OK : Montant instruit inférieur au montant raisonnable.",
TRUE,""
))</f>
        <v/>
      </c>
      <c r="BQ81" s="14" t="str" cm="1">
        <f t="array" ref="BQ81">IF(OR(BN81="",AE81="",BL81="",AC81="",BM81="",AD81=""),"",_xlfn.IFS(ROUND(IFERROR(VALUE(TRIM(SUBSTITUTE(BN81,CHAR(160),""))),0),2)&gt;ROUND(IFERROR(VALUE(TRIM(SUBSTITUTE(AE81,CHAR(160),""))),0),2),"KO : Le montant retenu TTC est supérieur au montant présenté TTC. Merci de revoir la ligne de dépense ou plafonner son montant.",ROUND(IFERROR(VALUE(TRIM(SUBSTITUTE(BN81,CHAR(160),""))),0),2)=0,"Attention : montant présenté entièrement écarté",ROUND(IFERROR(VALUE(TRIM(SUBSTITUTE(BL81,CHAR(160),""))),0),2)&gt;ROUND(IFERROR(VALUE(TRIM(SUBSTITUTE(AC81,CHAR(160),""))),0),2),"Attention : Le montant retenu HT est supérieur au montant HT présenté. Merci de revoir la ligne de dépense, plafonner son montant, ou justifier la reventillation HT / TVA.",ROUND(IFERROR(VALUE(TRIM(SUBSTITUTE(BM81,CHAR(160),""))),0),2)&gt;ROUND(IFERROR(VALUE(TRIM(SUBSTITUTE(AD81,CHAR(160),""))),0),2),"Attention : Le montant TVA retenu est supérieur au montant TVA présenté. Merci de revoir la ligne de dépense, plafonner son montant, ou justifier la reventillation HT / TVA.",ROUND(IFERROR(VALUE(TRIM(SUBSTITUTE(AE81,CHAR(160),""))),0),2)=0,"",ROUND(IFERROR(VALUE(TRIM(SUBSTITUTE(BN81,CHAR(160),""))),0),2)=
ROUND(IFERROR(VALUE(TRIM(SUBSTITUTE(AE81,CHAR(160),""))),0),2),"OK",ROUND(IFERROR(VALUE(TRIM(SUBSTITUTE(BN81,CHAR(160),""))),0),2)&lt;ROUND(IFERROR(VALUE(TRIM(SUBSTITUTE(AE81,CHAR(160),""))),0),2),"Attention : montant présenté partiellement écarté",TRUE,""))</f>
        <v/>
      </c>
      <c r="BR81" s="71" t="str">
        <f t="shared" si="89"/>
        <v/>
      </c>
      <c r="BS81" s="71" t="str">
        <f t="shared" si="90"/>
        <v/>
      </c>
      <c r="BT81" s="71" t="str">
        <f t="shared" si="91"/>
        <v/>
      </c>
    </row>
    <row r="82" spans="1:72" ht="18" customHeight="1">
      <c r="A82" s="684">
        <v>74</v>
      </c>
      <c r="B82" s="7"/>
      <c r="C82" s="7"/>
      <c r="D82" s="424"/>
      <c r="E82" s="11"/>
      <c r="F82" s="7"/>
      <c r="G82" s="7"/>
      <c r="H82" s="7"/>
      <c r="I82" s="7"/>
      <c r="J82" s="18"/>
      <c r="K82" s="7"/>
      <c r="L82" s="19"/>
      <c r="M82" s="475"/>
      <c r="N82" s="7"/>
      <c r="O82" s="425"/>
      <c r="P82" s="9"/>
      <c r="Q82" s="64" t="str">
        <f t="shared" si="56"/>
        <v/>
      </c>
      <c r="R82" s="488"/>
      <c r="S82" s="471"/>
      <c r="T82" s="9"/>
      <c r="U82" s="9"/>
      <c r="V82" s="64" t="str">
        <f t="shared" si="57"/>
        <v/>
      </c>
      <c r="W82" s="496"/>
      <c r="X82" s="471"/>
      <c r="Y82" s="9"/>
      <c r="Z82" s="9"/>
      <c r="AA82" s="65" t="str">
        <f t="shared" si="58"/>
        <v/>
      </c>
      <c r="AB82" s="16"/>
      <c r="AC82" s="120" t="str" cm="1">
        <f t="array" ref="AC82">IF((_xlfn.IFS(TRIM(SUBSTITUTE(AB82,CHAR(160),""))="Devis 1",IFERROR(VALUE(TRIM(SUBSTITUTE(O82,CHAR(160),""))),0),TRIM(SUBSTITUTE(AB82,CHAR(160),""))="Devis 2",IFERROR(VALUE(TRIM(SUBSTITUTE(T82,CHAR(160),""))),0),TRIM(SUBSTITUTE(AB82,CHAR(160),""))="Devis 3",IFERROR(VALUE(TRIM(SUBSTITUTE(Y82,CHAR(160),""))),0),TRUE,0)*IFERROR(VALUE(TRIM(SUBSTITUTE(E82,CHAR(160),""))),0))=0,"",_xlfn.IFS(TRIM(SUBSTITUTE(AB82,CHAR(160),""))="Devis 1",IFERROR(VALUE(TRIM(SUBSTITUTE(O82,CHAR(160),""))),0),TRIM(SUBSTITUTE(AB82,CHAR(160),""))="Devis 2",IFERROR(VALUE(TRIM(SUBSTITUTE(T82,CHAR(160),""))),0),TRIM(SUBSTITUTE(AB82,CHAR(160),""))="Devis 3",IFERROR(VALUE(TRIM(SUBSTITUTE(Y82,CHAR(160),""))),0),TRUE,0)*IFERROR(VALUE(TRIM(SUBSTITUTE(E82,CHAR(160),""))),0))</f>
        <v/>
      </c>
      <c r="AD82" s="116" t="str" cm="1">
        <f t="array" ref="AD82">IF(ROUND((_xlfn.IFS(TRIM(SUBSTITUTE(AB82,CHAR(160),""))="Devis 1",IFERROR(VALUE(TRIM(SUBSTITUTE(P82,CHAR(160),""))),0),TRIM(SUBSTITUTE(AB82,CHAR(160),""))="Devis 2",IFERROR(VALUE(TRIM(SUBSTITUTE(U82,CHAR(160),""))),0),TRIM(SUBSTITUTE(AB82,CHAR(160),""))="Devis 3",IFERROR(VALUE(TRIM(SUBSTITUTE(Z82,CHAR(160),""))),0),TRUE,0)*IFERROR(VALUE(TRIM(SUBSTITUTE(E82,CHAR(160),""))),0)),2)=0,IF(AC82&lt;&gt;"",0,""),ROUND((_xlfn.IFS(TRIM(SUBSTITUTE(AB82,CHAR(160),""))="Devis 1",IFERROR(VALUE(TRIM(SUBSTITUTE(P82,CHAR(160),""))),0),TRIM(SUBSTITUTE(AB82,CHAR(160),""))="Devis 2",IFERROR(VALUE(TRIM(SUBSTITUTE(U82,CHAR(160),""))),0),TRIM(SUBSTITUTE(AB82,CHAR(160),""))="Devis 3",IFERROR(VALUE(TRIM(SUBSTITUTE(Z82,CHAR(160),""))),0),TRUE,0)*IFERROR(VALUE(TRIM(SUBSTITUTE(E82,CHAR(160),""))),0)),2))</f>
        <v/>
      </c>
      <c r="AE82" s="121" t="str">
        <f t="shared" si="92"/>
        <v/>
      </c>
      <c r="AF82" s="683"/>
      <c r="AG82" s="66" t="str">
        <f t="shared" si="59"/>
        <v/>
      </c>
      <c r="AH82" s="15" t="str">
        <f t="shared" si="60"/>
        <v/>
      </c>
      <c r="AI82" s="15" t="str">
        <f t="shared" si="61"/>
        <v/>
      </c>
      <c r="AJ82" s="442" t="str">
        <f t="shared" si="62"/>
        <v/>
      </c>
      <c r="AK82" s="15" t="str">
        <f t="shared" si="63"/>
        <v/>
      </c>
      <c r="AL82" s="15" t="str">
        <f t="shared" si="64"/>
        <v/>
      </c>
      <c r="AM82" s="15" t="str">
        <f t="shared" si="65"/>
        <v/>
      </c>
      <c r="AN82" s="15" t="str">
        <f t="shared" si="66"/>
        <v/>
      </c>
      <c r="AO82" s="15" t="str">
        <f t="shared" si="67"/>
        <v/>
      </c>
      <c r="AP82" s="15" t="str">
        <f t="shared" si="68"/>
        <v/>
      </c>
      <c r="AQ82" s="69" t="str">
        <f t="shared" si="69"/>
        <v/>
      </c>
      <c r="AR82" s="482" t="str">
        <f t="shared" si="70"/>
        <v/>
      </c>
      <c r="AS82" s="15" t="str">
        <f t="shared" si="71"/>
        <v/>
      </c>
      <c r="AT82" s="20" t="str">
        <f t="shared" si="72"/>
        <v/>
      </c>
      <c r="AU82" s="20" t="str">
        <f t="shared" si="73"/>
        <v/>
      </c>
      <c r="AV82" s="64" t="str">
        <f t="shared" si="74"/>
        <v/>
      </c>
      <c r="AW82" s="492" t="str">
        <f t="shared" si="75"/>
        <v/>
      </c>
      <c r="AX82" s="15" t="str">
        <f t="shared" si="76"/>
        <v/>
      </c>
      <c r="AY82" s="20" t="str">
        <f t="shared" si="77"/>
        <v/>
      </c>
      <c r="AZ82" s="20" t="str">
        <f t="shared" si="78"/>
        <v/>
      </c>
      <c r="BA82" s="64" t="str">
        <f t="shared" si="79"/>
        <v/>
      </c>
      <c r="BB82" s="499" t="str">
        <f t="shared" si="80"/>
        <v/>
      </c>
      <c r="BC82" s="15" t="str">
        <f t="shared" si="81"/>
        <v/>
      </c>
      <c r="BD82" s="20" t="str">
        <f t="shared" si="82"/>
        <v/>
      </c>
      <c r="BE82" s="20" t="str">
        <f t="shared" si="83"/>
        <v/>
      </c>
      <c r="BF82" s="70" t="str">
        <f t="shared" si="84"/>
        <v/>
      </c>
      <c r="BG82" s="66" t="str">
        <f t="shared" si="85"/>
        <v/>
      </c>
      <c r="BH82" s="72"/>
      <c r="BI82" s="71" t="str">
        <f t="shared" si="86"/>
        <v/>
      </c>
      <c r="BJ82" s="71" t="str">
        <f t="shared" si="55"/>
        <v/>
      </c>
      <c r="BK82" s="504" t="str">
        <f t="shared" si="87"/>
        <v/>
      </c>
      <c r="BL82" s="504" t="str" cm="1">
        <f t="array" ref="BL82">IF($AJ82="","",
_xlfn.IFS(
$BG82="Devis 1",
IF(ISBLANK(AT82),"",IFERROR(VALUE(TRIM(SUBSTITUTE(AT82,CHAR(160),""))),0)*IFERROR(VALUE(TRIM(SUBSTITUTE($AJ82,CHAR(160),""))),0)),
$BG82="Devis 2",
IF(ISBLANK(AY82),"",IFERROR(VALUE(TRIM(SUBSTITUTE(AY82,CHAR(160),""))),0)*IFERROR(VALUE(TRIM(SUBSTITUTE($AJ82,CHAR(160),""))),0)),
$BG82="Devis 3",
IF(ISBLANK(BD82),"",IFERROR(VALUE(TRIM(SUBSTITUTE(BD82,CHAR(160),""))),0)*IFERROR(VALUE(TRIM(SUBSTITUTE($AJ82,CHAR(160),""))),0)),
TRUE,0
)
)</f>
        <v/>
      </c>
      <c r="BM82" s="715" t="str" cm="1">
        <f t="array" ref="BM82">IF($AJ82="","",
_xlfn.IFS(
$BG82="Devis 1",
IF(ISBLANK(AU82),"",IFERROR(VALUE(TRIM(SUBSTITUTE(AU82,CHAR(160),""))),0)*IFERROR(VALUE(TRIM(SUBSTITUTE($AJ82,CHAR(160),""))),0)),
$BG82="Devis 2",
IF(ISBLANK(AZ82),"",IFERROR(VALUE(TRIM(SUBSTITUTE(AZ82,CHAR(160),""))),0)*IFERROR(VALUE(TRIM(SUBSTITUTE($AJ82,CHAR(160),""))),0)),
$BG82="Devis 3",
IF(ISBLANK(BE82),"",IFERROR(VALUE(TRIM(SUBSTITUTE(BE82,CHAR(160),""))),0)*IFERROR(VALUE(TRIM(SUBSTITUTE($AJ82,CHAR(160),""))),0)),
TRUE,0
)
)</f>
        <v/>
      </c>
      <c r="BN82" s="511" t="str">
        <f t="shared" si="88"/>
        <v/>
      </c>
      <c r="BO82" s="505"/>
      <c r="BP82" s="14" t="str" cm="1">
        <f t="array" ref="BP82">IF(OR(BN82="",BK82="",BL82="",BI82="",BM82="",BJ82=""),"",_xlfn.IFS(
ROUND(IFERROR(VALUE(TRIM(SUBSTITUTE(BN82,CHAR(160),""))),0),2)&gt;
ROUND(IFERROR(VALUE(TRIM(SUBSTITUTE(BK82,CHAR(160),""))),0),2),
"KO : Le montant retenu TTC est supérieur au montant raisonnable TTC. Merci de revoir la ligne de dépense ou plafonner son montant.",
ROUND(IFERROR(VALUE(TRIM(SUBSTITUTE(BL82,CHAR(160),""))),0),2)&gt;
ROUND(IFERROR(VALUE(TRIM(SUBSTITUTE(BI82,CHAR(160),""))),0),2),
"Attention : Le montant retenu HT est supérieur au montant HT raisonnable. Merci de revoir la ligne de dépense, plafonner son montant, ou justifier la reventillation HT / TVA.",
ROUND(IFERROR(VALUE(TRIM(SUBSTITUTE(BM82,CHAR(160),""))),0),2)&gt;
ROUND(IFERROR(VALUE(TRIM(SUBSTITUTE(BJ82,CHAR(160),""))),0),2),
"Attention : Le montant TVA retenu est supérieur au montant TVA raisonnable. Merci de revoir la ligne de dépense, plafonner son montant, ou justifier la reventillation HT / TVA.",
ROUND(IFERROR(VALUE(TRIM(SUBSTITUTE(BN82,CHAR(160),""))),0),2)&gt;
ROUND(IFERROR(VALUE(TRIM(SUBSTITUTE(MIN(Q82,V82,AA82),CHAR(160),""))),0),2),
"Attention : Le devis retenu n'est pas le moins cher. Une justification de la part du porteur est nécessaire.",
ROUND(IFERROR(VALUE(TRIM(SUBSTITUTE(BN82,CHAR(160),""))),0),2)=0,
"Attention : montant présenté entièrement écarté",
ROUND(IFERROR(VALUE(TRIM(SUBSTITUTE(BK82,CHAR(160),""))),0),2)=
ROUND(IFERROR(VALUE(TRIM(SUBSTITUTE(BN82,CHAR(160),""))),0),2),
"OK",
ROUND(IFERROR(VALUE(TRIM(SUBSTITUTE(BK82,CHAR(160),""))),0),2)&gt;
ROUND(IFERROR(VALUE(TRIM(SUBSTITUTE(BN82,CHAR(160),""))),0),2),
" OK : Montant instruit inférieur au montant raisonnable.",
TRUE,""
))</f>
        <v/>
      </c>
      <c r="BQ82" s="14" t="str" cm="1">
        <f t="array" ref="BQ82">IF(OR(BN82="",AE82="",BL82="",AC82="",BM82="",AD82=""),"",_xlfn.IFS(ROUND(IFERROR(VALUE(TRIM(SUBSTITUTE(BN82,CHAR(160),""))),0),2)&gt;ROUND(IFERROR(VALUE(TRIM(SUBSTITUTE(AE82,CHAR(160),""))),0),2),"KO : Le montant retenu TTC est supérieur au montant présenté TTC. Merci de revoir la ligne de dépense ou plafonner son montant.",ROUND(IFERROR(VALUE(TRIM(SUBSTITUTE(BN82,CHAR(160),""))),0),2)=0,"Attention : montant présenté entièrement écarté",ROUND(IFERROR(VALUE(TRIM(SUBSTITUTE(BL82,CHAR(160),""))),0),2)&gt;ROUND(IFERROR(VALUE(TRIM(SUBSTITUTE(AC82,CHAR(160),""))),0),2),"Attention : Le montant retenu HT est supérieur au montant HT présenté. Merci de revoir la ligne de dépense, plafonner son montant, ou justifier la reventillation HT / TVA.",ROUND(IFERROR(VALUE(TRIM(SUBSTITUTE(BM82,CHAR(160),""))),0),2)&gt;ROUND(IFERROR(VALUE(TRIM(SUBSTITUTE(AD82,CHAR(160),""))),0),2),"Attention : Le montant TVA retenu est supérieur au montant TVA présenté. Merci de revoir la ligne de dépense, plafonner son montant, ou justifier la reventillation HT / TVA.",ROUND(IFERROR(VALUE(TRIM(SUBSTITUTE(AE82,CHAR(160),""))),0),2)=0,"",ROUND(IFERROR(VALUE(TRIM(SUBSTITUTE(BN82,CHAR(160),""))),0),2)=
ROUND(IFERROR(VALUE(TRIM(SUBSTITUTE(AE82,CHAR(160),""))),0),2),"OK",ROUND(IFERROR(VALUE(TRIM(SUBSTITUTE(BN82,CHAR(160),""))),0),2)&lt;ROUND(IFERROR(VALUE(TRIM(SUBSTITUTE(AE82,CHAR(160),""))),0),2),"Attention : montant présenté partiellement écarté",TRUE,""))</f>
        <v/>
      </c>
      <c r="BR82" s="71" t="str">
        <f t="shared" si="89"/>
        <v/>
      </c>
      <c r="BS82" s="71" t="str">
        <f t="shared" si="90"/>
        <v/>
      </c>
      <c r="BT82" s="71" t="str">
        <f t="shared" si="91"/>
        <v/>
      </c>
    </row>
    <row r="83" spans="1:72" ht="18" customHeight="1">
      <c r="A83" s="684">
        <v>75</v>
      </c>
      <c r="B83" s="7"/>
      <c r="C83" s="7"/>
      <c r="D83" s="424"/>
      <c r="E83" s="11"/>
      <c r="F83" s="7"/>
      <c r="G83" s="7"/>
      <c r="H83" s="7"/>
      <c r="I83" s="7"/>
      <c r="J83" s="18"/>
      <c r="K83" s="7"/>
      <c r="L83" s="19"/>
      <c r="M83" s="475"/>
      <c r="N83" s="7"/>
      <c r="O83" s="425"/>
      <c r="P83" s="9"/>
      <c r="Q83" s="64" t="str">
        <f t="shared" si="56"/>
        <v/>
      </c>
      <c r="R83" s="488"/>
      <c r="S83" s="471"/>
      <c r="T83" s="9"/>
      <c r="U83" s="9"/>
      <c r="V83" s="64" t="str">
        <f t="shared" si="57"/>
        <v/>
      </c>
      <c r="W83" s="496"/>
      <c r="X83" s="471"/>
      <c r="Y83" s="9"/>
      <c r="Z83" s="9"/>
      <c r="AA83" s="65" t="str">
        <f t="shared" si="58"/>
        <v/>
      </c>
      <c r="AB83" s="16"/>
      <c r="AC83" s="120" t="str" cm="1">
        <f t="array" ref="AC83">IF((_xlfn.IFS(TRIM(SUBSTITUTE(AB83,CHAR(160),""))="Devis 1",IFERROR(VALUE(TRIM(SUBSTITUTE(O83,CHAR(160),""))),0),TRIM(SUBSTITUTE(AB83,CHAR(160),""))="Devis 2",IFERROR(VALUE(TRIM(SUBSTITUTE(T83,CHAR(160),""))),0),TRIM(SUBSTITUTE(AB83,CHAR(160),""))="Devis 3",IFERROR(VALUE(TRIM(SUBSTITUTE(Y83,CHAR(160),""))),0),TRUE,0)*IFERROR(VALUE(TRIM(SUBSTITUTE(E83,CHAR(160),""))),0))=0,"",_xlfn.IFS(TRIM(SUBSTITUTE(AB83,CHAR(160),""))="Devis 1",IFERROR(VALUE(TRIM(SUBSTITUTE(O83,CHAR(160),""))),0),TRIM(SUBSTITUTE(AB83,CHAR(160),""))="Devis 2",IFERROR(VALUE(TRIM(SUBSTITUTE(T83,CHAR(160),""))),0),TRIM(SUBSTITUTE(AB83,CHAR(160),""))="Devis 3",IFERROR(VALUE(TRIM(SUBSTITUTE(Y83,CHAR(160),""))),0),TRUE,0)*IFERROR(VALUE(TRIM(SUBSTITUTE(E83,CHAR(160),""))),0))</f>
        <v/>
      </c>
      <c r="AD83" s="116" t="str" cm="1">
        <f t="array" ref="AD83">IF(ROUND((_xlfn.IFS(TRIM(SUBSTITUTE(AB83,CHAR(160),""))="Devis 1",IFERROR(VALUE(TRIM(SUBSTITUTE(P83,CHAR(160),""))),0),TRIM(SUBSTITUTE(AB83,CHAR(160),""))="Devis 2",IFERROR(VALUE(TRIM(SUBSTITUTE(U83,CHAR(160),""))),0),TRIM(SUBSTITUTE(AB83,CHAR(160),""))="Devis 3",IFERROR(VALUE(TRIM(SUBSTITUTE(Z83,CHAR(160),""))),0),TRUE,0)*IFERROR(VALUE(TRIM(SUBSTITUTE(E83,CHAR(160),""))),0)),2)=0,IF(AC83&lt;&gt;"",0,""),ROUND((_xlfn.IFS(TRIM(SUBSTITUTE(AB83,CHAR(160),""))="Devis 1",IFERROR(VALUE(TRIM(SUBSTITUTE(P83,CHAR(160),""))),0),TRIM(SUBSTITUTE(AB83,CHAR(160),""))="Devis 2",IFERROR(VALUE(TRIM(SUBSTITUTE(U83,CHAR(160),""))),0),TRIM(SUBSTITUTE(AB83,CHAR(160),""))="Devis 3",IFERROR(VALUE(TRIM(SUBSTITUTE(Z83,CHAR(160),""))),0),TRUE,0)*IFERROR(VALUE(TRIM(SUBSTITUTE(E83,CHAR(160),""))),0)),2))</f>
        <v/>
      </c>
      <c r="AE83" s="121" t="str">
        <f t="shared" si="92"/>
        <v/>
      </c>
      <c r="AF83" s="683"/>
      <c r="AG83" s="66" t="str">
        <f t="shared" si="59"/>
        <v/>
      </c>
      <c r="AH83" s="15" t="str">
        <f t="shared" si="60"/>
        <v/>
      </c>
      <c r="AI83" s="15" t="str">
        <f t="shared" si="61"/>
        <v/>
      </c>
      <c r="AJ83" s="442" t="str">
        <f t="shared" si="62"/>
        <v/>
      </c>
      <c r="AK83" s="15" t="str">
        <f t="shared" si="63"/>
        <v/>
      </c>
      <c r="AL83" s="15" t="str">
        <f t="shared" si="64"/>
        <v/>
      </c>
      <c r="AM83" s="15" t="str">
        <f t="shared" si="65"/>
        <v/>
      </c>
      <c r="AN83" s="15" t="str">
        <f t="shared" si="66"/>
        <v/>
      </c>
      <c r="AO83" s="15" t="str">
        <f t="shared" si="67"/>
        <v/>
      </c>
      <c r="AP83" s="15" t="str">
        <f t="shared" si="68"/>
        <v/>
      </c>
      <c r="AQ83" s="69" t="str">
        <f t="shared" si="69"/>
        <v/>
      </c>
      <c r="AR83" s="482" t="str">
        <f t="shared" si="70"/>
        <v/>
      </c>
      <c r="AS83" s="15" t="str">
        <f t="shared" si="71"/>
        <v/>
      </c>
      <c r="AT83" s="20" t="str">
        <f t="shared" si="72"/>
        <v/>
      </c>
      <c r="AU83" s="20" t="str">
        <f t="shared" si="73"/>
        <v/>
      </c>
      <c r="AV83" s="64" t="str">
        <f t="shared" si="74"/>
        <v/>
      </c>
      <c r="AW83" s="492" t="str">
        <f t="shared" si="75"/>
        <v/>
      </c>
      <c r="AX83" s="15" t="str">
        <f t="shared" si="76"/>
        <v/>
      </c>
      <c r="AY83" s="20" t="str">
        <f t="shared" si="77"/>
        <v/>
      </c>
      <c r="AZ83" s="20" t="str">
        <f t="shared" si="78"/>
        <v/>
      </c>
      <c r="BA83" s="64" t="str">
        <f t="shared" si="79"/>
        <v/>
      </c>
      <c r="BB83" s="499" t="str">
        <f t="shared" si="80"/>
        <v/>
      </c>
      <c r="BC83" s="15" t="str">
        <f t="shared" si="81"/>
        <v/>
      </c>
      <c r="BD83" s="20" t="str">
        <f t="shared" si="82"/>
        <v/>
      </c>
      <c r="BE83" s="20" t="str">
        <f t="shared" si="83"/>
        <v/>
      </c>
      <c r="BF83" s="70" t="str">
        <f t="shared" si="84"/>
        <v/>
      </c>
      <c r="BG83" s="66" t="str">
        <f t="shared" si="85"/>
        <v/>
      </c>
      <c r="BH83" s="72"/>
      <c r="BI83" s="71" t="str">
        <f t="shared" si="86"/>
        <v/>
      </c>
      <c r="BJ83" s="71" t="str">
        <f t="shared" si="55"/>
        <v/>
      </c>
      <c r="BK83" s="504" t="str">
        <f t="shared" si="87"/>
        <v/>
      </c>
      <c r="BL83" s="504" t="str" cm="1">
        <f t="array" ref="BL83">IF($AJ83="","",
_xlfn.IFS(
$BG83="Devis 1",
IF(ISBLANK(AT83),"",IFERROR(VALUE(TRIM(SUBSTITUTE(AT83,CHAR(160),""))),0)*IFERROR(VALUE(TRIM(SUBSTITUTE($AJ83,CHAR(160),""))),0)),
$BG83="Devis 2",
IF(ISBLANK(AY83),"",IFERROR(VALUE(TRIM(SUBSTITUTE(AY83,CHAR(160),""))),0)*IFERROR(VALUE(TRIM(SUBSTITUTE($AJ83,CHAR(160),""))),0)),
$BG83="Devis 3",
IF(ISBLANK(BD83),"",IFERROR(VALUE(TRIM(SUBSTITUTE(BD83,CHAR(160),""))),0)*IFERROR(VALUE(TRIM(SUBSTITUTE($AJ83,CHAR(160),""))),0)),
TRUE,0
)
)</f>
        <v/>
      </c>
      <c r="BM83" s="715" t="str" cm="1">
        <f t="array" ref="BM83">IF($AJ83="","",
_xlfn.IFS(
$BG83="Devis 1",
IF(ISBLANK(AU83),"",IFERROR(VALUE(TRIM(SUBSTITUTE(AU83,CHAR(160),""))),0)*IFERROR(VALUE(TRIM(SUBSTITUTE($AJ83,CHAR(160),""))),0)),
$BG83="Devis 2",
IF(ISBLANK(AZ83),"",IFERROR(VALUE(TRIM(SUBSTITUTE(AZ83,CHAR(160),""))),0)*IFERROR(VALUE(TRIM(SUBSTITUTE($AJ83,CHAR(160),""))),0)),
$BG83="Devis 3",
IF(ISBLANK(BE83),"",IFERROR(VALUE(TRIM(SUBSTITUTE(BE83,CHAR(160),""))),0)*IFERROR(VALUE(TRIM(SUBSTITUTE($AJ83,CHAR(160),""))),0)),
TRUE,0
)
)</f>
        <v/>
      </c>
      <c r="BN83" s="511" t="str">
        <f t="shared" si="88"/>
        <v/>
      </c>
      <c r="BO83" s="505"/>
      <c r="BP83" s="14" t="str" cm="1">
        <f t="array" ref="BP83">IF(OR(BN83="",BK83="",BL83="",BI83="",BM83="",BJ83=""),"",_xlfn.IFS(
ROUND(IFERROR(VALUE(TRIM(SUBSTITUTE(BN83,CHAR(160),""))),0),2)&gt;
ROUND(IFERROR(VALUE(TRIM(SUBSTITUTE(BK83,CHAR(160),""))),0),2),
"KO : Le montant retenu TTC est supérieur au montant raisonnable TTC. Merci de revoir la ligne de dépense ou plafonner son montant.",
ROUND(IFERROR(VALUE(TRIM(SUBSTITUTE(BL83,CHAR(160),""))),0),2)&gt;
ROUND(IFERROR(VALUE(TRIM(SUBSTITUTE(BI83,CHAR(160),""))),0),2),
"Attention : Le montant retenu HT est supérieur au montant HT raisonnable. Merci de revoir la ligne de dépense, plafonner son montant, ou justifier la reventillation HT / TVA.",
ROUND(IFERROR(VALUE(TRIM(SUBSTITUTE(BM83,CHAR(160),""))),0),2)&gt;
ROUND(IFERROR(VALUE(TRIM(SUBSTITUTE(BJ83,CHAR(160),""))),0),2),
"Attention : Le montant TVA retenu est supérieur au montant TVA raisonnable. Merci de revoir la ligne de dépense, plafonner son montant, ou justifier la reventillation HT / TVA.",
ROUND(IFERROR(VALUE(TRIM(SUBSTITUTE(BN83,CHAR(160),""))),0),2)&gt;
ROUND(IFERROR(VALUE(TRIM(SUBSTITUTE(MIN(Q83,V83,AA83),CHAR(160),""))),0),2),
"Attention : Le devis retenu n'est pas le moins cher. Une justification de la part du porteur est nécessaire.",
ROUND(IFERROR(VALUE(TRIM(SUBSTITUTE(BN83,CHAR(160),""))),0),2)=0,
"Attention : montant présenté entièrement écarté",
ROUND(IFERROR(VALUE(TRIM(SUBSTITUTE(BK83,CHAR(160),""))),0),2)=
ROUND(IFERROR(VALUE(TRIM(SUBSTITUTE(BN83,CHAR(160),""))),0),2),
"OK",
ROUND(IFERROR(VALUE(TRIM(SUBSTITUTE(BK83,CHAR(160),""))),0),2)&gt;
ROUND(IFERROR(VALUE(TRIM(SUBSTITUTE(BN83,CHAR(160),""))),0),2),
" OK : Montant instruit inférieur au montant raisonnable.",
TRUE,""
))</f>
        <v/>
      </c>
      <c r="BQ83" s="14" t="str" cm="1">
        <f t="array" ref="BQ83">IF(OR(BN83="",AE83="",BL83="",AC83="",BM83="",AD83=""),"",_xlfn.IFS(ROUND(IFERROR(VALUE(TRIM(SUBSTITUTE(BN83,CHAR(160),""))),0),2)&gt;ROUND(IFERROR(VALUE(TRIM(SUBSTITUTE(AE83,CHAR(160),""))),0),2),"KO : Le montant retenu TTC est supérieur au montant présenté TTC. Merci de revoir la ligne de dépense ou plafonner son montant.",ROUND(IFERROR(VALUE(TRIM(SUBSTITUTE(BN83,CHAR(160),""))),0),2)=0,"Attention : montant présenté entièrement écarté",ROUND(IFERROR(VALUE(TRIM(SUBSTITUTE(BL83,CHAR(160),""))),0),2)&gt;ROUND(IFERROR(VALUE(TRIM(SUBSTITUTE(AC83,CHAR(160),""))),0),2),"Attention : Le montant retenu HT est supérieur au montant HT présenté. Merci de revoir la ligne de dépense, plafonner son montant, ou justifier la reventillation HT / TVA.",ROUND(IFERROR(VALUE(TRIM(SUBSTITUTE(BM83,CHAR(160),""))),0),2)&gt;ROUND(IFERROR(VALUE(TRIM(SUBSTITUTE(AD83,CHAR(160),""))),0),2),"Attention : Le montant TVA retenu est supérieur au montant TVA présenté. Merci de revoir la ligne de dépense, plafonner son montant, ou justifier la reventillation HT / TVA.",ROUND(IFERROR(VALUE(TRIM(SUBSTITUTE(AE83,CHAR(160),""))),0),2)=0,"",ROUND(IFERROR(VALUE(TRIM(SUBSTITUTE(BN83,CHAR(160),""))),0),2)=
ROUND(IFERROR(VALUE(TRIM(SUBSTITUTE(AE83,CHAR(160),""))),0),2),"OK",ROUND(IFERROR(VALUE(TRIM(SUBSTITUTE(BN83,CHAR(160),""))),0),2)&lt;ROUND(IFERROR(VALUE(TRIM(SUBSTITUTE(AE83,CHAR(160),""))),0),2),"Attention : montant présenté partiellement écarté",TRUE,""))</f>
        <v/>
      </c>
      <c r="BR83" s="71" t="str">
        <f t="shared" si="89"/>
        <v/>
      </c>
      <c r="BS83" s="71" t="str">
        <f t="shared" si="90"/>
        <v/>
      </c>
      <c r="BT83" s="71" t="str">
        <f t="shared" si="91"/>
        <v/>
      </c>
    </row>
    <row r="84" spans="1:72" ht="18" customHeight="1">
      <c r="A84" s="684">
        <v>76</v>
      </c>
      <c r="B84" s="7"/>
      <c r="C84" s="7"/>
      <c r="D84" s="424"/>
      <c r="E84" s="11"/>
      <c r="F84" s="7"/>
      <c r="G84" s="7"/>
      <c r="H84" s="7"/>
      <c r="I84" s="7"/>
      <c r="J84" s="18"/>
      <c r="K84" s="7"/>
      <c r="L84" s="19"/>
      <c r="M84" s="475"/>
      <c r="N84" s="7"/>
      <c r="O84" s="425"/>
      <c r="P84" s="9"/>
      <c r="Q84" s="64" t="str">
        <f t="shared" si="56"/>
        <v/>
      </c>
      <c r="R84" s="488"/>
      <c r="S84" s="471"/>
      <c r="T84" s="9"/>
      <c r="U84" s="9"/>
      <c r="V84" s="64" t="str">
        <f t="shared" si="57"/>
        <v/>
      </c>
      <c r="W84" s="496"/>
      <c r="X84" s="471"/>
      <c r="Y84" s="9"/>
      <c r="Z84" s="9"/>
      <c r="AA84" s="65" t="str">
        <f t="shared" si="58"/>
        <v/>
      </c>
      <c r="AB84" s="16"/>
      <c r="AC84" s="120" t="str" cm="1">
        <f t="array" ref="AC84">IF((_xlfn.IFS(TRIM(SUBSTITUTE(AB84,CHAR(160),""))="Devis 1",IFERROR(VALUE(TRIM(SUBSTITUTE(O84,CHAR(160),""))),0),TRIM(SUBSTITUTE(AB84,CHAR(160),""))="Devis 2",IFERROR(VALUE(TRIM(SUBSTITUTE(T84,CHAR(160),""))),0),TRIM(SUBSTITUTE(AB84,CHAR(160),""))="Devis 3",IFERROR(VALUE(TRIM(SUBSTITUTE(Y84,CHAR(160),""))),0),TRUE,0)*IFERROR(VALUE(TRIM(SUBSTITUTE(E84,CHAR(160),""))),0))=0,"",_xlfn.IFS(TRIM(SUBSTITUTE(AB84,CHAR(160),""))="Devis 1",IFERROR(VALUE(TRIM(SUBSTITUTE(O84,CHAR(160),""))),0),TRIM(SUBSTITUTE(AB84,CHAR(160),""))="Devis 2",IFERROR(VALUE(TRIM(SUBSTITUTE(T84,CHAR(160),""))),0),TRIM(SUBSTITUTE(AB84,CHAR(160),""))="Devis 3",IFERROR(VALUE(TRIM(SUBSTITUTE(Y84,CHAR(160),""))),0),TRUE,0)*IFERROR(VALUE(TRIM(SUBSTITUTE(E84,CHAR(160),""))),0))</f>
        <v/>
      </c>
      <c r="AD84" s="116" t="str" cm="1">
        <f t="array" ref="AD84">IF(ROUND((_xlfn.IFS(TRIM(SUBSTITUTE(AB84,CHAR(160),""))="Devis 1",IFERROR(VALUE(TRIM(SUBSTITUTE(P84,CHAR(160),""))),0),TRIM(SUBSTITUTE(AB84,CHAR(160),""))="Devis 2",IFERROR(VALUE(TRIM(SUBSTITUTE(U84,CHAR(160),""))),0),TRIM(SUBSTITUTE(AB84,CHAR(160),""))="Devis 3",IFERROR(VALUE(TRIM(SUBSTITUTE(Z84,CHAR(160),""))),0),TRUE,0)*IFERROR(VALUE(TRIM(SUBSTITUTE(E84,CHAR(160),""))),0)),2)=0,IF(AC84&lt;&gt;"",0,""),ROUND((_xlfn.IFS(TRIM(SUBSTITUTE(AB84,CHAR(160),""))="Devis 1",IFERROR(VALUE(TRIM(SUBSTITUTE(P84,CHAR(160),""))),0),TRIM(SUBSTITUTE(AB84,CHAR(160),""))="Devis 2",IFERROR(VALUE(TRIM(SUBSTITUTE(U84,CHAR(160),""))),0),TRIM(SUBSTITUTE(AB84,CHAR(160),""))="Devis 3",IFERROR(VALUE(TRIM(SUBSTITUTE(Z84,CHAR(160),""))),0),TRUE,0)*IFERROR(VALUE(TRIM(SUBSTITUTE(E84,CHAR(160),""))),0)),2))</f>
        <v/>
      </c>
      <c r="AE84" s="121" t="str">
        <f t="shared" si="92"/>
        <v/>
      </c>
      <c r="AF84" s="683"/>
      <c r="AG84" s="66" t="str">
        <f t="shared" si="59"/>
        <v/>
      </c>
      <c r="AH84" s="15" t="str">
        <f t="shared" si="60"/>
        <v/>
      </c>
      <c r="AI84" s="15" t="str">
        <f t="shared" si="61"/>
        <v/>
      </c>
      <c r="AJ84" s="442" t="str">
        <f t="shared" si="62"/>
        <v/>
      </c>
      <c r="AK84" s="15" t="str">
        <f t="shared" si="63"/>
        <v/>
      </c>
      <c r="AL84" s="15" t="str">
        <f t="shared" si="64"/>
        <v/>
      </c>
      <c r="AM84" s="15" t="str">
        <f t="shared" si="65"/>
        <v/>
      </c>
      <c r="AN84" s="15" t="str">
        <f t="shared" si="66"/>
        <v/>
      </c>
      <c r="AO84" s="15" t="str">
        <f t="shared" si="67"/>
        <v/>
      </c>
      <c r="AP84" s="15" t="str">
        <f t="shared" si="68"/>
        <v/>
      </c>
      <c r="AQ84" s="69" t="str">
        <f t="shared" si="69"/>
        <v/>
      </c>
      <c r="AR84" s="482" t="str">
        <f t="shared" si="70"/>
        <v/>
      </c>
      <c r="AS84" s="15" t="str">
        <f t="shared" si="71"/>
        <v/>
      </c>
      <c r="AT84" s="20" t="str">
        <f t="shared" si="72"/>
        <v/>
      </c>
      <c r="AU84" s="20" t="str">
        <f t="shared" si="73"/>
        <v/>
      </c>
      <c r="AV84" s="64" t="str">
        <f t="shared" si="74"/>
        <v/>
      </c>
      <c r="AW84" s="492" t="str">
        <f t="shared" si="75"/>
        <v/>
      </c>
      <c r="AX84" s="15" t="str">
        <f t="shared" si="76"/>
        <v/>
      </c>
      <c r="AY84" s="20" t="str">
        <f t="shared" si="77"/>
        <v/>
      </c>
      <c r="AZ84" s="20" t="str">
        <f t="shared" si="78"/>
        <v/>
      </c>
      <c r="BA84" s="64" t="str">
        <f t="shared" si="79"/>
        <v/>
      </c>
      <c r="BB84" s="499" t="str">
        <f t="shared" si="80"/>
        <v/>
      </c>
      <c r="BC84" s="15" t="str">
        <f t="shared" si="81"/>
        <v/>
      </c>
      <c r="BD84" s="20" t="str">
        <f t="shared" si="82"/>
        <v/>
      </c>
      <c r="BE84" s="20" t="str">
        <f t="shared" si="83"/>
        <v/>
      </c>
      <c r="BF84" s="70" t="str">
        <f t="shared" si="84"/>
        <v/>
      </c>
      <c r="BG84" s="66" t="str">
        <f t="shared" si="85"/>
        <v/>
      </c>
      <c r="BH84" s="72"/>
      <c r="BI84" s="71" t="str">
        <f t="shared" si="86"/>
        <v/>
      </c>
      <c r="BJ84" s="71" t="str">
        <f t="shared" si="55"/>
        <v/>
      </c>
      <c r="BK84" s="504" t="str">
        <f t="shared" si="87"/>
        <v/>
      </c>
      <c r="BL84" s="504" t="str" cm="1">
        <f t="array" ref="BL84">IF($AJ84="","",
_xlfn.IFS(
$BG84="Devis 1",
IF(ISBLANK(AT84),"",IFERROR(VALUE(TRIM(SUBSTITUTE(AT84,CHAR(160),""))),0)*IFERROR(VALUE(TRIM(SUBSTITUTE($AJ84,CHAR(160),""))),0)),
$BG84="Devis 2",
IF(ISBLANK(AY84),"",IFERROR(VALUE(TRIM(SUBSTITUTE(AY84,CHAR(160),""))),0)*IFERROR(VALUE(TRIM(SUBSTITUTE($AJ84,CHAR(160),""))),0)),
$BG84="Devis 3",
IF(ISBLANK(BD84),"",IFERROR(VALUE(TRIM(SUBSTITUTE(BD84,CHAR(160),""))),0)*IFERROR(VALUE(TRIM(SUBSTITUTE($AJ84,CHAR(160),""))),0)),
TRUE,0
)
)</f>
        <v/>
      </c>
      <c r="BM84" s="715" t="str" cm="1">
        <f t="array" ref="BM84">IF($AJ84="","",
_xlfn.IFS(
$BG84="Devis 1",
IF(ISBLANK(AU84),"",IFERROR(VALUE(TRIM(SUBSTITUTE(AU84,CHAR(160),""))),0)*IFERROR(VALUE(TRIM(SUBSTITUTE($AJ84,CHAR(160),""))),0)),
$BG84="Devis 2",
IF(ISBLANK(AZ84),"",IFERROR(VALUE(TRIM(SUBSTITUTE(AZ84,CHAR(160),""))),0)*IFERROR(VALUE(TRIM(SUBSTITUTE($AJ84,CHAR(160),""))),0)),
$BG84="Devis 3",
IF(ISBLANK(BE84),"",IFERROR(VALUE(TRIM(SUBSTITUTE(BE84,CHAR(160),""))),0)*IFERROR(VALUE(TRIM(SUBSTITUTE($AJ84,CHAR(160),""))),0)),
TRUE,0
)
)</f>
        <v/>
      </c>
      <c r="BN84" s="511" t="str">
        <f t="shared" si="88"/>
        <v/>
      </c>
      <c r="BO84" s="505"/>
      <c r="BP84" s="14" t="str" cm="1">
        <f t="array" ref="BP84">IF(OR(BN84="",BK84="",BL84="",BI84="",BM84="",BJ84=""),"",_xlfn.IFS(
ROUND(IFERROR(VALUE(TRIM(SUBSTITUTE(BN84,CHAR(160),""))),0),2)&gt;
ROUND(IFERROR(VALUE(TRIM(SUBSTITUTE(BK84,CHAR(160),""))),0),2),
"KO : Le montant retenu TTC est supérieur au montant raisonnable TTC. Merci de revoir la ligne de dépense ou plafonner son montant.",
ROUND(IFERROR(VALUE(TRIM(SUBSTITUTE(BL84,CHAR(160),""))),0),2)&gt;
ROUND(IFERROR(VALUE(TRIM(SUBSTITUTE(BI84,CHAR(160),""))),0),2),
"Attention : Le montant retenu HT est supérieur au montant HT raisonnable. Merci de revoir la ligne de dépense, plafonner son montant, ou justifier la reventillation HT / TVA.",
ROUND(IFERROR(VALUE(TRIM(SUBSTITUTE(BM84,CHAR(160),""))),0),2)&gt;
ROUND(IFERROR(VALUE(TRIM(SUBSTITUTE(BJ84,CHAR(160),""))),0),2),
"Attention : Le montant TVA retenu est supérieur au montant TVA raisonnable. Merci de revoir la ligne de dépense, plafonner son montant, ou justifier la reventillation HT / TVA.",
ROUND(IFERROR(VALUE(TRIM(SUBSTITUTE(BN84,CHAR(160),""))),0),2)&gt;
ROUND(IFERROR(VALUE(TRIM(SUBSTITUTE(MIN(Q84,V84,AA84),CHAR(160),""))),0),2),
"Attention : Le devis retenu n'est pas le moins cher. Une justification de la part du porteur est nécessaire.",
ROUND(IFERROR(VALUE(TRIM(SUBSTITUTE(BN84,CHAR(160),""))),0),2)=0,
"Attention : montant présenté entièrement écarté",
ROUND(IFERROR(VALUE(TRIM(SUBSTITUTE(BK84,CHAR(160),""))),0),2)=
ROUND(IFERROR(VALUE(TRIM(SUBSTITUTE(BN84,CHAR(160),""))),0),2),
"OK",
ROUND(IFERROR(VALUE(TRIM(SUBSTITUTE(BK84,CHAR(160),""))),0),2)&gt;
ROUND(IFERROR(VALUE(TRIM(SUBSTITUTE(BN84,CHAR(160),""))),0),2),
" OK : Montant instruit inférieur au montant raisonnable.",
TRUE,""
))</f>
        <v/>
      </c>
      <c r="BQ84" s="14" t="str" cm="1">
        <f t="array" ref="BQ84">IF(OR(BN84="",AE84="",BL84="",AC84="",BM84="",AD84=""),"",_xlfn.IFS(ROUND(IFERROR(VALUE(TRIM(SUBSTITUTE(BN84,CHAR(160),""))),0),2)&gt;ROUND(IFERROR(VALUE(TRIM(SUBSTITUTE(AE84,CHAR(160),""))),0),2),"KO : Le montant retenu TTC est supérieur au montant présenté TTC. Merci de revoir la ligne de dépense ou plafonner son montant.",ROUND(IFERROR(VALUE(TRIM(SUBSTITUTE(BN84,CHAR(160),""))),0),2)=0,"Attention : montant présenté entièrement écarté",ROUND(IFERROR(VALUE(TRIM(SUBSTITUTE(BL84,CHAR(160),""))),0),2)&gt;ROUND(IFERROR(VALUE(TRIM(SUBSTITUTE(AC84,CHAR(160),""))),0),2),"Attention : Le montant retenu HT est supérieur au montant HT présenté. Merci de revoir la ligne de dépense, plafonner son montant, ou justifier la reventillation HT / TVA.",ROUND(IFERROR(VALUE(TRIM(SUBSTITUTE(BM84,CHAR(160),""))),0),2)&gt;ROUND(IFERROR(VALUE(TRIM(SUBSTITUTE(AD84,CHAR(160),""))),0),2),"Attention : Le montant TVA retenu est supérieur au montant TVA présenté. Merci de revoir la ligne de dépense, plafonner son montant, ou justifier la reventillation HT / TVA.",ROUND(IFERROR(VALUE(TRIM(SUBSTITUTE(AE84,CHAR(160),""))),0),2)=0,"",ROUND(IFERROR(VALUE(TRIM(SUBSTITUTE(BN84,CHAR(160),""))),0),2)=
ROUND(IFERROR(VALUE(TRIM(SUBSTITUTE(AE84,CHAR(160),""))),0),2),"OK",ROUND(IFERROR(VALUE(TRIM(SUBSTITUTE(BN84,CHAR(160),""))),0),2)&lt;ROUND(IFERROR(VALUE(TRIM(SUBSTITUTE(AE84,CHAR(160),""))),0),2),"Attention : montant présenté partiellement écarté",TRUE,""))</f>
        <v/>
      </c>
      <c r="BR84" s="71" t="str">
        <f t="shared" si="89"/>
        <v/>
      </c>
      <c r="BS84" s="71" t="str">
        <f t="shared" si="90"/>
        <v/>
      </c>
      <c r="BT84" s="71" t="str">
        <f t="shared" si="91"/>
        <v/>
      </c>
    </row>
    <row r="85" spans="1:72" ht="18" customHeight="1">
      <c r="A85" s="684">
        <v>77</v>
      </c>
      <c r="B85" s="7"/>
      <c r="C85" s="7"/>
      <c r="D85" s="424"/>
      <c r="E85" s="11"/>
      <c r="F85" s="7"/>
      <c r="G85" s="7"/>
      <c r="H85" s="7"/>
      <c r="I85" s="7"/>
      <c r="J85" s="18"/>
      <c r="K85" s="7"/>
      <c r="L85" s="19"/>
      <c r="M85" s="475"/>
      <c r="N85" s="7"/>
      <c r="O85" s="425"/>
      <c r="P85" s="9"/>
      <c r="Q85" s="64" t="str">
        <f t="shared" si="56"/>
        <v/>
      </c>
      <c r="R85" s="488"/>
      <c r="S85" s="471"/>
      <c r="T85" s="9"/>
      <c r="U85" s="9"/>
      <c r="V85" s="64" t="str">
        <f t="shared" si="57"/>
        <v/>
      </c>
      <c r="W85" s="496"/>
      <c r="X85" s="471"/>
      <c r="Y85" s="9"/>
      <c r="Z85" s="9"/>
      <c r="AA85" s="65" t="str">
        <f t="shared" si="58"/>
        <v/>
      </c>
      <c r="AB85" s="16"/>
      <c r="AC85" s="120" t="str" cm="1">
        <f t="array" ref="AC85">IF((_xlfn.IFS(TRIM(SUBSTITUTE(AB85,CHAR(160),""))="Devis 1",IFERROR(VALUE(TRIM(SUBSTITUTE(O85,CHAR(160),""))),0),TRIM(SUBSTITUTE(AB85,CHAR(160),""))="Devis 2",IFERROR(VALUE(TRIM(SUBSTITUTE(T85,CHAR(160),""))),0),TRIM(SUBSTITUTE(AB85,CHAR(160),""))="Devis 3",IFERROR(VALUE(TRIM(SUBSTITUTE(Y85,CHAR(160),""))),0),TRUE,0)*IFERROR(VALUE(TRIM(SUBSTITUTE(E85,CHAR(160),""))),0))=0,"",_xlfn.IFS(TRIM(SUBSTITUTE(AB85,CHAR(160),""))="Devis 1",IFERROR(VALUE(TRIM(SUBSTITUTE(O85,CHAR(160),""))),0),TRIM(SUBSTITUTE(AB85,CHAR(160),""))="Devis 2",IFERROR(VALUE(TRIM(SUBSTITUTE(T85,CHAR(160),""))),0),TRIM(SUBSTITUTE(AB85,CHAR(160),""))="Devis 3",IFERROR(VALUE(TRIM(SUBSTITUTE(Y85,CHAR(160),""))),0),TRUE,0)*IFERROR(VALUE(TRIM(SUBSTITUTE(E85,CHAR(160),""))),0))</f>
        <v/>
      </c>
      <c r="AD85" s="116" t="str" cm="1">
        <f t="array" ref="AD85">IF(ROUND((_xlfn.IFS(TRIM(SUBSTITUTE(AB85,CHAR(160),""))="Devis 1",IFERROR(VALUE(TRIM(SUBSTITUTE(P85,CHAR(160),""))),0),TRIM(SUBSTITUTE(AB85,CHAR(160),""))="Devis 2",IFERROR(VALUE(TRIM(SUBSTITUTE(U85,CHAR(160),""))),0),TRIM(SUBSTITUTE(AB85,CHAR(160),""))="Devis 3",IFERROR(VALUE(TRIM(SUBSTITUTE(Z85,CHAR(160),""))),0),TRUE,0)*IFERROR(VALUE(TRIM(SUBSTITUTE(E85,CHAR(160),""))),0)),2)=0,IF(AC85&lt;&gt;"",0,""),ROUND((_xlfn.IFS(TRIM(SUBSTITUTE(AB85,CHAR(160),""))="Devis 1",IFERROR(VALUE(TRIM(SUBSTITUTE(P85,CHAR(160),""))),0),TRIM(SUBSTITUTE(AB85,CHAR(160),""))="Devis 2",IFERROR(VALUE(TRIM(SUBSTITUTE(U85,CHAR(160),""))),0),TRIM(SUBSTITUTE(AB85,CHAR(160),""))="Devis 3",IFERROR(VALUE(TRIM(SUBSTITUTE(Z85,CHAR(160),""))),0),TRUE,0)*IFERROR(VALUE(TRIM(SUBSTITUTE(E85,CHAR(160),""))),0)),2))</f>
        <v/>
      </c>
      <c r="AE85" s="121" t="str">
        <f t="shared" si="92"/>
        <v/>
      </c>
      <c r="AF85" s="683"/>
      <c r="AG85" s="66" t="str">
        <f t="shared" si="59"/>
        <v/>
      </c>
      <c r="AH85" s="15" t="str">
        <f t="shared" si="60"/>
        <v/>
      </c>
      <c r="AI85" s="15" t="str">
        <f t="shared" si="61"/>
        <v/>
      </c>
      <c r="AJ85" s="442" t="str">
        <f t="shared" si="62"/>
        <v/>
      </c>
      <c r="AK85" s="15" t="str">
        <f t="shared" si="63"/>
        <v/>
      </c>
      <c r="AL85" s="15" t="str">
        <f t="shared" si="64"/>
        <v/>
      </c>
      <c r="AM85" s="15" t="str">
        <f t="shared" si="65"/>
        <v/>
      </c>
      <c r="AN85" s="15" t="str">
        <f t="shared" si="66"/>
        <v/>
      </c>
      <c r="AO85" s="15" t="str">
        <f t="shared" si="67"/>
        <v/>
      </c>
      <c r="AP85" s="15" t="str">
        <f t="shared" si="68"/>
        <v/>
      </c>
      <c r="AQ85" s="69" t="str">
        <f t="shared" si="69"/>
        <v/>
      </c>
      <c r="AR85" s="482" t="str">
        <f t="shared" si="70"/>
        <v/>
      </c>
      <c r="AS85" s="15" t="str">
        <f t="shared" si="71"/>
        <v/>
      </c>
      <c r="AT85" s="20" t="str">
        <f t="shared" si="72"/>
        <v/>
      </c>
      <c r="AU85" s="20" t="str">
        <f t="shared" si="73"/>
        <v/>
      </c>
      <c r="AV85" s="64" t="str">
        <f t="shared" si="74"/>
        <v/>
      </c>
      <c r="AW85" s="492" t="str">
        <f t="shared" si="75"/>
        <v/>
      </c>
      <c r="AX85" s="15" t="str">
        <f t="shared" si="76"/>
        <v/>
      </c>
      <c r="AY85" s="20" t="str">
        <f t="shared" si="77"/>
        <v/>
      </c>
      <c r="AZ85" s="20" t="str">
        <f t="shared" si="78"/>
        <v/>
      </c>
      <c r="BA85" s="64" t="str">
        <f t="shared" si="79"/>
        <v/>
      </c>
      <c r="BB85" s="499" t="str">
        <f t="shared" si="80"/>
        <v/>
      </c>
      <c r="BC85" s="15" t="str">
        <f t="shared" si="81"/>
        <v/>
      </c>
      <c r="BD85" s="20" t="str">
        <f t="shared" si="82"/>
        <v/>
      </c>
      <c r="BE85" s="20" t="str">
        <f t="shared" si="83"/>
        <v/>
      </c>
      <c r="BF85" s="70" t="str">
        <f t="shared" si="84"/>
        <v/>
      </c>
      <c r="BG85" s="66" t="str">
        <f t="shared" si="85"/>
        <v/>
      </c>
      <c r="BH85" s="72"/>
      <c r="BI85" s="71" t="str">
        <f t="shared" si="86"/>
        <v/>
      </c>
      <c r="BJ85" s="71" t="str">
        <f t="shared" si="55"/>
        <v/>
      </c>
      <c r="BK85" s="504" t="str">
        <f t="shared" si="87"/>
        <v/>
      </c>
      <c r="BL85" s="504" t="str" cm="1">
        <f t="array" ref="BL85">IF($AJ85="","",
_xlfn.IFS(
$BG85="Devis 1",
IF(ISBLANK(AT85),"",IFERROR(VALUE(TRIM(SUBSTITUTE(AT85,CHAR(160),""))),0)*IFERROR(VALUE(TRIM(SUBSTITUTE($AJ85,CHAR(160),""))),0)),
$BG85="Devis 2",
IF(ISBLANK(AY85),"",IFERROR(VALUE(TRIM(SUBSTITUTE(AY85,CHAR(160),""))),0)*IFERROR(VALUE(TRIM(SUBSTITUTE($AJ85,CHAR(160),""))),0)),
$BG85="Devis 3",
IF(ISBLANK(BD85),"",IFERROR(VALUE(TRIM(SUBSTITUTE(BD85,CHAR(160),""))),0)*IFERROR(VALUE(TRIM(SUBSTITUTE($AJ85,CHAR(160),""))),0)),
TRUE,0
)
)</f>
        <v/>
      </c>
      <c r="BM85" s="715" t="str" cm="1">
        <f t="array" ref="BM85">IF($AJ85="","",
_xlfn.IFS(
$BG85="Devis 1",
IF(ISBLANK(AU85),"",IFERROR(VALUE(TRIM(SUBSTITUTE(AU85,CHAR(160),""))),0)*IFERROR(VALUE(TRIM(SUBSTITUTE($AJ85,CHAR(160),""))),0)),
$BG85="Devis 2",
IF(ISBLANK(AZ85),"",IFERROR(VALUE(TRIM(SUBSTITUTE(AZ85,CHAR(160),""))),0)*IFERROR(VALUE(TRIM(SUBSTITUTE($AJ85,CHAR(160),""))),0)),
$BG85="Devis 3",
IF(ISBLANK(BE85),"",IFERROR(VALUE(TRIM(SUBSTITUTE(BE85,CHAR(160),""))),0)*IFERROR(VALUE(TRIM(SUBSTITUTE($AJ85,CHAR(160),""))),0)),
TRUE,0
)
)</f>
        <v/>
      </c>
      <c r="BN85" s="511" t="str">
        <f t="shared" si="88"/>
        <v/>
      </c>
      <c r="BO85" s="505"/>
      <c r="BP85" s="14" t="str" cm="1">
        <f t="array" ref="BP85">IF(OR(BN85="",BK85="",BL85="",BI85="",BM85="",BJ85=""),"",_xlfn.IFS(
ROUND(IFERROR(VALUE(TRIM(SUBSTITUTE(BN85,CHAR(160),""))),0),2)&gt;
ROUND(IFERROR(VALUE(TRIM(SUBSTITUTE(BK85,CHAR(160),""))),0),2),
"KO : Le montant retenu TTC est supérieur au montant raisonnable TTC. Merci de revoir la ligne de dépense ou plafonner son montant.",
ROUND(IFERROR(VALUE(TRIM(SUBSTITUTE(BL85,CHAR(160),""))),0),2)&gt;
ROUND(IFERROR(VALUE(TRIM(SUBSTITUTE(BI85,CHAR(160),""))),0),2),
"Attention : Le montant retenu HT est supérieur au montant HT raisonnable. Merci de revoir la ligne de dépense, plafonner son montant, ou justifier la reventillation HT / TVA.",
ROUND(IFERROR(VALUE(TRIM(SUBSTITUTE(BM85,CHAR(160),""))),0),2)&gt;
ROUND(IFERROR(VALUE(TRIM(SUBSTITUTE(BJ85,CHAR(160),""))),0),2),
"Attention : Le montant TVA retenu est supérieur au montant TVA raisonnable. Merci de revoir la ligne de dépense, plafonner son montant, ou justifier la reventillation HT / TVA.",
ROUND(IFERROR(VALUE(TRIM(SUBSTITUTE(BN85,CHAR(160),""))),0),2)&gt;
ROUND(IFERROR(VALUE(TRIM(SUBSTITUTE(MIN(Q85,V85,AA85),CHAR(160),""))),0),2),
"Attention : Le devis retenu n'est pas le moins cher. Une justification de la part du porteur est nécessaire.",
ROUND(IFERROR(VALUE(TRIM(SUBSTITUTE(BN85,CHAR(160),""))),0),2)=0,
"Attention : montant présenté entièrement écarté",
ROUND(IFERROR(VALUE(TRIM(SUBSTITUTE(BK85,CHAR(160),""))),0),2)=
ROUND(IFERROR(VALUE(TRIM(SUBSTITUTE(BN85,CHAR(160),""))),0),2),
"OK",
ROUND(IFERROR(VALUE(TRIM(SUBSTITUTE(BK85,CHAR(160),""))),0),2)&gt;
ROUND(IFERROR(VALUE(TRIM(SUBSTITUTE(BN85,CHAR(160),""))),0),2),
" OK : Montant instruit inférieur au montant raisonnable.",
TRUE,""
))</f>
        <v/>
      </c>
      <c r="BQ85" s="14" t="str" cm="1">
        <f t="array" ref="BQ85">IF(OR(BN85="",AE85="",BL85="",AC85="",BM85="",AD85=""),"",_xlfn.IFS(ROUND(IFERROR(VALUE(TRIM(SUBSTITUTE(BN85,CHAR(160),""))),0),2)&gt;ROUND(IFERROR(VALUE(TRIM(SUBSTITUTE(AE85,CHAR(160),""))),0),2),"KO : Le montant retenu TTC est supérieur au montant présenté TTC. Merci de revoir la ligne de dépense ou plafonner son montant.",ROUND(IFERROR(VALUE(TRIM(SUBSTITUTE(BN85,CHAR(160),""))),0),2)=0,"Attention : montant présenté entièrement écarté",ROUND(IFERROR(VALUE(TRIM(SUBSTITUTE(BL85,CHAR(160),""))),0),2)&gt;ROUND(IFERROR(VALUE(TRIM(SUBSTITUTE(AC85,CHAR(160),""))),0),2),"Attention : Le montant retenu HT est supérieur au montant HT présenté. Merci de revoir la ligne de dépense, plafonner son montant, ou justifier la reventillation HT / TVA.",ROUND(IFERROR(VALUE(TRIM(SUBSTITUTE(BM85,CHAR(160),""))),0),2)&gt;ROUND(IFERROR(VALUE(TRIM(SUBSTITUTE(AD85,CHAR(160),""))),0),2),"Attention : Le montant TVA retenu est supérieur au montant TVA présenté. Merci de revoir la ligne de dépense, plafonner son montant, ou justifier la reventillation HT / TVA.",ROUND(IFERROR(VALUE(TRIM(SUBSTITUTE(AE85,CHAR(160),""))),0),2)=0,"",ROUND(IFERROR(VALUE(TRIM(SUBSTITUTE(BN85,CHAR(160),""))),0),2)=
ROUND(IFERROR(VALUE(TRIM(SUBSTITUTE(AE85,CHAR(160),""))),0),2),"OK",ROUND(IFERROR(VALUE(TRIM(SUBSTITUTE(BN85,CHAR(160),""))),0),2)&lt;ROUND(IFERROR(VALUE(TRIM(SUBSTITUTE(AE85,CHAR(160),""))),0),2),"Attention : montant présenté partiellement écarté",TRUE,""))</f>
        <v/>
      </c>
      <c r="BR85" s="71" t="str">
        <f t="shared" si="89"/>
        <v/>
      </c>
      <c r="BS85" s="71" t="str">
        <f t="shared" si="90"/>
        <v/>
      </c>
      <c r="BT85" s="71" t="str">
        <f t="shared" si="91"/>
        <v/>
      </c>
    </row>
    <row r="86" spans="1:72" ht="18" customHeight="1">
      <c r="A86" s="684">
        <v>78</v>
      </c>
      <c r="B86" s="7"/>
      <c r="C86" s="7"/>
      <c r="D86" s="424"/>
      <c r="E86" s="11"/>
      <c r="F86" s="7"/>
      <c r="G86" s="7"/>
      <c r="H86" s="7"/>
      <c r="I86" s="7"/>
      <c r="J86" s="18"/>
      <c r="K86" s="7"/>
      <c r="L86" s="19"/>
      <c r="M86" s="475"/>
      <c r="N86" s="7"/>
      <c r="O86" s="425"/>
      <c r="P86" s="9"/>
      <c r="Q86" s="64" t="str">
        <f t="shared" si="56"/>
        <v/>
      </c>
      <c r="R86" s="488"/>
      <c r="S86" s="471"/>
      <c r="T86" s="9"/>
      <c r="U86" s="9"/>
      <c r="V86" s="64" t="str">
        <f t="shared" si="57"/>
        <v/>
      </c>
      <c r="W86" s="496"/>
      <c r="X86" s="471"/>
      <c r="Y86" s="9"/>
      <c r="Z86" s="9"/>
      <c r="AA86" s="65" t="str">
        <f t="shared" si="58"/>
        <v/>
      </c>
      <c r="AB86" s="16"/>
      <c r="AC86" s="120" t="str" cm="1">
        <f t="array" ref="AC86">IF((_xlfn.IFS(TRIM(SUBSTITUTE(AB86,CHAR(160),""))="Devis 1",IFERROR(VALUE(TRIM(SUBSTITUTE(O86,CHAR(160),""))),0),TRIM(SUBSTITUTE(AB86,CHAR(160),""))="Devis 2",IFERROR(VALUE(TRIM(SUBSTITUTE(T86,CHAR(160),""))),0),TRIM(SUBSTITUTE(AB86,CHAR(160),""))="Devis 3",IFERROR(VALUE(TRIM(SUBSTITUTE(Y86,CHAR(160),""))),0),TRUE,0)*IFERROR(VALUE(TRIM(SUBSTITUTE(E86,CHAR(160),""))),0))=0,"",_xlfn.IFS(TRIM(SUBSTITUTE(AB86,CHAR(160),""))="Devis 1",IFERROR(VALUE(TRIM(SUBSTITUTE(O86,CHAR(160),""))),0),TRIM(SUBSTITUTE(AB86,CHAR(160),""))="Devis 2",IFERROR(VALUE(TRIM(SUBSTITUTE(T86,CHAR(160),""))),0),TRIM(SUBSTITUTE(AB86,CHAR(160),""))="Devis 3",IFERROR(VALUE(TRIM(SUBSTITUTE(Y86,CHAR(160),""))),0),TRUE,0)*IFERROR(VALUE(TRIM(SUBSTITUTE(E86,CHAR(160),""))),0))</f>
        <v/>
      </c>
      <c r="AD86" s="116" t="str" cm="1">
        <f t="array" ref="AD86">IF(ROUND((_xlfn.IFS(TRIM(SUBSTITUTE(AB86,CHAR(160),""))="Devis 1",IFERROR(VALUE(TRIM(SUBSTITUTE(P86,CHAR(160),""))),0),TRIM(SUBSTITUTE(AB86,CHAR(160),""))="Devis 2",IFERROR(VALUE(TRIM(SUBSTITUTE(U86,CHAR(160),""))),0),TRIM(SUBSTITUTE(AB86,CHAR(160),""))="Devis 3",IFERROR(VALUE(TRIM(SUBSTITUTE(Z86,CHAR(160),""))),0),TRUE,0)*IFERROR(VALUE(TRIM(SUBSTITUTE(E86,CHAR(160),""))),0)),2)=0,IF(AC86&lt;&gt;"",0,""),ROUND((_xlfn.IFS(TRIM(SUBSTITUTE(AB86,CHAR(160),""))="Devis 1",IFERROR(VALUE(TRIM(SUBSTITUTE(P86,CHAR(160),""))),0),TRIM(SUBSTITUTE(AB86,CHAR(160),""))="Devis 2",IFERROR(VALUE(TRIM(SUBSTITUTE(U86,CHAR(160),""))),0),TRIM(SUBSTITUTE(AB86,CHAR(160),""))="Devis 3",IFERROR(VALUE(TRIM(SUBSTITUTE(Z86,CHAR(160),""))),0),TRUE,0)*IFERROR(VALUE(TRIM(SUBSTITUTE(E86,CHAR(160),""))),0)),2))</f>
        <v/>
      </c>
      <c r="AE86" s="121" t="str">
        <f t="shared" si="92"/>
        <v/>
      </c>
      <c r="AF86" s="683"/>
      <c r="AG86" s="66" t="str">
        <f t="shared" si="59"/>
        <v/>
      </c>
      <c r="AH86" s="15" t="str">
        <f t="shared" si="60"/>
        <v/>
      </c>
      <c r="AI86" s="15" t="str">
        <f t="shared" si="61"/>
        <v/>
      </c>
      <c r="AJ86" s="442" t="str">
        <f t="shared" si="62"/>
        <v/>
      </c>
      <c r="AK86" s="15" t="str">
        <f t="shared" si="63"/>
        <v/>
      </c>
      <c r="AL86" s="15" t="str">
        <f t="shared" si="64"/>
        <v/>
      </c>
      <c r="AM86" s="15" t="str">
        <f t="shared" si="65"/>
        <v/>
      </c>
      <c r="AN86" s="15" t="str">
        <f t="shared" si="66"/>
        <v/>
      </c>
      <c r="AO86" s="15" t="str">
        <f t="shared" si="67"/>
        <v/>
      </c>
      <c r="AP86" s="15" t="str">
        <f t="shared" si="68"/>
        <v/>
      </c>
      <c r="AQ86" s="69" t="str">
        <f t="shared" si="69"/>
        <v/>
      </c>
      <c r="AR86" s="482" t="str">
        <f t="shared" si="70"/>
        <v/>
      </c>
      <c r="AS86" s="15" t="str">
        <f t="shared" si="71"/>
        <v/>
      </c>
      <c r="AT86" s="20" t="str">
        <f t="shared" si="72"/>
        <v/>
      </c>
      <c r="AU86" s="20" t="str">
        <f t="shared" si="73"/>
        <v/>
      </c>
      <c r="AV86" s="64" t="str">
        <f t="shared" si="74"/>
        <v/>
      </c>
      <c r="AW86" s="492" t="str">
        <f t="shared" si="75"/>
        <v/>
      </c>
      <c r="AX86" s="15" t="str">
        <f t="shared" si="76"/>
        <v/>
      </c>
      <c r="AY86" s="20" t="str">
        <f t="shared" si="77"/>
        <v/>
      </c>
      <c r="AZ86" s="20" t="str">
        <f t="shared" si="78"/>
        <v/>
      </c>
      <c r="BA86" s="64" t="str">
        <f t="shared" si="79"/>
        <v/>
      </c>
      <c r="BB86" s="499" t="str">
        <f t="shared" si="80"/>
        <v/>
      </c>
      <c r="BC86" s="15" t="str">
        <f t="shared" si="81"/>
        <v/>
      </c>
      <c r="BD86" s="20" t="str">
        <f t="shared" si="82"/>
        <v/>
      </c>
      <c r="BE86" s="20" t="str">
        <f t="shared" si="83"/>
        <v/>
      </c>
      <c r="BF86" s="70" t="str">
        <f t="shared" si="84"/>
        <v/>
      </c>
      <c r="BG86" s="66" t="str">
        <f t="shared" si="85"/>
        <v/>
      </c>
      <c r="BH86" s="72"/>
      <c r="BI86" s="71" t="str">
        <f t="shared" si="86"/>
        <v/>
      </c>
      <c r="BJ86" s="71" t="str">
        <f t="shared" si="55"/>
        <v/>
      </c>
      <c r="BK86" s="504" t="str">
        <f t="shared" si="87"/>
        <v/>
      </c>
      <c r="BL86" s="504" t="str" cm="1">
        <f t="array" ref="BL86">IF($AJ86="","",
_xlfn.IFS(
$BG86="Devis 1",
IF(ISBLANK(AT86),"",IFERROR(VALUE(TRIM(SUBSTITUTE(AT86,CHAR(160),""))),0)*IFERROR(VALUE(TRIM(SUBSTITUTE($AJ86,CHAR(160),""))),0)),
$BG86="Devis 2",
IF(ISBLANK(AY86),"",IFERROR(VALUE(TRIM(SUBSTITUTE(AY86,CHAR(160),""))),0)*IFERROR(VALUE(TRIM(SUBSTITUTE($AJ86,CHAR(160),""))),0)),
$BG86="Devis 3",
IF(ISBLANK(BD86),"",IFERROR(VALUE(TRIM(SUBSTITUTE(BD86,CHAR(160),""))),0)*IFERROR(VALUE(TRIM(SUBSTITUTE($AJ86,CHAR(160),""))),0)),
TRUE,0
)
)</f>
        <v/>
      </c>
      <c r="BM86" s="715" t="str" cm="1">
        <f t="array" ref="BM86">IF($AJ86="","",
_xlfn.IFS(
$BG86="Devis 1",
IF(ISBLANK(AU86),"",IFERROR(VALUE(TRIM(SUBSTITUTE(AU86,CHAR(160),""))),0)*IFERROR(VALUE(TRIM(SUBSTITUTE($AJ86,CHAR(160),""))),0)),
$BG86="Devis 2",
IF(ISBLANK(AZ86),"",IFERROR(VALUE(TRIM(SUBSTITUTE(AZ86,CHAR(160),""))),0)*IFERROR(VALUE(TRIM(SUBSTITUTE($AJ86,CHAR(160),""))),0)),
$BG86="Devis 3",
IF(ISBLANK(BE86),"",IFERROR(VALUE(TRIM(SUBSTITUTE(BE86,CHAR(160),""))),0)*IFERROR(VALUE(TRIM(SUBSTITUTE($AJ86,CHAR(160),""))),0)),
TRUE,0
)
)</f>
        <v/>
      </c>
      <c r="BN86" s="511" t="str">
        <f t="shared" si="88"/>
        <v/>
      </c>
      <c r="BO86" s="505"/>
      <c r="BP86" s="14" t="str" cm="1">
        <f t="array" ref="BP86">IF(OR(BN86="",BK86="",BL86="",BI86="",BM86="",BJ86=""),"",_xlfn.IFS(
ROUND(IFERROR(VALUE(TRIM(SUBSTITUTE(BN86,CHAR(160),""))),0),2)&gt;
ROUND(IFERROR(VALUE(TRIM(SUBSTITUTE(BK86,CHAR(160),""))),0),2),
"KO : Le montant retenu TTC est supérieur au montant raisonnable TTC. Merci de revoir la ligne de dépense ou plafonner son montant.",
ROUND(IFERROR(VALUE(TRIM(SUBSTITUTE(BL86,CHAR(160),""))),0),2)&gt;
ROUND(IFERROR(VALUE(TRIM(SUBSTITUTE(BI86,CHAR(160),""))),0),2),
"Attention : Le montant retenu HT est supérieur au montant HT raisonnable. Merci de revoir la ligne de dépense, plafonner son montant, ou justifier la reventillation HT / TVA.",
ROUND(IFERROR(VALUE(TRIM(SUBSTITUTE(BM86,CHAR(160),""))),0),2)&gt;
ROUND(IFERROR(VALUE(TRIM(SUBSTITUTE(BJ86,CHAR(160),""))),0),2),
"Attention : Le montant TVA retenu est supérieur au montant TVA raisonnable. Merci de revoir la ligne de dépense, plafonner son montant, ou justifier la reventillation HT / TVA.",
ROUND(IFERROR(VALUE(TRIM(SUBSTITUTE(BN86,CHAR(160),""))),0),2)&gt;
ROUND(IFERROR(VALUE(TRIM(SUBSTITUTE(MIN(Q86,V86,AA86),CHAR(160),""))),0),2),
"Attention : Le devis retenu n'est pas le moins cher. Une justification de la part du porteur est nécessaire.",
ROUND(IFERROR(VALUE(TRIM(SUBSTITUTE(BN86,CHAR(160),""))),0),2)=0,
"Attention : montant présenté entièrement écarté",
ROUND(IFERROR(VALUE(TRIM(SUBSTITUTE(BK86,CHAR(160),""))),0),2)=
ROUND(IFERROR(VALUE(TRIM(SUBSTITUTE(BN86,CHAR(160),""))),0),2),
"OK",
ROUND(IFERROR(VALUE(TRIM(SUBSTITUTE(BK86,CHAR(160),""))),0),2)&gt;
ROUND(IFERROR(VALUE(TRIM(SUBSTITUTE(BN86,CHAR(160),""))),0),2),
" OK : Montant instruit inférieur au montant raisonnable.",
TRUE,""
))</f>
        <v/>
      </c>
      <c r="BQ86" s="14" t="str" cm="1">
        <f t="array" ref="BQ86">IF(OR(BN86="",AE86="",BL86="",AC86="",BM86="",AD86=""),"",_xlfn.IFS(ROUND(IFERROR(VALUE(TRIM(SUBSTITUTE(BN86,CHAR(160),""))),0),2)&gt;ROUND(IFERROR(VALUE(TRIM(SUBSTITUTE(AE86,CHAR(160),""))),0),2),"KO : Le montant retenu TTC est supérieur au montant présenté TTC. Merci de revoir la ligne de dépense ou plafonner son montant.",ROUND(IFERROR(VALUE(TRIM(SUBSTITUTE(BN86,CHAR(160),""))),0),2)=0,"Attention : montant présenté entièrement écarté",ROUND(IFERROR(VALUE(TRIM(SUBSTITUTE(BL86,CHAR(160),""))),0),2)&gt;ROUND(IFERROR(VALUE(TRIM(SUBSTITUTE(AC86,CHAR(160),""))),0),2),"Attention : Le montant retenu HT est supérieur au montant HT présenté. Merci de revoir la ligne de dépense, plafonner son montant, ou justifier la reventillation HT / TVA.",ROUND(IFERROR(VALUE(TRIM(SUBSTITUTE(BM86,CHAR(160),""))),0),2)&gt;ROUND(IFERROR(VALUE(TRIM(SUBSTITUTE(AD86,CHAR(160),""))),0),2),"Attention : Le montant TVA retenu est supérieur au montant TVA présenté. Merci de revoir la ligne de dépense, plafonner son montant, ou justifier la reventillation HT / TVA.",ROUND(IFERROR(VALUE(TRIM(SUBSTITUTE(AE86,CHAR(160),""))),0),2)=0,"",ROUND(IFERROR(VALUE(TRIM(SUBSTITUTE(BN86,CHAR(160),""))),0),2)=
ROUND(IFERROR(VALUE(TRIM(SUBSTITUTE(AE86,CHAR(160),""))),0),2),"OK",ROUND(IFERROR(VALUE(TRIM(SUBSTITUTE(BN86,CHAR(160),""))),0),2)&lt;ROUND(IFERROR(VALUE(TRIM(SUBSTITUTE(AE86,CHAR(160),""))),0),2),"Attention : montant présenté partiellement écarté",TRUE,""))</f>
        <v/>
      </c>
      <c r="BR86" s="71" t="str">
        <f t="shared" si="89"/>
        <v/>
      </c>
      <c r="BS86" s="71" t="str">
        <f t="shared" si="90"/>
        <v/>
      </c>
      <c r="BT86" s="71" t="str">
        <f t="shared" si="91"/>
        <v/>
      </c>
    </row>
    <row r="87" spans="1:72" ht="18" customHeight="1">
      <c r="A87" s="684">
        <v>79</v>
      </c>
      <c r="B87" s="7"/>
      <c r="C87" s="7"/>
      <c r="D87" s="424"/>
      <c r="E87" s="11"/>
      <c r="F87" s="7"/>
      <c r="G87" s="7"/>
      <c r="H87" s="7"/>
      <c r="I87" s="7"/>
      <c r="J87" s="18"/>
      <c r="K87" s="7"/>
      <c r="L87" s="19"/>
      <c r="M87" s="475"/>
      <c r="N87" s="7"/>
      <c r="O87" s="425"/>
      <c r="P87" s="9"/>
      <c r="Q87" s="64" t="str">
        <f t="shared" si="56"/>
        <v/>
      </c>
      <c r="R87" s="488"/>
      <c r="S87" s="471"/>
      <c r="T87" s="9"/>
      <c r="U87" s="9"/>
      <c r="V87" s="64" t="str">
        <f t="shared" si="57"/>
        <v/>
      </c>
      <c r="W87" s="496"/>
      <c r="X87" s="471"/>
      <c r="Y87" s="9"/>
      <c r="Z87" s="9"/>
      <c r="AA87" s="65" t="str">
        <f t="shared" si="58"/>
        <v/>
      </c>
      <c r="AB87" s="16"/>
      <c r="AC87" s="120" t="str" cm="1">
        <f t="array" ref="AC87">IF((_xlfn.IFS(TRIM(SUBSTITUTE(AB87,CHAR(160),""))="Devis 1",IFERROR(VALUE(TRIM(SUBSTITUTE(O87,CHAR(160),""))),0),TRIM(SUBSTITUTE(AB87,CHAR(160),""))="Devis 2",IFERROR(VALUE(TRIM(SUBSTITUTE(T87,CHAR(160),""))),0),TRIM(SUBSTITUTE(AB87,CHAR(160),""))="Devis 3",IFERROR(VALUE(TRIM(SUBSTITUTE(Y87,CHAR(160),""))),0),TRUE,0)*IFERROR(VALUE(TRIM(SUBSTITUTE(E87,CHAR(160),""))),0))=0,"",_xlfn.IFS(TRIM(SUBSTITUTE(AB87,CHAR(160),""))="Devis 1",IFERROR(VALUE(TRIM(SUBSTITUTE(O87,CHAR(160),""))),0),TRIM(SUBSTITUTE(AB87,CHAR(160),""))="Devis 2",IFERROR(VALUE(TRIM(SUBSTITUTE(T87,CHAR(160),""))),0),TRIM(SUBSTITUTE(AB87,CHAR(160),""))="Devis 3",IFERROR(VALUE(TRIM(SUBSTITUTE(Y87,CHAR(160),""))),0),TRUE,0)*IFERROR(VALUE(TRIM(SUBSTITUTE(E87,CHAR(160),""))),0))</f>
        <v/>
      </c>
      <c r="AD87" s="116" t="str" cm="1">
        <f t="array" ref="AD87">IF(ROUND((_xlfn.IFS(TRIM(SUBSTITUTE(AB87,CHAR(160),""))="Devis 1",IFERROR(VALUE(TRIM(SUBSTITUTE(P87,CHAR(160),""))),0),TRIM(SUBSTITUTE(AB87,CHAR(160),""))="Devis 2",IFERROR(VALUE(TRIM(SUBSTITUTE(U87,CHAR(160),""))),0),TRIM(SUBSTITUTE(AB87,CHAR(160),""))="Devis 3",IFERROR(VALUE(TRIM(SUBSTITUTE(Z87,CHAR(160),""))),0),TRUE,0)*IFERROR(VALUE(TRIM(SUBSTITUTE(E87,CHAR(160),""))),0)),2)=0,IF(AC87&lt;&gt;"",0,""),ROUND((_xlfn.IFS(TRIM(SUBSTITUTE(AB87,CHAR(160),""))="Devis 1",IFERROR(VALUE(TRIM(SUBSTITUTE(P87,CHAR(160),""))),0),TRIM(SUBSTITUTE(AB87,CHAR(160),""))="Devis 2",IFERROR(VALUE(TRIM(SUBSTITUTE(U87,CHAR(160),""))),0),TRIM(SUBSTITUTE(AB87,CHAR(160),""))="Devis 3",IFERROR(VALUE(TRIM(SUBSTITUTE(Z87,CHAR(160),""))),0),TRUE,0)*IFERROR(VALUE(TRIM(SUBSTITUTE(E87,CHAR(160),""))),0)),2))</f>
        <v/>
      </c>
      <c r="AE87" s="121" t="str">
        <f t="shared" si="92"/>
        <v/>
      </c>
      <c r="AF87" s="683"/>
      <c r="AG87" s="66" t="str">
        <f t="shared" si="59"/>
        <v/>
      </c>
      <c r="AH87" s="15" t="str">
        <f t="shared" si="60"/>
        <v/>
      </c>
      <c r="AI87" s="15" t="str">
        <f t="shared" si="61"/>
        <v/>
      </c>
      <c r="AJ87" s="442" t="str">
        <f t="shared" si="62"/>
        <v/>
      </c>
      <c r="AK87" s="15" t="str">
        <f t="shared" si="63"/>
        <v/>
      </c>
      <c r="AL87" s="15" t="str">
        <f t="shared" si="64"/>
        <v/>
      </c>
      <c r="AM87" s="15" t="str">
        <f t="shared" si="65"/>
        <v/>
      </c>
      <c r="AN87" s="15" t="str">
        <f t="shared" si="66"/>
        <v/>
      </c>
      <c r="AO87" s="15" t="str">
        <f t="shared" si="67"/>
        <v/>
      </c>
      <c r="AP87" s="15" t="str">
        <f t="shared" si="68"/>
        <v/>
      </c>
      <c r="AQ87" s="69" t="str">
        <f t="shared" si="69"/>
        <v/>
      </c>
      <c r="AR87" s="482" t="str">
        <f t="shared" si="70"/>
        <v/>
      </c>
      <c r="AS87" s="15" t="str">
        <f t="shared" si="71"/>
        <v/>
      </c>
      <c r="AT87" s="20" t="str">
        <f t="shared" si="72"/>
        <v/>
      </c>
      <c r="AU87" s="20" t="str">
        <f t="shared" si="73"/>
        <v/>
      </c>
      <c r="AV87" s="64" t="str">
        <f t="shared" si="74"/>
        <v/>
      </c>
      <c r="AW87" s="492" t="str">
        <f t="shared" si="75"/>
        <v/>
      </c>
      <c r="AX87" s="15" t="str">
        <f t="shared" si="76"/>
        <v/>
      </c>
      <c r="AY87" s="20" t="str">
        <f t="shared" si="77"/>
        <v/>
      </c>
      <c r="AZ87" s="20" t="str">
        <f t="shared" si="78"/>
        <v/>
      </c>
      <c r="BA87" s="64" t="str">
        <f t="shared" si="79"/>
        <v/>
      </c>
      <c r="BB87" s="499" t="str">
        <f t="shared" si="80"/>
        <v/>
      </c>
      <c r="BC87" s="15" t="str">
        <f t="shared" si="81"/>
        <v/>
      </c>
      <c r="BD87" s="20" t="str">
        <f t="shared" si="82"/>
        <v/>
      </c>
      <c r="BE87" s="20" t="str">
        <f t="shared" si="83"/>
        <v/>
      </c>
      <c r="BF87" s="70" t="str">
        <f t="shared" si="84"/>
        <v/>
      </c>
      <c r="BG87" s="66" t="str">
        <f t="shared" si="85"/>
        <v/>
      </c>
      <c r="BH87" s="72"/>
      <c r="BI87" s="71" t="str">
        <f t="shared" si="86"/>
        <v/>
      </c>
      <c r="BJ87" s="71" t="str">
        <f t="shared" si="55"/>
        <v/>
      </c>
      <c r="BK87" s="504" t="str">
        <f t="shared" si="87"/>
        <v/>
      </c>
      <c r="BL87" s="504" t="str" cm="1">
        <f t="array" ref="BL87">IF($AJ87="","",
_xlfn.IFS(
$BG87="Devis 1",
IF(ISBLANK(AT87),"",IFERROR(VALUE(TRIM(SUBSTITUTE(AT87,CHAR(160),""))),0)*IFERROR(VALUE(TRIM(SUBSTITUTE($AJ87,CHAR(160),""))),0)),
$BG87="Devis 2",
IF(ISBLANK(AY87),"",IFERROR(VALUE(TRIM(SUBSTITUTE(AY87,CHAR(160),""))),0)*IFERROR(VALUE(TRIM(SUBSTITUTE($AJ87,CHAR(160),""))),0)),
$BG87="Devis 3",
IF(ISBLANK(BD87),"",IFERROR(VALUE(TRIM(SUBSTITUTE(BD87,CHAR(160),""))),0)*IFERROR(VALUE(TRIM(SUBSTITUTE($AJ87,CHAR(160),""))),0)),
TRUE,0
)
)</f>
        <v/>
      </c>
      <c r="BM87" s="715" t="str" cm="1">
        <f t="array" ref="BM87">IF($AJ87="","",
_xlfn.IFS(
$BG87="Devis 1",
IF(ISBLANK(AU87),"",IFERROR(VALUE(TRIM(SUBSTITUTE(AU87,CHAR(160),""))),0)*IFERROR(VALUE(TRIM(SUBSTITUTE($AJ87,CHAR(160),""))),0)),
$BG87="Devis 2",
IF(ISBLANK(AZ87),"",IFERROR(VALUE(TRIM(SUBSTITUTE(AZ87,CHAR(160),""))),0)*IFERROR(VALUE(TRIM(SUBSTITUTE($AJ87,CHAR(160),""))),0)),
$BG87="Devis 3",
IF(ISBLANK(BE87),"",IFERROR(VALUE(TRIM(SUBSTITUTE(BE87,CHAR(160),""))),0)*IFERROR(VALUE(TRIM(SUBSTITUTE($AJ87,CHAR(160),""))),0)),
TRUE,0
)
)</f>
        <v/>
      </c>
      <c r="BN87" s="511" t="str">
        <f t="shared" si="88"/>
        <v/>
      </c>
      <c r="BO87" s="505"/>
      <c r="BP87" s="14" t="str" cm="1">
        <f t="array" ref="BP87">IF(OR(BN87="",BK87="",BL87="",BI87="",BM87="",BJ87=""),"",_xlfn.IFS(
ROUND(IFERROR(VALUE(TRIM(SUBSTITUTE(BN87,CHAR(160),""))),0),2)&gt;
ROUND(IFERROR(VALUE(TRIM(SUBSTITUTE(BK87,CHAR(160),""))),0),2),
"KO : Le montant retenu TTC est supérieur au montant raisonnable TTC. Merci de revoir la ligne de dépense ou plafonner son montant.",
ROUND(IFERROR(VALUE(TRIM(SUBSTITUTE(BL87,CHAR(160),""))),0),2)&gt;
ROUND(IFERROR(VALUE(TRIM(SUBSTITUTE(BI87,CHAR(160),""))),0),2),
"Attention : Le montant retenu HT est supérieur au montant HT raisonnable. Merci de revoir la ligne de dépense, plafonner son montant, ou justifier la reventillation HT / TVA.",
ROUND(IFERROR(VALUE(TRIM(SUBSTITUTE(BM87,CHAR(160),""))),0),2)&gt;
ROUND(IFERROR(VALUE(TRIM(SUBSTITUTE(BJ87,CHAR(160),""))),0),2),
"Attention : Le montant TVA retenu est supérieur au montant TVA raisonnable. Merci de revoir la ligne de dépense, plafonner son montant, ou justifier la reventillation HT / TVA.",
ROUND(IFERROR(VALUE(TRIM(SUBSTITUTE(BN87,CHAR(160),""))),0),2)&gt;
ROUND(IFERROR(VALUE(TRIM(SUBSTITUTE(MIN(Q87,V87,AA87),CHAR(160),""))),0),2),
"Attention : Le devis retenu n'est pas le moins cher. Une justification de la part du porteur est nécessaire.",
ROUND(IFERROR(VALUE(TRIM(SUBSTITUTE(BN87,CHAR(160),""))),0),2)=0,
"Attention : montant présenté entièrement écarté",
ROUND(IFERROR(VALUE(TRIM(SUBSTITUTE(BK87,CHAR(160),""))),0),2)=
ROUND(IFERROR(VALUE(TRIM(SUBSTITUTE(BN87,CHAR(160),""))),0),2),
"OK",
ROUND(IFERROR(VALUE(TRIM(SUBSTITUTE(BK87,CHAR(160),""))),0),2)&gt;
ROUND(IFERROR(VALUE(TRIM(SUBSTITUTE(BN87,CHAR(160),""))),0),2),
" OK : Montant instruit inférieur au montant raisonnable.",
TRUE,""
))</f>
        <v/>
      </c>
      <c r="BQ87" s="14" t="str" cm="1">
        <f t="array" ref="BQ87">IF(OR(BN87="",AE87="",BL87="",AC87="",BM87="",AD87=""),"",_xlfn.IFS(ROUND(IFERROR(VALUE(TRIM(SUBSTITUTE(BN87,CHAR(160),""))),0),2)&gt;ROUND(IFERROR(VALUE(TRIM(SUBSTITUTE(AE87,CHAR(160),""))),0),2),"KO : Le montant retenu TTC est supérieur au montant présenté TTC. Merci de revoir la ligne de dépense ou plafonner son montant.",ROUND(IFERROR(VALUE(TRIM(SUBSTITUTE(BN87,CHAR(160),""))),0),2)=0,"Attention : montant présenté entièrement écarté",ROUND(IFERROR(VALUE(TRIM(SUBSTITUTE(BL87,CHAR(160),""))),0),2)&gt;ROUND(IFERROR(VALUE(TRIM(SUBSTITUTE(AC87,CHAR(160),""))),0),2),"Attention : Le montant retenu HT est supérieur au montant HT présenté. Merci de revoir la ligne de dépense, plafonner son montant, ou justifier la reventillation HT / TVA.",ROUND(IFERROR(VALUE(TRIM(SUBSTITUTE(BM87,CHAR(160),""))),0),2)&gt;ROUND(IFERROR(VALUE(TRIM(SUBSTITUTE(AD87,CHAR(160),""))),0),2),"Attention : Le montant TVA retenu est supérieur au montant TVA présenté. Merci de revoir la ligne de dépense, plafonner son montant, ou justifier la reventillation HT / TVA.",ROUND(IFERROR(VALUE(TRIM(SUBSTITUTE(AE87,CHAR(160),""))),0),2)=0,"",ROUND(IFERROR(VALUE(TRIM(SUBSTITUTE(BN87,CHAR(160),""))),0),2)=
ROUND(IFERROR(VALUE(TRIM(SUBSTITUTE(AE87,CHAR(160),""))),0),2),"OK",ROUND(IFERROR(VALUE(TRIM(SUBSTITUTE(BN87,CHAR(160),""))),0),2)&lt;ROUND(IFERROR(VALUE(TRIM(SUBSTITUTE(AE87,CHAR(160),""))),0),2),"Attention : montant présenté partiellement écarté",TRUE,""))</f>
        <v/>
      </c>
      <c r="BR87" s="71" t="str">
        <f t="shared" si="89"/>
        <v/>
      </c>
      <c r="BS87" s="71" t="str">
        <f t="shared" si="90"/>
        <v/>
      </c>
      <c r="BT87" s="71" t="str">
        <f t="shared" si="91"/>
        <v/>
      </c>
    </row>
    <row r="88" spans="1:72" ht="18" customHeight="1">
      <c r="A88" s="684">
        <v>80</v>
      </c>
      <c r="B88" s="7"/>
      <c r="C88" s="7"/>
      <c r="D88" s="424"/>
      <c r="E88" s="11"/>
      <c r="F88" s="7"/>
      <c r="G88" s="7"/>
      <c r="H88" s="7"/>
      <c r="I88" s="7"/>
      <c r="J88" s="18"/>
      <c r="K88" s="7"/>
      <c r="L88" s="19"/>
      <c r="M88" s="475"/>
      <c r="N88" s="7"/>
      <c r="O88" s="425"/>
      <c r="P88" s="9"/>
      <c r="Q88" s="64" t="str">
        <f t="shared" si="56"/>
        <v/>
      </c>
      <c r="R88" s="488"/>
      <c r="S88" s="471"/>
      <c r="T88" s="9"/>
      <c r="U88" s="9"/>
      <c r="V88" s="64" t="str">
        <f t="shared" si="57"/>
        <v/>
      </c>
      <c r="W88" s="496"/>
      <c r="X88" s="471"/>
      <c r="Y88" s="9"/>
      <c r="Z88" s="9"/>
      <c r="AA88" s="65" t="str">
        <f t="shared" si="58"/>
        <v/>
      </c>
      <c r="AB88" s="16"/>
      <c r="AC88" s="120" t="str" cm="1">
        <f t="array" ref="AC88">IF((_xlfn.IFS(TRIM(SUBSTITUTE(AB88,CHAR(160),""))="Devis 1",IFERROR(VALUE(TRIM(SUBSTITUTE(O88,CHAR(160),""))),0),TRIM(SUBSTITUTE(AB88,CHAR(160),""))="Devis 2",IFERROR(VALUE(TRIM(SUBSTITUTE(T88,CHAR(160),""))),0),TRIM(SUBSTITUTE(AB88,CHAR(160),""))="Devis 3",IFERROR(VALUE(TRIM(SUBSTITUTE(Y88,CHAR(160),""))),0),TRUE,0)*IFERROR(VALUE(TRIM(SUBSTITUTE(E88,CHAR(160),""))),0))=0,"",_xlfn.IFS(TRIM(SUBSTITUTE(AB88,CHAR(160),""))="Devis 1",IFERROR(VALUE(TRIM(SUBSTITUTE(O88,CHAR(160),""))),0),TRIM(SUBSTITUTE(AB88,CHAR(160),""))="Devis 2",IFERROR(VALUE(TRIM(SUBSTITUTE(T88,CHAR(160),""))),0),TRIM(SUBSTITUTE(AB88,CHAR(160),""))="Devis 3",IFERROR(VALUE(TRIM(SUBSTITUTE(Y88,CHAR(160),""))),0),TRUE,0)*IFERROR(VALUE(TRIM(SUBSTITUTE(E88,CHAR(160),""))),0))</f>
        <v/>
      </c>
      <c r="AD88" s="116" t="str" cm="1">
        <f t="array" ref="AD88">IF(ROUND((_xlfn.IFS(TRIM(SUBSTITUTE(AB88,CHAR(160),""))="Devis 1",IFERROR(VALUE(TRIM(SUBSTITUTE(P88,CHAR(160),""))),0),TRIM(SUBSTITUTE(AB88,CHAR(160),""))="Devis 2",IFERROR(VALUE(TRIM(SUBSTITUTE(U88,CHAR(160),""))),0),TRIM(SUBSTITUTE(AB88,CHAR(160),""))="Devis 3",IFERROR(VALUE(TRIM(SUBSTITUTE(Z88,CHAR(160),""))),0),TRUE,0)*IFERROR(VALUE(TRIM(SUBSTITUTE(E88,CHAR(160),""))),0)),2)=0,IF(AC88&lt;&gt;"",0,""),ROUND((_xlfn.IFS(TRIM(SUBSTITUTE(AB88,CHAR(160),""))="Devis 1",IFERROR(VALUE(TRIM(SUBSTITUTE(P88,CHAR(160),""))),0),TRIM(SUBSTITUTE(AB88,CHAR(160),""))="Devis 2",IFERROR(VALUE(TRIM(SUBSTITUTE(U88,CHAR(160),""))),0),TRIM(SUBSTITUTE(AB88,CHAR(160),""))="Devis 3",IFERROR(VALUE(TRIM(SUBSTITUTE(Z88,CHAR(160),""))),0),TRUE,0)*IFERROR(VALUE(TRIM(SUBSTITUTE(E88,CHAR(160),""))),0)),2))</f>
        <v/>
      </c>
      <c r="AE88" s="121" t="str">
        <f t="shared" si="92"/>
        <v/>
      </c>
      <c r="AF88" s="683"/>
      <c r="AG88" s="66" t="str">
        <f t="shared" si="59"/>
        <v/>
      </c>
      <c r="AH88" s="15" t="str">
        <f t="shared" si="60"/>
        <v/>
      </c>
      <c r="AI88" s="15" t="str">
        <f t="shared" si="61"/>
        <v/>
      </c>
      <c r="AJ88" s="442" t="str">
        <f t="shared" si="62"/>
        <v/>
      </c>
      <c r="AK88" s="15" t="str">
        <f t="shared" si="63"/>
        <v/>
      </c>
      <c r="AL88" s="15" t="str">
        <f t="shared" si="64"/>
        <v/>
      </c>
      <c r="AM88" s="15" t="str">
        <f t="shared" si="65"/>
        <v/>
      </c>
      <c r="AN88" s="15" t="str">
        <f t="shared" si="66"/>
        <v/>
      </c>
      <c r="AO88" s="15" t="str">
        <f t="shared" si="67"/>
        <v/>
      </c>
      <c r="AP88" s="15" t="str">
        <f t="shared" si="68"/>
        <v/>
      </c>
      <c r="AQ88" s="69" t="str">
        <f t="shared" si="69"/>
        <v/>
      </c>
      <c r="AR88" s="482" t="str">
        <f t="shared" si="70"/>
        <v/>
      </c>
      <c r="AS88" s="15" t="str">
        <f t="shared" si="71"/>
        <v/>
      </c>
      <c r="AT88" s="20" t="str">
        <f t="shared" si="72"/>
        <v/>
      </c>
      <c r="AU88" s="20" t="str">
        <f t="shared" si="73"/>
        <v/>
      </c>
      <c r="AV88" s="64" t="str">
        <f t="shared" si="74"/>
        <v/>
      </c>
      <c r="AW88" s="492" t="str">
        <f t="shared" si="75"/>
        <v/>
      </c>
      <c r="AX88" s="15" t="str">
        <f t="shared" si="76"/>
        <v/>
      </c>
      <c r="AY88" s="20" t="str">
        <f t="shared" si="77"/>
        <v/>
      </c>
      <c r="AZ88" s="20" t="str">
        <f t="shared" si="78"/>
        <v/>
      </c>
      <c r="BA88" s="64" t="str">
        <f t="shared" si="79"/>
        <v/>
      </c>
      <c r="BB88" s="499" t="str">
        <f t="shared" si="80"/>
        <v/>
      </c>
      <c r="BC88" s="15" t="str">
        <f t="shared" si="81"/>
        <v/>
      </c>
      <c r="BD88" s="20" t="str">
        <f t="shared" si="82"/>
        <v/>
      </c>
      <c r="BE88" s="20" t="str">
        <f t="shared" si="83"/>
        <v/>
      </c>
      <c r="BF88" s="70" t="str">
        <f t="shared" si="84"/>
        <v/>
      </c>
      <c r="BG88" s="66" t="str">
        <f t="shared" si="85"/>
        <v/>
      </c>
      <c r="BH88" s="72"/>
      <c r="BI88" s="71" t="str">
        <f t="shared" si="86"/>
        <v/>
      </c>
      <c r="BJ88" s="71" t="str">
        <f t="shared" si="55"/>
        <v/>
      </c>
      <c r="BK88" s="504" t="str">
        <f t="shared" si="87"/>
        <v/>
      </c>
      <c r="BL88" s="504" t="str" cm="1">
        <f t="array" ref="BL88">IF($AJ88="","",
_xlfn.IFS(
$BG88="Devis 1",
IF(ISBLANK(AT88),"",IFERROR(VALUE(TRIM(SUBSTITUTE(AT88,CHAR(160),""))),0)*IFERROR(VALUE(TRIM(SUBSTITUTE($AJ88,CHAR(160),""))),0)),
$BG88="Devis 2",
IF(ISBLANK(AY88),"",IFERROR(VALUE(TRIM(SUBSTITUTE(AY88,CHAR(160),""))),0)*IFERROR(VALUE(TRIM(SUBSTITUTE($AJ88,CHAR(160),""))),0)),
$BG88="Devis 3",
IF(ISBLANK(BD88),"",IFERROR(VALUE(TRIM(SUBSTITUTE(BD88,CHAR(160),""))),0)*IFERROR(VALUE(TRIM(SUBSTITUTE($AJ88,CHAR(160),""))),0)),
TRUE,0
)
)</f>
        <v/>
      </c>
      <c r="BM88" s="715" t="str" cm="1">
        <f t="array" ref="BM88">IF($AJ88="","",
_xlfn.IFS(
$BG88="Devis 1",
IF(ISBLANK(AU88),"",IFERROR(VALUE(TRIM(SUBSTITUTE(AU88,CHAR(160),""))),0)*IFERROR(VALUE(TRIM(SUBSTITUTE($AJ88,CHAR(160),""))),0)),
$BG88="Devis 2",
IF(ISBLANK(AZ88),"",IFERROR(VALUE(TRIM(SUBSTITUTE(AZ88,CHAR(160),""))),0)*IFERROR(VALUE(TRIM(SUBSTITUTE($AJ88,CHAR(160),""))),0)),
$BG88="Devis 3",
IF(ISBLANK(BE88),"",IFERROR(VALUE(TRIM(SUBSTITUTE(BE88,CHAR(160),""))),0)*IFERROR(VALUE(TRIM(SUBSTITUTE($AJ88,CHAR(160),""))),0)),
TRUE,0
)
)</f>
        <v/>
      </c>
      <c r="BN88" s="511" t="str">
        <f t="shared" si="88"/>
        <v/>
      </c>
      <c r="BO88" s="505"/>
      <c r="BP88" s="14" t="str" cm="1">
        <f t="array" ref="BP88">IF(OR(BN88="",BK88="",BL88="",BI88="",BM88="",BJ88=""),"",_xlfn.IFS(
ROUND(IFERROR(VALUE(TRIM(SUBSTITUTE(BN88,CHAR(160),""))),0),2)&gt;
ROUND(IFERROR(VALUE(TRIM(SUBSTITUTE(BK88,CHAR(160),""))),0),2),
"KO : Le montant retenu TTC est supérieur au montant raisonnable TTC. Merci de revoir la ligne de dépense ou plafonner son montant.",
ROUND(IFERROR(VALUE(TRIM(SUBSTITUTE(BL88,CHAR(160),""))),0),2)&gt;
ROUND(IFERROR(VALUE(TRIM(SUBSTITUTE(BI88,CHAR(160),""))),0),2),
"Attention : Le montant retenu HT est supérieur au montant HT raisonnable. Merci de revoir la ligne de dépense, plafonner son montant, ou justifier la reventillation HT / TVA.",
ROUND(IFERROR(VALUE(TRIM(SUBSTITUTE(BM88,CHAR(160),""))),0),2)&gt;
ROUND(IFERROR(VALUE(TRIM(SUBSTITUTE(BJ88,CHAR(160),""))),0),2),
"Attention : Le montant TVA retenu est supérieur au montant TVA raisonnable. Merci de revoir la ligne de dépense, plafonner son montant, ou justifier la reventillation HT / TVA.",
ROUND(IFERROR(VALUE(TRIM(SUBSTITUTE(BN88,CHAR(160),""))),0),2)&gt;
ROUND(IFERROR(VALUE(TRIM(SUBSTITUTE(MIN(Q88,V88,AA88),CHAR(160),""))),0),2),
"Attention : Le devis retenu n'est pas le moins cher. Une justification de la part du porteur est nécessaire.",
ROUND(IFERROR(VALUE(TRIM(SUBSTITUTE(BN88,CHAR(160),""))),0),2)=0,
"Attention : montant présenté entièrement écarté",
ROUND(IFERROR(VALUE(TRIM(SUBSTITUTE(BK88,CHAR(160),""))),0),2)=
ROUND(IFERROR(VALUE(TRIM(SUBSTITUTE(BN88,CHAR(160),""))),0),2),
"OK",
ROUND(IFERROR(VALUE(TRIM(SUBSTITUTE(BK88,CHAR(160),""))),0),2)&gt;
ROUND(IFERROR(VALUE(TRIM(SUBSTITUTE(BN88,CHAR(160),""))),0),2),
" OK : Montant instruit inférieur au montant raisonnable.",
TRUE,""
))</f>
        <v/>
      </c>
      <c r="BQ88" s="14" t="str" cm="1">
        <f t="array" ref="BQ88">IF(OR(BN88="",AE88="",BL88="",AC88="",BM88="",AD88=""),"",_xlfn.IFS(ROUND(IFERROR(VALUE(TRIM(SUBSTITUTE(BN88,CHAR(160),""))),0),2)&gt;ROUND(IFERROR(VALUE(TRIM(SUBSTITUTE(AE88,CHAR(160),""))),0),2),"KO : Le montant retenu TTC est supérieur au montant présenté TTC. Merci de revoir la ligne de dépense ou plafonner son montant.",ROUND(IFERROR(VALUE(TRIM(SUBSTITUTE(BN88,CHAR(160),""))),0),2)=0,"Attention : montant présenté entièrement écarté",ROUND(IFERROR(VALUE(TRIM(SUBSTITUTE(BL88,CHAR(160),""))),0),2)&gt;ROUND(IFERROR(VALUE(TRIM(SUBSTITUTE(AC88,CHAR(160),""))),0),2),"Attention : Le montant retenu HT est supérieur au montant HT présenté. Merci de revoir la ligne de dépense, plafonner son montant, ou justifier la reventillation HT / TVA.",ROUND(IFERROR(VALUE(TRIM(SUBSTITUTE(BM88,CHAR(160),""))),0),2)&gt;ROUND(IFERROR(VALUE(TRIM(SUBSTITUTE(AD88,CHAR(160),""))),0),2),"Attention : Le montant TVA retenu est supérieur au montant TVA présenté. Merci de revoir la ligne de dépense, plafonner son montant, ou justifier la reventillation HT / TVA.",ROUND(IFERROR(VALUE(TRIM(SUBSTITUTE(AE88,CHAR(160),""))),0),2)=0,"",ROUND(IFERROR(VALUE(TRIM(SUBSTITUTE(BN88,CHAR(160),""))),0),2)=
ROUND(IFERROR(VALUE(TRIM(SUBSTITUTE(AE88,CHAR(160),""))),0),2),"OK",ROUND(IFERROR(VALUE(TRIM(SUBSTITUTE(BN88,CHAR(160),""))),0),2)&lt;ROUND(IFERROR(VALUE(TRIM(SUBSTITUTE(AE88,CHAR(160),""))),0),2),"Attention : montant présenté partiellement écarté",TRUE,""))</f>
        <v/>
      </c>
      <c r="BR88" s="71" t="str">
        <f t="shared" si="89"/>
        <v/>
      </c>
      <c r="BS88" s="71" t="str">
        <f t="shared" si="90"/>
        <v/>
      </c>
      <c r="BT88" s="71" t="str">
        <f t="shared" si="91"/>
        <v/>
      </c>
    </row>
    <row r="89" spans="1:72" ht="18" customHeight="1">
      <c r="A89" s="684">
        <v>81</v>
      </c>
      <c r="B89" s="7"/>
      <c r="C89" s="7"/>
      <c r="D89" s="424"/>
      <c r="E89" s="11"/>
      <c r="F89" s="7"/>
      <c r="G89" s="7"/>
      <c r="H89" s="7"/>
      <c r="I89" s="7"/>
      <c r="J89" s="18"/>
      <c r="K89" s="7"/>
      <c r="L89" s="19"/>
      <c r="M89" s="475"/>
      <c r="N89" s="7"/>
      <c r="O89" s="425"/>
      <c r="P89" s="9"/>
      <c r="Q89" s="64" t="str">
        <f t="shared" si="56"/>
        <v/>
      </c>
      <c r="R89" s="488"/>
      <c r="S89" s="471"/>
      <c r="T89" s="9"/>
      <c r="U89" s="9"/>
      <c r="V89" s="64" t="str">
        <f t="shared" si="57"/>
        <v/>
      </c>
      <c r="W89" s="496"/>
      <c r="X89" s="471"/>
      <c r="Y89" s="9"/>
      <c r="Z89" s="9"/>
      <c r="AA89" s="65" t="str">
        <f t="shared" si="58"/>
        <v/>
      </c>
      <c r="AB89" s="16"/>
      <c r="AC89" s="120" t="str" cm="1">
        <f t="array" ref="AC89">IF((_xlfn.IFS(TRIM(SUBSTITUTE(AB89,CHAR(160),""))="Devis 1",IFERROR(VALUE(TRIM(SUBSTITUTE(O89,CHAR(160),""))),0),TRIM(SUBSTITUTE(AB89,CHAR(160),""))="Devis 2",IFERROR(VALUE(TRIM(SUBSTITUTE(T89,CHAR(160),""))),0),TRIM(SUBSTITUTE(AB89,CHAR(160),""))="Devis 3",IFERROR(VALUE(TRIM(SUBSTITUTE(Y89,CHAR(160),""))),0),TRUE,0)*IFERROR(VALUE(TRIM(SUBSTITUTE(E89,CHAR(160),""))),0))=0,"",_xlfn.IFS(TRIM(SUBSTITUTE(AB89,CHAR(160),""))="Devis 1",IFERROR(VALUE(TRIM(SUBSTITUTE(O89,CHAR(160),""))),0),TRIM(SUBSTITUTE(AB89,CHAR(160),""))="Devis 2",IFERROR(VALUE(TRIM(SUBSTITUTE(T89,CHAR(160),""))),0),TRIM(SUBSTITUTE(AB89,CHAR(160),""))="Devis 3",IFERROR(VALUE(TRIM(SUBSTITUTE(Y89,CHAR(160),""))),0),TRUE,0)*IFERROR(VALUE(TRIM(SUBSTITUTE(E89,CHAR(160),""))),0))</f>
        <v/>
      </c>
      <c r="AD89" s="116" t="str" cm="1">
        <f t="array" ref="AD89">IF(ROUND((_xlfn.IFS(TRIM(SUBSTITUTE(AB89,CHAR(160),""))="Devis 1",IFERROR(VALUE(TRIM(SUBSTITUTE(P89,CHAR(160),""))),0),TRIM(SUBSTITUTE(AB89,CHAR(160),""))="Devis 2",IFERROR(VALUE(TRIM(SUBSTITUTE(U89,CHAR(160),""))),0),TRIM(SUBSTITUTE(AB89,CHAR(160),""))="Devis 3",IFERROR(VALUE(TRIM(SUBSTITUTE(Z89,CHAR(160),""))),0),TRUE,0)*IFERROR(VALUE(TRIM(SUBSTITUTE(E89,CHAR(160),""))),0)),2)=0,IF(AC89&lt;&gt;"",0,""),ROUND((_xlfn.IFS(TRIM(SUBSTITUTE(AB89,CHAR(160),""))="Devis 1",IFERROR(VALUE(TRIM(SUBSTITUTE(P89,CHAR(160),""))),0),TRIM(SUBSTITUTE(AB89,CHAR(160),""))="Devis 2",IFERROR(VALUE(TRIM(SUBSTITUTE(U89,CHAR(160),""))),0),TRIM(SUBSTITUTE(AB89,CHAR(160),""))="Devis 3",IFERROR(VALUE(TRIM(SUBSTITUTE(Z89,CHAR(160),""))),0),TRUE,0)*IFERROR(VALUE(TRIM(SUBSTITUTE(E89,CHAR(160),""))),0)),2))</f>
        <v/>
      </c>
      <c r="AE89" s="121" t="str">
        <f t="shared" si="92"/>
        <v/>
      </c>
      <c r="AF89" s="683"/>
      <c r="AG89" s="66" t="str">
        <f t="shared" si="59"/>
        <v/>
      </c>
      <c r="AH89" s="15" t="str">
        <f t="shared" si="60"/>
        <v/>
      </c>
      <c r="AI89" s="15" t="str">
        <f t="shared" si="61"/>
        <v/>
      </c>
      <c r="AJ89" s="442" t="str">
        <f t="shared" si="62"/>
        <v/>
      </c>
      <c r="AK89" s="15" t="str">
        <f t="shared" si="63"/>
        <v/>
      </c>
      <c r="AL89" s="15" t="str">
        <f t="shared" si="64"/>
        <v/>
      </c>
      <c r="AM89" s="15" t="str">
        <f t="shared" si="65"/>
        <v/>
      </c>
      <c r="AN89" s="15" t="str">
        <f t="shared" si="66"/>
        <v/>
      </c>
      <c r="AO89" s="15" t="str">
        <f t="shared" si="67"/>
        <v/>
      </c>
      <c r="AP89" s="15" t="str">
        <f t="shared" si="68"/>
        <v/>
      </c>
      <c r="AQ89" s="69" t="str">
        <f t="shared" si="69"/>
        <v/>
      </c>
      <c r="AR89" s="482" t="str">
        <f t="shared" si="70"/>
        <v/>
      </c>
      <c r="AS89" s="15" t="str">
        <f t="shared" si="71"/>
        <v/>
      </c>
      <c r="AT89" s="20" t="str">
        <f t="shared" si="72"/>
        <v/>
      </c>
      <c r="AU89" s="20" t="str">
        <f t="shared" si="73"/>
        <v/>
      </c>
      <c r="AV89" s="64" t="str">
        <f t="shared" si="74"/>
        <v/>
      </c>
      <c r="AW89" s="492" t="str">
        <f t="shared" si="75"/>
        <v/>
      </c>
      <c r="AX89" s="15" t="str">
        <f t="shared" si="76"/>
        <v/>
      </c>
      <c r="AY89" s="20" t="str">
        <f t="shared" si="77"/>
        <v/>
      </c>
      <c r="AZ89" s="20" t="str">
        <f t="shared" si="78"/>
        <v/>
      </c>
      <c r="BA89" s="64" t="str">
        <f t="shared" si="79"/>
        <v/>
      </c>
      <c r="BB89" s="499" t="str">
        <f t="shared" si="80"/>
        <v/>
      </c>
      <c r="BC89" s="15" t="str">
        <f t="shared" si="81"/>
        <v/>
      </c>
      <c r="BD89" s="20" t="str">
        <f t="shared" si="82"/>
        <v/>
      </c>
      <c r="BE89" s="20" t="str">
        <f t="shared" si="83"/>
        <v/>
      </c>
      <c r="BF89" s="70" t="str">
        <f t="shared" si="84"/>
        <v/>
      </c>
      <c r="BG89" s="66" t="str">
        <f t="shared" si="85"/>
        <v/>
      </c>
      <c r="BH89" s="72"/>
      <c r="BI89" s="71" t="str">
        <f t="shared" si="86"/>
        <v/>
      </c>
      <c r="BJ89" s="71" t="str">
        <f t="shared" si="55"/>
        <v/>
      </c>
      <c r="BK89" s="504" t="str">
        <f t="shared" si="87"/>
        <v/>
      </c>
      <c r="BL89" s="504" t="str" cm="1">
        <f t="array" ref="BL89">IF($AJ89="","",
_xlfn.IFS(
$BG89="Devis 1",
IF(ISBLANK(AT89),"",IFERROR(VALUE(TRIM(SUBSTITUTE(AT89,CHAR(160),""))),0)*IFERROR(VALUE(TRIM(SUBSTITUTE($AJ89,CHAR(160),""))),0)),
$BG89="Devis 2",
IF(ISBLANK(AY89),"",IFERROR(VALUE(TRIM(SUBSTITUTE(AY89,CHAR(160),""))),0)*IFERROR(VALUE(TRIM(SUBSTITUTE($AJ89,CHAR(160),""))),0)),
$BG89="Devis 3",
IF(ISBLANK(BD89),"",IFERROR(VALUE(TRIM(SUBSTITUTE(BD89,CHAR(160),""))),0)*IFERROR(VALUE(TRIM(SUBSTITUTE($AJ89,CHAR(160),""))),0)),
TRUE,0
)
)</f>
        <v/>
      </c>
      <c r="BM89" s="715" t="str" cm="1">
        <f t="array" ref="BM89">IF($AJ89="","",
_xlfn.IFS(
$BG89="Devis 1",
IF(ISBLANK(AU89),"",IFERROR(VALUE(TRIM(SUBSTITUTE(AU89,CHAR(160),""))),0)*IFERROR(VALUE(TRIM(SUBSTITUTE($AJ89,CHAR(160),""))),0)),
$BG89="Devis 2",
IF(ISBLANK(AZ89),"",IFERROR(VALUE(TRIM(SUBSTITUTE(AZ89,CHAR(160),""))),0)*IFERROR(VALUE(TRIM(SUBSTITUTE($AJ89,CHAR(160),""))),0)),
$BG89="Devis 3",
IF(ISBLANK(BE89),"",IFERROR(VALUE(TRIM(SUBSTITUTE(BE89,CHAR(160),""))),0)*IFERROR(VALUE(TRIM(SUBSTITUTE($AJ89,CHAR(160),""))),0)),
TRUE,0
)
)</f>
        <v/>
      </c>
      <c r="BN89" s="511" t="str">
        <f t="shared" si="88"/>
        <v/>
      </c>
      <c r="BO89" s="505"/>
      <c r="BP89" s="14" t="str" cm="1">
        <f t="array" ref="BP89">IF(OR(BN89="",BK89="",BL89="",BI89="",BM89="",BJ89=""),"",_xlfn.IFS(
ROUND(IFERROR(VALUE(TRIM(SUBSTITUTE(BN89,CHAR(160),""))),0),2)&gt;
ROUND(IFERROR(VALUE(TRIM(SUBSTITUTE(BK89,CHAR(160),""))),0),2),
"KO : Le montant retenu TTC est supérieur au montant raisonnable TTC. Merci de revoir la ligne de dépense ou plafonner son montant.",
ROUND(IFERROR(VALUE(TRIM(SUBSTITUTE(BL89,CHAR(160),""))),0),2)&gt;
ROUND(IFERROR(VALUE(TRIM(SUBSTITUTE(BI89,CHAR(160),""))),0),2),
"Attention : Le montant retenu HT est supérieur au montant HT raisonnable. Merci de revoir la ligne de dépense, plafonner son montant, ou justifier la reventillation HT / TVA.",
ROUND(IFERROR(VALUE(TRIM(SUBSTITUTE(BM89,CHAR(160),""))),0),2)&gt;
ROUND(IFERROR(VALUE(TRIM(SUBSTITUTE(BJ89,CHAR(160),""))),0),2),
"Attention : Le montant TVA retenu est supérieur au montant TVA raisonnable. Merci de revoir la ligne de dépense, plafonner son montant, ou justifier la reventillation HT / TVA.",
ROUND(IFERROR(VALUE(TRIM(SUBSTITUTE(BN89,CHAR(160),""))),0),2)&gt;
ROUND(IFERROR(VALUE(TRIM(SUBSTITUTE(MIN(Q89,V89,AA89),CHAR(160),""))),0),2),
"Attention : Le devis retenu n'est pas le moins cher. Une justification de la part du porteur est nécessaire.",
ROUND(IFERROR(VALUE(TRIM(SUBSTITUTE(BN89,CHAR(160),""))),0),2)=0,
"Attention : montant présenté entièrement écarté",
ROUND(IFERROR(VALUE(TRIM(SUBSTITUTE(BK89,CHAR(160),""))),0),2)=
ROUND(IFERROR(VALUE(TRIM(SUBSTITUTE(BN89,CHAR(160),""))),0),2),
"OK",
ROUND(IFERROR(VALUE(TRIM(SUBSTITUTE(BK89,CHAR(160),""))),0),2)&gt;
ROUND(IFERROR(VALUE(TRIM(SUBSTITUTE(BN89,CHAR(160),""))),0),2),
" OK : Montant instruit inférieur au montant raisonnable.",
TRUE,""
))</f>
        <v/>
      </c>
      <c r="BQ89" s="14" t="str" cm="1">
        <f t="array" ref="BQ89">IF(OR(BN89="",AE89="",BL89="",AC89="",BM89="",AD89=""),"",_xlfn.IFS(ROUND(IFERROR(VALUE(TRIM(SUBSTITUTE(BN89,CHAR(160),""))),0),2)&gt;ROUND(IFERROR(VALUE(TRIM(SUBSTITUTE(AE89,CHAR(160),""))),0),2),"KO : Le montant retenu TTC est supérieur au montant présenté TTC. Merci de revoir la ligne de dépense ou plafonner son montant.",ROUND(IFERROR(VALUE(TRIM(SUBSTITUTE(BN89,CHAR(160),""))),0),2)=0,"Attention : montant présenté entièrement écarté",ROUND(IFERROR(VALUE(TRIM(SUBSTITUTE(BL89,CHAR(160),""))),0),2)&gt;ROUND(IFERROR(VALUE(TRIM(SUBSTITUTE(AC89,CHAR(160),""))),0),2),"Attention : Le montant retenu HT est supérieur au montant HT présenté. Merci de revoir la ligne de dépense, plafonner son montant, ou justifier la reventillation HT / TVA.",ROUND(IFERROR(VALUE(TRIM(SUBSTITUTE(BM89,CHAR(160),""))),0),2)&gt;ROUND(IFERROR(VALUE(TRIM(SUBSTITUTE(AD89,CHAR(160),""))),0),2),"Attention : Le montant TVA retenu est supérieur au montant TVA présenté. Merci de revoir la ligne de dépense, plafonner son montant, ou justifier la reventillation HT / TVA.",ROUND(IFERROR(VALUE(TRIM(SUBSTITUTE(AE89,CHAR(160),""))),0),2)=0,"",ROUND(IFERROR(VALUE(TRIM(SUBSTITUTE(BN89,CHAR(160),""))),0),2)=
ROUND(IFERROR(VALUE(TRIM(SUBSTITUTE(AE89,CHAR(160),""))),0),2),"OK",ROUND(IFERROR(VALUE(TRIM(SUBSTITUTE(BN89,CHAR(160),""))),0),2)&lt;ROUND(IFERROR(VALUE(TRIM(SUBSTITUTE(AE89,CHAR(160),""))),0),2),"Attention : montant présenté partiellement écarté",TRUE,""))</f>
        <v/>
      </c>
      <c r="BR89" s="71" t="str">
        <f t="shared" si="89"/>
        <v/>
      </c>
      <c r="BS89" s="71" t="str">
        <f t="shared" si="90"/>
        <v/>
      </c>
      <c r="BT89" s="71" t="str">
        <f t="shared" si="91"/>
        <v/>
      </c>
    </row>
    <row r="90" spans="1:72" ht="18" customHeight="1">
      <c r="A90" s="684">
        <v>82</v>
      </c>
      <c r="B90" s="7"/>
      <c r="C90" s="7"/>
      <c r="D90" s="424"/>
      <c r="E90" s="11"/>
      <c r="F90" s="7"/>
      <c r="G90" s="7"/>
      <c r="H90" s="7"/>
      <c r="I90" s="7"/>
      <c r="J90" s="18"/>
      <c r="K90" s="7"/>
      <c r="L90" s="19"/>
      <c r="M90" s="475"/>
      <c r="N90" s="7"/>
      <c r="O90" s="425"/>
      <c r="P90" s="9"/>
      <c r="Q90" s="64" t="str">
        <f t="shared" si="56"/>
        <v/>
      </c>
      <c r="R90" s="488"/>
      <c r="S90" s="471"/>
      <c r="T90" s="9"/>
      <c r="U90" s="9"/>
      <c r="V90" s="64" t="str">
        <f t="shared" si="57"/>
        <v/>
      </c>
      <c r="W90" s="496"/>
      <c r="X90" s="471"/>
      <c r="Y90" s="9"/>
      <c r="Z90" s="9"/>
      <c r="AA90" s="65" t="str">
        <f t="shared" si="58"/>
        <v/>
      </c>
      <c r="AB90" s="16"/>
      <c r="AC90" s="120" t="str" cm="1">
        <f t="array" ref="AC90">IF((_xlfn.IFS(TRIM(SUBSTITUTE(AB90,CHAR(160),""))="Devis 1",IFERROR(VALUE(TRIM(SUBSTITUTE(O90,CHAR(160),""))),0),TRIM(SUBSTITUTE(AB90,CHAR(160),""))="Devis 2",IFERROR(VALUE(TRIM(SUBSTITUTE(T90,CHAR(160),""))),0),TRIM(SUBSTITUTE(AB90,CHAR(160),""))="Devis 3",IFERROR(VALUE(TRIM(SUBSTITUTE(Y90,CHAR(160),""))),0),TRUE,0)*IFERROR(VALUE(TRIM(SUBSTITUTE(E90,CHAR(160),""))),0))=0,"",_xlfn.IFS(TRIM(SUBSTITUTE(AB90,CHAR(160),""))="Devis 1",IFERROR(VALUE(TRIM(SUBSTITUTE(O90,CHAR(160),""))),0),TRIM(SUBSTITUTE(AB90,CHAR(160),""))="Devis 2",IFERROR(VALUE(TRIM(SUBSTITUTE(T90,CHAR(160),""))),0),TRIM(SUBSTITUTE(AB90,CHAR(160),""))="Devis 3",IFERROR(VALUE(TRIM(SUBSTITUTE(Y90,CHAR(160),""))),0),TRUE,0)*IFERROR(VALUE(TRIM(SUBSTITUTE(E90,CHAR(160),""))),0))</f>
        <v/>
      </c>
      <c r="AD90" s="116" t="str" cm="1">
        <f t="array" ref="AD90">IF(ROUND((_xlfn.IFS(TRIM(SUBSTITUTE(AB90,CHAR(160),""))="Devis 1",IFERROR(VALUE(TRIM(SUBSTITUTE(P90,CHAR(160),""))),0),TRIM(SUBSTITUTE(AB90,CHAR(160),""))="Devis 2",IFERROR(VALUE(TRIM(SUBSTITUTE(U90,CHAR(160),""))),0),TRIM(SUBSTITUTE(AB90,CHAR(160),""))="Devis 3",IFERROR(VALUE(TRIM(SUBSTITUTE(Z90,CHAR(160),""))),0),TRUE,0)*IFERROR(VALUE(TRIM(SUBSTITUTE(E90,CHAR(160),""))),0)),2)=0,IF(AC90&lt;&gt;"",0,""),ROUND((_xlfn.IFS(TRIM(SUBSTITUTE(AB90,CHAR(160),""))="Devis 1",IFERROR(VALUE(TRIM(SUBSTITUTE(P90,CHAR(160),""))),0),TRIM(SUBSTITUTE(AB90,CHAR(160),""))="Devis 2",IFERROR(VALUE(TRIM(SUBSTITUTE(U90,CHAR(160),""))),0),TRIM(SUBSTITUTE(AB90,CHAR(160),""))="Devis 3",IFERROR(VALUE(TRIM(SUBSTITUTE(Z90,CHAR(160),""))),0),TRUE,0)*IFERROR(VALUE(TRIM(SUBSTITUTE(E90,CHAR(160),""))),0)),2))</f>
        <v/>
      </c>
      <c r="AE90" s="121" t="str">
        <f t="shared" si="92"/>
        <v/>
      </c>
      <c r="AF90" s="683"/>
      <c r="AG90" s="66" t="str">
        <f t="shared" si="59"/>
        <v/>
      </c>
      <c r="AH90" s="15" t="str">
        <f t="shared" si="60"/>
        <v/>
      </c>
      <c r="AI90" s="15" t="str">
        <f t="shared" si="61"/>
        <v/>
      </c>
      <c r="AJ90" s="442" t="str">
        <f t="shared" si="62"/>
        <v/>
      </c>
      <c r="AK90" s="15" t="str">
        <f t="shared" si="63"/>
        <v/>
      </c>
      <c r="AL90" s="15" t="str">
        <f t="shared" si="64"/>
        <v/>
      </c>
      <c r="AM90" s="15" t="str">
        <f t="shared" si="65"/>
        <v/>
      </c>
      <c r="AN90" s="15" t="str">
        <f t="shared" si="66"/>
        <v/>
      </c>
      <c r="AO90" s="15" t="str">
        <f t="shared" si="67"/>
        <v/>
      </c>
      <c r="AP90" s="15" t="str">
        <f t="shared" si="68"/>
        <v/>
      </c>
      <c r="AQ90" s="69" t="str">
        <f t="shared" si="69"/>
        <v/>
      </c>
      <c r="AR90" s="482" t="str">
        <f t="shared" si="70"/>
        <v/>
      </c>
      <c r="AS90" s="15" t="str">
        <f t="shared" si="71"/>
        <v/>
      </c>
      <c r="AT90" s="20" t="str">
        <f t="shared" si="72"/>
        <v/>
      </c>
      <c r="AU90" s="20" t="str">
        <f t="shared" si="73"/>
        <v/>
      </c>
      <c r="AV90" s="64" t="str">
        <f t="shared" si="74"/>
        <v/>
      </c>
      <c r="AW90" s="492" t="str">
        <f t="shared" si="75"/>
        <v/>
      </c>
      <c r="AX90" s="15" t="str">
        <f t="shared" si="76"/>
        <v/>
      </c>
      <c r="AY90" s="20" t="str">
        <f t="shared" si="77"/>
        <v/>
      </c>
      <c r="AZ90" s="20" t="str">
        <f t="shared" si="78"/>
        <v/>
      </c>
      <c r="BA90" s="64" t="str">
        <f t="shared" si="79"/>
        <v/>
      </c>
      <c r="BB90" s="499" t="str">
        <f t="shared" si="80"/>
        <v/>
      </c>
      <c r="BC90" s="15" t="str">
        <f t="shared" si="81"/>
        <v/>
      </c>
      <c r="BD90" s="20" t="str">
        <f t="shared" si="82"/>
        <v/>
      </c>
      <c r="BE90" s="20" t="str">
        <f t="shared" si="83"/>
        <v/>
      </c>
      <c r="BF90" s="70" t="str">
        <f t="shared" si="84"/>
        <v/>
      </c>
      <c r="BG90" s="66" t="str">
        <f t="shared" si="85"/>
        <v/>
      </c>
      <c r="BH90" s="72"/>
      <c r="BI90" s="71" t="str">
        <f t="shared" si="86"/>
        <v/>
      </c>
      <c r="BJ90" s="71" t="str">
        <f t="shared" si="55"/>
        <v/>
      </c>
      <c r="BK90" s="504" t="str">
        <f t="shared" si="87"/>
        <v/>
      </c>
      <c r="BL90" s="504" t="str" cm="1">
        <f t="array" ref="BL90">IF($AJ90="","",
_xlfn.IFS(
$BG90="Devis 1",
IF(ISBLANK(AT90),"",IFERROR(VALUE(TRIM(SUBSTITUTE(AT90,CHAR(160),""))),0)*IFERROR(VALUE(TRIM(SUBSTITUTE($AJ90,CHAR(160),""))),0)),
$BG90="Devis 2",
IF(ISBLANK(AY90),"",IFERROR(VALUE(TRIM(SUBSTITUTE(AY90,CHAR(160),""))),0)*IFERROR(VALUE(TRIM(SUBSTITUTE($AJ90,CHAR(160),""))),0)),
$BG90="Devis 3",
IF(ISBLANK(BD90),"",IFERROR(VALUE(TRIM(SUBSTITUTE(BD90,CHAR(160),""))),0)*IFERROR(VALUE(TRIM(SUBSTITUTE($AJ90,CHAR(160),""))),0)),
TRUE,0
)
)</f>
        <v/>
      </c>
      <c r="BM90" s="715" t="str" cm="1">
        <f t="array" ref="BM90">IF($AJ90="","",
_xlfn.IFS(
$BG90="Devis 1",
IF(ISBLANK(AU90),"",IFERROR(VALUE(TRIM(SUBSTITUTE(AU90,CHAR(160),""))),0)*IFERROR(VALUE(TRIM(SUBSTITUTE($AJ90,CHAR(160),""))),0)),
$BG90="Devis 2",
IF(ISBLANK(AZ90),"",IFERROR(VALUE(TRIM(SUBSTITUTE(AZ90,CHAR(160),""))),0)*IFERROR(VALUE(TRIM(SUBSTITUTE($AJ90,CHAR(160),""))),0)),
$BG90="Devis 3",
IF(ISBLANK(BE90),"",IFERROR(VALUE(TRIM(SUBSTITUTE(BE90,CHAR(160),""))),0)*IFERROR(VALUE(TRIM(SUBSTITUTE($AJ90,CHAR(160),""))),0)),
TRUE,0
)
)</f>
        <v/>
      </c>
      <c r="BN90" s="511" t="str">
        <f t="shared" si="88"/>
        <v/>
      </c>
      <c r="BO90" s="505"/>
      <c r="BP90" s="14" t="str" cm="1">
        <f t="array" ref="BP90">IF(OR(BN90="",BK90="",BL90="",BI90="",BM90="",BJ90=""),"",_xlfn.IFS(
ROUND(IFERROR(VALUE(TRIM(SUBSTITUTE(BN90,CHAR(160),""))),0),2)&gt;
ROUND(IFERROR(VALUE(TRIM(SUBSTITUTE(BK90,CHAR(160),""))),0),2),
"KO : Le montant retenu TTC est supérieur au montant raisonnable TTC. Merci de revoir la ligne de dépense ou plafonner son montant.",
ROUND(IFERROR(VALUE(TRIM(SUBSTITUTE(BL90,CHAR(160),""))),0),2)&gt;
ROUND(IFERROR(VALUE(TRIM(SUBSTITUTE(BI90,CHAR(160),""))),0),2),
"Attention : Le montant retenu HT est supérieur au montant HT raisonnable. Merci de revoir la ligne de dépense, plafonner son montant, ou justifier la reventillation HT / TVA.",
ROUND(IFERROR(VALUE(TRIM(SUBSTITUTE(BM90,CHAR(160),""))),0),2)&gt;
ROUND(IFERROR(VALUE(TRIM(SUBSTITUTE(BJ90,CHAR(160),""))),0),2),
"Attention : Le montant TVA retenu est supérieur au montant TVA raisonnable. Merci de revoir la ligne de dépense, plafonner son montant, ou justifier la reventillation HT / TVA.",
ROUND(IFERROR(VALUE(TRIM(SUBSTITUTE(BN90,CHAR(160),""))),0),2)&gt;
ROUND(IFERROR(VALUE(TRIM(SUBSTITUTE(MIN(Q90,V90,AA90),CHAR(160),""))),0),2),
"Attention : Le devis retenu n'est pas le moins cher. Une justification de la part du porteur est nécessaire.",
ROUND(IFERROR(VALUE(TRIM(SUBSTITUTE(BN90,CHAR(160),""))),0),2)=0,
"Attention : montant présenté entièrement écarté",
ROUND(IFERROR(VALUE(TRIM(SUBSTITUTE(BK90,CHAR(160),""))),0),2)=
ROUND(IFERROR(VALUE(TRIM(SUBSTITUTE(BN90,CHAR(160),""))),0),2),
"OK",
ROUND(IFERROR(VALUE(TRIM(SUBSTITUTE(BK90,CHAR(160),""))),0),2)&gt;
ROUND(IFERROR(VALUE(TRIM(SUBSTITUTE(BN90,CHAR(160),""))),0),2),
" OK : Montant instruit inférieur au montant raisonnable.",
TRUE,""
))</f>
        <v/>
      </c>
      <c r="BQ90" s="14" t="str" cm="1">
        <f t="array" ref="BQ90">IF(OR(BN90="",AE90="",BL90="",AC90="",BM90="",AD90=""),"",_xlfn.IFS(ROUND(IFERROR(VALUE(TRIM(SUBSTITUTE(BN90,CHAR(160),""))),0),2)&gt;ROUND(IFERROR(VALUE(TRIM(SUBSTITUTE(AE90,CHAR(160),""))),0),2),"KO : Le montant retenu TTC est supérieur au montant présenté TTC. Merci de revoir la ligne de dépense ou plafonner son montant.",ROUND(IFERROR(VALUE(TRIM(SUBSTITUTE(BN90,CHAR(160),""))),0),2)=0,"Attention : montant présenté entièrement écarté",ROUND(IFERROR(VALUE(TRIM(SUBSTITUTE(BL90,CHAR(160),""))),0),2)&gt;ROUND(IFERROR(VALUE(TRIM(SUBSTITUTE(AC90,CHAR(160),""))),0),2),"Attention : Le montant retenu HT est supérieur au montant HT présenté. Merci de revoir la ligne de dépense, plafonner son montant, ou justifier la reventillation HT / TVA.",ROUND(IFERROR(VALUE(TRIM(SUBSTITUTE(BM90,CHAR(160),""))),0),2)&gt;ROUND(IFERROR(VALUE(TRIM(SUBSTITUTE(AD90,CHAR(160),""))),0),2),"Attention : Le montant TVA retenu est supérieur au montant TVA présenté. Merci de revoir la ligne de dépense, plafonner son montant, ou justifier la reventillation HT / TVA.",ROUND(IFERROR(VALUE(TRIM(SUBSTITUTE(AE90,CHAR(160),""))),0),2)=0,"",ROUND(IFERROR(VALUE(TRIM(SUBSTITUTE(BN90,CHAR(160),""))),0),2)=
ROUND(IFERROR(VALUE(TRIM(SUBSTITUTE(AE90,CHAR(160),""))),0),2),"OK",ROUND(IFERROR(VALUE(TRIM(SUBSTITUTE(BN90,CHAR(160),""))),0),2)&lt;ROUND(IFERROR(VALUE(TRIM(SUBSTITUTE(AE90,CHAR(160),""))),0),2),"Attention : montant présenté partiellement écarté",TRUE,""))</f>
        <v/>
      </c>
      <c r="BR90" s="71" t="str">
        <f t="shared" si="89"/>
        <v/>
      </c>
      <c r="BS90" s="71" t="str">
        <f t="shared" si="90"/>
        <v/>
      </c>
      <c r="BT90" s="71" t="str">
        <f t="shared" si="91"/>
        <v/>
      </c>
    </row>
    <row r="91" spans="1:72" ht="18" customHeight="1">
      <c r="A91" s="684">
        <v>83</v>
      </c>
      <c r="B91" s="7"/>
      <c r="C91" s="7"/>
      <c r="D91" s="424"/>
      <c r="E91" s="11"/>
      <c r="F91" s="7"/>
      <c r="G91" s="7"/>
      <c r="H91" s="7"/>
      <c r="I91" s="7"/>
      <c r="J91" s="18"/>
      <c r="K91" s="7"/>
      <c r="L91" s="19"/>
      <c r="M91" s="475"/>
      <c r="N91" s="7"/>
      <c r="O91" s="425"/>
      <c r="P91" s="9"/>
      <c r="Q91" s="64" t="str">
        <f t="shared" si="56"/>
        <v/>
      </c>
      <c r="R91" s="488"/>
      <c r="S91" s="471"/>
      <c r="T91" s="9"/>
      <c r="U91" s="9"/>
      <c r="V91" s="64" t="str">
        <f t="shared" si="57"/>
        <v/>
      </c>
      <c r="W91" s="496"/>
      <c r="X91" s="471"/>
      <c r="Y91" s="9"/>
      <c r="Z91" s="9"/>
      <c r="AA91" s="65" t="str">
        <f t="shared" si="58"/>
        <v/>
      </c>
      <c r="AB91" s="16"/>
      <c r="AC91" s="120" t="str" cm="1">
        <f t="array" ref="AC91">IF((_xlfn.IFS(TRIM(SUBSTITUTE(AB91,CHAR(160),""))="Devis 1",IFERROR(VALUE(TRIM(SUBSTITUTE(O91,CHAR(160),""))),0),TRIM(SUBSTITUTE(AB91,CHAR(160),""))="Devis 2",IFERROR(VALUE(TRIM(SUBSTITUTE(T91,CHAR(160),""))),0),TRIM(SUBSTITUTE(AB91,CHAR(160),""))="Devis 3",IFERROR(VALUE(TRIM(SUBSTITUTE(Y91,CHAR(160),""))),0),TRUE,0)*IFERROR(VALUE(TRIM(SUBSTITUTE(E91,CHAR(160),""))),0))=0,"",_xlfn.IFS(TRIM(SUBSTITUTE(AB91,CHAR(160),""))="Devis 1",IFERROR(VALUE(TRIM(SUBSTITUTE(O91,CHAR(160),""))),0),TRIM(SUBSTITUTE(AB91,CHAR(160),""))="Devis 2",IFERROR(VALUE(TRIM(SUBSTITUTE(T91,CHAR(160),""))),0),TRIM(SUBSTITUTE(AB91,CHAR(160),""))="Devis 3",IFERROR(VALUE(TRIM(SUBSTITUTE(Y91,CHAR(160),""))),0),TRUE,0)*IFERROR(VALUE(TRIM(SUBSTITUTE(E91,CHAR(160),""))),0))</f>
        <v/>
      </c>
      <c r="AD91" s="116" t="str" cm="1">
        <f t="array" ref="AD91">IF(ROUND((_xlfn.IFS(TRIM(SUBSTITUTE(AB91,CHAR(160),""))="Devis 1",IFERROR(VALUE(TRIM(SUBSTITUTE(P91,CHAR(160),""))),0),TRIM(SUBSTITUTE(AB91,CHAR(160),""))="Devis 2",IFERROR(VALUE(TRIM(SUBSTITUTE(U91,CHAR(160),""))),0),TRIM(SUBSTITUTE(AB91,CHAR(160),""))="Devis 3",IFERROR(VALUE(TRIM(SUBSTITUTE(Z91,CHAR(160),""))),0),TRUE,0)*IFERROR(VALUE(TRIM(SUBSTITUTE(E91,CHAR(160),""))),0)),2)=0,IF(AC91&lt;&gt;"",0,""),ROUND((_xlfn.IFS(TRIM(SUBSTITUTE(AB91,CHAR(160),""))="Devis 1",IFERROR(VALUE(TRIM(SUBSTITUTE(P91,CHAR(160),""))),0),TRIM(SUBSTITUTE(AB91,CHAR(160),""))="Devis 2",IFERROR(VALUE(TRIM(SUBSTITUTE(U91,CHAR(160),""))),0),TRIM(SUBSTITUTE(AB91,CHAR(160),""))="Devis 3",IFERROR(VALUE(TRIM(SUBSTITUTE(Z91,CHAR(160),""))),0),TRUE,0)*IFERROR(VALUE(TRIM(SUBSTITUTE(E91,CHAR(160),""))),0)),2))</f>
        <v/>
      </c>
      <c r="AE91" s="121" t="str">
        <f t="shared" si="92"/>
        <v/>
      </c>
      <c r="AF91" s="683"/>
      <c r="AG91" s="66" t="str">
        <f t="shared" si="59"/>
        <v/>
      </c>
      <c r="AH91" s="15" t="str">
        <f t="shared" si="60"/>
        <v/>
      </c>
      <c r="AI91" s="15" t="str">
        <f t="shared" si="61"/>
        <v/>
      </c>
      <c r="AJ91" s="442" t="str">
        <f t="shared" si="62"/>
        <v/>
      </c>
      <c r="AK91" s="15" t="str">
        <f t="shared" si="63"/>
        <v/>
      </c>
      <c r="AL91" s="15" t="str">
        <f t="shared" si="64"/>
        <v/>
      </c>
      <c r="AM91" s="15" t="str">
        <f t="shared" si="65"/>
        <v/>
      </c>
      <c r="AN91" s="15" t="str">
        <f t="shared" si="66"/>
        <v/>
      </c>
      <c r="AO91" s="15" t="str">
        <f t="shared" si="67"/>
        <v/>
      </c>
      <c r="AP91" s="15" t="str">
        <f t="shared" si="68"/>
        <v/>
      </c>
      <c r="AQ91" s="69" t="str">
        <f t="shared" si="69"/>
        <v/>
      </c>
      <c r="AR91" s="482" t="str">
        <f t="shared" si="70"/>
        <v/>
      </c>
      <c r="AS91" s="15" t="str">
        <f t="shared" si="71"/>
        <v/>
      </c>
      <c r="AT91" s="20" t="str">
        <f t="shared" si="72"/>
        <v/>
      </c>
      <c r="AU91" s="20" t="str">
        <f t="shared" si="73"/>
        <v/>
      </c>
      <c r="AV91" s="64" t="str">
        <f t="shared" si="74"/>
        <v/>
      </c>
      <c r="AW91" s="492" t="str">
        <f t="shared" si="75"/>
        <v/>
      </c>
      <c r="AX91" s="15" t="str">
        <f t="shared" si="76"/>
        <v/>
      </c>
      <c r="AY91" s="20" t="str">
        <f t="shared" si="77"/>
        <v/>
      </c>
      <c r="AZ91" s="20" t="str">
        <f t="shared" si="78"/>
        <v/>
      </c>
      <c r="BA91" s="64" t="str">
        <f t="shared" si="79"/>
        <v/>
      </c>
      <c r="BB91" s="499" t="str">
        <f t="shared" si="80"/>
        <v/>
      </c>
      <c r="BC91" s="15" t="str">
        <f t="shared" si="81"/>
        <v/>
      </c>
      <c r="BD91" s="20" t="str">
        <f t="shared" si="82"/>
        <v/>
      </c>
      <c r="BE91" s="20" t="str">
        <f t="shared" si="83"/>
        <v/>
      </c>
      <c r="BF91" s="70" t="str">
        <f t="shared" si="84"/>
        <v/>
      </c>
      <c r="BG91" s="66" t="str">
        <f t="shared" si="85"/>
        <v/>
      </c>
      <c r="BH91" s="72"/>
      <c r="BI91" s="71" t="str">
        <f t="shared" si="86"/>
        <v/>
      </c>
      <c r="BJ91" s="71" t="str">
        <f t="shared" si="55"/>
        <v/>
      </c>
      <c r="BK91" s="504" t="str">
        <f t="shared" si="87"/>
        <v/>
      </c>
      <c r="BL91" s="504" t="str" cm="1">
        <f t="array" ref="BL91">IF($AJ91="","",
_xlfn.IFS(
$BG91="Devis 1",
IF(ISBLANK(AT91),"",IFERROR(VALUE(TRIM(SUBSTITUTE(AT91,CHAR(160),""))),0)*IFERROR(VALUE(TRIM(SUBSTITUTE($AJ91,CHAR(160),""))),0)),
$BG91="Devis 2",
IF(ISBLANK(AY91),"",IFERROR(VALUE(TRIM(SUBSTITUTE(AY91,CHAR(160),""))),0)*IFERROR(VALUE(TRIM(SUBSTITUTE($AJ91,CHAR(160),""))),0)),
$BG91="Devis 3",
IF(ISBLANK(BD91),"",IFERROR(VALUE(TRIM(SUBSTITUTE(BD91,CHAR(160),""))),0)*IFERROR(VALUE(TRIM(SUBSTITUTE($AJ91,CHAR(160),""))),0)),
TRUE,0
)
)</f>
        <v/>
      </c>
      <c r="BM91" s="715" t="str" cm="1">
        <f t="array" ref="BM91">IF($AJ91="","",
_xlfn.IFS(
$BG91="Devis 1",
IF(ISBLANK(AU91),"",IFERROR(VALUE(TRIM(SUBSTITUTE(AU91,CHAR(160),""))),0)*IFERROR(VALUE(TRIM(SUBSTITUTE($AJ91,CHAR(160),""))),0)),
$BG91="Devis 2",
IF(ISBLANK(AZ91),"",IFERROR(VALUE(TRIM(SUBSTITUTE(AZ91,CHAR(160),""))),0)*IFERROR(VALUE(TRIM(SUBSTITUTE($AJ91,CHAR(160),""))),0)),
$BG91="Devis 3",
IF(ISBLANK(BE91),"",IFERROR(VALUE(TRIM(SUBSTITUTE(BE91,CHAR(160),""))),0)*IFERROR(VALUE(TRIM(SUBSTITUTE($AJ91,CHAR(160),""))),0)),
TRUE,0
)
)</f>
        <v/>
      </c>
      <c r="BN91" s="511" t="str">
        <f t="shared" si="88"/>
        <v/>
      </c>
      <c r="BO91" s="505"/>
      <c r="BP91" s="14" t="str" cm="1">
        <f t="array" ref="BP91">IF(OR(BN91="",BK91="",BL91="",BI91="",BM91="",BJ91=""),"",_xlfn.IFS(
ROUND(IFERROR(VALUE(TRIM(SUBSTITUTE(BN91,CHAR(160),""))),0),2)&gt;
ROUND(IFERROR(VALUE(TRIM(SUBSTITUTE(BK91,CHAR(160),""))),0),2),
"KO : Le montant retenu TTC est supérieur au montant raisonnable TTC. Merci de revoir la ligne de dépense ou plafonner son montant.",
ROUND(IFERROR(VALUE(TRIM(SUBSTITUTE(BL91,CHAR(160),""))),0),2)&gt;
ROUND(IFERROR(VALUE(TRIM(SUBSTITUTE(BI91,CHAR(160),""))),0),2),
"Attention : Le montant retenu HT est supérieur au montant HT raisonnable. Merci de revoir la ligne de dépense, plafonner son montant, ou justifier la reventillation HT / TVA.",
ROUND(IFERROR(VALUE(TRIM(SUBSTITUTE(BM91,CHAR(160),""))),0),2)&gt;
ROUND(IFERROR(VALUE(TRIM(SUBSTITUTE(BJ91,CHAR(160),""))),0),2),
"Attention : Le montant TVA retenu est supérieur au montant TVA raisonnable. Merci de revoir la ligne de dépense, plafonner son montant, ou justifier la reventillation HT / TVA.",
ROUND(IFERROR(VALUE(TRIM(SUBSTITUTE(BN91,CHAR(160),""))),0),2)&gt;
ROUND(IFERROR(VALUE(TRIM(SUBSTITUTE(MIN(Q91,V91,AA91),CHAR(160),""))),0),2),
"Attention : Le devis retenu n'est pas le moins cher. Une justification de la part du porteur est nécessaire.",
ROUND(IFERROR(VALUE(TRIM(SUBSTITUTE(BN91,CHAR(160),""))),0),2)=0,
"Attention : montant présenté entièrement écarté",
ROUND(IFERROR(VALUE(TRIM(SUBSTITUTE(BK91,CHAR(160),""))),0),2)=
ROUND(IFERROR(VALUE(TRIM(SUBSTITUTE(BN91,CHAR(160),""))),0),2),
"OK",
ROUND(IFERROR(VALUE(TRIM(SUBSTITUTE(BK91,CHAR(160),""))),0),2)&gt;
ROUND(IFERROR(VALUE(TRIM(SUBSTITUTE(BN91,CHAR(160),""))),0),2),
" OK : Montant instruit inférieur au montant raisonnable.",
TRUE,""
))</f>
        <v/>
      </c>
      <c r="BQ91" s="14" t="str" cm="1">
        <f t="array" ref="BQ91">IF(OR(BN91="",AE91="",BL91="",AC91="",BM91="",AD91=""),"",_xlfn.IFS(ROUND(IFERROR(VALUE(TRIM(SUBSTITUTE(BN91,CHAR(160),""))),0),2)&gt;ROUND(IFERROR(VALUE(TRIM(SUBSTITUTE(AE91,CHAR(160),""))),0),2),"KO : Le montant retenu TTC est supérieur au montant présenté TTC. Merci de revoir la ligne de dépense ou plafonner son montant.",ROUND(IFERROR(VALUE(TRIM(SUBSTITUTE(BN91,CHAR(160),""))),0),2)=0,"Attention : montant présenté entièrement écarté",ROUND(IFERROR(VALUE(TRIM(SUBSTITUTE(BL91,CHAR(160),""))),0),2)&gt;ROUND(IFERROR(VALUE(TRIM(SUBSTITUTE(AC91,CHAR(160),""))),0),2),"Attention : Le montant retenu HT est supérieur au montant HT présenté. Merci de revoir la ligne de dépense, plafonner son montant, ou justifier la reventillation HT / TVA.",ROUND(IFERROR(VALUE(TRIM(SUBSTITUTE(BM91,CHAR(160),""))),0),2)&gt;ROUND(IFERROR(VALUE(TRIM(SUBSTITUTE(AD91,CHAR(160),""))),0),2),"Attention : Le montant TVA retenu est supérieur au montant TVA présenté. Merci de revoir la ligne de dépense, plafonner son montant, ou justifier la reventillation HT / TVA.",ROUND(IFERROR(VALUE(TRIM(SUBSTITUTE(AE91,CHAR(160),""))),0),2)=0,"",ROUND(IFERROR(VALUE(TRIM(SUBSTITUTE(BN91,CHAR(160),""))),0),2)=
ROUND(IFERROR(VALUE(TRIM(SUBSTITUTE(AE91,CHAR(160),""))),0),2),"OK",ROUND(IFERROR(VALUE(TRIM(SUBSTITUTE(BN91,CHAR(160),""))),0),2)&lt;ROUND(IFERROR(VALUE(TRIM(SUBSTITUTE(AE91,CHAR(160),""))),0),2),"Attention : montant présenté partiellement écarté",TRUE,""))</f>
        <v/>
      </c>
      <c r="BR91" s="71" t="str">
        <f t="shared" si="89"/>
        <v/>
      </c>
      <c r="BS91" s="71" t="str">
        <f t="shared" si="90"/>
        <v/>
      </c>
      <c r="BT91" s="71" t="str">
        <f t="shared" si="91"/>
        <v/>
      </c>
    </row>
    <row r="92" spans="1:72" ht="18" customHeight="1">
      <c r="A92" s="684">
        <v>84</v>
      </c>
      <c r="B92" s="7"/>
      <c r="C92" s="7"/>
      <c r="D92" s="424"/>
      <c r="E92" s="11"/>
      <c r="F92" s="7"/>
      <c r="G92" s="7"/>
      <c r="H92" s="7"/>
      <c r="I92" s="7"/>
      <c r="J92" s="18"/>
      <c r="K92" s="7"/>
      <c r="L92" s="19"/>
      <c r="M92" s="475"/>
      <c r="N92" s="7"/>
      <c r="O92" s="425"/>
      <c r="P92" s="9"/>
      <c r="Q92" s="64" t="str">
        <f t="shared" si="56"/>
        <v/>
      </c>
      <c r="R92" s="488"/>
      <c r="S92" s="471"/>
      <c r="T92" s="9"/>
      <c r="U92" s="9"/>
      <c r="V92" s="64" t="str">
        <f t="shared" si="57"/>
        <v/>
      </c>
      <c r="W92" s="496"/>
      <c r="X92" s="471"/>
      <c r="Y92" s="9"/>
      <c r="Z92" s="9"/>
      <c r="AA92" s="65" t="str">
        <f t="shared" si="58"/>
        <v/>
      </c>
      <c r="AB92" s="16"/>
      <c r="AC92" s="120" t="str" cm="1">
        <f t="array" ref="AC92">IF((_xlfn.IFS(TRIM(SUBSTITUTE(AB92,CHAR(160),""))="Devis 1",IFERROR(VALUE(TRIM(SUBSTITUTE(O92,CHAR(160),""))),0),TRIM(SUBSTITUTE(AB92,CHAR(160),""))="Devis 2",IFERROR(VALUE(TRIM(SUBSTITUTE(T92,CHAR(160),""))),0),TRIM(SUBSTITUTE(AB92,CHAR(160),""))="Devis 3",IFERROR(VALUE(TRIM(SUBSTITUTE(Y92,CHAR(160),""))),0),TRUE,0)*IFERROR(VALUE(TRIM(SUBSTITUTE(E92,CHAR(160),""))),0))=0,"",_xlfn.IFS(TRIM(SUBSTITUTE(AB92,CHAR(160),""))="Devis 1",IFERROR(VALUE(TRIM(SUBSTITUTE(O92,CHAR(160),""))),0),TRIM(SUBSTITUTE(AB92,CHAR(160),""))="Devis 2",IFERROR(VALUE(TRIM(SUBSTITUTE(T92,CHAR(160),""))),0),TRIM(SUBSTITUTE(AB92,CHAR(160),""))="Devis 3",IFERROR(VALUE(TRIM(SUBSTITUTE(Y92,CHAR(160),""))),0),TRUE,0)*IFERROR(VALUE(TRIM(SUBSTITUTE(E92,CHAR(160),""))),0))</f>
        <v/>
      </c>
      <c r="AD92" s="116" t="str" cm="1">
        <f t="array" ref="AD92">IF(ROUND((_xlfn.IFS(TRIM(SUBSTITUTE(AB92,CHAR(160),""))="Devis 1",IFERROR(VALUE(TRIM(SUBSTITUTE(P92,CHAR(160),""))),0),TRIM(SUBSTITUTE(AB92,CHAR(160),""))="Devis 2",IFERROR(VALUE(TRIM(SUBSTITUTE(U92,CHAR(160),""))),0),TRIM(SUBSTITUTE(AB92,CHAR(160),""))="Devis 3",IFERROR(VALUE(TRIM(SUBSTITUTE(Z92,CHAR(160),""))),0),TRUE,0)*IFERROR(VALUE(TRIM(SUBSTITUTE(E92,CHAR(160),""))),0)),2)=0,IF(AC92&lt;&gt;"",0,""),ROUND((_xlfn.IFS(TRIM(SUBSTITUTE(AB92,CHAR(160),""))="Devis 1",IFERROR(VALUE(TRIM(SUBSTITUTE(P92,CHAR(160),""))),0),TRIM(SUBSTITUTE(AB92,CHAR(160),""))="Devis 2",IFERROR(VALUE(TRIM(SUBSTITUTE(U92,CHAR(160),""))),0),TRIM(SUBSTITUTE(AB92,CHAR(160),""))="Devis 3",IFERROR(VALUE(TRIM(SUBSTITUTE(Z92,CHAR(160),""))),0),TRUE,0)*IFERROR(VALUE(TRIM(SUBSTITUTE(E92,CHAR(160),""))),0)),2))</f>
        <v/>
      </c>
      <c r="AE92" s="121" t="str">
        <f t="shared" si="92"/>
        <v/>
      </c>
      <c r="AF92" s="683"/>
      <c r="AG92" s="66" t="str">
        <f t="shared" si="59"/>
        <v/>
      </c>
      <c r="AH92" s="15" t="str">
        <f t="shared" si="60"/>
        <v/>
      </c>
      <c r="AI92" s="15" t="str">
        <f t="shared" si="61"/>
        <v/>
      </c>
      <c r="AJ92" s="442" t="str">
        <f t="shared" si="62"/>
        <v/>
      </c>
      <c r="AK92" s="15" t="str">
        <f t="shared" si="63"/>
        <v/>
      </c>
      <c r="AL92" s="15" t="str">
        <f t="shared" si="64"/>
        <v/>
      </c>
      <c r="AM92" s="15" t="str">
        <f t="shared" si="65"/>
        <v/>
      </c>
      <c r="AN92" s="15" t="str">
        <f t="shared" si="66"/>
        <v/>
      </c>
      <c r="AO92" s="15" t="str">
        <f t="shared" si="67"/>
        <v/>
      </c>
      <c r="AP92" s="15" t="str">
        <f t="shared" si="68"/>
        <v/>
      </c>
      <c r="AQ92" s="69" t="str">
        <f t="shared" si="69"/>
        <v/>
      </c>
      <c r="AR92" s="482" t="str">
        <f t="shared" si="70"/>
        <v/>
      </c>
      <c r="AS92" s="15" t="str">
        <f t="shared" si="71"/>
        <v/>
      </c>
      <c r="AT92" s="20" t="str">
        <f t="shared" si="72"/>
        <v/>
      </c>
      <c r="AU92" s="20" t="str">
        <f t="shared" si="73"/>
        <v/>
      </c>
      <c r="AV92" s="64" t="str">
        <f t="shared" si="74"/>
        <v/>
      </c>
      <c r="AW92" s="492" t="str">
        <f t="shared" si="75"/>
        <v/>
      </c>
      <c r="AX92" s="15" t="str">
        <f t="shared" si="76"/>
        <v/>
      </c>
      <c r="AY92" s="20" t="str">
        <f t="shared" si="77"/>
        <v/>
      </c>
      <c r="AZ92" s="20" t="str">
        <f t="shared" si="78"/>
        <v/>
      </c>
      <c r="BA92" s="64" t="str">
        <f t="shared" si="79"/>
        <v/>
      </c>
      <c r="BB92" s="499" t="str">
        <f t="shared" si="80"/>
        <v/>
      </c>
      <c r="BC92" s="15" t="str">
        <f t="shared" si="81"/>
        <v/>
      </c>
      <c r="BD92" s="20" t="str">
        <f t="shared" si="82"/>
        <v/>
      </c>
      <c r="BE92" s="20" t="str">
        <f t="shared" si="83"/>
        <v/>
      </c>
      <c r="BF92" s="70" t="str">
        <f t="shared" si="84"/>
        <v/>
      </c>
      <c r="BG92" s="66" t="str">
        <f t="shared" si="85"/>
        <v/>
      </c>
      <c r="BH92" s="72"/>
      <c r="BI92" s="71" t="str">
        <f t="shared" si="86"/>
        <v/>
      </c>
      <c r="BJ92" s="71" t="str">
        <f t="shared" si="55"/>
        <v/>
      </c>
      <c r="BK92" s="504" t="str">
        <f t="shared" si="87"/>
        <v/>
      </c>
      <c r="BL92" s="504" t="str" cm="1">
        <f t="array" ref="BL92">IF($AJ92="","",
_xlfn.IFS(
$BG92="Devis 1",
IF(ISBLANK(AT92),"",IFERROR(VALUE(TRIM(SUBSTITUTE(AT92,CHAR(160),""))),0)*IFERROR(VALUE(TRIM(SUBSTITUTE($AJ92,CHAR(160),""))),0)),
$BG92="Devis 2",
IF(ISBLANK(AY92),"",IFERROR(VALUE(TRIM(SUBSTITUTE(AY92,CHAR(160),""))),0)*IFERROR(VALUE(TRIM(SUBSTITUTE($AJ92,CHAR(160),""))),0)),
$BG92="Devis 3",
IF(ISBLANK(BD92),"",IFERROR(VALUE(TRIM(SUBSTITUTE(BD92,CHAR(160),""))),0)*IFERROR(VALUE(TRIM(SUBSTITUTE($AJ92,CHAR(160),""))),0)),
TRUE,0
)
)</f>
        <v/>
      </c>
      <c r="BM92" s="715" t="str" cm="1">
        <f t="array" ref="BM92">IF($AJ92="","",
_xlfn.IFS(
$BG92="Devis 1",
IF(ISBLANK(AU92),"",IFERROR(VALUE(TRIM(SUBSTITUTE(AU92,CHAR(160),""))),0)*IFERROR(VALUE(TRIM(SUBSTITUTE($AJ92,CHAR(160),""))),0)),
$BG92="Devis 2",
IF(ISBLANK(AZ92),"",IFERROR(VALUE(TRIM(SUBSTITUTE(AZ92,CHAR(160),""))),0)*IFERROR(VALUE(TRIM(SUBSTITUTE($AJ92,CHAR(160),""))),0)),
$BG92="Devis 3",
IF(ISBLANK(BE92),"",IFERROR(VALUE(TRIM(SUBSTITUTE(BE92,CHAR(160),""))),0)*IFERROR(VALUE(TRIM(SUBSTITUTE($AJ92,CHAR(160),""))),0)),
TRUE,0
)
)</f>
        <v/>
      </c>
      <c r="BN92" s="511" t="str">
        <f t="shared" si="88"/>
        <v/>
      </c>
      <c r="BO92" s="505"/>
      <c r="BP92" s="14" t="str" cm="1">
        <f t="array" ref="BP92">IF(OR(BN92="",BK92="",BL92="",BI92="",BM92="",BJ92=""),"",_xlfn.IFS(
ROUND(IFERROR(VALUE(TRIM(SUBSTITUTE(BN92,CHAR(160),""))),0),2)&gt;
ROUND(IFERROR(VALUE(TRIM(SUBSTITUTE(BK92,CHAR(160),""))),0),2),
"KO : Le montant retenu TTC est supérieur au montant raisonnable TTC. Merci de revoir la ligne de dépense ou plafonner son montant.",
ROUND(IFERROR(VALUE(TRIM(SUBSTITUTE(BL92,CHAR(160),""))),0),2)&gt;
ROUND(IFERROR(VALUE(TRIM(SUBSTITUTE(BI92,CHAR(160),""))),0),2),
"Attention : Le montant retenu HT est supérieur au montant HT raisonnable. Merci de revoir la ligne de dépense, plafonner son montant, ou justifier la reventillation HT / TVA.",
ROUND(IFERROR(VALUE(TRIM(SUBSTITUTE(BM92,CHAR(160),""))),0),2)&gt;
ROUND(IFERROR(VALUE(TRIM(SUBSTITUTE(BJ92,CHAR(160),""))),0),2),
"Attention : Le montant TVA retenu est supérieur au montant TVA raisonnable. Merci de revoir la ligne de dépense, plafonner son montant, ou justifier la reventillation HT / TVA.",
ROUND(IFERROR(VALUE(TRIM(SUBSTITUTE(BN92,CHAR(160),""))),0),2)&gt;
ROUND(IFERROR(VALUE(TRIM(SUBSTITUTE(MIN(Q92,V92,AA92),CHAR(160),""))),0),2),
"Attention : Le devis retenu n'est pas le moins cher. Une justification de la part du porteur est nécessaire.",
ROUND(IFERROR(VALUE(TRIM(SUBSTITUTE(BN92,CHAR(160),""))),0),2)=0,
"Attention : montant présenté entièrement écarté",
ROUND(IFERROR(VALUE(TRIM(SUBSTITUTE(BK92,CHAR(160),""))),0),2)=
ROUND(IFERROR(VALUE(TRIM(SUBSTITUTE(BN92,CHAR(160),""))),0),2),
"OK",
ROUND(IFERROR(VALUE(TRIM(SUBSTITUTE(BK92,CHAR(160),""))),0),2)&gt;
ROUND(IFERROR(VALUE(TRIM(SUBSTITUTE(BN92,CHAR(160),""))),0),2),
" OK : Montant instruit inférieur au montant raisonnable.",
TRUE,""
))</f>
        <v/>
      </c>
      <c r="BQ92" s="14" t="str" cm="1">
        <f t="array" ref="BQ92">IF(OR(BN92="",AE92="",BL92="",AC92="",BM92="",AD92=""),"",_xlfn.IFS(ROUND(IFERROR(VALUE(TRIM(SUBSTITUTE(BN92,CHAR(160),""))),0),2)&gt;ROUND(IFERROR(VALUE(TRIM(SUBSTITUTE(AE92,CHAR(160),""))),0),2),"KO : Le montant retenu TTC est supérieur au montant présenté TTC. Merci de revoir la ligne de dépense ou plafonner son montant.",ROUND(IFERROR(VALUE(TRIM(SUBSTITUTE(BN92,CHAR(160),""))),0),2)=0,"Attention : montant présenté entièrement écarté",ROUND(IFERROR(VALUE(TRIM(SUBSTITUTE(BL92,CHAR(160),""))),0),2)&gt;ROUND(IFERROR(VALUE(TRIM(SUBSTITUTE(AC92,CHAR(160),""))),0),2),"Attention : Le montant retenu HT est supérieur au montant HT présenté. Merci de revoir la ligne de dépense, plafonner son montant, ou justifier la reventillation HT / TVA.",ROUND(IFERROR(VALUE(TRIM(SUBSTITUTE(BM92,CHAR(160),""))),0),2)&gt;ROUND(IFERROR(VALUE(TRIM(SUBSTITUTE(AD92,CHAR(160),""))),0),2),"Attention : Le montant TVA retenu est supérieur au montant TVA présenté. Merci de revoir la ligne de dépense, plafonner son montant, ou justifier la reventillation HT / TVA.",ROUND(IFERROR(VALUE(TRIM(SUBSTITUTE(AE92,CHAR(160),""))),0),2)=0,"",ROUND(IFERROR(VALUE(TRIM(SUBSTITUTE(BN92,CHAR(160),""))),0),2)=
ROUND(IFERROR(VALUE(TRIM(SUBSTITUTE(AE92,CHAR(160),""))),0),2),"OK",ROUND(IFERROR(VALUE(TRIM(SUBSTITUTE(BN92,CHAR(160),""))),0),2)&lt;ROUND(IFERROR(VALUE(TRIM(SUBSTITUTE(AE92,CHAR(160),""))),0),2),"Attention : montant présenté partiellement écarté",TRUE,""))</f>
        <v/>
      </c>
      <c r="BR92" s="71" t="str">
        <f t="shared" si="89"/>
        <v/>
      </c>
      <c r="BS92" s="71" t="str">
        <f t="shared" si="90"/>
        <v/>
      </c>
      <c r="BT92" s="71" t="str">
        <f t="shared" si="91"/>
        <v/>
      </c>
    </row>
    <row r="93" spans="1:72" ht="18" customHeight="1">
      <c r="A93" s="684">
        <v>85</v>
      </c>
      <c r="B93" s="7"/>
      <c r="C93" s="7"/>
      <c r="D93" s="424"/>
      <c r="E93" s="11"/>
      <c r="F93" s="7"/>
      <c r="G93" s="7"/>
      <c r="H93" s="7"/>
      <c r="I93" s="7"/>
      <c r="J93" s="18"/>
      <c r="K93" s="7"/>
      <c r="L93" s="19"/>
      <c r="M93" s="475"/>
      <c r="N93" s="7"/>
      <c r="O93" s="425"/>
      <c r="P93" s="9"/>
      <c r="Q93" s="64" t="str">
        <f t="shared" si="56"/>
        <v/>
      </c>
      <c r="R93" s="488"/>
      <c r="S93" s="471"/>
      <c r="T93" s="9"/>
      <c r="U93" s="9"/>
      <c r="V93" s="64" t="str">
        <f t="shared" si="57"/>
        <v/>
      </c>
      <c r="W93" s="496"/>
      <c r="X93" s="471"/>
      <c r="Y93" s="9"/>
      <c r="Z93" s="9"/>
      <c r="AA93" s="65" t="str">
        <f t="shared" si="58"/>
        <v/>
      </c>
      <c r="AB93" s="16"/>
      <c r="AC93" s="120" t="str" cm="1">
        <f t="array" ref="AC93">IF((_xlfn.IFS(TRIM(SUBSTITUTE(AB93,CHAR(160),""))="Devis 1",IFERROR(VALUE(TRIM(SUBSTITUTE(O93,CHAR(160),""))),0),TRIM(SUBSTITUTE(AB93,CHAR(160),""))="Devis 2",IFERROR(VALUE(TRIM(SUBSTITUTE(T93,CHAR(160),""))),0),TRIM(SUBSTITUTE(AB93,CHAR(160),""))="Devis 3",IFERROR(VALUE(TRIM(SUBSTITUTE(Y93,CHAR(160),""))),0),TRUE,0)*IFERROR(VALUE(TRIM(SUBSTITUTE(E93,CHAR(160),""))),0))=0,"",_xlfn.IFS(TRIM(SUBSTITUTE(AB93,CHAR(160),""))="Devis 1",IFERROR(VALUE(TRIM(SUBSTITUTE(O93,CHAR(160),""))),0),TRIM(SUBSTITUTE(AB93,CHAR(160),""))="Devis 2",IFERROR(VALUE(TRIM(SUBSTITUTE(T93,CHAR(160),""))),0),TRIM(SUBSTITUTE(AB93,CHAR(160),""))="Devis 3",IFERROR(VALUE(TRIM(SUBSTITUTE(Y93,CHAR(160),""))),0),TRUE,0)*IFERROR(VALUE(TRIM(SUBSTITUTE(E93,CHAR(160),""))),0))</f>
        <v/>
      </c>
      <c r="AD93" s="116" t="str" cm="1">
        <f t="array" ref="AD93">IF(ROUND((_xlfn.IFS(TRIM(SUBSTITUTE(AB93,CHAR(160),""))="Devis 1",IFERROR(VALUE(TRIM(SUBSTITUTE(P93,CHAR(160),""))),0),TRIM(SUBSTITUTE(AB93,CHAR(160),""))="Devis 2",IFERROR(VALUE(TRIM(SUBSTITUTE(U93,CHAR(160),""))),0),TRIM(SUBSTITUTE(AB93,CHAR(160),""))="Devis 3",IFERROR(VALUE(TRIM(SUBSTITUTE(Z93,CHAR(160),""))),0),TRUE,0)*IFERROR(VALUE(TRIM(SUBSTITUTE(E93,CHAR(160),""))),0)),2)=0,IF(AC93&lt;&gt;"",0,""),ROUND((_xlfn.IFS(TRIM(SUBSTITUTE(AB93,CHAR(160),""))="Devis 1",IFERROR(VALUE(TRIM(SUBSTITUTE(P93,CHAR(160),""))),0),TRIM(SUBSTITUTE(AB93,CHAR(160),""))="Devis 2",IFERROR(VALUE(TRIM(SUBSTITUTE(U93,CHAR(160),""))),0),TRIM(SUBSTITUTE(AB93,CHAR(160),""))="Devis 3",IFERROR(VALUE(TRIM(SUBSTITUTE(Z93,CHAR(160),""))),0),TRUE,0)*IFERROR(VALUE(TRIM(SUBSTITUTE(E93,CHAR(160),""))),0)),2))</f>
        <v/>
      </c>
      <c r="AE93" s="121" t="str">
        <f t="shared" si="92"/>
        <v/>
      </c>
      <c r="AF93" s="683"/>
      <c r="AG93" s="66" t="str">
        <f t="shared" si="59"/>
        <v/>
      </c>
      <c r="AH93" s="15" t="str">
        <f t="shared" si="60"/>
        <v/>
      </c>
      <c r="AI93" s="15" t="str">
        <f t="shared" si="61"/>
        <v/>
      </c>
      <c r="AJ93" s="442" t="str">
        <f t="shared" si="62"/>
        <v/>
      </c>
      <c r="AK93" s="15" t="str">
        <f t="shared" si="63"/>
        <v/>
      </c>
      <c r="AL93" s="15" t="str">
        <f t="shared" si="64"/>
        <v/>
      </c>
      <c r="AM93" s="15" t="str">
        <f t="shared" si="65"/>
        <v/>
      </c>
      <c r="AN93" s="15" t="str">
        <f t="shared" si="66"/>
        <v/>
      </c>
      <c r="AO93" s="15" t="str">
        <f t="shared" si="67"/>
        <v/>
      </c>
      <c r="AP93" s="15" t="str">
        <f t="shared" si="68"/>
        <v/>
      </c>
      <c r="AQ93" s="69" t="str">
        <f t="shared" si="69"/>
        <v/>
      </c>
      <c r="AR93" s="482" t="str">
        <f t="shared" si="70"/>
        <v/>
      </c>
      <c r="AS93" s="15" t="str">
        <f t="shared" si="71"/>
        <v/>
      </c>
      <c r="AT93" s="20" t="str">
        <f t="shared" si="72"/>
        <v/>
      </c>
      <c r="AU93" s="20" t="str">
        <f t="shared" si="73"/>
        <v/>
      </c>
      <c r="AV93" s="64" t="str">
        <f t="shared" si="74"/>
        <v/>
      </c>
      <c r="AW93" s="492" t="str">
        <f t="shared" si="75"/>
        <v/>
      </c>
      <c r="AX93" s="15" t="str">
        <f t="shared" si="76"/>
        <v/>
      </c>
      <c r="AY93" s="20" t="str">
        <f t="shared" si="77"/>
        <v/>
      </c>
      <c r="AZ93" s="20" t="str">
        <f t="shared" si="78"/>
        <v/>
      </c>
      <c r="BA93" s="64" t="str">
        <f t="shared" si="79"/>
        <v/>
      </c>
      <c r="BB93" s="499" t="str">
        <f t="shared" si="80"/>
        <v/>
      </c>
      <c r="BC93" s="15" t="str">
        <f t="shared" si="81"/>
        <v/>
      </c>
      <c r="BD93" s="20" t="str">
        <f t="shared" si="82"/>
        <v/>
      </c>
      <c r="BE93" s="20" t="str">
        <f t="shared" si="83"/>
        <v/>
      </c>
      <c r="BF93" s="70" t="str">
        <f t="shared" si="84"/>
        <v/>
      </c>
      <c r="BG93" s="66" t="str">
        <f t="shared" si="85"/>
        <v/>
      </c>
      <c r="BH93" s="72"/>
      <c r="BI93" s="71" t="str">
        <f t="shared" si="86"/>
        <v/>
      </c>
      <c r="BJ93" s="71" t="str">
        <f t="shared" si="55"/>
        <v/>
      </c>
      <c r="BK93" s="504" t="str">
        <f t="shared" si="87"/>
        <v/>
      </c>
      <c r="BL93" s="504" t="str" cm="1">
        <f t="array" ref="BL93">IF($AJ93="","",
_xlfn.IFS(
$BG93="Devis 1",
IF(ISBLANK(AT93),"",IFERROR(VALUE(TRIM(SUBSTITUTE(AT93,CHAR(160),""))),0)*IFERROR(VALUE(TRIM(SUBSTITUTE($AJ93,CHAR(160),""))),0)),
$BG93="Devis 2",
IF(ISBLANK(AY93),"",IFERROR(VALUE(TRIM(SUBSTITUTE(AY93,CHAR(160),""))),0)*IFERROR(VALUE(TRIM(SUBSTITUTE($AJ93,CHAR(160),""))),0)),
$BG93="Devis 3",
IF(ISBLANK(BD93),"",IFERROR(VALUE(TRIM(SUBSTITUTE(BD93,CHAR(160),""))),0)*IFERROR(VALUE(TRIM(SUBSTITUTE($AJ93,CHAR(160),""))),0)),
TRUE,0
)
)</f>
        <v/>
      </c>
      <c r="BM93" s="715" t="str" cm="1">
        <f t="array" ref="BM93">IF($AJ93="","",
_xlfn.IFS(
$BG93="Devis 1",
IF(ISBLANK(AU93),"",IFERROR(VALUE(TRIM(SUBSTITUTE(AU93,CHAR(160),""))),0)*IFERROR(VALUE(TRIM(SUBSTITUTE($AJ93,CHAR(160),""))),0)),
$BG93="Devis 2",
IF(ISBLANK(AZ93),"",IFERROR(VALUE(TRIM(SUBSTITUTE(AZ93,CHAR(160),""))),0)*IFERROR(VALUE(TRIM(SUBSTITUTE($AJ93,CHAR(160),""))),0)),
$BG93="Devis 3",
IF(ISBLANK(BE93),"",IFERROR(VALUE(TRIM(SUBSTITUTE(BE93,CHAR(160),""))),0)*IFERROR(VALUE(TRIM(SUBSTITUTE($AJ93,CHAR(160),""))),0)),
TRUE,0
)
)</f>
        <v/>
      </c>
      <c r="BN93" s="511" t="str">
        <f t="shared" si="88"/>
        <v/>
      </c>
      <c r="BO93" s="505"/>
      <c r="BP93" s="14" t="str" cm="1">
        <f t="array" ref="BP93">IF(OR(BN93="",BK93="",BL93="",BI93="",BM93="",BJ93=""),"",_xlfn.IFS(
ROUND(IFERROR(VALUE(TRIM(SUBSTITUTE(BN93,CHAR(160),""))),0),2)&gt;
ROUND(IFERROR(VALUE(TRIM(SUBSTITUTE(BK93,CHAR(160),""))),0),2),
"KO : Le montant retenu TTC est supérieur au montant raisonnable TTC. Merci de revoir la ligne de dépense ou plafonner son montant.",
ROUND(IFERROR(VALUE(TRIM(SUBSTITUTE(BL93,CHAR(160),""))),0),2)&gt;
ROUND(IFERROR(VALUE(TRIM(SUBSTITUTE(BI93,CHAR(160),""))),0),2),
"Attention : Le montant retenu HT est supérieur au montant HT raisonnable. Merci de revoir la ligne de dépense, plafonner son montant, ou justifier la reventillation HT / TVA.",
ROUND(IFERROR(VALUE(TRIM(SUBSTITUTE(BM93,CHAR(160),""))),0),2)&gt;
ROUND(IFERROR(VALUE(TRIM(SUBSTITUTE(BJ93,CHAR(160),""))),0),2),
"Attention : Le montant TVA retenu est supérieur au montant TVA raisonnable. Merci de revoir la ligne de dépense, plafonner son montant, ou justifier la reventillation HT / TVA.",
ROUND(IFERROR(VALUE(TRIM(SUBSTITUTE(BN93,CHAR(160),""))),0),2)&gt;
ROUND(IFERROR(VALUE(TRIM(SUBSTITUTE(MIN(Q93,V93,AA93),CHAR(160),""))),0),2),
"Attention : Le devis retenu n'est pas le moins cher. Une justification de la part du porteur est nécessaire.",
ROUND(IFERROR(VALUE(TRIM(SUBSTITUTE(BN93,CHAR(160),""))),0),2)=0,
"Attention : montant présenté entièrement écarté",
ROUND(IFERROR(VALUE(TRIM(SUBSTITUTE(BK93,CHAR(160),""))),0),2)=
ROUND(IFERROR(VALUE(TRIM(SUBSTITUTE(BN93,CHAR(160),""))),0),2),
"OK",
ROUND(IFERROR(VALUE(TRIM(SUBSTITUTE(BK93,CHAR(160),""))),0),2)&gt;
ROUND(IFERROR(VALUE(TRIM(SUBSTITUTE(BN93,CHAR(160),""))),0),2),
" OK : Montant instruit inférieur au montant raisonnable.",
TRUE,""
))</f>
        <v/>
      </c>
      <c r="BQ93" s="14" t="str" cm="1">
        <f t="array" ref="BQ93">IF(OR(BN93="",AE93="",BL93="",AC93="",BM93="",AD93=""),"",_xlfn.IFS(ROUND(IFERROR(VALUE(TRIM(SUBSTITUTE(BN93,CHAR(160),""))),0),2)&gt;ROUND(IFERROR(VALUE(TRIM(SUBSTITUTE(AE93,CHAR(160),""))),0),2),"KO : Le montant retenu TTC est supérieur au montant présenté TTC. Merci de revoir la ligne de dépense ou plafonner son montant.",ROUND(IFERROR(VALUE(TRIM(SUBSTITUTE(BN93,CHAR(160),""))),0),2)=0,"Attention : montant présenté entièrement écarté",ROUND(IFERROR(VALUE(TRIM(SUBSTITUTE(BL93,CHAR(160),""))),0),2)&gt;ROUND(IFERROR(VALUE(TRIM(SUBSTITUTE(AC93,CHAR(160),""))),0),2),"Attention : Le montant retenu HT est supérieur au montant HT présenté. Merci de revoir la ligne de dépense, plafonner son montant, ou justifier la reventillation HT / TVA.",ROUND(IFERROR(VALUE(TRIM(SUBSTITUTE(BM93,CHAR(160),""))),0),2)&gt;ROUND(IFERROR(VALUE(TRIM(SUBSTITUTE(AD93,CHAR(160),""))),0),2),"Attention : Le montant TVA retenu est supérieur au montant TVA présenté. Merci de revoir la ligne de dépense, plafonner son montant, ou justifier la reventillation HT / TVA.",ROUND(IFERROR(VALUE(TRIM(SUBSTITUTE(AE93,CHAR(160),""))),0),2)=0,"",ROUND(IFERROR(VALUE(TRIM(SUBSTITUTE(BN93,CHAR(160),""))),0),2)=
ROUND(IFERROR(VALUE(TRIM(SUBSTITUTE(AE93,CHAR(160),""))),0),2),"OK",ROUND(IFERROR(VALUE(TRIM(SUBSTITUTE(BN93,CHAR(160),""))),0),2)&lt;ROUND(IFERROR(VALUE(TRIM(SUBSTITUTE(AE93,CHAR(160),""))),0),2),"Attention : montant présenté partiellement écarté",TRUE,""))</f>
        <v/>
      </c>
      <c r="BR93" s="71" t="str">
        <f t="shared" si="89"/>
        <v/>
      </c>
      <c r="BS93" s="71" t="str">
        <f t="shared" si="90"/>
        <v/>
      </c>
      <c r="BT93" s="71" t="str">
        <f t="shared" si="91"/>
        <v/>
      </c>
    </row>
    <row r="94" spans="1:72" ht="18" customHeight="1">
      <c r="A94" s="684">
        <v>86</v>
      </c>
      <c r="B94" s="7"/>
      <c r="C94" s="7"/>
      <c r="D94" s="424"/>
      <c r="E94" s="11"/>
      <c r="F94" s="7"/>
      <c r="G94" s="7"/>
      <c r="H94" s="7"/>
      <c r="I94" s="7"/>
      <c r="J94" s="18"/>
      <c r="K94" s="7"/>
      <c r="L94" s="19"/>
      <c r="M94" s="475"/>
      <c r="N94" s="7"/>
      <c r="O94" s="425"/>
      <c r="P94" s="9"/>
      <c r="Q94" s="64" t="str">
        <f t="shared" si="56"/>
        <v/>
      </c>
      <c r="R94" s="488"/>
      <c r="S94" s="471"/>
      <c r="T94" s="9"/>
      <c r="U94" s="9"/>
      <c r="V94" s="64" t="str">
        <f t="shared" si="57"/>
        <v/>
      </c>
      <c r="W94" s="496"/>
      <c r="X94" s="471"/>
      <c r="Y94" s="9"/>
      <c r="Z94" s="9"/>
      <c r="AA94" s="65" t="str">
        <f t="shared" si="58"/>
        <v/>
      </c>
      <c r="AB94" s="16"/>
      <c r="AC94" s="120" t="str" cm="1">
        <f t="array" ref="AC94">IF((_xlfn.IFS(TRIM(SUBSTITUTE(AB94,CHAR(160),""))="Devis 1",IFERROR(VALUE(TRIM(SUBSTITUTE(O94,CHAR(160),""))),0),TRIM(SUBSTITUTE(AB94,CHAR(160),""))="Devis 2",IFERROR(VALUE(TRIM(SUBSTITUTE(T94,CHAR(160),""))),0),TRIM(SUBSTITUTE(AB94,CHAR(160),""))="Devis 3",IFERROR(VALUE(TRIM(SUBSTITUTE(Y94,CHAR(160),""))),0),TRUE,0)*IFERROR(VALUE(TRIM(SUBSTITUTE(E94,CHAR(160),""))),0))=0,"",_xlfn.IFS(TRIM(SUBSTITUTE(AB94,CHAR(160),""))="Devis 1",IFERROR(VALUE(TRIM(SUBSTITUTE(O94,CHAR(160),""))),0),TRIM(SUBSTITUTE(AB94,CHAR(160),""))="Devis 2",IFERROR(VALUE(TRIM(SUBSTITUTE(T94,CHAR(160),""))),0),TRIM(SUBSTITUTE(AB94,CHAR(160),""))="Devis 3",IFERROR(VALUE(TRIM(SUBSTITUTE(Y94,CHAR(160),""))),0),TRUE,0)*IFERROR(VALUE(TRIM(SUBSTITUTE(E94,CHAR(160),""))),0))</f>
        <v/>
      </c>
      <c r="AD94" s="116" t="str" cm="1">
        <f t="array" ref="AD94">IF(ROUND((_xlfn.IFS(TRIM(SUBSTITUTE(AB94,CHAR(160),""))="Devis 1",IFERROR(VALUE(TRIM(SUBSTITUTE(P94,CHAR(160),""))),0),TRIM(SUBSTITUTE(AB94,CHAR(160),""))="Devis 2",IFERROR(VALUE(TRIM(SUBSTITUTE(U94,CHAR(160),""))),0),TRIM(SUBSTITUTE(AB94,CHAR(160),""))="Devis 3",IFERROR(VALUE(TRIM(SUBSTITUTE(Z94,CHAR(160),""))),0),TRUE,0)*IFERROR(VALUE(TRIM(SUBSTITUTE(E94,CHAR(160),""))),0)),2)=0,IF(AC94&lt;&gt;"",0,""),ROUND((_xlfn.IFS(TRIM(SUBSTITUTE(AB94,CHAR(160),""))="Devis 1",IFERROR(VALUE(TRIM(SUBSTITUTE(P94,CHAR(160),""))),0),TRIM(SUBSTITUTE(AB94,CHAR(160),""))="Devis 2",IFERROR(VALUE(TRIM(SUBSTITUTE(U94,CHAR(160),""))),0),TRIM(SUBSTITUTE(AB94,CHAR(160),""))="Devis 3",IFERROR(VALUE(TRIM(SUBSTITUTE(Z94,CHAR(160),""))),0),TRUE,0)*IFERROR(VALUE(TRIM(SUBSTITUTE(E94,CHAR(160),""))),0)),2))</f>
        <v/>
      </c>
      <c r="AE94" s="121" t="str">
        <f t="shared" si="92"/>
        <v/>
      </c>
      <c r="AF94" s="683"/>
      <c r="AG94" s="66" t="str">
        <f t="shared" si="59"/>
        <v/>
      </c>
      <c r="AH94" s="15" t="str">
        <f t="shared" si="60"/>
        <v/>
      </c>
      <c r="AI94" s="15" t="str">
        <f t="shared" si="61"/>
        <v/>
      </c>
      <c r="AJ94" s="442" t="str">
        <f t="shared" si="62"/>
        <v/>
      </c>
      <c r="AK94" s="15" t="str">
        <f t="shared" si="63"/>
        <v/>
      </c>
      <c r="AL94" s="15" t="str">
        <f t="shared" si="64"/>
        <v/>
      </c>
      <c r="AM94" s="15" t="str">
        <f t="shared" si="65"/>
        <v/>
      </c>
      <c r="AN94" s="15" t="str">
        <f t="shared" si="66"/>
        <v/>
      </c>
      <c r="AO94" s="15" t="str">
        <f t="shared" si="67"/>
        <v/>
      </c>
      <c r="AP94" s="15" t="str">
        <f t="shared" si="68"/>
        <v/>
      </c>
      <c r="AQ94" s="69" t="str">
        <f t="shared" si="69"/>
        <v/>
      </c>
      <c r="AR94" s="482" t="str">
        <f t="shared" si="70"/>
        <v/>
      </c>
      <c r="AS94" s="15" t="str">
        <f t="shared" si="71"/>
        <v/>
      </c>
      <c r="AT94" s="20" t="str">
        <f t="shared" si="72"/>
        <v/>
      </c>
      <c r="AU94" s="20" t="str">
        <f t="shared" si="73"/>
        <v/>
      </c>
      <c r="AV94" s="64" t="str">
        <f t="shared" si="74"/>
        <v/>
      </c>
      <c r="AW94" s="492" t="str">
        <f t="shared" si="75"/>
        <v/>
      </c>
      <c r="AX94" s="15" t="str">
        <f t="shared" si="76"/>
        <v/>
      </c>
      <c r="AY94" s="20" t="str">
        <f t="shared" si="77"/>
        <v/>
      </c>
      <c r="AZ94" s="20" t="str">
        <f t="shared" si="78"/>
        <v/>
      </c>
      <c r="BA94" s="64" t="str">
        <f t="shared" si="79"/>
        <v/>
      </c>
      <c r="BB94" s="499" t="str">
        <f t="shared" si="80"/>
        <v/>
      </c>
      <c r="BC94" s="15" t="str">
        <f t="shared" si="81"/>
        <v/>
      </c>
      <c r="BD94" s="20" t="str">
        <f t="shared" si="82"/>
        <v/>
      </c>
      <c r="BE94" s="20" t="str">
        <f t="shared" si="83"/>
        <v/>
      </c>
      <c r="BF94" s="70" t="str">
        <f t="shared" si="84"/>
        <v/>
      </c>
      <c r="BG94" s="66" t="str">
        <f t="shared" si="85"/>
        <v/>
      </c>
      <c r="BH94" s="72"/>
      <c r="BI94" s="71" t="str">
        <f t="shared" si="86"/>
        <v/>
      </c>
      <c r="BJ94" s="71" t="str">
        <f t="shared" si="55"/>
        <v/>
      </c>
      <c r="BK94" s="504" t="str">
        <f t="shared" si="87"/>
        <v/>
      </c>
      <c r="BL94" s="504" t="str" cm="1">
        <f t="array" ref="BL94">IF($AJ94="","",
_xlfn.IFS(
$BG94="Devis 1",
IF(ISBLANK(AT94),"",IFERROR(VALUE(TRIM(SUBSTITUTE(AT94,CHAR(160),""))),0)*IFERROR(VALUE(TRIM(SUBSTITUTE($AJ94,CHAR(160),""))),0)),
$BG94="Devis 2",
IF(ISBLANK(AY94),"",IFERROR(VALUE(TRIM(SUBSTITUTE(AY94,CHAR(160),""))),0)*IFERROR(VALUE(TRIM(SUBSTITUTE($AJ94,CHAR(160),""))),0)),
$BG94="Devis 3",
IF(ISBLANK(BD94),"",IFERROR(VALUE(TRIM(SUBSTITUTE(BD94,CHAR(160),""))),0)*IFERROR(VALUE(TRIM(SUBSTITUTE($AJ94,CHAR(160),""))),0)),
TRUE,0
)
)</f>
        <v/>
      </c>
      <c r="BM94" s="715" t="str" cm="1">
        <f t="array" ref="BM94">IF($AJ94="","",
_xlfn.IFS(
$BG94="Devis 1",
IF(ISBLANK(AU94),"",IFERROR(VALUE(TRIM(SUBSTITUTE(AU94,CHAR(160),""))),0)*IFERROR(VALUE(TRIM(SUBSTITUTE($AJ94,CHAR(160),""))),0)),
$BG94="Devis 2",
IF(ISBLANK(AZ94),"",IFERROR(VALUE(TRIM(SUBSTITUTE(AZ94,CHAR(160),""))),0)*IFERROR(VALUE(TRIM(SUBSTITUTE($AJ94,CHAR(160),""))),0)),
$BG94="Devis 3",
IF(ISBLANK(BE94),"",IFERROR(VALUE(TRIM(SUBSTITUTE(BE94,CHAR(160),""))),0)*IFERROR(VALUE(TRIM(SUBSTITUTE($AJ94,CHAR(160),""))),0)),
TRUE,0
)
)</f>
        <v/>
      </c>
      <c r="BN94" s="511" t="str">
        <f t="shared" si="88"/>
        <v/>
      </c>
      <c r="BO94" s="505"/>
      <c r="BP94" s="14" t="str" cm="1">
        <f t="array" ref="BP94">IF(OR(BN94="",BK94="",BL94="",BI94="",BM94="",BJ94=""),"",_xlfn.IFS(
ROUND(IFERROR(VALUE(TRIM(SUBSTITUTE(BN94,CHAR(160),""))),0),2)&gt;
ROUND(IFERROR(VALUE(TRIM(SUBSTITUTE(BK94,CHAR(160),""))),0),2),
"KO : Le montant retenu TTC est supérieur au montant raisonnable TTC. Merci de revoir la ligne de dépense ou plafonner son montant.",
ROUND(IFERROR(VALUE(TRIM(SUBSTITUTE(BL94,CHAR(160),""))),0),2)&gt;
ROUND(IFERROR(VALUE(TRIM(SUBSTITUTE(BI94,CHAR(160),""))),0),2),
"Attention : Le montant retenu HT est supérieur au montant HT raisonnable. Merci de revoir la ligne de dépense, plafonner son montant, ou justifier la reventillation HT / TVA.",
ROUND(IFERROR(VALUE(TRIM(SUBSTITUTE(BM94,CHAR(160),""))),0),2)&gt;
ROUND(IFERROR(VALUE(TRIM(SUBSTITUTE(BJ94,CHAR(160),""))),0),2),
"Attention : Le montant TVA retenu est supérieur au montant TVA raisonnable. Merci de revoir la ligne de dépense, plafonner son montant, ou justifier la reventillation HT / TVA.",
ROUND(IFERROR(VALUE(TRIM(SUBSTITUTE(BN94,CHAR(160),""))),0),2)&gt;
ROUND(IFERROR(VALUE(TRIM(SUBSTITUTE(MIN(Q94,V94,AA94),CHAR(160),""))),0),2),
"Attention : Le devis retenu n'est pas le moins cher. Une justification de la part du porteur est nécessaire.",
ROUND(IFERROR(VALUE(TRIM(SUBSTITUTE(BN94,CHAR(160),""))),0),2)=0,
"Attention : montant présenté entièrement écarté",
ROUND(IFERROR(VALUE(TRIM(SUBSTITUTE(BK94,CHAR(160),""))),0),2)=
ROUND(IFERROR(VALUE(TRIM(SUBSTITUTE(BN94,CHAR(160),""))),0),2),
"OK",
ROUND(IFERROR(VALUE(TRIM(SUBSTITUTE(BK94,CHAR(160),""))),0),2)&gt;
ROUND(IFERROR(VALUE(TRIM(SUBSTITUTE(BN94,CHAR(160),""))),0),2),
" OK : Montant instruit inférieur au montant raisonnable.",
TRUE,""
))</f>
        <v/>
      </c>
      <c r="BQ94" s="14" t="str" cm="1">
        <f t="array" ref="BQ94">IF(OR(BN94="",AE94="",BL94="",AC94="",BM94="",AD94=""),"",_xlfn.IFS(ROUND(IFERROR(VALUE(TRIM(SUBSTITUTE(BN94,CHAR(160),""))),0),2)&gt;ROUND(IFERROR(VALUE(TRIM(SUBSTITUTE(AE94,CHAR(160),""))),0),2),"KO : Le montant retenu TTC est supérieur au montant présenté TTC. Merci de revoir la ligne de dépense ou plafonner son montant.",ROUND(IFERROR(VALUE(TRIM(SUBSTITUTE(BN94,CHAR(160),""))),0),2)=0,"Attention : montant présenté entièrement écarté",ROUND(IFERROR(VALUE(TRIM(SUBSTITUTE(BL94,CHAR(160),""))),0),2)&gt;ROUND(IFERROR(VALUE(TRIM(SUBSTITUTE(AC94,CHAR(160),""))),0),2),"Attention : Le montant retenu HT est supérieur au montant HT présenté. Merci de revoir la ligne de dépense, plafonner son montant, ou justifier la reventillation HT / TVA.",ROUND(IFERROR(VALUE(TRIM(SUBSTITUTE(BM94,CHAR(160),""))),0),2)&gt;ROUND(IFERROR(VALUE(TRIM(SUBSTITUTE(AD94,CHAR(160),""))),0),2),"Attention : Le montant TVA retenu est supérieur au montant TVA présenté. Merci de revoir la ligne de dépense, plafonner son montant, ou justifier la reventillation HT / TVA.",ROUND(IFERROR(VALUE(TRIM(SUBSTITUTE(AE94,CHAR(160),""))),0),2)=0,"",ROUND(IFERROR(VALUE(TRIM(SUBSTITUTE(BN94,CHAR(160),""))),0),2)=
ROUND(IFERROR(VALUE(TRIM(SUBSTITUTE(AE94,CHAR(160),""))),0),2),"OK",ROUND(IFERROR(VALUE(TRIM(SUBSTITUTE(BN94,CHAR(160),""))),0),2)&lt;ROUND(IFERROR(VALUE(TRIM(SUBSTITUTE(AE94,CHAR(160),""))),0),2),"Attention : montant présenté partiellement écarté",TRUE,""))</f>
        <v/>
      </c>
      <c r="BR94" s="71" t="str">
        <f t="shared" si="89"/>
        <v/>
      </c>
      <c r="BS94" s="71" t="str">
        <f t="shared" si="90"/>
        <v/>
      </c>
      <c r="BT94" s="71" t="str">
        <f t="shared" si="91"/>
        <v/>
      </c>
    </row>
    <row r="95" spans="1:72" ht="18" customHeight="1">
      <c r="A95" s="684">
        <v>87</v>
      </c>
      <c r="B95" s="7"/>
      <c r="C95" s="7"/>
      <c r="D95" s="424"/>
      <c r="E95" s="11"/>
      <c r="F95" s="7"/>
      <c r="G95" s="7"/>
      <c r="H95" s="7"/>
      <c r="I95" s="7"/>
      <c r="J95" s="18"/>
      <c r="K95" s="7"/>
      <c r="L95" s="19"/>
      <c r="M95" s="475"/>
      <c r="N95" s="7"/>
      <c r="O95" s="425"/>
      <c r="P95" s="9"/>
      <c r="Q95" s="64" t="str">
        <f t="shared" si="56"/>
        <v/>
      </c>
      <c r="R95" s="488"/>
      <c r="S95" s="471"/>
      <c r="T95" s="9"/>
      <c r="U95" s="9"/>
      <c r="V95" s="64" t="str">
        <f t="shared" si="57"/>
        <v/>
      </c>
      <c r="W95" s="496"/>
      <c r="X95" s="471"/>
      <c r="Y95" s="9"/>
      <c r="Z95" s="9"/>
      <c r="AA95" s="65" t="str">
        <f t="shared" si="58"/>
        <v/>
      </c>
      <c r="AB95" s="16"/>
      <c r="AC95" s="120" t="str" cm="1">
        <f t="array" ref="AC95">IF((_xlfn.IFS(TRIM(SUBSTITUTE(AB95,CHAR(160),""))="Devis 1",IFERROR(VALUE(TRIM(SUBSTITUTE(O95,CHAR(160),""))),0),TRIM(SUBSTITUTE(AB95,CHAR(160),""))="Devis 2",IFERROR(VALUE(TRIM(SUBSTITUTE(T95,CHAR(160),""))),0),TRIM(SUBSTITUTE(AB95,CHAR(160),""))="Devis 3",IFERROR(VALUE(TRIM(SUBSTITUTE(Y95,CHAR(160),""))),0),TRUE,0)*IFERROR(VALUE(TRIM(SUBSTITUTE(E95,CHAR(160),""))),0))=0,"",_xlfn.IFS(TRIM(SUBSTITUTE(AB95,CHAR(160),""))="Devis 1",IFERROR(VALUE(TRIM(SUBSTITUTE(O95,CHAR(160),""))),0),TRIM(SUBSTITUTE(AB95,CHAR(160),""))="Devis 2",IFERROR(VALUE(TRIM(SUBSTITUTE(T95,CHAR(160),""))),0),TRIM(SUBSTITUTE(AB95,CHAR(160),""))="Devis 3",IFERROR(VALUE(TRIM(SUBSTITUTE(Y95,CHAR(160),""))),0),TRUE,0)*IFERROR(VALUE(TRIM(SUBSTITUTE(E95,CHAR(160),""))),0))</f>
        <v/>
      </c>
      <c r="AD95" s="116" t="str" cm="1">
        <f t="array" ref="AD95">IF(ROUND((_xlfn.IFS(TRIM(SUBSTITUTE(AB95,CHAR(160),""))="Devis 1",IFERROR(VALUE(TRIM(SUBSTITUTE(P95,CHAR(160),""))),0),TRIM(SUBSTITUTE(AB95,CHAR(160),""))="Devis 2",IFERROR(VALUE(TRIM(SUBSTITUTE(U95,CHAR(160),""))),0),TRIM(SUBSTITUTE(AB95,CHAR(160),""))="Devis 3",IFERROR(VALUE(TRIM(SUBSTITUTE(Z95,CHAR(160),""))),0),TRUE,0)*IFERROR(VALUE(TRIM(SUBSTITUTE(E95,CHAR(160),""))),0)),2)=0,IF(AC95&lt;&gt;"",0,""),ROUND((_xlfn.IFS(TRIM(SUBSTITUTE(AB95,CHAR(160),""))="Devis 1",IFERROR(VALUE(TRIM(SUBSTITUTE(P95,CHAR(160),""))),0),TRIM(SUBSTITUTE(AB95,CHAR(160),""))="Devis 2",IFERROR(VALUE(TRIM(SUBSTITUTE(U95,CHAR(160),""))),0),TRIM(SUBSTITUTE(AB95,CHAR(160),""))="Devis 3",IFERROR(VALUE(TRIM(SUBSTITUTE(Z95,CHAR(160),""))),0),TRUE,0)*IFERROR(VALUE(TRIM(SUBSTITUTE(E95,CHAR(160),""))),0)),2))</f>
        <v/>
      </c>
      <c r="AE95" s="121" t="str">
        <f t="shared" si="92"/>
        <v/>
      </c>
      <c r="AF95" s="683"/>
      <c r="AG95" s="66" t="str">
        <f t="shared" si="59"/>
        <v/>
      </c>
      <c r="AH95" s="15" t="str">
        <f t="shared" si="60"/>
        <v/>
      </c>
      <c r="AI95" s="15" t="str">
        <f t="shared" si="61"/>
        <v/>
      </c>
      <c r="AJ95" s="442" t="str">
        <f t="shared" si="62"/>
        <v/>
      </c>
      <c r="AK95" s="15" t="str">
        <f t="shared" si="63"/>
        <v/>
      </c>
      <c r="AL95" s="15" t="str">
        <f t="shared" si="64"/>
        <v/>
      </c>
      <c r="AM95" s="15" t="str">
        <f t="shared" si="65"/>
        <v/>
      </c>
      <c r="AN95" s="15" t="str">
        <f t="shared" si="66"/>
        <v/>
      </c>
      <c r="AO95" s="15" t="str">
        <f t="shared" si="67"/>
        <v/>
      </c>
      <c r="AP95" s="15" t="str">
        <f t="shared" si="68"/>
        <v/>
      </c>
      <c r="AQ95" s="69" t="str">
        <f t="shared" si="69"/>
        <v/>
      </c>
      <c r="AR95" s="482" t="str">
        <f t="shared" si="70"/>
        <v/>
      </c>
      <c r="AS95" s="15" t="str">
        <f t="shared" si="71"/>
        <v/>
      </c>
      <c r="AT95" s="20" t="str">
        <f t="shared" si="72"/>
        <v/>
      </c>
      <c r="AU95" s="20" t="str">
        <f t="shared" si="73"/>
        <v/>
      </c>
      <c r="AV95" s="64" t="str">
        <f t="shared" si="74"/>
        <v/>
      </c>
      <c r="AW95" s="492" t="str">
        <f t="shared" si="75"/>
        <v/>
      </c>
      <c r="AX95" s="15" t="str">
        <f t="shared" si="76"/>
        <v/>
      </c>
      <c r="AY95" s="20" t="str">
        <f t="shared" si="77"/>
        <v/>
      </c>
      <c r="AZ95" s="20" t="str">
        <f t="shared" si="78"/>
        <v/>
      </c>
      <c r="BA95" s="64" t="str">
        <f t="shared" si="79"/>
        <v/>
      </c>
      <c r="BB95" s="499" t="str">
        <f t="shared" si="80"/>
        <v/>
      </c>
      <c r="BC95" s="15" t="str">
        <f t="shared" si="81"/>
        <v/>
      </c>
      <c r="BD95" s="20" t="str">
        <f t="shared" si="82"/>
        <v/>
      </c>
      <c r="BE95" s="20" t="str">
        <f t="shared" si="83"/>
        <v/>
      </c>
      <c r="BF95" s="70" t="str">
        <f t="shared" si="84"/>
        <v/>
      </c>
      <c r="BG95" s="66" t="str">
        <f t="shared" si="85"/>
        <v/>
      </c>
      <c r="BH95" s="72"/>
      <c r="BI95" s="71" t="str">
        <f t="shared" si="86"/>
        <v/>
      </c>
      <c r="BJ95" s="71" t="str">
        <f t="shared" si="55"/>
        <v/>
      </c>
      <c r="BK95" s="504" t="str">
        <f t="shared" si="87"/>
        <v/>
      </c>
      <c r="BL95" s="504" t="str" cm="1">
        <f t="array" ref="BL95">IF($AJ95="","",
_xlfn.IFS(
$BG95="Devis 1",
IF(ISBLANK(AT95),"",IFERROR(VALUE(TRIM(SUBSTITUTE(AT95,CHAR(160),""))),0)*IFERROR(VALUE(TRIM(SUBSTITUTE($AJ95,CHAR(160),""))),0)),
$BG95="Devis 2",
IF(ISBLANK(AY95),"",IFERROR(VALUE(TRIM(SUBSTITUTE(AY95,CHAR(160),""))),0)*IFERROR(VALUE(TRIM(SUBSTITUTE($AJ95,CHAR(160),""))),0)),
$BG95="Devis 3",
IF(ISBLANK(BD95),"",IFERROR(VALUE(TRIM(SUBSTITUTE(BD95,CHAR(160),""))),0)*IFERROR(VALUE(TRIM(SUBSTITUTE($AJ95,CHAR(160),""))),0)),
TRUE,0
)
)</f>
        <v/>
      </c>
      <c r="BM95" s="715" t="str" cm="1">
        <f t="array" ref="BM95">IF($AJ95="","",
_xlfn.IFS(
$BG95="Devis 1",
IF(ISBLANK(AU95),"",IFERROR(VALUE(TRIM(SUBSTITUTE(AU95,CHAR(160),""))),0)*IFERROR(VALUE(TRIM(SUBSTITUTE($AJ95,CHAR(160),""))),0)),
$BG95="Devis 2",
IF(ISBLANK(AZ95),"",IFERROR(VALUE(TRIM(SUBSTITUTE(AZ95,CHAR(160),""))),0)*IFERROR(VALUE(TRIM(SUBSTITUTE($AJ95,CHAR(160),""))),0)),
$BG95="Devis 3",
IF(ISBLANK(BE95),"",IFERROR(VALUE(TRIM(SUBSTITUTE(BE95,CHAR(160),""))),0)*IFERROR(VALUE(TRIM(SUBSTITUTE($AJ95,CHAR(160),""))),0)),
TRUE,0
)
)</f>
        <v/>
      </c>
      <c r="BN95" s="511" t="str">
        <f t="shared" si="88"/>
        <v/>
      </c>
      <c r="BO95" s="505"/>
      <c r="BP95" s="14" t="str" cm="1">
        <f t="array" ref="BP95">IF(OR(BN95="",BK95="",BL95="",BI95="",BM95="",BJ95=""),"",_xlfn.IFS(
ROUND(IFERROR(VALUE(TRIM(SUBSTITUTE(BN95,CHAR(160),""))),0),2)&gt;
ROUND(IFERROR(VALUE(TRIM(SUBSTITUTE(BK95,CHAR(160),""))),0),2),
"KO : Le montant retenu TTC est supérieur au montant raisonnable TTC. Merci de revoir la ligne de dépense ou plafonner son montant.",
ROUND(IFERROR(VALUE(TRIM(SUBSTITUTE(BL95,CHAR(160),""))),0),2)&gt;
ROUND(IFERROR(VALUE(TRIM(SUBSTITUTE(BI95,CHAR(160),""))),0),2),
"Attention : Le montant retenu HT est supérieur au montant HT raisonnable. Merci de revoir la ligne de dépense, plafonner son montant, ou justifier la reventillation HT / TVA.",
ROUND(IFERROR(VALUE(TRIM(SUBSTITUTE(BM95,CHAR(160),""))),0),2)&gt;
ROUND(IFERROR(VALUE(TRIM(SUBSTITUTE(BJ95,CHAR(160),""))),0),2),
"Attention : Le montant TVA retenu est supérieur au montant TVA raisonnable. Merci de revoir la ligne de dépense, plafonner son montant, ou justifier la reventillation HT / TVA.",
ROUND(IFERROR(VALUE(TRIM(SUBSTITUTE(BN95,CHAR(160),""))),0),2)&gt;
ROUND(IFERROR(VALUE(TRIM(SUBSTITUTE(MIN(Q95,V95,AA95),CHAR(160),""))),0),2),
"Attention : Le devis retenu n'est pas le moins cher. Une justification de la part du porteur est nécessaire.",
ROUND(IFERROR(VALUE(TRIM(SUBSTITUTE(BN95,CHAR(160),""))),0),2)=0,
"Attention : montant présenté entièrement écarté",
ROUND(IFERROR(VALUE(TRIM(SUBSTITUTE(BK95,CHAR(160),""))),0),2)=
ROUND(IFERROR(VALUE(TRIM(SUBSTITUTE(BN95,CHAR(160),""))),0),2),
"OK",
ROUND(IFERROR(VALUE(TRIM(SUBSTITUTE(BK95,CHAR(160),""))),0),2)&gt;
ROUND(IFERROR(VALUE(TRIM(SUBSTITUTE(BN95,CHAR(160),""))),0),2),
" OK : Montant instruit inférieur au montant raisonnable.",
TRUE,""
))</f>
        <v/>
      </c>
      <c r="BQ95" s="14" t="str" cm="1">
        <f t="array" ref="BQ95">IF(OR(BN95="",AE95="",BL95="",AC95="",BM95="",AD95=""),"",_xlfn.IFS(ROUND(IFERROR(VALUE(TRIM(SUBSTITUTE(BN95,CHAR(160),""))),0),2)&gt;ROUND(IFERROR(VALUE(TRIM(SUBSTITUTE(AE95,CHAR(160),""))),0),2),"KO : Le montant retenu TTC est supérieur au montant présenté TTC. Merci de revoir la ligne de dépense ou plafonner son montant.",ROUND(IFERROR(VALUE(TRIM(SUBSTITUTE(BN95,CHAR(160),""))),0),2)=0,"Attention : montant présenté entièrement écarté",ROUND(IFERROR(VALUE(TRIM(SUBSTITUTE(BL95,CHAR(160),""))),0),2)&gt;ROUND(IFERROR(VALUE(TRIM(SUBSTITUTE(AC95,CHAR(160),""))),0),2),"Attention : Le montant retenu HT est supérieur au montant HT présenté. Merci de revoir la ligne de dépense, plafonner son montant, ou justifier la reventillation HT / TVA.",ROUND(IFERROR(VALUE(TRIM(SUBSTITUTE(BM95,CHAR(160),""))),0),2)&gt;ROUND(IFERROR(VALUE(TRIM(SUBSTITUTE(AD95,CHAR(160),""))),0),2),"Attention : Le montant TVA retenu est supérieur au montant TVA présenté. Merci de revoir la ligne de dépense, plafonner son montant, ou justifier la reventillation HT / TVA.",ROUND(IFERROR(VALUE(TRIM(SUBSTITUTE(AE95,CHAR(160),""))),0),2)=0,"",ROUND(IFERROR(VALUE(TRIM(SUBSTITUTE(BN95,CHAR(160),""))),0),2)=
ROUND(IFERROR(VALUE(TRIM(SUBSTITUTE(AE95,CHAR(160),""))),0),2),"OK",ROUND(IFERROR(VALUE(TRIM(SUBSTITUTE(BN95,CHAR(160),""))),0),2)&lt;ROUND(IFERROR(VALUE(TRIM(SUBSTITUTE(AE95,CHAR(160),""))),0),2),"Attention : montant présenté partiellement écarté",TRUE,""))</f>
        <v/>
      </c>
      <c r="BR95" s="71" t="str">
        <f t="shared" si="89"/>
        <v/>
      </c>
      <c r="BS95" s="71" t="str">
        <f t="shared" si="90"/>
        <v/>
      </c>
      <c r="BT95" s="71" t="str">
        <f t="shared" si="91"/>
        <v/>
      </c>
    </row>
    <row r="96" spans="1:72" ht="18" customHeight="1">
      <c r="A96" s="684">
        <v>88</v>
      </c>
      <c r="B96" s="7"/>
      <c r="C96" s="7"/>
      <c r="D96" s="424"/>
      <c r="E96" s="11"/>
      <c r="F96" s="7"/>
      <c r="G96" s="7"/>
      <c r="H96" s="7"/>
      <c r="I96" s="7"/>
      <c r="J96" s="18"/>
      <c r="K96" s="7"/>
      <c r="L96" s="19"/>
      <c r="M96" s="475"/>
      <c r="N96" s="7"/>
      <c r="O96" s="425"/>
      <c r="P96" s="9"/>
      <c r="Q96" s="64" t="str">
        <f t="shared" si="56"/>
        <v/>
      </c>
      <c r="R96" s="488"/>
      <c r="S96" s="471"/>
      <c r="T96" s="9"/>
      <c r="U96" s="9"/>
      <c r="V96" s="64" t="str">
        <f t="shared" si="57"/>
        <v/>
      </c>
      <c r="W96" s="496"/>
      <c r="X96" s="471"/>
      <c r="Y96" s="9"/>
      <c r="Z96" s="9"/>
      <c r="AA96" s="65" t="str">
        <f t="shared" si="58"/>
        <v/>
      </c>
      <c r="AB96" s="16"/>
      <c r="AC96" s="120" t="str" cm="1">
        <f t="array" ref="AC96">IF((_xlfn.IFS(TRIM(SUBSTITUTE(AB96,CHAR(160),""))="Devis 1",IFERROR(VALUE(TRIM(SUBSTITUTE(O96,CHAR(160),""))),0),TRIM(SUBSTITUTE(AB96,CHAR(160),""))="Devis 2",IFERROR(VALUE(TRIM(SUBSTITUTE(T96,CHAR(160),""))),0),TRIM(SUBSTITUTE(AB96,CHAR(160),""))="Devis 3",IFERROR(VALUE(TRIM(SUBSTITUTE(Y96,CHAR(160),""))),0),TRUE,0)*IFERROR(VALUE(TRIM(SUBSTITUTE(E96,CHAR(160),""))),0))=0,"",_xlfn.IFS(TRIM(SUBSTITUTE(AB96,CHAR(160),""))="Devis 1",IFERROR(VALUE(TRIM(SUBSTITUTE(O96,CHAR(160),""))),0),TRIM(SUBSTITUTE(AB96,CHAR(160),""))="Devis 2",IFERROR(VALUE(TRIM(SUBSTITUTE(T96,CHAR(160),""))),0),TRIM(SUBSTITUTE(AB96,CHAR(160),""))="Devis 3",IFERROR(VALUE(TRIM(SUBSTITUTE(Y96,CHAR(160),""))),0),TRUE,0)*IFERROR(VALUE(TRIM(SUBSTITUTE(E96,CHAR(160),""))),0))</f>
        <v/>
      </c>
      <c r="AD96" s="116" t="str" cm="1">
        <f t="array" ref="AD96">IF(ROUND((_xlfn.IFS(TRIM(SUBSTITUTE(AB96,CHAR(160),""))="Devis 1",IFERROR(VALUE(TRIM(SUBSTITUTE(P96,CHAR(160),""))),0),TRIM(SUBSTITUTE(AB96,CHAR(160),""))="Devis 2",IFERROR(VALUE(TRIM(SUBSTITUTE(U96,CHAR(160),""))),0),TRIM(SUBSTITUTE(AB96,CHAR(160),""))="Devis 3",IFERROR(VALUE(TRIM(SUBSTITUTE(Z96,CHAR(160),""))),0),TRUE,0)*IFERROR(VALUE(TRIM(SUBSTITUTE(E96,CHAR(160),""))),0)),2)=0,IF(AC96&lt;&gt;"",0,""),ROUND((_xlfn.IFS(TRIM(SUBSTITUTE(AB96,CHAR(160),""))="Devis 1",IFERROR(VALUE(TRIM(SUBSTITUTE(P96,CHAR(160),""))),0),TRIM(SUBSTITUTE(AB96,CHAR(160),""))="Devis 2",IFERROR(VALUE(TRIM(SUBSTITUTE(U96,CHAR(160),""))),0),TRIM(SUBSTITUTE(AB96,CHAR(160),""))="Devis 3",IFERROR(VALUE(TRIM(SUBSTITUTE(Z96,CHAR(160),""))),0),TRUE,0)*IFERROR(VALUE(TRIM(SUBSTITUTE(E96,CHAR(160),""))),0)),2))</f>
        <v/>
      </c>
      <c r="AE96" s="121" t="str">
        <f t="shared" si="92"/>
        <v/>
      </c>
      <c r="AF96" s="683"/>
      <c r="AG96" s="66" t="str">
        <f t="shared" si="59"/>
        <v/>
      </c>
      <c r="AH96" s="15" t="str">
        <f t="shared" si="60"/>
        <v/>
      </c>
      <c r="AI96" s="15" t="str">
        <f t="shared" si="61"/>
        <v/>
      </c>
      <c r="AJ96" s="442" t="str">
        <f t="shared" si="62"/>
        <v/>
      </c>
      <c r="AK96" s="15" t="str">
        <f t="shared" si="63"/>
        <v/>
      </c>
      <c r="AL96" s="15" t="str">
        <f t="shared" si="64"/>
        <v/>
      </c>
      <c r="AM96" s="15" t="str">
        <f t="shared" si="65"/>
        <v/>
      </c>
      <c r="AN96" s="15" t="str">
        <f t="shared" si="66"/>
        <v/>
      </c>
      <c r="AO96" s="15" t="str">
        <f t="shared" si="67"/>
        <v/>
      </c>
      <c r="AP96" s="15" t="str">
        <f t="shared" si="68"/>
        <v/>
      </c>
      <c r="AQ96" s="69" t="str">
        <f t="shared" si="69"/>
        <v/>
      </c>
      <c r="AR96" s="482" t="str">
        <f t="shared" si="70"/>
        <v/>
      </c>
      <c r="AS96" s="15" t="str">
        <f t="shared" si="71"/>
        <v/>
      </c>
      <c r="AT96" s="20" t="str">
        <f t="shared" si="72"/>
        <v/>
      </c>
      <c r="AU96" s="20" t="str">
        <f t="shared" si="73"/>
        <v/>
      </c>
      <c r="AV96" s="64" t="str">
        <f t="shared" si="74"/>
        <v/>
      </c>
      <c r="AW96" s="492" t="str">
        <f t="shared" si="75"/>
        <v/>
      </c>
      <c r="AX96" s="15" t="str">
        <f t="shared" si="76"/>
        <v/>
      </c>
      <c r="AY96" s="20" t="str">
        <f t="shared" si="77"/>
        <v/>
      </c>
      <c r="AZ96" s="20" t="str">
        <f t="shared" si="78"/>
        <v/>
      </c>
      <c r="BA96" s="64" t="str">
        <f t="shared" si="79"/>
        <v/>
      </c>
      <c r="BB96" s="499" t="str">
        <f t="shared" si="80"/>
        <v/>
      </c>
      <c r="BC96" s="15" t="str">
        <f t="shared" si="81"/>
        <v/>
      </c>
      <c r="BD96" s="20" t="str">
        <f t="shared" si="82"/>
        <v/>
      </c>
      <c r="BE96" s="20" t="str">
        <f t="shared" si="83"/>
        <v/>
      </c>
      <c r="BF96" s="70" t="str">
        <f t="shared" si="84"/>
        <v/>
      </c>
      <c r="BG96" s="66" t="str">
        <f t="shared" si="85"/>
        <v/>
      </c>
      <c r="BH96" s="72"/>
      <c r="BI96" s="71" t="str">
        <f t="shared" si="86"/>
        <v/>
      </c>
      <c r="BJ96" s="71" t="str">
        <f t="shared" si="55"/>
        <v/>
      </c>
      <c r="BK96" s="504" t="str">
        <f t="shared" si="87"/>
        <v/>
      </c>
      <c r="BL96" s="504" t="str" cm="1">
        <f t="array" ref="BL96">IF($AJ96="","",
_xlfn.IFS(
$BG96="Devis 1",
IF(ISBLANK(AT96),"",IFERROR(VALUE(TRIM(SUBSTITUTE(AT96,CHAR(160),""))),0)*IFERROR(VALUE(TRIM(SUBSTITUTE($AJ96,CHAR(160),""))),0)),
$BG96="Devis 2",
IF(ISBLANK(AY96),"",IFERROR(VALUE(TRIM(SUBSTITUTE(AY96,CHAR(160),""))),0)*IFERROR(VALUE(TRIM(SUBSTITUTE($AJ96,CHAR(160),""))),0)),
$BG96="Devis 3",
IF(ISBLANK(BD96),"",IFERROR(VALUE(TRIM(SUBSTITUTE(BD96,CHAR(160),""))),0)*IFERROR(VALUE(TRIM(SUBSTITUTE($AJ96,CHAR(160),""))),0)),
TRUE,0
)
)</f>
        <v/>
      </c>
      <c r="BM96" s="715" t="str" cm="1">
        <f t="array" ref="BM96">IF($AJ96="","",
_xlfn.IFS(
$BG96="Devis 1",
IF(ISBLANK(AU96),"",IFERROR(VALUE(TRIM(SUBSTITUTE(AU96,CHAR(160),""))),0)*IFERROR(VALUE(TRIM(SUBSTITUTE($AJ96,CHAR(160),""))),0)),
$BG96="Devis 2",
IF(ISBLANK(AZ96),"",IFERROR(VALUE(TRIM(SUBSTITUTE(AZ96,CHAR(160),""))),0)*IFERROR(VALUE(TRIM(SUBSTITUTE($AJ96,CHAR(160),""))),0)),
$BG96="Devis 3",
IF(ISBLANK(BE96),"",IFERROR(VALUE(TRIM(SUBSTITUTE(BE96,CHAR(160),""))),0)*IFERROR(VALUE(TRIM(SUBSTITUTE($AJ96,CHAR(160),""))),0)),
TRUE,0
)
)</f>
        <v/>
      </c>
      <c r="BN96" s="511" t="str">
        <f t="shared" si="88"/>
        <v/>
      </c>
      <c r="BO96" s="505"/>
      <c r="BP96" s="14" t="str" cm="1">
        <f t="array" ref="BP96">IF(OR(BN96="",BK96="",BL96="",BI96="",BM96="",BJ96=""),"",_xlfn.IFS(
ROUND(IFERROR(VALUE(TRIM(SUBSTITUTE(BN96,CHAR(160),""))),0),2)&gt;
ROUND(IFERROR(VALUE(TRIM(SUBSTITUTE(BK96,CHAR(160),""))),0),2),
"KO : Le montant retenu TTC est supérieur au montant raisonnable TTC. Merci de revoir la ligne de dépense ou plafonner son montant.",
ROUND(IFERROR(VALUE(TRIM(SUBSTITUTE(BL96,CHAR(160),""))),0),2)&gt;
ROUND(IFERROR(VALUE(TRIM(SUBSTITUTE(BI96,CHAR(160),""))),0),2),
"Attention : Le montant retenu HT est supérieur au montant HT raisonnable. Merci de revoir la ligne de dépense, plafonner son montant, ou justifier la reventillation HT / TVA.",
ROUND(IFERROR(VALUE(TRIM(SUBSTITUTE(BM96,CHAR(160),""))),0),2)&gt;
ROUND(IFERROR(VALUE(TRIM(SUBSTITUTE(BJ96,CHAR(160),""))),0),2),
"Attention : Le montant TVA retenu est supérieur au montant TVA raisonnable. Merci de revoir la ligne de dépense, plafonner son montant, ou justifier la reventillation HT / TVA.",
ROUND(IFERROR(VALUE(TRIM(SUBSTITUTE(BN96,CHAR(160),""))),0),2)&gt;
ROUND(IFERROR(VALUE(TRIM(SUBSTITUTE(MIN(Q96,V96,AA96),CHAR(160),""))),0),2),
"Attention : Le devis retenu n'est pas le moins cher. Une justification de la part du porteur est nécessaire.",
ROUND(IFERROR(VALUE(TRIM(SUBSTITUTE(BN96,CHAR(160),""))),0),2)=0,
"Attention : montant présenté entièrement écarté",
ROUND(IFERROR(VALUE(TRIM(SUBSTITUTE(BK96,CHAR(160),""))),0),2)=
ROUND(IFERROR(VALUE(TRIM(SUBSTITUTE(BN96,CHAR(160),""))),0),2),
"OK",
ROUND(IFERROR(VALUE(TRIM(SUBSTITUTE(BK96,CHAR(160),""))),0),2)&gt;
ROUND(IFERROR(VALUE(TRIM(SUBSTITUTE(BN96,CHAR(160),""))),0),2),
" OK : Montant instruit inférieur au montant raisonnable.",
TRUE,""
))</f>
        <v/>
      </c>
      <c r="BQ96" s="14" t="str" cm="1">
        <f t="array" ref="BQ96">IF(OR(BN96="",AE96="",BL96="",AC96="",BM96="",AD96=""),"",_xlfn.IFS(ROUND(IFERROR(VALUE(TRIM(SUBSTITUTE(BN96,CHAR(160),""))),0),2)&gt;ROUND(IFERROR(VALUE(TRIM(SUBSTITUTE(AE96,CHAR(160),""))),0),2),"KO : Le montant retenu TTC est supérieur au montant présenté TTC. Merci de revoir la ligne de dépense ou plafonner son montant.",ROUND(IFERROR(VALUE(TRIM(SUBSTITUTE(BN96,CHAR(160),""))),0),2)=0,"Attention : montant présenté entièrement écarté",ROUND(IFERROR(VALUE(TRIM(SUBSTITUTE(BL96,CHAR(160),""))),0),2)&gt;ROUND(IFERROR(VALUE(TRIM(SUBSTITUTE(AC96,CHAR(160),""))),0),2),"Attention : Le montant retenu HT est supérieur au montant HT présenté. Merci de revoir la ligne de dépense, plafonner son montant, ou justifier la reventillation HT / TVA.",ROUND(IFERROR(VALUE(TRIM(SUBSTITUTE(BM96,CHAR(160),""))),0),2)&gt;ROUND(IFERROR(VALUE(TRIM(SUBSTITUTE(AD96,CHAR(160),""))),0),2),"Attention : Le montant TVA retenu est supérieur au montant TVA présenté. Merci de revoir la ligne de dépense, plafonner son montant, ou justifier la reventillation HT / TVA.",ROUND(IFERROR(VALUE(TRIM(SUBSTITUTE(AE96,CHAR(160),""))),0),2)=0,"",ROUND(IFERROR(VALUE(TRIM(SUBSTITUTE(BN96,CHAR(160),""))),0),2)=
ROUND(IFERROR(VALUE(TRIM(SUBSTITUTE(AE96,CHAR(160),""))),0),2),"OK",ROUND(IFERROR(VALUE(TRIM(SUBSTITUTE(BN96,CHAR(160),""))),0),2)&lt;ROUND(IFERROR(VALUE(TRIM(SUBSTITUTE(AE96,CHAR(160),""))),0),2),"Attention : montant présenté partiellement écarté",TRUE,""))</f>
        <v/>
      </c>
      <c r="BR96" s="71" t="str">
        <f t="shared" si="89"/>
        <v/>
      </c>
      <c r="BS96" s="71" t="str">
        <f t="shared" si="90"/>
        <v/>
      </c>
      <c r="BT96" s="71" t="str">
        <f t="shared" si="91"/>
        <v/>
      </c>
    </row>
    <row r="97" spans="1:72" ht="18" customHeight="1">
      <c r="A97" s="684">
        <v>89</v>
      </c>
      <c r="B97" s="7"/>
      <c r="C97" s="7"/>
      <c r="D97" s="424"/>
      <c r="E97" s="11"/>
      <c r="F97" s="7"/>
      <c r="G97" s="7"/>
      <c r="H97" s="7"/>
      <c r="I97" s="7"/>
      <c r="J97" s="18"/>
      <c r="K97" s="7"/>
      <c r="L97" s="19"/>
      <c r="M97" s="475"/>
      <c r="N97" s="7"/>
      <c r="O97" s="425"/>
      <c r="P97" s="9"/>
      <c r="Q97" s="64" t="str">
        <f t="shared" si="56"/>
        <v/>
      </c>
      <c r="R97" s="488"/>
      <c r="S97" s="471"/>
      <c r="T97" s="9"/>
      <c r="U97" s="9"/>
      <c r="V97" s="64" t="str">
        <f t="shared" si="57"/>
        <v/>
      </c>
      <c r="W97" s="496"/>
      <c r="X97" s="471"/>
      <c r="Y97" s="9"/>
      <c r="Z97" s="9"/>
      <c r="AA97" s="65" t="str">
        <f t="shared" si="58"/>
        <v/>
      </c>
      <c r="AB97" s="16"/>
      <c r="AC97" s="120" t="str" cm="1">
        <f t="array" ref="AC97">IF((_xlfn.IFS(TRIM(SUBSTITUTE(AB97,CHAR(160),""))="Devis 1",IFERROR(VALUE(TRIM(SUBSTITUTE(O97,CHAR(160),""))),0),TRIM(SUBSTITUTE(AB97,CHAR(160),""))="Devis 2",IFERROR(VALUE(TRIM(SUBSTITUTE(T97,CHAR(160),""))),0),TRIM(SUBSTITUTE(AB97,CHAR(160),""))="Devis 3",IFERROR(VALUE(TRIM(SUBSTITUTE(Y97,CHAR(160),""))),0),TRUE,0)*IFERROR(VALUE(TRIM(SUBSTITUTE(E97,CHAR(160),""))),0))=0,"",_xlfn.IFS(TRIM(SUBSTITUTE(AB97,CHAR(160),""))="Devis 1",IFERROR(VALUE(TRIM(SUBSTITUTE(O97,CHAR(160),""))),0),TRIM(SUBSTITUTE(AB97,CHAR(160),""))="Devis 2",IFERROR(VALUE(TRIM(SUBSTITUTE(T97,CHAR(160),""))),0),TRIM(SUBSTITUTE(AB97,CHAR(160),""))="Devis 3",IFERROR(VALUE(TRIM(SUBSTITUTE(Y97,CHAR(160),""))),0),TRUE,0)*IFERROR(VALUE(TRIM(SUBSTITUTE(E97,CHAR(160),""))),0))</f>
        <v/>
      </c>
      <c r="AD97" s="116" t="str" cm="1">
        <f t="array" ref="AD97">IF(ROUND((_xlfn.IFS(TRIM(SUBSTITUTE(AB97,CHAR(160),""))="Devis 1",IFERROR(VALUE(TRIM(SUBSTITUTE(P97,CHAR(160),""))),0),TRIM(SUBSTITUTE(AB97,CHAR(160),""))="Devis 2",IFERROR(VALUE(TRIM(SUBSTITUTE(U97,CHAR(160),""))),0),TRIM(SUBSTITUTE(AB97,CHAR(160),""))="Devis 3",IFERROR(VALUE(TRIM(SUBSTITUTE(Z97,CHAR(160),""))),0),TRUE,0)*IFERROR(VALUE(TRIM(SUBSTITUTE(E97,CHAR(160),""))),0)),2)=0,IF(AC97&lt;&gt;"",0,""),ROUND((_xlfn.IFS(TRIM(SUBSTITUTE(AB97,CHAR(160),""))="Devis 1",IFERROR(VALUE(TRIM(SUBSTITUTE(P97,CHAR(160),""))),0),TRIM(SUBSTITUTE(AB97,CHAR(160),""))="Devis 2",IFERROR(VALUE(TRIM(SUBSTITUTE(U97,CHAR(160),""))),0),TRIM(SUBSTITUTE(AB97,CHAR(160),""))="Devis 3",IFERROR(VALUE(TRIM(SUBSTITUTE(Z97,CHAR(160),""))),0),TRUE,0)*IFERROR(VALUE(TRIM(SUBSTITUTE(E97,CHAR(160),""))),0)),2))</f>
        <v/>
      </c>
      <c r="AE97" s="121" t="str">
        <f t="shared" si="92"/>
        <v/>
      </c>
      <c r="AF97" s="683"/>
      <c r="AG97" s="66" t="str">
        <f t="shared" si="59"/>
        <v/>
      </c>
      <c r="AH97" s="15" t="str">
        <f t="shared" si="60"/>
        <v/>
      </c>
      <c r="AI97" s="15" t="str">
        <f t="shared" si="61"/>
        <v/>
      </c>
      <c r="AJ97" s="442" t="str">
        <f t="shared" si="62"/>
        <v/>
      </c>
      <c r="AK97" s="15" t="str">
        <f t="shared" si="63"/>
        <v/>
      </c>
      <c r="AL97" s="15" t="str">
        <f t="shared" si="64"/>
        <v/>
      </c>
      <c r="AM97" s="15" t="str">
        <f t="shared" si="65"/>
        <v/>
      </c>
      <c r="AN97" s="15" t="str">
        <f t="shared" si="66"/>
        <v/>
      </c>
      <c r="AO97" s="15" t="str">
        <f t="shared" si="67"/>
        <v/>
      </c>
      <c r="AP97" s="15" t="str">
        <f t="shared" si="68"/>
        <v/>
      </c>
      <c r="AQ97" s="69" t="str">
        <f t="shared" si="69"/>
        <v/>
      </c>
      <c r="AR97" s="482" t="str">
        <f t="shared" si="70"/>
        <v/>
      </c>
      <c r="AS97" s="15" t="str">
        <f t="shared" si="71"/>
        <v/>
      </c>
      <c r="AT97" s="20" t="str">
        <f t="shared" si="72"/>
        <v/>
      </c>
      <c r="AU97" s="20" t="str">
        <f t="shared" si="73"/>
        <v/>
      </c>
      <c r="AV97" s="64" t="str">
        <f t="shared" si="74"/>
        <v/>
      </c>
      <c r="AW97" s="492" t="str">
        <f t="shared" si="75"/>
        <v/>
      </c>
      <c r="AX97" s="15" t="str">
        <f t="shared" si="76"/>
        <v/>
      </c>
      <c r="AY97" s="20" t="str">
        <f t="shared" si="77"/>
        <v/>
      </c>
      <c r="AZ97" s="20" t="str">
        <f t="shared" si="78"/>
        <v/>
      </c>
      <c r="BA97" s="64" t="str">
        <f t="shared" si="79"/>
        <v/>
      </c>
      <c r="BB97" s="499" t="str">
        <f t="shared" si="80"/>
        <v/>
      </c>
      <c r="BC97" s="15" t="str">
        <f t="shared" si="81"/>
        <v/>
      </c>
      <c r="BD97" s="20" t="str">
        <f t="shared" si="82"/>
        <v/>
      </c>
      <c r="BE97" s="20" t="str">
        <f t="shared" si="83"/>
        <v/>
      </c>
      <c r="BF97" s="70" t="str">
        <f t="shared" si="84"/>
        <v/>
      </c>
      <c r="BG97" s="66" t="str">
        <f t="shared" si="85"/>
        <v/>
      </c>
      <c r="BH97" s="72"/>
      <c r="BI97" s="71" t="str">
        <f t="shared" si="86"/>
        <v/>
      </c>
      <c r="BJ97" s="71" t="str">
        <f t="shared" si="55"/>
        <v/>
      </c>
      <c r="BK97" s="504" t="str">
        <f t="shared" si="87"/>
        <v/>
      </c>
      <c r="BL97" s="504" t="str" cm="1">
        <f t="array" ref="BL97">IF($AJ97="","",
_xlfn.IFS(
$BG97="Devis 1",
IF(ISBLANK(AT97),"",IFERROR(VALUE(TRIM(SUBSTITUTE(AT97,CHAR(160),""))),0)*IFERROR(VALUE(TRIM(SUBSTITUTE($AJ97,CHAR(160),""))),0)),
$BG97="Devis 2",
IF(ISBLANK(AY97),"",IFERROR(VALUE(TRIM(SUBSTITUTE(AY97,CHAR(160),""))),0)*IFERROR(VALUE(TRIM(SUBSTITUTE($AJ97,CHAR(160),""))),0)),
$BG97="Devis 3",
IF(ISBLANK(BD97),"",IFERROR(VALUE(TRIM(SUBSTITUTE(BD97,CHAR(160),""))),0)*IFERROR(VALUE(TRIM(SUBSTITUTE($AJ97,CHAR(160),""))),0)),
TRUE,0
)
)</f>
        <v/>
      </c>
      <c r="BM97" s="715" t="str" cm="1">
        <f t="array" ref="BM97">IF($AJ97="","",
_xlfn.IFS(
$BG97="Devis 1",
IF(ISBLANK(AU97),"",IFERROR(VALUE(TRIM(SUBSTITUTE(AU97,CHAR(160),""))),0)*IFERROR(VALUE(TRIM(SUBSTITUTE($AJ97,CHAR(160),""))),0)),
$BG97="Devis 2",
IF(ISBLANK(AZ97),"",IFERROR(VALUE(TRIM(SUBSTITUTE(AZ97,CHAR(160),""))),0)*IFERROR(VALUE(TRIM(SUBSTITUTE($AJ97,CHAR(160),""))),0)),
$BG97="Devis 3",
IF(ISBLANK(BE97),"",IFERROR(VALUE(TRIM(SUBSTITUTE(BE97,CHAR(160),""))),0)*IFERROR(VALUE(TRIM(SUBSTITUTE($AJ97,CHAR(160),""))),0)),
TRUE,0
)
)</f>
        <v/>
      </c>
      <c r="BN97" s="511" t="str">
        <f t="shared" si="88"/>
        <v/>
      </c>
      <c r="BO97" s="505"/>
      <c r="BP97" s="14" t="str" cm="1">
        <f t="array" ref="BP97">IF(OR(BN97="",BK97="",BL97="",BI97="",BM97="",BJ97=""),"",_xlfn.IFS(
ROUND(IFERROR(VALUE(TRIM(SUBSTITUTE(BN97,CHAR(160),""))),0),2)&gt;
ROUND(IFERROR(VALUE(TRIM(SUBSTITUTE(BK97,CHAR(160),""))),0),2),
"KO : Le montant retenu TTC est supérieur au montant raisonnable TTC. Merci de revoir la ligne de dépense ou plafonner son montant.",
ROUND(IFERROR(VALUE(TRIM(SUBSTITUTE(BL97,CHAR(160),""))),0),2)&gt;
ROUND(IFERROR(VALUE(TRIM(SUBSTITUTE(BI97,CHAR(160),""))),0),2),
"Attention : Le montant retenu HT est supérieur au montant HT raisonnable. Merci de revoir la ligne de dépense, plafonner son montant, ou justifier la reventillation HT / TVA.",
ROUND(IFERROR(VALUE(TRIM(SUBSTITUTE(BM97,CHAR(160),""))),0),2)&gt;
ROUND(IFERROR(VALUE(TRIM(SUBSTITUTE(BJ97,CHAR(160),""))),0),2),
"Attention : Le montant TVA retenu est supérieur au montant TVA raisonnable. Merci de revoir la ligne de dépense, plafonner son montant, ou justifier la reventillation HT / TVA.",
ROUND(IFERROR(VALUE(TRIM(SUBSTITUTE(BN97,CHAR(160),""))),0),2)&gt;
ROUND(IFERROR(VALUE(TRIM(SUBSTITUTE(MIN(Q97,V97,AA97),CHAR(160),""))),0),2),
"Attention : Le devis retenu n'est pas le moins cher. Une justification de la part du porteur est nécessaire.",
ROUND(IFERROR(VALUE(TRIM(SUBSTITUTE(BN97,CHAR(160),""))),0),2)=0,
"Attention : montant présenté entièrement écarté",
ROUND(IFERROR(VALUE(TRIM(SUBSTITUTE(BK97,CHAR(160),""))),0),2)=
ROUND(IFERROR(VALUE(TRIM(SUBSTITUTE(BN97,CHAR(160),""))),0),2),
"OK",
ROUND(IFERROR(VALUE(TRIM(SUBSTITUTE(BK97,CHAR(160),""))),0),2)&gt;
ROUND(IFERROR(VALUE(TRIM(SUBSTITUTE(BN97,CHAR(160),""))),0),2),
" OK : Montant instruit inférieur au montant raisonnable.",
TRUE,""
))</f>
        <v/>
      </c>
      <c r="BQ97" s="14" t="str" cm="1">
        <f t="array" ref="BQ97">IF(OR(BN97="",AE97="",BL97="",AC97="",BM97="",AD97=""),"",_xlfn.IFS(ROUND(IFERROR(VALUE(TRIM(SUBSTITUTE(BN97,CHAR(160),""))),0),2)&gt;ROUND(IFERROR(VALUE(TRIM(SUBSTITUTE(AE97,CHAR(160),""))),0),2),"KO : Le montant retenu TTC est supérieur au montant présenté TTC. Merci de revoir la ligne de dépense ou plafonner son montant.",ROUND(IFERROR(VALUE(TRIM(SUBSTITUTE(BN97,CHAR(160),""))),0),2)=0,"Attention : montant présenté entièrement écarté",ROUND(IFERROR(VALUE(TRIM(SUBSTITUTE(BL97,CHAR(160),""))),0),2)&gt;ROUND(IFERROR(VALUE(TRIM(SUBSTITUTE(AC97,CHAR(160),""))),0),2),"Attention : Le montant retenu HT est supérieur au montant HT présenté. Merci de revoir la ligne de dépense, plafonner son montant, ou justifier la reventillation HT / TVA.",ROUND(IFERROR(VALUE(TRIM(SUBSTITUTE(BM97,CHAR(160),""))),0),2)&gt;ROUND(IFERROR(VALUE(TRIM(SUBSTITUTE(AD97,CHAR(160),""))),0),2),"Attention : Le montant TVA retenu est supérieur au montant TVA présenté. Merci de revoir la ligne de dépense, plafonner son montant, ou justifier la reventillation HT / TVA.",ROUND(IFERROR(VALUE(TRIM(SUBSTITUTE(AE97,CHAR(160),""))),0),2)=0,"",ROUND(IFERROR(VALUE(TRIM(SUBSTITUTE(BN97,CHAR(160),""))),0),2)=
ROUND(IFERROR(VALUE(TRIM(SUBSTITUTE(AE97,CHAR(160),""))),0),2),"OK",ROUND(IFERROR(VALUE(TRIM(SUBSTITUTE(BN97,CHAR(160),""))),0),2)&lt;ROUND(IFERROR(VALUE(TRIM(SUBSTITUTE(AE97,CHAR(160),""))),0),2),"Attention : montant présenté partiellement écarté",TRUE,""))</f>
        <v/>
      </c>
      <c r="BR97" s="71" t="str">
        <f t="shared" si="89"/>
        <v/>
      </c>
      <c r="BS97" s="71" t="str">
        <f t="shared" si="90"/>
        <v/>
      </c>
      <c r="BT97" s="71" t="str">
        <f t="shared" si="91"/>
        <v/>
      </c>
    </row>
    <row r="98" spans="1:72" ht="18" customHeight="1">
      <c r="A98" s="684">
        <v>90</v>
      </c>
      <c r="B98" s="7"/>
      <c r="C98" s="7"/>
      <c r="D98" s="424"/>
      <c r="E98" s="11"/>
      <c r="F98" s="7"/>
      <c r="G98" s="7"/>
      <c r="H98" s="7"/>
      <c r="I98" s="7"/>
      <c r="J98" s="18"/>
      <c r="K98" s="7"/>
      <c r="L98" s="19"/>
      <c r="M98" s="475"/>
      <c r="N98" s="7"/>
      <c r="O98" s="425"/>
      <c r="P98" s="9"/>
      <c r="Q98" s="64" t="str">
        <f t="shared" si="56"/>
        <v/>
      </c>
      <c r="R98" s="488"/>
      <c r="S98" s="471"/>
      <c r="T98" s="9"/>
      <c r="U98" s="9"/>
      <c r="V98" s="64" t="str">
        <f t="shared" si="57"/>
        <v/>
      </c>
      <c r="W98" s="496"/>
      <c r="X98" s="471"/>
      <c r="Y98" s="9"/>
      <c r="Z98" s="9"/>
      <c r="AA98" s="65" t="str">
        <f t="shared" si="58"/>
        <v/>
      </c>
      <c r="AB98" s="16"/>
      <c r="AC98" s="120" t="str" cm="1">
        <f t="array" ref="AC98">IF((_xlfn.IFS(TRIM(SUBSTITUTE(AB98,CHAR(160),""))="Devis 1",IFERROR(VALUE(TRIM(SUBSTITUTE(O98,CHAR(160),""))),0),TRIM(SUBSTITUTE(AB98,CHAR(160),""))="Devis 2",IFERROR(VALUE(TRIM(SUBSTITUTE(T98,CHAR(160),""))),0),TRIM(SUBSTITUTE(AB98,CHAR(160),""))="Devis 3",IFERROR(VALUE(TRIM(SUBSTITUTE(Y98,CHAR(160),""))),0),TRUE,0)*IFERROR(VALUE(TRIM(SUBSTITUTE(E98,CHAR(160),""))),0))=0,"",_xlfn.IFS(TRIM(SUBSTITUTE(AB98,CHAR(160),""))="Devis 1",IFERROR(VALUE(TRIM(SUBSTITUTE(O98,CHAR(160),""))),0),TRIM(SUBSTITUTE(AB98,CHAR(160),""))="Devis 2",IFERROR(VALUE(TRIM(SUBSTITUTE(T98,CHAR(160),""))),0),TRIM(SUBSTITUTE(AB98,CHAR(160),""))="Devis 3",IFERROR(VALUE(TRIM(SUBSTITUTE(Y98,CHAR(160),""))),0),TRUE,0)*IFERROR(VALUE(TRIM(SUBSTITUTE(E98,CHAR(160),""))),0))</f>
        <v/>
      </c>
      <c r="AD98" s="116" t="str" cm="1">
        <f t="array" ref="AD98">IF(ROUND((_xlfn.IFS(TRIM(SUBSTITUTE(AB98,CHAR(160),""))="Devis 1",IFERROR(VALUE(TRIM(SUBSTITUTE(P98,CHAR(160),""))),0),TRIM(SUBSTITUTE(AB98,CHAR(160),""))="Devis 2",IFERROR(VALUE(TRIM(SUBSTITUTE(U98,CHAR(160),""))),0),TRIM(SUBSTITUTE(AB98,CHAR(160),""))="Devis 3",IFERROR(VALUE(TRIM(SUBSTITUTE(Z98,CHAR(160),""))),0),TRUE,0)*IFERROR(VALUE(TRIM(SUBSTITUTE(E98,CHAR(160),""))),0)),2)=0,IF(AC98&lt;&gt;"",0,""),ROUND((_xlfn.IFS(TRIM(SUBSTITUTE(AB98,CHAR(160),""))="Devis 1",IFERROR(VALUE(TRIM(SUBSTITUTE(P98,CHAR(160),""))),0),TRIM(SUBSTITUTE(AB98,CHAR(160),""))="Devis 2",IFERROR(VALUE(TRIM(SUBSTITUTE(U98,CHAR(160),""))),0),TRIM(SUBSTITUTE(AB98,CHAR(160),""))="Devis 3",IFERROR(VALUE(TRIM(SUBSTITUTE(Z98,CHAR(160),""))),0),TRUE,0)*IFERROR(VALUE(TRIM(SUBSTITUTE(E98,CHAR(160),""))),0)),2))</f>
        <v/>
      </c>
      <c r="AE98" s="121" t="str">
        <f t="shared" si="92"/>
        <v/>
      </c>
      <c r="AF98" s="683"/>
      <c r="AG98" s="66" t="str">
        <f t="shared" si="59"/>
        <v/>
      </c>
      <c r="AH98" s="15" t="str">
        <f t="shared" si="60"/>
        <v/>
      </c>
      <c r="AI98" s="15" t="str">
        <f t="shared" si="61"/>
        <v/>
      </c>
      <c r="AJ98" s="442" t="str">
        <f t="shared" si="62"/>
        <v/>
      </c>
      <c r="AK98" s="15" t="str">
        <f t="shared" si="63"/>
        <v/>
      </c>
      <c r="AL98" s="15" t="str">
        <f t="shared" si="64"/>
        <v/>
      </c>
      <c r="AM98" s="15" t="str">
        <f t="shared" si="65"/>
        <v/>
      </c>
      <c r="AN98" s="15" t="str">
        <f t="shared" si="66"/>
        <v/>
      </c>
      <c r="AO98" s="15" t="str">
        <f t="shared" si="67"/>
        <v/>
      </c>
      <c r="AP98" s="15" t="str">
        <f t="shared" si="68"/>
        <v/>
      </c>
      <c r="AQ98" s="69" t="str">
        <f t="shared" si="69"/>
        <v/>
      </c>
      <c r="AR98" s="482" t="str">
        <f t="shared" si="70"/>
        <v/>
      </c>
      <c r="AS98" s="15" t="str">
        <f t="shared" si="71"/>
        <v/>
      </c>
      <c r="AT98" s="20" t="str">
        <f t="shared" si="72"/>
        <v/>
      </c>
      <c r="AU98" s="20" t="str">
        <f t="shared" si="73"/>
        <v/>
      </c>
      <c r="AV98" s="64" t="str">
        <f t="shared" si="74"/>
        <v/>
      </c>
      <c r="AW98" s="492" t="str">
        <f t="shared" si="75"/>
        <v/>
      </c>
      <c r="AX98" s="15" t="str">
        <f t="shared" si="76"/>
        <v/>
      </c>
      <c r="AY98" s="20" t="str">
        <f t="shared" si="77"/>
        <v/>
      </c>
      <c r="AZ98" s="20" t="str">
        <f t="shared" si="78"/>
        <v/>
      </c>
      <c r="BA98" s="64" t="str">
        <f t="shared" si="79"/>
        <v/>
      </c>
      <c r="BB98" s="499" t="str">
        <f t="shared" si="80"/>
        <v/>
      </c>
      <c r="BC98" s="15" t="str">
        <f t="shared" si="81"/>
        <v/>
      </c>
      <c r="BD98" s="20" t="str">
        <f t="shared" si="82"/>
        <v/>
      </c>
      <c r="BE98" s="20" t="str">
        <f t="shared" si="83"/>
        <v/>
      </c>
      <c r="BF98" s="70" t="str">
        <f t="shared" si="84"/>
        <v/>
      </c>
      <c r="BG98" s="66" t="str">
        <f t="shared" si="85"/>
        <v/>
      </c>
      <c r="BH98" s="72"/>
      <c r="BI98" s="71" t="str">
        <f t="shared" si="86"/>
        <v/>
      </c>
      <c r="BJ98" s="71" t="str">
        <f t="shared" si="55"/>
        <v/>
      </c>
      <c r="BK98" s="504" t="str">
        <f t="shared" si="87"/>
        <v/>
      </c>
      <c r="BL98" s="504" t="str" cm="1">
        <f t="array" ref="BL98">IF($AJ98="","",
_xlfn.IFS(
$BG98="Devis 1",
IF(ISBLANK(AT98),"",IFERROR(VALUE(TRIM(SUBSTITUTE(AT98,CHAR(160),""))),0)*IFERROR(VALUE(TRIM(SUBSTITUTE($AJ98,CHAR(160),""))),0)),
$BG98="Devis 2",
IF(ISBLANK(AY98),"",IFERROR(VALUE(TRIM(SUBSTITUTE(AY98,CHAR(160),""))),0)*IFERROR(VALUE(TRIM(SUBSTITUTE($AJ98,CHAR(160),""))),0)),
$BG98="Devis 3",
IF(ISBLANK(BD98),"",IFERROR(VALUE(TRIM(SUBSTITUTE(BD98,CHAR(160),""))),0)*IFERROR(VALUE(TRIM(SUBSTITUTE($AJ98,CHAR(160),""))),0)),
TRUE,0
)
)</f>
        <v/>
      </c>
      <c r="BM98" s="715" t="str" cm="1">
        <f t="array" ref="BM98">IF($AJ98="","",
_xlfn.IFS(
$BG98="Devis 1",
IF(ISBLANK(AU98),"",IFERROR(VALUE(TRIM(SUBSTITUTE(AU98,CHAR(160),""))),0)*IFERROR(VALUE(TRIM(SUBSTITUTE($AJ98,CHAR(160),""))),0)),
$BG98="Devis 2",
IF(ISBLANK(AZ98),"",IFERROR(VALUE(TRIM(SUBSTITUTE(AZ98,CHAR(160),""))),0)*IFERROR(VALUE(TRIM(SUBSTITUTE($AJ98,CHAR(160),""))),0)),
$BG98="Devis 3",
IF(ISBLANK(BE98),"",IFERROR(VALUE(TRIM(SUBSTITUTE(BE98,CHAR(160),""))),0)*IFERROR(VALUE(TRIM(SUBSTITUTE($AJ98,CHAR(160),""))),0)),
TRUE,0
)
)</f>
        <v/>
      </c>
      <c r="BN98" s="511" t="str">
        <f t="shared" si="88"/>
        <v/>
      </c>
      <c r="BO98" s="505"/>
      <c r="BP98" s="14" t="str" cm="1">
        <f t="array" ref="BP98">IF(OR(BN98="",BK98="",BL98="",BI98="",BM98="",BJ98=""),"",_xlfn.IFS(
ROUND(IFERROR(VALUE(TRIM(SUBSTITUTE(BN98,CHAR(160),""))),0),2)&gt;
ROUND(IFERROR(VALUE(TRIM(SUBSTITUTE(BK98,CHAR(160),""))),0),2),
"KO : Le montant retenu TTC est supérieur au montant raisonnable TTC. Merci de revoir la ligne de dépense ou plafonner son montant.",
ROUND(IFERROR(VALUE(TRIM(SUBSTITUTE(BL98,CHAR(160),""))),0),2)&gt;
ROUND(IFERROR(VALUE(TRIM(SUBSTITUTE(BI98,CHAR(160),""))),0),2),
"Attention : Le montant retenu HT est supérieur au montant HT raisonnable. Merci de revoir la ligne de dépense, plafonner son montant, ou justifier la reventillation HT / TVA.",
ROUND(IFERROR(VALUE(TRIM(SUBSTITUTE(BM98,CHAR(160),""))),0),2)&gt;
ROUND(IFERROR(VALUE(TRIM(SUBSTITUTE(BJ98,CHAR(160),""))),0),2),
"Attention : Le montant TVA retenu est supérieur au montant TVA raisonnable. Merci de revoir la ligne de dépense, plafonner son montant, ou justifier la reventillation HT / TVA.",
ROUND(IFERROR(VALUE(TRIM(SUBSTITUTE(BN98,CHAR(160),""))),0),2)&gt;
ROUND(IFERROR(VALUE(TRIM(SUBSTITUTE(MIN(Q98,V98,AA98),CHAR(160),""))),0),2),
"Attention : Le devis retenu n'est pas le moins cher. Une justification de la part du porteur est nécessaire.",
ROUND(IFERROR(VALUE(TRIM(SUBSTITUTE(BN98,CHAR(160),""))),0),2)=0,
"Attention : montant présenté entièrement écarté",
ROUND(IFERROR(VALUE(TRIM(SUBSTITUTE(BK98,CHAR(160),""))),0),2)=
ROUND(IFERROR(VALUE(TRIM(SUBSTITUTE(BN98,CHAR(160),""))),0),2),
"OK",
ROUND(IFERROR(VALUE(TRIM(SUBSTITUTE(BK98,CHAR(160),""))),0),2)&gt;
ROUND(IFERROR(VALUE(TRIM(SUBSTITUTE(BN98,CHAR(160),""))),0),2),
" OK : Montant instruit inférieur au montant raisonnable.",
TRUE,""
))</f>
        <v/>
      </c>
      <c r="BQ98" s="14" t="str" cm="1">
        <f t="array" ref="BQ98">IF(OR(BN98="",AE98="",BL98="",AC98="",BM98="",AD98=""),"",_xlfn.IFS(ROUND(IFERROR(VALUE(TRIM(SUBSTITUTE(BN98,CHAR(160),""))),0),2)&gt;ROUND(IFERROR(VALUE(TRIM(SUBSTITUTE(AE98,CHAR(160),""))),0),2),"KO : Le montant retenu TTC est supérieur au montant présenté TTC. Merci de revoir la ligne de dépense ou plafonner son montant.",ROUND(IFERROR(VALUE(TRIM(SUBSTITUTE(BN98,CHAR(160),""))),0),2)=0,"Attention : montant présenté entièrement écarté",ROUND(IFERROR(VALUE(TRIM(SUBSTITUTE(BL98,CHAR(160),""))),0),2)&gt;ROUND(IFERROR(VALUE(TRIM(SUBSTITUTE(AC98,CHAR(160),""))),0),2),"Attention : Le montant retenu HT est supérieur au montant HT présenté. Merci de revoir la ligne de dépense, plafonner son montant, ou justifier la reventillation HT / TVA.",ROUND(IFERROR(VALUE(TRIM(SUBSTITUTE(BM98,CHAR(160),""))),0),2)&gt;ROUND(IFERROR(VALUE(TRIM(SUBSTITUTE(AD98,CHAR(160),""))),0),2),"Attention : Le montant TVA retenu est supérieur au montant TVA présenté. Merci de revoir la ligne de dépense, plafonner son montant, ou justifier la reventillation HT / TVA.",ROUND(IFERROR(VALUE(TRIM(SUBSTITUTE(AE98,CHAR(160),""))),0),2)=0,"",ROUND(IFERROR(VALUE(TRIM(SUBSTITUTE(BN98,CHAR(160),""))),0),2)=
ROUND(IFERROR(VALUE(TRIM(SUBSTITUTE(AE98,CHAR(160),""))),0),2),"OK",ROUND(IFERROR(VALUE(TRIM(SUBSTITUTE(BN98,CHAR(160),""))),0),2)&lt;ROUND(IFERROR(VALUE(TRIM(SUBSTITUTE(AE98,CHAR(160),""))),0),2),"Attention : montant présenté partiellement écarté",TRUE,""))</f>
        <v/>
      </c>
      <c r="BR98" s="71" t="str">
        <f t="shared" si="89"/>
        <v/>
      </c>
      <c r="BS98" s="71" t="str">
        <f t="shared" si="90"/>
        <v/>
      </c>
      <c r="BT98" s="71" t="str">
        <f t="shared" si="91"/>
        <v/>
      </c>
    </row>
    <row r="99" spans="1:72" ht="18" customHeight="1">
      <c r="A99" s="684">
        <v>91</v>
      </c>
      <c r="B99" s="7"/>
      <c r="C99" s="7"/>
      <c r="D99" s="424"/>
      <c r="E99" s="11"/>
      <c r="F99" s="7"/>
      <c r="G99" s="7"/>
      <c r="H99" s="7"/>
      <c r="I99" s="7"/>
      <c r="J99" s="18"/>
      <c r="K99" s="7"/>
      <c r="L99" s="19"/>
      <c r="M99" s="475"/>
      <c r="N99" s="7"/>
      <c r="O99" s="425"/>
      <c r="P99" s="9"/>
      <c r="Q99" s="64" t="str">
        <f t="shared" si="56"/>
        <v/>
      </c>
      <c r="R99" s="488"/>
      <c r="S99" s="471"/>
      <c r="T99" s="9"/>
      <c r="U99" s="9"/>
      <c r="V99" s="64" t="str">
        <f t="shared" si="57"/>
        <v/>
      </c>
      <c r="W99" s="496"/>
      <c r="X99" s="471"/>
      <c r="Y99" s="9"/>
      <c r="Z99" s="9"/>
      <c r="AA99" s="65" t="str">
        <f t="shared" si="58"/>
        <v/>
      </c>
      <c r="AB99" s="16"/>
      <c r="AC99" s="120" t="str" cm="1">
        <f t="array" ref="AC99">IF((_xlfn.IFS(TRIM(SUBSTITUTE(AB99,CHAR(160),""))="Devis 1",IFERROR(VALUE(TRIM(SUBSTITUTE(O99,CHAR(160),""))),0),TRIM(SUBSTITUTE(AB99,CHAR(160),""))="Devis 2",IFERROR(VALUE(TRIM(SUBSTITUTE(T99,CHAR(160),""))),0),TRIM(SUBSTITUTE(AB99,CHAR(160),""))="Devis 3",IFERROR(VALUE(TRIM(SUBSTITUTE(Y99,CHAR(160),""))),0),TRUE,0)*IFERROR(VALUE(TRIM(SUBSTITUTE(E99,CHAR(160),""))),0))=0,"",_xlfn.IFS(TRIM(SUBSTITUTE(AB99,CHAR(160),""))="Devis 1",IFERROR(VALUE(TRIM(SUBSTITUTE(O99,CHAR(160),""))),0),TRIM(SUBSTITUTE(AB99,CHAR(160),""))="Devis 2",IFERROR(VALUE(TRIM(SUBSTITUTE(T99,CHAR(160),""))),0),TRIM(SUBSTITUTE(AB99,CHAR(160),""))="Devis 3",IFERROR(VALUE(TRIM(SUBSTITUTE(Y99,CHAR(160),""))),0),TRUE,0)*IFERROR(VALUE(TRIM(SUBSTITUTE(E99,CHAR(160),""))),0))</f>
        <v/>
      </c>
      <c r="AD99" s="116" t="str" cm="1">
        <f t="array" ref="AD99">IF(ROUND((_xlfn.IFS(TRIM(SUBSTITUTE(AB99,CHAR(160),""))="Devis 1",IFERROR(VALUE(TRIM(SUBSTITUTE(P99,CHAR(160),""))),0),TRIM(SUBSTITUTE(AB99,CHAR(160),""))="Devis 2",IFERROR(VALUE(TRIM(SUBSTITUTE(U99,CHAR(160),""))),0),TRIM(SUBSTITUTE(AB99,CHAR(160),""))="Devis 3",IFERROR(VALUE(TRIM(SUBSTITUTE(Z99,CHAR(160),""))),0),TRUE,0)*IFERROR(VALUE(TRIM(SUBSTITUTE(E99,CHAR(160),""))),0)),2)=0,IF(AC99&lt;&gt;"",0,""),ROUND((_xlfn.IFS(TRIM(SUBSTITUTE(AB99,CHAR(160),""))="Devis 1",IFERROR(VALUE(TRIM(SUBSTITUTE(P99,CHAR(160),""))),0),TRIM(SUBSTITUTE(AB99,CHAR(160),""))="Devis 2",IFERROR(VALUE(TRIM(SUBSTITUTE(U99,CHAR(160),""))),0),TRIM(SUBSTITUTE(AB99,CHAR(160),""))="Devis 3",IFERROR(VALUE(TRIM(SUBSTITUTE(Z99,CHAR(160),""))),0),TRUE,0)*IFERROR(VALUE(TRIM(SUBSTITUTE(E99,CHAR(160),""))),0)),2))</f>
        <v/>
      </c>
      <c r="AE99" s="121" t="str">
        <f t="shared" si="92"/>
        <v/>
      </c>
      <c r="AF99" s="683"/>
      <c r="AG99" s="66" t="str">
        <f t="shared" si="59"/>
        <v/>
      </c>
      <c r="AH99" s="15" t="str">
        <f t="shared" si="60"/>
        <v/>
      </c>
      <c r="AI99" s="15" t="str">
        <f t="shared" si="61"/>
        <v/>
      </c>
      <c r="AJ99" s="442" t="str">
        <f t="shared" si="62"/>
        <v/>
      </c>
      <c r="AK99" s="15" t="str">
        <f t="shared" si="63"/>
        <v/>
      </c>
      <c r="AL99" s="15" t="str">
        <f t="shared" si="64"/>
        <v/>
      </c>
      <c r="AM99" s="15" t="str">
        <f t="shared" si="65"/>
        <v/>
      </c>
      <c r="AN99" s="15" t="str">
        <f t="shared" si="66"/>
        <v/>
      </c>
      <c r="AO99" s="15" t="str">
        <f t="shared" si="67"/>
        <v/>
      </c>
      <c r="AP99" s="15" t="str">
        <f t="shared" si="68"/>
        <v/>
      </c>
      <c r="AQ99" s="69" t="str">
        <f t="shared" si="69"/>
        <v/>
      </c>
      <c r="AR99" s="482" t="str">
        <f t="shared" si="70"/>
        <v/>
      </c>
      <c r="AS99" s="15" t="str">
        <f t="shared" si="71"/>
        <v/>
      </c>
      <c r="AT99" s="20" t="str">
        <f t="shared" si="72"/>
        <v/>
      </c>
      <c r="AU99" s="20" t="str">
        <f t="shared" si="73"/>
        <v/>
      </c>
      <c r="AV99" s="64" t="str">
        <f t="shared" si="74"/>
        <v/>
      </c>
      <c r="AW99" s="492" t="str">
        <f t="shared" si="75"/>
        <v/>
      </c>
      <c r="AX99" s="15" t="str">
        <f t="shared" si="76"/>
        <v/>
      </c>
      <c r="AY99" s="20" t="str">
        <f t="shared" si="77"/>
        <v/>
      </c>
      <c r="AZ99" s="20" t="str">
        <f t="shared" si="78"/>
        <v/>
      </c>
      <c r="BA99" s="64" t="str">
        <f t="shared" si="79"/>
        <v/>
      </c>
      <c r="BB99" s="499" t="str">
        <f t="shared" si="80"/>
        <v/>
      </c>
      <c r="BC99" s="15" t="str">
        <f t="shared" si="81"/>
        <v/>
      </c>
      <c r="BD99" s="20" t="str">
        <f t="shared" si="82"/>
        <v/>
      </c>
      <c r="BE99" s="20" t="str">
        <f t="shared" si="83"/>
        <v/>
      </c>
      <c r="BF99" s="70" t="str">
        <f t="shared" si="84"/>
        <v/>
      </c>
      <c r="BG99" s="66" t="str">
        <f t="shared" si="85"/>
        <v/>
      </c>
      <c r="BH99" s="72"/>
      <c r="BI99" s="71" t="str">
        <f t="shared" si="86"/>
        <v/>
      </c>
      <c r="BJ99" s="71" t="str">
        <f t="shared" si="55"/>
        <v/>
      </c>
      <c r="BK99" s="504" t="str">
        <f t="shared" si="87"/>
        <v/>
      </c>
      <c r="BL99" s="504" t="str" cm="1">
        <f t="array" ref="BL99">IF($AJ99="","",
_xlfn.IFS(
$BG99="Devis 1",
IF(ISBLANK(AT99),"",IFERROR(VALUE(TRIM(SUBSTITUTE(AT99,CHAR(160),""))),0)*IFERROR(VALUE(TRIM(SUBSTITUTE($AJ99,CHAR(160),""))),0)),
$BG99="Devis 2",
IF(ISBLANK(AY99),"",IFERROR(VALUE(TRIM(SUBSTITUTE(AY99,CHAR(160),""))),0)*IFERROR(VALUE(TRIM(SUBSTITUTE($AJ99,CHAR(160),""))),0)),
$BG99="Devis 3",
IF(ISBLANK(BD99),"",IFERROR(VALUE(TRIM(SUBSTITUTE(BD99,CHAR(160),""))),0)*IFERROR(VALUE(TRIM(SUBSTITUTE($AJ99,CHAR(160),""))),0)),
TRUE,0
)
)</f>
        <v/>
      </c>
      <c r="BM99" s="715" t="str" cm="1">
        <f t="array" ref="BM99">IF($AJ99="","",
_xlfn.IFS(
$BG99="Devis 1",
IF(ISBLANK(AU99),"",IFERROR(VALUE(TRIM(SUBSTITUTE(AU99,CHAR(160),""))),0)*IFERROR(VALUE(TRIM(SUBSTITUTE($AJ99,CHAR(160),""))),0)),
$BG99="Devis 2",
IF(ISBLANK(AZ99),"",IFERROR(VALUE(TRIM(SUBSTITUTE(AZ99,CHAR(160),""))),0)*IFERROR(VALUE(TRIM(SUBSTITUTE($AJ99,CHAR(160),""))),0)),
$BG99="Devis 3",
IF(ISBLANK(BE99),"",IFERROR(VALUE(TRIM(SUBSTITUTE(BE99,CHAR(160),""))),0)*IFERROR(VALUE(TRIM(SUBSTITUTE($AJ99,CHAR(160),""))),0)),
TRUE,0
)
)</f>
        <v/>
      </c>
      <c r="BN99" s="511" t="str">
        <f t="shared" si="88"/>
        <v/>
      </c>
      <c r="BO99" s="505"/>
      <c r="BP99" s="14" t="str" cm="1">
        <f t="array" ref="BP99">IF(OR(BN99="",BK99="",BL99="",BI99="",BM99="",BJ99=""),"",_xlfn.IFS(
ROUND(IFERROR(VALUE(TRIM(SUBSTITUTE(BN99,CHAR(160),""))),0),2)&gt;
ROUND(IFERROR(VALUE(TRIM(SUBSTITUTE(BK99,CHAR(160),""))),0),2),
"KO : Le montant retenu TTC est supérieur au montant raisonnable TTC. Merci de revoir la ligne de dépense ou plafonner son montant.",
ROUND(IFERROR(VALUE(TRIM(SUBSTITUTE(BL99,CHAR(160),""))),0),2)&gt;
ROUND(IFERROR(VALUE(TRIM(SUBSTITUTE(BI99,CHAR(160),""))),0),2),
"Attention : Le montant retenu HT est supérieur au montant HT raisonnable. Merci de revoir la ligne de dépense, plafonner son montant, ou justifier la reventillation HT / TVA.",
ROUND(IFERROR(VALUE(TRIM(SUBSTITUTE(BM99,CHAR(160),""))),0),2)&gt;
ROUND(IFERROR(VALUE(TRIM(SUBSTITUTE(BJ99,CHAR(160),""))),0),2),
"Attention : Le montant TVA retenu est supérieur au montant TVA raisonnable. Merci de revoir la ligne de dépense, plafonner son montant, ou justifier la reventillation HT / TVA.",
ROUND(IFERROR(VALUE(TRIM(SUBSTITUTE(BN99,CHAR(160),""))),0),2)&gt;
ROUND(IFERROR(VALUE(TRIM(SUBSTITUTE(MIN(Q99,V99,AA99),CHAR(160),""))),0),2),
"Attention : Le devis retenu n'est pas le moins cher. Une justification de la part du porteur est nécessaire.",
ROUND(IFERROR(VALUE(TRIM(SUBSTITUTE(BN99,CHAR(160),""))),0),2)=0,
"Attention : montant présenté entièrement écarté",
ROUND(IFERROR(VALUE(TRIM(SUBSTITUTE(BK99,CHAR(160),""))),0),2)=
ROUND(IFERROR(VALUE(TRIM(SUBSTITUTE(BN99,CHAR(160),""))),0),2),
"OK",
ROUND(IFERROR(VALUE(TRIM(SUBSTITUTE(BK99,CHAR(160),""))),0),2)&gt;
ROUND(IFERROR(VALUE(TRIM(SUBSTITUTE(BN99,CHAR(160),""))),0),2),
" OK : Montant instruit inférieur au montant raisonnable.",
TRUE,""
))</f>
        <v/>
      </c>
      <c r="BQ99" s="14" t="str" cm="1">
        <f t="array" ref="BQ99">IF(OR(BN99="",AE99="",BL99="",AC99="",BM99="",AD99=""),"",_xlfn.IFS(ROUND(IFERROR(VALUE(TRIM(SUBSTITUTE(BN99,CHAR(160),""))),0),2)&gt;ROUND(IFERROR(VALUE(TRIM(SUBSTITUTE(AE99,CHAR(160),""))),0),2),"KO : Le montant retenu TTC est supérieur au montant présenté TTC. Merci de revoir la ligne de dépense ou plafonner son montant.",ROUND(IFERROR(VALUE(TRIM(SUBSTITUTE(BN99,CHAR(160),""))),0),2)=0,"Attention : montant présenté entièrement écarté",ROUND(IFERROR(VALUE(TRIM(SUBSTITUTE(BL99,CHAR(160),""))),0),2)&gt;ROUND(IFERROR(VALUE(TRIM(SUBSTITUTE(AC99,CHAR(160),""))),0),2),"Attention : Le montant retenu HT est supérieur au montant HT présenté. Merci de revoir la ligne de dépense, plafonner son montant, ou justifier la reventillation HT / TVA.",ROUND(IFERROR(VALUE(TRIM(SUBSTITUTE(BM99,CHAR(160),""))),0),2)&gt;ROUND(IFERROR(VALUE(TRIM(SUBSTITUTE(AD99,CHAR(160),""))),0),2),"Attention : Le montant TVA retenu est supérieur au montant TVA présenté. Merci de revoir la ligne de dépense, plafonner son montant, ou justifier la reventillation HT / TVA.",ROUND(IFERROR(VALUE(TRIM(SUBSTITUTE(AE99,CHAR(160),""))),0),2)=0,"",ROUND(IFERROR(VALUE(TRIM(SUBSTITUTE(BN99,CHAR(160),""))),0),2)=
ROUND(IFERROR(VALUE(TRIM(SUBSTITUTE(AE99,CHAR(160),""))),0),2),"OK",ROUND(IFERROR(VALUE(TRIM(SUBSTITUTE(BN99,CHAR(160),""))),0),2)&lt;ROUND(IFERROR(VALUE(TRIM(SUBSTITUTE(AE99,CHAR(160),""))),0),2),"Attention : montant présenté partiellement écarté",TRUE,""))</f>
        <v/>
      </c>
      <c r="BR99" s="71" t="str">
        <f t="shared" si="89"/>
        <v/>
      </c>
      <c r="BS99" s="71" t="str">
        <f t="shared" si="90"/>
        <v/>
      </c>
      <c r="BT99" s="71" t="str">
        <f t="shared" si="91"/>
        <v/>
      </c>
    </row>
    <row r="100" spans="1:72" ht="18" customHeight="1">
      <c r="A100" s="684">
        <v>92</v>
      </c>
      <c r="B100" s="7"/>
      <c r="C100" s="7"/>
      <c r="D100" s="424"/>
      <c r="E100" s="11"/>
      <c r="F100" s="7"/>
      <c r="G100" s="7"/>
      <c r="H100" s="7"/>
      <c r="I100" s="7"/>
      <c r="J100" s="18"/>
      <c r="K100" s="7"/>
      <c r="L100" s="19"/>
      <c r="M100" s="475"/>
      <c r="N100" s="7"/>
      <c r="O100" s="425"/>
      <c r="P100" s="9"/>
      <c r="Q100" s="64" t="str">
        <f t="shared" si="56"/>
        <v/>
      </c>
      <c r="R100" s="488"/>
      <c r="S100" s="471"/>
      <c r="T100" s="9"/>
      <c r="U100" s="9"/>
      <c r="V100" s="64" t="str">
        <f t="shared" si="57"/>
        <v/>
      </c>
      <c r="W100" s="496"/>
      <c r="X100" s="471"/>
      <c r="Y100" s="9"/>
      <c r="Z100" s="9"/>
      <c r="AA100" s="65" t="str">
        <f t="shared" si="58"/>
        <v/>
      </c>
      <c r="AB100" s="16"/>
      <c r="AC100" s="120" t="str" cm="1">
        <f t="array" ref="AC100">IF((_xlfn.IFS(TRIM(SUBSTITUTE(AB100,CHAR(160),""))="Devis 1",IFERROR(VALUE(TRIM(SUBSTITUTE(O100,CHAR(160),""))),0),TRIM(SUBSTITUTE(AB100,CHAR(160),""))="Devis 2",IFERROR(VALUE(TRIM(SUBSTITUTE(T100,CHAR(160),""))),0),TRIM(SUBSTITUTE(AB100,CHAR(160),""))="Devis 3",IFERROR(VALUE(TRIM(SUBSTITUTE(Y100,CHAR(160),""))),0),TRUE,0)*IFERROR(VALUE(TRIM(SUBSTITUTE(E100,CHAR(160),""))),0))=0,"",_xlfn.IFS(TRIM(SUBSTITUTE(AB100,CHAR(160),""))="Devis 1",IFERROR(VALUE(TRIM(SUBSTITUTE(O100,CHAR(160),""))),0),TRIM(SUBSTITUTE(AB100,CHAR(160),""))="Devis 2",IFERROR(VALUE(TRIM(SUBSTITUTE(T100,CHAR(160),""))),0),TRIM(SUBSTITUTE(AB100,CHAR(160),""))="Devis 3",IFERROR(VALUE(TRIM(SUBSTITUTE(Y100,CHAR(160),""))),0),TRUE,0)*IFERROR(VALUE(TRIM(SUBSTITUTE(E100,CHAR(160),""))),0))</f>
        <v/>
      </c>
      <c r="AD100" s="116" t="str" cm="1">
        <f t="array" ref="AD100">IF(ROUND((_xlfn.IFS(TRIM(SUBSTITUTE(AB100,CHAR(160),""))="Devis 1",IFERROR(VALUE(TRIM(SUBSTITUTE(P100,CHAR(160),""))),0),TRIM(SUBSTITUTE(AB100,CHAR(160),""))="Devis 2",IFERROR(VALUE(TRIM(SUBSTITUTE(U100,CHAR(160),""))),0),TRIM(SUBSTITUTE(AB100,CHAR(160),""))="Devis 3",IFERROR(VALUE(TRIM(SUBSTITUTE(Z100,CHAR(160),""))),0),TRUE,0)*IFERROR(VALUE(TRIM(SUBSTITUTE(E100,CHAR(160),""))),0)),2)=0,IF(AC100&lt;&gt;"",0,""),ROUND((_xlfn.IFS(TRIM(SUBSTITUTE(AB100,CHAR(160),""))="Devis 1",IFERROR(VALUE(TRIM(SUBSTITUTE(P100,CHAR(160),""))),0),TRIM(SUBSTITUTE(AB100,CHAR(160),""))="Devis 2",IFERROR(VALUE(TRIM(SUBSTITUTE(U100,CHAR(160),""))),0),TRIM(SUBSTITUTE(AB100,CHAR(160),""))="Devis 3",IFERROR(VALUE(TRIM(SUBSTITUTE(Z100,CHAR(160),""))),0),TRUE,0)*IFERROR(VALUE(TRIM(SUBSTITUTE(E100,CHAR(160),""))),0)),2))</f>
        <v/>
      </c>
      <c r="AE100" s="121" t="str">
        <f t="shared" si="92"/>
        <v/>
      </c>
      <c r="AF100" s="683"/>
      <c r="AG100" s="66" t="str">
        <f t="shared" si="59"/>
        <v/>
      </c>
      <c r="AH100" s="15" t="str">
        <f t="shared" si="60"/>
        <v/>
      </c>
      <c r="AI100" s="15" t="str">
        <f t="shared" si="61"/>
        <v/>
      </c>
      <c r="AJ100" s="442" t="str">
        <f t="shared" si="62"/>
        <v/>
      </c>
      <c r="AK100" s="15" t="str">
        <f t="shared" si="63"/>
        <v/>
      </c>
      <c r="AL100" s="15" t="str">
        <f t="shared" si="64"/>
        <v/>
      </c>
      <c r="AM100" s="15" t="str">
        <f t="shared" si="65"/>
        <v/>
      </c>
      <c r="AN100" s="15" t="str">
        <f t="shared" si="66"/>
        <v/>
      </c>
      <c r="AO100" s="15" t="str">
        <f t="shared" si="67"/>
        <v/>
      </c>
      <c r="AP100" s="15" t="str">
        <f t="shared" si="68"/>
        <v/>
      </c>
      <c r="AQ100" s="69" t="str">
        <f t="shared" si="69"/>
        <v/>
      </c>
      <c r="AR100" s="482" t="str">
        <f t="shared" si="70"/>
        <v/>
      </c>
      <c r="AS100" s="15" t="str">
        <f t="shared" si="71"/>
        <v/>
      </c>
      <c r="AT100" s="20" t="str">
        <f t="shared" si="72"/>
        <v/>
      </c>
      <c r="AU100" s="20" t="str">
        <f t="shared" si="73"/>
        <v/>
      </c>
      <c r="AV100" s="64" t="str">
        <f t="shared" si="74"/>
        <v/>
      </c>
      <c r="AW100" s="492" t="str">
        <f t="shared" si="75"/>
        <v/>
      </c>
      <c r="AX100" s="15" t="str">
        <f t="shared" si="76"/>
        <v/>
      </c>
      <c r="AY100" s="20" t="str">
        <f t="shared" si="77"/>
        <v/>
      </c>
      <c r="AZ100" s="20" t="str">
        <f t="shared" si="78"/>
        <v/>
      </c>
      <c r="BA100" s="64" t="str">
        <f t="shared" si="79"/>
        <v/>
      </c>
      <c r="BB100" s="499" t="str">
        <f t="shared" si="80"/>
        <v/>
      </c>
      <c r="BC100" s="15" t="str">
        <f t="shared" si="81"/>
        <v/>
      </c>
      <c r="BD100" s="20" t="str">
        <f t="shared" si="82"/>
        <v/>
      </c>
      <c r="BE100" s="20" t="str">
        <f t="shared" si="83"/>
        <v/>
      </c>
      <c r="BF100" s="70" t="str">
        <f t="shared" si="84"/>
        <v/>
      </c>
      <c r="BG100" s="66" t="str">
        <f t="shared" si="85"/>
        <v/>
      </c>
      <c r="BH100" s="72"/>
      <c r="BI100" s="71" t="str">
        <f t="shared" si="86"/>
        <v/>
      </c>
      <c r="BJ100" s="71" t="str">
        <f t="shared" si="55"/>
        <v/>
      </c>
      <c r="BK100" s="504" t="str">
        <f t="shared" si="87"/>
        <v/>
      </c>
      <c r="BL100" s="504" t="str" cm="1">
        <f t="array" ref="BL100">IF($AJ100="","",
_xlfn.IFS(
$BG100="Devis 1",
IF(ISBLANK(AT100),"",IFERROR(VALUE(TRIM(SUBSTITUTE(AT100,CHAR(160),""))),0)*IFERROR(VALUE(TRIM(SUBSTITUTE($AJ100,CHAR(160),""))),0)),
$BG100="Devis 2",
IF(ISBLANK(AY100),"",IFERROR(VALUE(TRIM(SUBSTITUTE(AY100,CHAR(160),""))),0)*IFERROR(VALUE(TRIM(SUBSTITUTE($AJ100,CHAR(160),""))),0)),
$BG100="Devis 3",
IF(ISBLANK(BD100),"",IFERROR(VALUE(TRIM(SUBSTITUTE(BD100,CHAR(160),""))),0)*IFERROR(VALUE(TRIM(SUBSTITUTE($AJ100,CHAR(160),""))),0)),
TRUE,0
)
)</f>
        <v/>
      </c>
      <c r="BM100" s="715" t="str" cm="1">
        <f t="array" ref="BM100">IF($AJ100="","",
_xlfn.IFS(
$BG100="Devis 1",
IF(ISBLANK(AU100),"",IFERROR(VALUE(TRIM(SUBSTITUTE(AU100,CHAR(160),""))),0)*IFERROR(VALUE(TRIM(SUBSTITUTE($AJ100,CHAR(160),""))),0)),
$BG100="Devis 2",
IF(ISBLANK(AZ100),"",IFERROR(VALUE(TRIM(SUBSTITUTE(AZ100,CHAR(160),""))),0)*IFERROR(VALUE(TRIM(SUBSTITUTE($AJ100,CHAR(160),""))),0)),
$BG100="Devis 3",
IF(ISBLANK(BE100),"",IFERROR(VALUE(TRIM(SUBSTITUTE(BE100,CHAR(160),""))),0)*IFERROR(VALUE(TRIM(SUBSTITUTE($AJ100,CHAR(160),""))),0)),
TRUE,0
)
)</f>
        <v/>
      </c>
      <c r="BN100" s="511" t="str">
        <f t="shared" si="88"/>
        <v/>
      </c>
      <c r="BO100" s="505"/>
      <c r="BP100" s="14" t="str" cm="1">
        <f t="array" ref="BP100">IF(OR(BN100="",BK100="",BL100="",BI100="",BM100="",BJ100=""),"",_xlfn.IFS(
ROUND(IFERROR(VALUE(TRIM(SUBSTITUTE(BN100,CHAR(160),""))),0),2)&gt;
ROUND(IFERROR(VALUE(TRIM(SUBSTITUTE(BK100,CHAR(160),""))),0),2),
"KO : Le montant retenu TTC est supérieur au montant raisonnable TTC. Merci de revoir la ligne de dépense ou plafonner son montant.",
ROUND(IFERROR(VALUE(TRIM(SUBSTITUTE(BL100,CHAR(160),""))),0),2)&gt;
ROUND(IFERROR(VALUE(TRIM(SUBSTITUTE(BI100,CHAR(160),""))),0),2),
"Attention : Le montant retenu HT est supérieur au montant HT raisonnable. Merci de revoir la ligne de dépense, plafonner son montant, ou justifier la reventillation HT / TVA.",
ROUND(IFERROR(VALUE(TRIM(SUBSTITUTE(BM100,CHAR(160),""))),0),2)&gt;
ROUND(IFERROR(VALUE(TRIM(SUBSTITUTE(BJ100,CHAR(160),""))),0),2),
"Attention : Le montant TVA retenu est supérieur au montant TVA raisonnable. Merci de revoir la ligne de dépense, plafonner son montant, ou justifier la reventillation HT / TVA.",
ROUND(IFERROR(VALUE(TRIM(SUBSTITUTE(BN100,CHAR(160),""))),0),2)&gt;
ROUND(IFERROR(VALUE(TRIM(SUBSTITUTE(MIN(Q100,V100,AA100),CHAR(160),""))),0),2),
"Attention : Le devis retenu n'est pas le moins cher. Une justification de la part du porteur est nécessaire.",
ROUND(IFERROR(VALUE(TRIM(SUBSTITUTE(BN100,CHAR(160),""))),0),2)=0,
"Attention : montant présenté entièrement écarté",
ROUND(IFERROR(VALUE(TRIM(SUBSTITUTE(BK100,CHAR(160),""))),0),2)=
ROUND(IFERROR(VALUE(TRIM(SUBSTITUTE(BN100,CHAR(160),""))),0),2),
"OK",
ROUND(IFERROR(VALUE(TRIM(SUBSTITUTE(BK100,CHAR(160),""))),0),2)&gt;
ROUND(IFERROR(VALUE(TRIM(SUBSTITUTE(BN100,CHAR(160),""))),0),2),
" OK : Montant instruit inférieur au montant raisonnable.",
TRUE,""
))</f>
        <v/>
      </c>
      <c r="BQ100" s="14" t="str" cm="1">
        <f t="array" ref="BQ100">IF(OR(BN100="",AE100="",BL100="",AC100="",BM100="",AD100=""),"",_xlfn.IFS(ROUND(IFERROR(VALUE(TRIM(SUBSTITUTE(BN100,CHAR(160),""))),0),2)&gt;ROUND(IFERROR(VALUE(TRIM(SUBSTITUTE(AE100,CHAR(160),""))),0),2),"KO : Le montant retenu TTC est supérieur au montant présenté TTC. Merci de revoir la ligne de dépense ou plafonner son montant.",ROUND(IFERROR(VALUE(TRIM(SUBSTITUTE(BN100,CHAR(160),""))),0),2)=0,"Attention : montant présenté entièrement écarté",ROUND(IFERROR(VALUE(TRIM(SUBSTITUTE(BL100,CHAR(160),""))),0),2)&gt;ROUND(IFERROR(VALUE(TRIM(SUBSTITUTE(AC100,CHAR(160),""))),0),2),"Attention : Le montant retenu HT est supérieur au montant HT présenté. Merci de revoir la ligne de dépense, plafonner son montant, ou justifier la reventillation HT / TVA.",ROUND(IFERROR(VALUE(TRIM(SUBSTITUTE(BM100,CHAR(160),""))),0),2)&gt;ROUND(IFERROR(VALUE(TRIM(SUBSTITUTE(AD100,CHAR(160),""))),0),2),"Attention : Le montant TVA retenu est supérieur au montant TVA présenté. Merci de revoir la ligne de dépense, plafonner son montant, ou justifier la reventillation HT / TVA.",ROUND(IFERROR(VALUE(TRIM(SUBSTITUTE(AE100,CHAR(160),""))),0),2)=0,"",ROUND(IFERROR(VALUE(TRIM(SUBSTITUTE(BN100,CHAR(160),""))),0),2)=
ROUND(IFERROR(VALUE(TRIM(SUBSTITUTE(AE100,CHAR(160),""))),0),2),"OK",ROUND(IFERROR(VALUE(TRIM(SUBSTITUTE(BN100,CHAR(160),""))),0),2)&lt;ROUND(IFERROR(VALUE(TRIM(SUBSTITUTE(AE100,CHAR(160),""))),0),2),"Attention : montant présenté partiellement écarté",TRUE,""))</f>
        <v/>
      </c>
      <c r="BR100" s="71" t="str">
        <f t="shared" si="89"/>
        <v/>
      </c>
      <c r="BS100" s="71" t="str">
        <f t="shared" si="90"/>
        <v/>
      </c>
      <c r="BT100" s="71" t="str">
        <f t="shared" si="91"/>
        <v/>
      </c>
    </row>
    <row r="101" spans="1:72" ht="18" customHeight="1">
      <c r="A101" s="684">
        <v>93</v>
      </c>
      <c r="B101" s="7"/>
      <c r="C101" s="7"/>
      <c r="D101" s="424"/>
      <c r="E101" s="11"/>
      <c r="F101" s="7"/>
      <c r="G101" s="7"/>
      <c r="H101" s="7"/>
      <c r="I101" s="7"/>
      <c r="J101" s="18"/>
      <c r="K101" s="7"/>
      <c r="L101" s="19"/>
      <c r="M101" s="475"/>
      <c r="N101" s="7"/>
      <c r="O101" s="425"/>
      <c r="P101" s="9"/>
      <c r="Q101" s="64" t="str">
        <f t="shared" si="56"/>
        <v/>
      </c>
      <c r="R101" s="488"/>
      <c r="S101" s="471"/>
      <c r="T101" s="9"/>
      <c r="U101" s="9"/>
      <c r="V101" s="64" t="str">
        <f t="shared" si="57"/>
        <v/>
      </c>
      <c r="W101" s="496"/>
      <c r="X101" s="471"/>
      <c r="Y101" s="9"/>
      <c r="Z101" s="9"/>
      <c r="AA101" s="65" t="str">
        <f t="shared" si="58"/>
        <v/>
      </c>
      <c r="AB101" s="16"/>
      <c r="AC101" s="120" t="str" cm="1">
        <f t="array" ref="AC101">IF((_xlfn.IFS(TRIM(SUBSTITUTE(AB101,CHAR(160),""))="Devis 1",IFERROR(VALUE(TRIM(SUBSTITUTE(O101,CHAR(160),""))),0),TRIM(SUBSTITUTE(AB101,CHAR(160),""))="Devis 2",IFERROR(VALUE(TRIM(SUBSTITUTE(T101,CHAR(160),""))),0),TRIM(SUBSTITUTE(AB101,CHAR(160),""))="Devis 3",IFERROR(VALUE(TRIM(SUBSTITUTE(Y101,CHAR(160),""))),0),TRUE,0)*IFERROR(VALUE(TRIM(SUBSTITUTE(E101,CHAR(160),""))),0))=0,"",_xlfn.IFS(TRIM(SUBSTITUTE(AB101,CHAR(160),""))="Devis 1",IFERROR(VALUE(TRIM(SUBSTITUTE(O101,CHAR(160),""))),0),TRIM(SUBSTITUTE(AB101,CHAR(160),""))="Devis 2",IFERROR(VALUE(TRIM(SUBSTITUTE(T101,CHAR(160),""))),0),TRIM(SUBSTITUTE(AB101,CHAR(160),""))="Devis 3",IFERROR(VALUE(TRIM(SUBSTITUTE(Y101,CHAR(160),""))),0),TRUE,0)*IFERROR(VALUE(TRIM(SUBSTITUTE(E101,CHAR(160),""))),0))</f>
        <v/>
      </c>
      <c r="AD101" s="116" t="str" cm="1">
        <f t="array" ref="AD101">IF(ROUND((_xlfn.IFS(TRIM(SUBSTITUTE(AB101,CHAR(160),""))="Devis 1",IFERROR(VALUE(TRIM(SUBSTITUTE(P101,CHAR(160),""))),0),TRIM(SUBSTITUTE(AB101,CHAR(160),""))="Devis 2",IFERROR(VALUE(TRIM(SUBSTITUTE(U101,CHAR(160),""))),0),TRIM(SUBSTITUTE(AB101,CHAR(160),""))="Devis 3",IFERROR(VALUE(TRIM(SUBSTITUTE(Z101,CHAR(160),""))),0),TRUE,0)*IFERROR(VALUE(TRIM(SUBSTITUTE(E101,CHAR(160),""))),0)),2)=0,IF(AC101&lt;&gt;"",0,""),ROUND((_xlfn.IFS(TRIM(SUBSTITUTE(AB101,CHAR(160),""))="Devis 1",IFERROR(VALUE(TRIM(SUBSTITUTE(P101,CHAR(160),""))),0),TRIM(SUBSTITUTE(AB101,CHAR(160),""))="Devis 2",IFERROR(VALUE(TRIM(SUBSTITUTE(U101,CHAR(160),""))),0),TRIM(SUBSTITUTE(AB101,CHAR(160),""))="Devis 3",IFERROR(VALUE(TRIM(SUBSTITUTE(Z101,CHAR(160),""))),0),TRUE,0)*IFERROR(VALUE(TRIM(SUBSTITUTE(E101,CHAR(160),""))),0)),2))</f>
        <v/>
      </c>
      <c r="AE101" s="121" t="str">
        <f t="shared" si="92"/>
        <v/>
      </c>
      <c r="AF101" s="683"/>
      <c r="AG101" s="66" t="str">
        <f t="shared" si="59"/>
        <v/>
      </c>
      <c r="AH101" s="15" t="str">
        <f t="shared" si="60"/>
        <v/>
      </c>
      <c r="AI101" s="15" t="str">
        <f t="shared" si="61"/>
        <v/>
      </c>
      <c r="AJ101" s="442" t="str">
        <f t="shared" si="62"/>
        <v/>
      </c>
      <c r="AK101" s="15" t="str">
        <f t="shared" si="63"/>
        <v/>
      </c>
      <c r="AL101" s="15" t="str">
        <f t="shared" si="64"/>
        <v/>
      </c>
      <c r="AM101" s="15" t="str">
        <f t="shared" si="65"/>
        <v/>
      </c>
      <c r="AN101" s="15" t="str">
        <f t="shared" si="66"/>
        <v/>
      </c>
      <c r="AO101" s="15" t="str">
        <f t="shared" si="67"/>
        <v/>
      </c>
      <c r="AP101" s="15" t="str">
        <f t="shared" si="68"/>
        <v/>
      </c>
      <c r="AQ101" s="69" t="str">
        <f t="shared" si="69"/>
        <v/>
      </c>
      <c r="AR101" s="482" t="str">
        <f t="shared" si="70"/>
        <v/>
      </c>
      <c r="AS101" s="15" t="str">
        <f t="shared" si="71"/>
        <v/>
      </c>
      <c r="AT101" s="20" t="str">
        <f t="shared" si="72"/>
        <v/>
      </c>
      <c r="AU101" s="20" t="str">
        <f t="shared" si="73"/>
        <v/>
      </c>
      <c r="AV101" s="64" t="str">
        <f t="shared" si="74"/>
        <v/>
      </c>
      <c r="AW101" s="492" t="str">
        <f t="shared" si="75"/>
        <v/>
      </c>
      <c r="AX101" s="15" t="str">
        <f t="shared" si="76"/>
        <v/>
      </c>
      <c r="AY101" s="20" t="str">
        <f t="shared" si="77"/>
        <v/>
      </c>
      <c r="AZ101" s="20" t="str">
        <f t="shared" si="78"/>
        <v/>
      </c>
      <c r="BA101" s="64" t="str">
        <f t="shared" si="79"/>
        <v/>
      </c>
      <c r="BB101" s="499" t="str">
        <f t="shared" si="80"/>
        <v/>
      </c>
      <c r="BC101" s="15" t="str">
        <f t="shared" si="81"/>
        <v/>
      </c>
      <c r="BD101" s="20" t="str">
        <f t="shared" si="82"/>
        <v/>
      </c>
      <c r="BE101" s="20" t="str">
        <f t="shared" si="83"/>
        <v/>
      </c>
      <c r="BF101" s="70" t="str">
        <f t="shared" si="84"/>
        <v/>
      </c>
      <c r="BG101" s="66" t="str">
        <f t="shared" si="85"/>
        <v/>
      </c>
      <c r="BH101" s="72"/>
      <c r="BI101" s="71" t="str">
        <f t="shared" si="86"/>
        <v/>
      </c>
      <c r="BJ101" s="71" t="str">
        <f t="shared" si="55"/>
        <v/>
      </c>
      <c r="BK101" s="504" t="str">
        <f t="shared" si="87"/>
        <v/>
      </c>
      <c r="BL101" s="504" t="str" cm="1">
        <f t="array" ref="BL101">IF($AJ101="","",
_xlfn.IFS(
$BG101="Devis 1",
IF(ISBLANK(AT101),"",IFERROR(VALUE(TRIM(SUBSTITUTE(AT101,CHAR(160),""))),0)*IFERROR(VALUE(TRIM(SUBSTITUTE($AJ101,CHAR(160),""))),0)),
$BG101="Devis 2",
IF(ISBLANK(AY101),"",IFERROR(VALUE(TRIM(SUBSTITUTE(AY101,CHAR(160),""))),0)*IFERROR(VALUE(TRIM(SUBSTITUTE($AJ101,CHAR(160),""))),0)),
$BG101="Devis 3",
IF(ISBLANK(BD101),"",IFERROR(VALUE(TRIM(SUBSTITUTE(BD101,CHAR(160),""))),0)*IFERROR(VALUE(TRIM(SUBSTITUTE($AJ101,CHAR(160),""))),0)),
TRUE,0
)
)</f>
        <v/>
      </c>
      <c r="BM101" s="715" t="str" cm="1">
        <f t="array" ref="BM101">IF($AJ101="","",
_xlfn.IFS(
$BG101="Devis 1",
IF(ISBLANK(AU101),"",IFERROR(VALUE(TRIM(SUBSTITUTE(AU101,CHAR(160),""))),0)*IFERROR(VALUE(TRIM(SUBSTITUTE($AJ101,CHAR(160),""))),0)),
$BG101="Devis 2",
IF(ISBLANK(AZ101),"",IFERROR(VALUE(TRIM(SUBSTITUTE(AZ101,CHAR(160),""))),0)*IFERROR(VALUE(TRIM(SUBSTITUTE($AJ101,CHAR(160),""))),0)),
$BG101="Devis 3",
IF(ISBLANK(BE101),"",IFERROR(VALUE(TRIM(SUBSTITUTE(BE101,CHAR(160),""))),0)*IFERROR(VALUE(TRIM(SUBSTITUTE($AJ101,CHAR(160),""))),0)),
TRUE,0
)
)</f>
        <v/>
      </c>
      <c r="BN101" s="511" t="str">
        <f t="shared" si="88"/>
        <v/>
      </c>
      <c r="BO101" s="505"/>
      <c r="BP101" s="14" t="str" cm="1">
        <f t="array" ref="BP101">IF(OR(BN101="",BK101="",BL101="",BI101="",BM101="",BJ101=""),"",_xlfn.IFS(
ROUND(IFERROR(VALUE(TRIM(SUBSTITUTE(BN101,CHAR(160),""))),0),2)&gt;
ROUND(IFERROR(VALUE(TRIM(SUBSTITUTE(BK101,CHAR(160),""))),0),2),
"KO : Le montant retenu TTC est supérieur au montant raisonnable TTC. Merci de revoir la ligne de dépense ou plafonner son montant.",
ROUND(IFERROR(VALUE(TRIM(SUBSTITUTE(BL101,CHAR(160),""))),0),2)&gt;
ROUND(IFERROR(VALUE(TRIM(SUBSTITUTE(BI101,CHAR(160),""))),0),2),
"Attention : Le montant retenu HT est supérieur au montant HT raisonnable. Merci de revoir la ligne de dépense, plafonner son montant, ou justifier la reventillation HT / TVA.",
ROUND(IFERROR(VALUE(TRIM(SUBSTITUTE(BM101,CHAR(160),""))),0),2)&gt;
ROUND(IFERROR(VALUE(TRIM(SUBSTITUTE(BJ101,CHAR(160),""))),0),2),
"Attention : Le montant TVA retenu est supérieur au montant TVA raisonnable. Merci de revoir la ligne de dépense, plafonner son montant, ou justifier la reventillation HT / TVA.",
ROUND(IFERROR(VALUE(TRIM(SUBSTITUTE(BN101,CHAR(160),""))),0),2)&gt;
ROUND(IFERROR(VALUE(TRIM(SUBSTITUTE(MIN(Q101,V101,AA101),CHAR(160),""))),0),2),
"Attention : Le devis retenu n'est pas le moins cher. Une justification de la part du porteur est nécessaire.",
ROUND(IFERROR(VALUE(TRIM(SUBSTITUTE(BN101,CHAR(160),""))),0),2)=0,
"Attention : montant présenté entièrement écarté",
ROUND(IFERROR(VALUE(TRIM(SUBSTITUTE(BK101,CHAR(160),""))),0),2)=
ROUND(IFERROR(VALUE(TRIM(SUBSTITUTE(BN101,CHAR(160),""))),0),2),
"OK",
ROUND(IFERROR(VALUE(TRIM(SUBSTITUTE(BK101,CHAR(160),""))),0),2)&gt;
ROUND(IFERROR(VALUE(TRIM(SUBSTITUTE(BN101,CHAR(160),""))),0),2),
" OK : Montant instruit inférieur au montant raisonnable.",
TRUE,""
))</f>
        <v/>
      </c>
      <c r="BQ101" s="14" t="str" cm="1">
        <f t="array" ref="BQ101">IF(OR(BN101="",AE101="",BL101="",AC101="",BM101="",AD101=""),"",_xlfn.IFS(ROUND(IFERROR(VALUE(TRIM(SUBSTITUTE(BN101,CHAR(160),""))),0),2)&gt;ROUND(IFERROR(VALUE(TRIM(SUBSTITUTE(AE101,CHAR(160),""))),0),2),"KO : Le montant retenu TTC est supérieur au montant présenté TTC. Merci de revoir la ligne de dépense ou plafonner son montant.",ROUND(IFERROR(VALUE(TRIM(SUBSTITUTE(BN101,CHAR(160),""))),0),2)=0,"Attention : montant présenté entièrement écarté",ROUND(IFERROR(VALUE(TRIM(SUBSTITUTE(BL101,CHAR(160),""))),0),2)&gt;ROUND(IFERROR(VALUE(TRIM(SUBSTITUTE(AC101,CHAR(160),""))),0),2),"Attention : Le montant retenu HT est supérieur au montant HT présenté. Merci de revoir la ligne de dépense, plafonner son montant, ou justifier la reventillation HT / TVA.",ROUND(IFERROR(VALUE(TRIM(SUBSTITUTE(BM101,CHAR(160),""))),0),2)&gt;ROUND(IFERROR(VALUE(TRIM(SUBSTITUTE(AD101,CHAR(160),""))),0),2),"Attention : Le montant TVA retenu est supérieur au montant TVA présenté. Merci de revoir la ligne de dépense, plafonner son montant, ou justifier la reventillation HT / TVA.",ROUND(IFERROR(VALUE(TRIM(SUBSTITUTE(AE101,CHAR(160),""))),0),2)=0,"",ROUND(IFERROR(VALUE(TRIM(SUBSTITUTE(BN101,CHAR(160),""))),0),2)=
ROUND(IFERROR(VALUE(TRIM(SUBSTITUTE(AE101,CHAR(160),""))),0),2),"OK",ROUND(IFERROR(VALUE(TRIM(SUBSTITUTE(BN101,CHAR(160),""))),0),2)&lt;ROUND(IFERROR(VALUE(TRIM(SUBSTITUTE(AE101,CHAR(160),""))),0),2),"Attention : montant présenté partiellement écarté",TRUE,""))</f>
        <v/>
      </c>
      <c r="BR101" s="71" t="str">
        <f t="shared" si="89"/>
        <v/>
      </c>
      <c r="BS101" s="71" t="str">
        <f t="shared" si="90"/>
        <v/>
      </c>
      <c r="BT101" s="71" t="str">
        <f t="shared" si="91"/>
        <v/>
      </c>
    </row>
    <row r="102" spans="1:72" ht="18" customHeight="1">
      <c r="A102" s="684">
        <v>94</v>
      </c>
      <c r="B102" s="7"/>
      <c r="C102" s="7"/>
      <c r="D102" s="424"/>
      <c r="E102" s="11"/>
      <c r="F102" s="7"/>
      <c r="G102" s="7"/>
      <c r="H102" s="7"/>
      <c r="I102" s="7"/>
      <c r="J102" s="18"/>
      <c r="K102" s="7"/>
      <c r="L102" s="19"/>
      <c r="M102" s="475"/>
      <c r="N102" s="7"/>
      <c r="O102" s="425"/>
      <c r="P102" s="9"/>
      <c r="Q102" s="64" t="str">
        <f t="shared" si="56"/>
        <v/>
      </c>
      <c r="R102" s="488"/>
      <c r="S102" s="471"/>
      <c r="T102" s="9"/>
      <c r="U102" s="9"/>
      <c r="V102" s="64" t="str">
        <f t="shared" si="57"/>
        <v/>
      </c>
      <c r="W102" s="496"/>
      <c r="X102" s="471"/>
      <c r="Y102" s="9"/>
      <c r="Z102" s="9"/>
      <c r="AA102" s="65" t="str">
        <f t="shared" si="58"/>
        <v/>
      </c>
      <c r="AB102" s="16"/>
      <c r="AC102" s="120" t="str" cm="1">
        <f t="array" ref="AC102">IF((_xlfn.IFS(TRIM(SUBSTITUTE(AB102,CHAR(160),""))="Devis 1",IFERROR(VALUE(TRIM(SUBSTITUTE(O102,CHAR(160),""))),0),TRIM(SUBSTITUTE(AB102,CHAR(160),""))="Devis 2",IFERROR(VALUE(TRIM(SUBSTITUTE(T102,CHAR(160),""))),0),TRIM(SUBSTITUTE(AB102,CHAR(160),""))="Devis 3",IFERROR(VALUE(TRIM(SUBSTITUTE(Y102,CHAR(160),""))),0),TRUE,0)*IFERROR(VALUE(TRIM(SUBSTITUTE(E102,CHAR(160),""))),0))=0,"",_xlfn.IFS(TRIM(SUBSTITUTE(AB102,CHAR(160),""))="Devis 1",IFERROR(VALUE(TRIM(SUBSTITUTE(O102,CHAR(160),""))),0),TRIM(SUBSTITUTE(AB102,CHAR(160),""))="Devis 2",IFERROR(VALUE(TRIM(SUBSTITUTE(T102,CHAR(160),""))),0),TRIM(SUBSTITUTE(AB102,CHAR(160),""))="Devis 3",IFERROR(VALUE(TRIM(SUBSTITUTE(Y102,CHAR(160),""))),0),TRUE,0)*IFERROR(VALUE(TRIM(SUBSTITUTE(E102,CHAR(160),""))),0))</f>
        <v/>
      </c>
      <c r="AD102" s="116" t="str" cm="1">
        <f t="array" ref="AD102">IF(ROUND((_xlfn.IFS(TRIM(SUBSTITUTE(AB102,CHAR(160),""))="Devis 1",IFERROR(VALUE(TRIM(SUBSTITUTE(P102,CHAR(160),""))),0),TRIM(SUBSTITUTE(AB102,CHAR(160),""))="Devis 2",IFERROR(VALUE(TRIM(SUBSTITUTE(U102,CHAR(160),""))),0),TRIM(SUBSTITUTE(AB102,CHAR(160),""))="Devis 3",IFERROR(VALUE(TRIM(SUBSTITUTE(Z102,CHAR(160),""))),0),TRUE,0)*IFERROR(VALUE(TRIM(SUBSTITUTE(E102,CHAR(160),""))),0)),2)=0,IF(AC102&lt;&gt;"",0,""),ROUND((_xlfn.IFS(TRIM(SUBSTITUTE(AB102,CHAR(160),""))="Devis 1",IFERROR(VALUE(TRIM(SUBSTITUTE(P102,CHAR(160),""))),0),TRIM(SUBSTITUTE(AB102,CHAR(160),""))="Devis 2",IFERROR(VALUE(TRIM(SUBSTITUTE(U102,CHAR(160),""))),0),TRIM(SUBSTITUTE(AB102,CHAR(160),""))="Devis 3",IFERROR(VALUE(TRIM(SUBSTITUTE(Z102,CHAR(160),""))),0),TRUE,0)*IFERROR(VALUE(TRIM(SUBSTITUTE(E102,CHAR(160),""))),0)),2))</f>
        <v/>
      </c>
      <c r="AE102" s="121" t="str">
        <f t="shared" si="92"/>
        <v/>
      </c>
      <c r="AF102" s="683"/>
      <c r="AG102" s="66" t="str">
        <f t="shared" si="59"/>
        <v/>
      </c>
      <c r="AH102" s="15" t="str">
        <f t="shared" si="60"/>
        <v/>
      </c>
      <c r="AI102" s="15" t="str">
        <f t="shared" si="61"/>
        <v/>
      </c>
      <c r="AJ102" s="442" t="str">
        <f t="shared" si="62"/>
        <v/>
      </c>
      <c r="AK102" s="15" t="str">
        <f t="shared" si="63"/>
        <v/>
      </c>
      <c r="AL102" s="15" t="str">
        <f t="shared" si="64"/>
        <v/>
      </c>
      <c r="AM102" s="15" t="str">
        <f t="shared" si="65"/>
        <v/>
      </c>
      <c r="AN102" s="15" t="str">
        <f t="shared" si="66"/>
        <v/>
      </c>
      <c r="AO102" s="15" t="str">
        <f t="shared" si="67"/>
        <v/>
      </c>
      <c r="AP102" s="15" t="str">
        <f t="shared" si="68"/>
        <v/>
      </c>
      <c r="AQ102" s="69" t="str">
        <f t="shared" si="69"/>
        <v/>
      </c>
      <c r="AR102" s="482" t="str">
        <f t="shared" si="70"/>
        <v/>
      </c>
      <c r="AS102" s="15" t="str">
        <f t="shared" si="71"/>
        <v/>
      </c>
      <c r="AT102" s="20" t="str">
        <f t="shared" si="72"/>
        <v/>
      </c>
      <c r="AU102" s="20" t="str">
        <f t="shared" si="73"/>
        <v/>
      </c>
      <c r="AV102" s="64" t="str">
        <f t="shared" si="74"/>
        <v/>
      </c>
      <c r="AW102" s="492" t="str">
        <f t="shared" si="75"/>
        <v/>
      </c>
      <c r="AX102" s="15" t="str">
        <f t="shared" si="76"/>
        <v/>
      </c>
      <c r="AY102" s="20" t="str">
        <f t="shared" si="77"/>
        <v/>
      </c>
      <c r="AZ102" s="20" t="str">
        <f t="shared" si="78"/>
        <v/>
      </c>
      <c r="BA102" s="64" t="str">
        <f t="shared" si="79"/>
        <v/>
      </c>
      <c r="BB102" s="499" t="str">
        <f t="shared" si="80"/>
        <v/>
      </c>
      <c r="BC102" s="15" t="str">
        <f t="shared" si="81"/>
        <v/>
      </c>
      <c r="BD102" s="20" t="str">
        <f t="shared" si="82"/>
        <v/>
      </c>
      <c r="BE102" s="20" t="str">
        <f t="shared" si="83"/>
        <v/>
      </c>
      <c r="BF102" s="70" t="str">
        <f t="shared" si="84"/>
        <v/>
      </c>
      <c r="BG102" s="66" t="str">
        <f t="shared" si="85"/>
        <v/>
      </c>
      <c r="BH102" s="72"/>
      <c r="BI102" s="71" t="str">
        <f t="shared" si="86"/>
        <v/>
      </c>
      <c r="BJ102" s="71" t="str">
        <f t="shared" si="55"/>
        <v/>
      </c>
      <c r="BK102" s="504" t="str">
        <f t="shared" si="87"/>
        <v/>
      </c>
      <c r="BL102" s="504" t="str" cm="1">
        <f t="array" ref="BL102">IF($AJ102="","",
_xlfn.IFS(
$BG102="Devis 1",
IF(ISBLANK(AT102),"",IFERROR(VALUE(TRIM(SUBSTITUTE(AT102,CHAR(160),""))),0)*IFERROR(VALUE(TRIM(SUBSTITUTE($AJ102,CHAR(160),""))),0)),
$BG102="Devis 2",
IF(ISBLANK(AY102),"",IFERROR(VALUE(TRIM(SUBSTITUTE(AY102,CHAR(160),""))),0)*IFERROR(VALUE(TRIM(SUBSTITUTE($AJ102,CHAR(160),""))),0)),
$BG102="Devis 3",
IF(ISBLANK(BD102),"",IFERROR(VALUE(TRIM(SUBSTITUTE(BD102,CHAR(160),""))),0)*IFERROR(VALUE(TRIM(SUBSTITUTE($AJ102,CHAR(160),""))),0)),
TRUE,0
)
)</f>
        <v/>
      </c>
      <c r="BM102" s="715" t="str" cm="1">
        <f t="array" ref="BM102">IF($AJ102="","",
_xlfn.IFS(
$BG102="Devis 1",
IF(ISBLANK(AU102),"",IFERROR(VALUE(TRIM(SUBSTITUTE(AU102,CHAR(160),""))),0)*IFERROR(VALUE(TRIM(SUBSTITUTE($AJ102,CHAR(160),""))),0)),
$BG102="Devis 2",
IF(ISBLANK(AZ102),"",IFERROR(VALUE(TRIM(SUBSTITUTE(AZ102,CHAR(160),""))),0)*IFERROR(VALUE(TRIM(SUBSTITUTE($AJ102,CHAR(160),""))),0)),
$BG102="Devis 3",
IF(ISBLANK(BE102),"",IFERROR(VALUE(TRIM(SUBSTITUTE(BE102,CHAR(160),""))),0)*IFERROR(VALUE(TRIM(SUBSTITUTE($AJ102,CHAR(160),""))),0)),
TRUE,0
)
)</f>
        <v/>
      </c>
      <c r="BN102" s="511" t="str">
        <f t="shared" si="88"/>
        <v/>
      </c>
      <c r="BO102" s="505"/>
      <c r="BP102" s="14" t="str" cm="1">
        <f t="array" ref="BP102">IF(OR(BN102="",BK102="",BL102="",BI102="",BM102="",BJ102=""),"",_xlfn.IFS(
ROUND(IFERROR(VALUE(TRIM(SUBSTITUTE(BN102,CHAR(160),""))),0),2)&gt;
ROUND(IFERROR(VALUE(TRIM(SUBSTITUTE(BK102,CHAR(160),""))),0),2),
"KO : Le montant retenu TTC est supérieur au montant raisonnable TTC. Merci de revoir la ligne de dépense ou plafonner son montant.",
ROUND(IFERROR(VALUE(TRIM(SUBSTITUTE(BL102,CHAR(160),""))),0),2)&gt;
ROUND(IFERROR(VALUE(TRIM(SUBSTITUTE(BI102,CHAR(160),""))),0),2),
"Attention : Le montant retenu HT est supérieur au montant HT raisonnable. Merci de revoir la ligne de dépense, plafonner son montant, ou justifier la reventillation HT / TVA.",
ROUND(IFERROR(VALUE(TRIM(SUBSTITUTE(BM102,CHAR(160),""))),0),2)&gt;
ROUND(IFERROR(VALUE(TRIM(SUBSTITUTE(BJ102,CHAR(160),""))),0),2),
"Attention : Le montant TVA retenu est supérieur au montant TVA raisonnable. Merci de revoir la ligne de dépense, plafonner son montant, ou justifier la reventillation HT / TVA.",
ROUND(IFERROR(VALUE(TRIM(SUBSTITUTE(BN102,CHAR(160),""))),0),2)&gt;
ROUND(IFERROR(VALUE(TRIM(SUBSTITUTE(MIN(Q102,V102,AA102),CHAR(160),""))),0),2),
"Attention : Le devis retenu n'est pas le moins cher. Une justification de la part du porteur est nécessaire.",
ROUND(IFERROR(VALUE(TRIM(SUBSTITUTE(BN102,CHAR(160),""))),0),2)=0,
"Attention : montant présenté entièrement écarté",
ROUND(IFERROR(VALUE(TRIM(SUBSTITUTE(BK102,CHAR(160),""))),0),2)=
ROUND(IFERROR(VALUE(TRIM(SUBSTITUTE(BN102,CHAR(160),""))),0),2),
"OK",
ROUND(IFERROR(VALUE(TRIM(SUBSTITUTE(BK102,CHAR(160),""))),0),2)&gt;
ROUND(IFERROR(VALUE(TRIM(SUBSTITUTE(BN102,CHAR(160),""))),0),2),
" OK : Montant instruit inférieur au montant raisonnable.",
TRUE,""
))</f>
        <v/>
      </c>
      <c r="BQ102" s="14" t="str" cm="1">
        <f t="array" ref="BQ102">IF(OR(BN102="",AE102="",BL102="",AC102="",BM102="",AD102=""),"",_xlfn.IFS(ROUND(IFERROR(VALUE(TRIM(SUBSTITUTE(BN102,CHAR(160),""))),0),2)&gt;ROUND(IFERROR(VALUE(TRIM(SUBSTITUTE(AE102,CHAR(160),""))),0),2),"KO : Le montant retenu TTC est supérieur au montant présenté TTC. Merci de revoir la ligne de dépense ou plafonner son montant.",ROUND(IFERROR(VALUE(TRIM(SUBSTITUTE(BN102,CHAR(160),""))),0),2)=0,"Attention : montant présenté entièrement écarté",ROUND(IFERROR(VALUE(TRIM(SUBSTITUTE(BL102,CHAR(160),""))),0),2)&gt;ROUND(IFERROR(VALUE(TRIM(SUBSTITUTE(AC102,CHAR(160),""))),0),2),"Attention : Le montant retenu HT est supérieur au montant HT présenté. Merci de revoir la ligne de dépense, plafonner son montant, ou justifier la reventillation HT / TVA.",ROUND(IFERROR(VALUE(TRIM(SUBSTITUTE(BM102,CHAR(160),""))),0),2)&gt;ROUND(IFERROR(VALUE(TRIM(SUBSTITUTE(AD102,CHAR(160),""))),0),2),"Attention : Le montant TVA retenu est supérieur au montant TVA présenté. Merci de revoir la ligne de dépense, plafonner son montant, ou justifier la reventillation HT / TVA.",ROUND(IFERROR(VALUE(TRIM(SUBSTITUTE(AE102,CHAR(160),""))),0),2)=0,"",ROUND(IFERROR(VALUE(TRIM(SUBSTITUTE(BN102,CHAR(160),""))),0),2)=
ROUND(IFERROR(VALUE(TRIM(SUBSTITUTE(AE102,CHAR(160),""))),0),2),"OK",ROUND(IFERROR(VALUE(TRIM(SUBSTITUTE(BN102,CHAR(160),""))),0),2)&lt;ROUND(IFERROR(VALUE(TRIM(SUBSTITUTE(AE102,CHAR(160),""))),0),2),"Attention : montant présenté partiellement écarté",TRUE,""))</f>
        <v/>
      </c>
      <c r="BR102" s="71" t="str">
        <f t="shared" si="89"/>
        <v/>
      </c>
      <c r="BS102" s="71" t="str">
        <f t="shared" si="90"/>
        <v/>
      </c>
      <c r="BT102" s="71" t="str">
        <f t="shared" si="91"/>
        <v/>
      </c>
    </row>
    <row r="103" spans="1:72" ht="18" customHeight="1">
      <c r="A103" s="684">
        <v>95</v>
      </c>
      <c r="B103" s="7"/>
      <c r="C103" s="7"/>
      <c r="D103" s="424"/>
      <c r="E103" s="11"/>
      <c r="F103" s="7"/>
      <c r="G103" s="7"/>
      <c r="H103" s="7"/>
      <c r="I103" s="7"/>
      <c r="J103" s="18"/>
      <c r="K103" s="7"/>
      <c r="L103" s="19"/>
      <c r="M103" s="475"/>
      <c r="N103" s="7"/>
      <c r="O103" s="425"/>
      <c r="P103" s="9"/>
      <c r="Q103" s="64" t="str">
        <f t="shared" si="56"/>
        <v/>
      </c>
      <c r="R103" s="488"/>
      <c r="S103" s="471"/>
      <c r="T103" s="9"/>
      <c r="U103" s="9"/>
      <c r="V103" s="64" t="str">
        <f t="shared" si="57"/>
        <v/>
      </c>
      <c r="W103" s="496"/>
      <c r="X103" s="471"/>
      <c r="Y103" s="9"/>
      <c r="Z103" s="9"/>
      <c r="AA103" s="65" t="str">
        <f t="shared" si="58"/>
        <v/>
      </c>
      <c r="AB103" s="16"/>
      <c r="AC103" s="120" t="str" cm="1">
        <f t="array" ref="AC103">IF((_xlfn.IFS(TRIM(SUBSTITUTE(AB103,CHAR(160),""))="Devis 1",IFERROR(VALUE(TRIM(SUBSTITUTE(O103,CHAR(160),""))),0),TRIM(SUBSTITUTE(AB103,CHAR(160),""))="Devis 2",IFERROR(VALUE(TRIM(SUBSTITUTE(T103,CHAR(160),""))),0),TRIM(SUBSTITUTE(AB103,CHAR(160),""))="Devis 3",IFERROR(VALUE(TRIM(SUBSTITUTE(Y103,CHAR(160),""))),0),TRUE,0)*IFERROR(VALUE(TRIM(SUBSTITUTE(E103,CHAR(160),""))),0))=0,"",_xlfn.IFS(TRIM(SUBSTITUTE(AB103,CHAR(160),""))="Devis 1",IFERROR(VALUE(TRIM(SUBSTITUTE(O103,CHAR(160),""))),0),TRIM(SUBSTITUTE(AB103,CHAR(160),""))="Devis 2",IFERROR(VALUE(TRIM(SUBSTITUTE(T103,CHAR(160),""))),0),TRIM(SUBSTITUTE(AB103,CHAR(160),""))="Devis 3",IFERROR(VALUE(TRIM(SUBSTITUTE(Y103,CHAR(160),""))),0),TRUE,0)*IFERROR(VALUE(TRIM(SUBSTITUTE(E103,CHAR(160),""))),0))</f>
        <v/>
      </c>
      <c r="AD103" s="116" t="str" cm="1">
        <f t="array" ref="AD103">IF(ROUND((_xlfn.IFS(TRIM(SUBSTITUTE(AB103,CHAR(160),""))="Devis 1",IFERROR(VALUE(TRIM(SUBSTITUTE(P103,CHAR(160),""))),0),TRIM(SUBSTITUTE(AB103,CHAR(160),""))="Devis 2",IFERROR(VALUE(TRIM(SUBSTITUTE(U103,CHAR(160),""))),0),TRIM(SUBSTITUTE(AB103,CHAR(160),""))="Devis 3",IFERROR(VALUE(TRIM(SUBSTITUTE(Z103,CHAR(160),""))),0),TRUE,0)*IFERROR(VALUE(TRIM(SUBSTITUTE(E103,CHAR(160),""))),0)),2)=0,IF(AC103&lt;&gt;"",0,""),ROUND((_xlfn.IFS(TRIM(SUBSTITUTE(AB103,CHAR(160),""))="Devis 1",IFERROR(VALUE(TRIM(SUBSTITUTE(P103,CHAR(160),""))),0),TRIM(SUBSTITUTE(AB103,CHAR(160),""))="Devis 2",IFERROR(VALUE(TRIM(SUBSTITUTE(U103,CHAR(160),""))),0),TRIM(SUBSTITUTE(AB103,CHAR(160),""))="Devis 3",IFERROR(VALUE(TRIM(SUBSTITUTE(Z103,CHAR(160),""))),0),TRUE,0)*IFERROR(VALUE(TRIM(SUBSTITUTE(E103,CHAR(160),""))),0)),2))</f>
        <v/>
      </c>
      <c r="AE103" s="121" t="str">
        <f t="shared" si="92"/>
        <v/>
      </c>
      <c r="AF103" s="683"/>
      <c r="AG103" s="66" t="str">
        <f t="shared" si="59"/>
        <v/>
      </c>
      <c r="AH103" s="15" t="str">
        <f t="shared" si="60"/>
        <v/>
      </c>
      <c r="AI103" s="15" t="str">
        <f t="shared" si="61"/>
        <v/>
      </c>
      <c r="AJ103" s="442" t="str">
        <f t="shared" si="62"/>
        <v/>
      </c>
      <c r="AK103" s="15" t="str">
        <f t="shared" si="63"/>
        <v/>
      </c>
      <c r="AL103" s="15" t="str">
        <f t="shared" si="64"/>
        <v/>
      </c>
      <c r="AM103" s="15" t="str">
        <f t="shared" si="65"/>
        <v/>
      </c>
      <c r="AN103" s="15" t="str">
        <f t="shared" si="66"/>
        <v/>
      </c>
      <c r="AO103" s="15" t="str">
        <f t="shared" si="67"/>
        <v/>
      </c>
      <c r="AP103" s="15" t="str">
        <f t="shared" si="68"/>
        <v/>
      </c>
      <c r="AQ103" s="69" t="str">
        <f t="shared" si="69"/>
        <v/>
      </c>
      <c r="AR103" s="482" t="str">
        <f t="shared" si="70"/>
        <v/>
      </c>
      <c r="AS103" s="15" t="str">
        <f t="shared" si="71"/>
        <v/>
      </c>
      <c r="AT103" s="20" t="str">
        <f t="shared" si="72"/>
        <v/>
      </c>
      <c r="AU103" s="20" t="str">
        <f t="shared" si="73"/>
        <v/>
      </c>
      <c r="AV103" s="64" t="str">
        <f t="shared" si="74"/>
        <v/>
      </c>
      <c r="AW103" s="492" t="str">
        <f t="shared" si="75"/>
        <v/>
      </c>
      <c r="AX103" s="15" t="str">
        <f t="shared" si="76"/>
        <v/>
      </c>
      <c r="AY103" s="20" t="str">
        <f t="shared" si="77"/>
        <v/>
      </c>
      <c r="AZ103" s="20" t="str">
        <f t="shared" si="78"/>
        <v/>
      </c>
      <c r="BA103" s="64" t="str">
        <f t="shared" si="79"/>
        <v/>
      </c>
      <c r="BB103" s="499" t="str">
        <f t="shared" si="80"/>
        <v/>
      </c>
      <c r="BC103" s="15" t="str">
        <f t="shared" si="81"/>
        <v/>
      </c>
      <c r="BD103" s="20" t="str">
        <f t="shared" si="82"/>
        <v/>
      </c>
      <c r="BE103" s="20" t="str">
        <f t="shared" si="83"/>
        <v/>
      </c>
      <c r="BF103" s="70" t="str">
        <f t="shared" si="84"/>
        <v/>
      </c>
      <c r="BG103" s="66" t="str">
        <f t="shared" si="85"/>
        <v/>
      </c>
      <c r="BH103" s="72"/>
      <c r="BI103" s="71" t="str">
        <f t="shared" si="86"/>
        <v/>
      </c>
      <c r="BJ103" s="71" t="str">
        <f t="shared" si="55"/>
        <v/>
      </c>
      <c r="BK103" s="504" t="str">
        <f t="shared" si="87"/>
        <v/>
      </c>
      <c r="BL103" s="504" t="str" cm="1">
        <f t="array" ref="BL103">IF($AJ103="","",
_xlfn.IFS(
$BG103="Devis 1",
IF(ISBLANK(AT103),"",IFERROR(VALUE(TRIM(SUBSTITUTE(AT103,CHAR(160),""))),0)*IFERROR(VALUE(TRIM(SUBSTITUTE($AJ103,CHAR(160),""))),0)),
$BG103="Devis 2",
IF(ISBLANK(AY103),"",IFERROR(VALUE(TRIM(SUBSTITUTE(AY103,CHAR(160),""))),0)*IFERROR(VALUE(TRIM(SUBSTITUTE($AJ103,CHAR(160),""))),0)),
$BG103="Devis 3",
IF(ISBLANK(BD103),"",IFERROR(VALUE(TRIM(SUBSTITUTE(BD103,CHAR(160),""))),0)*IFERROR(VALUE(TRIM(SUBSTITUTE($AJ103,CHAR(160),""))),0)),
TRUE,0
)
)</f>
        <v/>
      </c>
      <c r="BM103" s="715" t="str" cm="1">
        <f t="array" ref="BM103">IF($AJ103="","",
_xlfn.IFS(
$BG103="Devis 1",
IF(ISBLANK(AU103),"",IFERROR(VALUE(TRIM(SUBSTITUTE(AU103,CHAR(160),""))),0)*IFERROR(VALUE(TRIM(SUBSTITUTE($AJ103,CHAR(160),""))),0)),
$BG103="Devis 2",
IF(ISBLANK(AZ103),"",IFERROR(VALUE(TRIM(SUBSTITUTE(AZ103,CHAR(160),""))),0)*IFERROR(VALUE(TRIM(SUBSTITUTE($AJ103,CHAR(160),""))),0)),
$BG103="Devis 3",
IF(ISBLANK(BE103),"",IFERROR(VALUE(TRIM(SUBSTITUTE(BE103,CHAR(160),""))),0)*IFERROR(VALUE(TRIM(SUBSTITUTE($AJ103,CHAR(160),""))),0)),
TRUE,0
)
)</f>
        <v/>
      </c>
      <c r="BN103" s="511" t="str">
        <f t="shared" si="88"/>
        <v/>
      </c>
      <c r="BO103" s="505"/>
      <c r="BP103" s="14" t="str" cm="1">
        <f t="array" ref="BP103">IF(OR(BN103="",BK103="",BL103="",BI103="",BM103="",BJ103=""),"",_xlfn.IFS(
ROUND(IFERROR(VALUE(TRIM(SUBSTITUTE(BN103,CHAR(160),""))),0),2)&gt;
ROUND(IFERROR(VALUE(TRIM(SUBSTITUTE(BK103,CHAR(160),""))),0),2),
"KO : Le montant retenu TTC est supérieur au montant raisonnable TTC. Merci de revoir la ligne de dépense ou plafonner son montant.",
ROUND(IFERROR(VALUE(TRIM(SUBSTITUTE(BL103,CHAR(160),""))),0),2)&gt;
ROUND(IFERROR(VALUE(TRIM(SUBSTITUTE(BI103,CHAR(160),""))),0),2),
"Attention : Le montant retenu HT est supérieur au montant HT raisonnable. Merci de revoir la ligne de dépense, plafonner son montant, ou justifier la reventillation HT / TVA.",
ROUND(IFERROR(VALUE(TRIM(SUBSTITUTE(BM103,CHAR(160),""))),0),2)&gt;
ROUND(IFERROR(VALUE(TRIM(SUBSTITUTE(BJ103,CHAR(160),""))),0),2),
"Attention : Le montant TVA retenu est supérieur au montant TVA raisonnable. Merci de revoir la ligne de dépense, plafonner son montant, ou justifier la reventillation HT / TVA.",
ROUND(IFERROR(VALUE(TRIM(SUBSTITUTE(BN103,CHAR(160),""))),0),2)&gt;
ROUND(IFERROR(VALUE(TRIM(SUBSTITUTE(MIN(Q103,V103,AA103),CHAR(160),""))),0),2),
"Attention : Le devis retenu n'est pas le moins cher. Une justification de la part du porteur est nécessaire.",
ROUND(IFERROR(VALUE(TRIM(SUBSTITUTE(BN103,CHAR(160),""))),0),2)=0,
"Attention : montant présenté entièrement écarté",
ROUND(IFERROR(VALUE(TRIM(SUBSTITUTE(BK103,CHAR(160),""))),0),2)=
ROUND(IFERROR(VALUE(TRIM(SUBSTITUTE(BN103,CHAR(160),""))),0),2),
"OK",
ROUND(IFERROR(VALUE(TRIM(SUBSTITUTE(BK103,CHAR(160),""))),0),2)&gt;
ROUND(IFERROR(VALUE(TRIM(SUBSTITUTE(BN103,CHAR(160),""))),0),2),
" OK : Montant instruit inférieur au montant raisonnable.",
TRUE,""
))</f>
        <v/>
      </c>
      <c r="BQ103" s="14" t="str" cm="1">
        <f t="array" ref="BQ103">IF(OR(BN103="",AE103="",BL103="",AC103="",BM103="",AD103=""),"",_xlfn.IFS(ROUND(IFERROR(VALUE(TRIM(SUBSTITUTE(BN103,CHAR(160),""))),0),2)&gt;ROUND(IFERROR(VALUE(TRIM(SUBSTITUTE(AE103,CHAR(160),""))),0),2),"KO : Le montant retenu TTC est supérieur au montant présenté TTC. Merci de revoir la ligne de dépense ou plafonner son montant.",ROUND(IFERROR(VALUE(TRIM(SUBSTITUTE(BN103,CHAR(160),""))),0),2)=0,"Attention : montant présenté entièrement écarté",ROUND(IFERROR(VALUE(TRIM(SUBSTITUTE(BL103,CHAR(160),""))),0),2)&gt;ROUND(IFERROR(VALUE(TRIM(SUBSTITUTE(AC103,CHAR(160),""))),0),2),"Attention : Le montant retenu HT est supérieur au montant HT présenté. Merci de revoir la ligne de dépense, plafonner son montant, ou justifier la reventillation HT / TVA.",ROUND(IFERROR(VALUE(TRIM(SUBSTITUTE(BM103,CHAR(160),""))),0),2)&gt;ROUND(IFERROR(VALUE(TRIM(SUBSTITUTE(AD103,CHAR(160),""))),0),2),"Attention : Le montant TVA retenu est supérieur au montant TVA présenté. Merci de revoir la ligne de dépense, plafonner son montant, ou justifier la reventillation HT / TVA.",ROUND(IFERROR(VALUE(TRIM(SUBSTITUTE(AE103,CHAR(160),""))),0),2)=0,"",ROUND(IFERROR(VALUE(TRIM(SUBSTITUTE(BN103,CHAR(160),""))),0),2)=
ROUND(IFERROR(VALUE(TRIM(SUBSTITUTE(AE103,CHAR(160),""))),0),2),"OK",ROUND(IFERROR(VALUE(TRIM(SUBSTITUTE(BN103,CHAR(160),""))),0),2)&lt;ROUND(IFERROR(VALUE(TRIM(SUBSTITUTE(AE103,CHAR(160),""))),0),2),"Attention : montant présenté partiellement écarté",TRUE,""))</f>
        <v/>
      </c>
      <c r="BR103" s="71" t="str">
        <f t="shared" si="89"/>
        <v/>
      </c>
      <c r="BS103" s="71" t="str">
        <f t="shared" si="90"/>
        <v/>
      </c>
      <c r="BT103" s="71" t="str">
        <f t="shared" si="91"/>
        <v/>
      </c>
    </row>
    <row r="104" spans="1:72" ht="18" customHeight="1">
      <c r="A104" s="684">
        <v>96</v>
      </c>
      <c r="B104" s="7"/>
      <c r="C104" s="7"/>
      <c r="D104" s="424"/>
      <c r="E104" s="11"/>
      <c r="F104" s="7"/>
      <c r="G104" s="7"/>
      <c r="H104" s="7"/>
      <c r="I104" s="7"/>
      <c r="J104" s="18"/>
      <c r="K104" s="7"/>
      <c r="L104" s="19"/>
      <c r="M104" s="475"/>
      <c r="N104" s="7"/>
      <c r="O104" s="425"/>
      <c r="P104" s="9"/>
      <c r="Q104" s="64" t="str">
        <f t="shared" si="56"/>
        <v/>
      </c>
      <c r="R104" s="488"/>
      <c r="S104" s="471"/>
      <c r="T104" s="9"/>
      <c r="U104" s="9"/>
      <c r="V104" s="64" t="str">
        <f t="shared" si="57"/>
        <v/>
      </c>
      <c r="W104" s="496"/>
      <c r="X104" s="471"/>
      <c r="Y104" s="9"/>
      <c r="Z104" s="9"/>
      <c r="AA104" s="65" t="str">
        <f t="shared" si="58"/>
        <v/>
      </c>
      <c r="AB104" s="16"/>
      <c r="AC104" s="120" t="str" cm="1">
        <f t="array" ref="AC104">IF((_xlfn.IFS(TRIM(SUBSTITUTE(AB104,CHAR(160),""))="Devis 1",IFERROR(VALUE(TRIM(SUBSTITUTE(O104,CHAR(160),""))),0),TRIM(SUBSTITUTE(AB104,CHAR(160),""))="Devis 2",IFERROR(VALUE(TRIM(SUBSTITUTE(T104,CHAR(160),""))),0),TRIM(SUBSTITUTE(AB104,CHAR(160),""))="Devis 3",IFERROR(VALUE(TRIM(SUBSTITUTE(Y104,CHAR(160),""))),0),TRUE,0)*IFERROR(VALUE(TRIM(SUBSTITUTE(E104,CHAR(160),""))),0))=0,"",_xlfn.IFS(TRIM(SUBSTITUTE(AB104,CHAR(160),""))="Devis 1",IFERROR(VALUE(TRIM(SUBSTITUTE(O104,CHAR(160),""))),0),TRIM(SUBSTITUTE(AB104,CHAR(160),""))="Devis 2",IFERROR(VALUE(TRIM(SUBSTITUTE(T104,CHAR(160),""))),0),TRIM(SUBSTITUTE(AB104,CHAR(160),""))="Devis 3",IFERROR(VALUE(TRIM(SUBSTITUTE(Y104,CHAR(160),""))),0),TRUE,0)*IFERROR(VALUE(TRIM(SUBSTITUTE(E104,CHAR(160),""))),0))</f>
        <v/>
      </c>
      <c r="AD104" s="116" t="str" cm="1">
        <f t="array" ref="AD104">IF(ROUND((_xlfn.IFS(TRIM(SUBSTITUTE(AB104,CHAR(160),""))="Devis 1",IFERROR(VALUE(TRIM(SUBSTITUTE(P104,CHAR(160),""))),0),TRIM(SUBSTITUTE(AB104,CHAR(160),""))="Devis 2",IFERROR(VALUE(TRIM(SUBSTITUTE(U104,CHAR(160),""))),0),TRIM(SUBSTITUTE(AB104,CHAR(160),""))="Devis 3",IFERROR(VALUE(TRIM(SUBSTITUTE(Z104,CHAR(160),""))),0),TRUE,0)*IFERROR(VALUE(TRIM(SUBSTITUTE(E104,CHAR(160),""))),0)),2)=0,IF(AC104&lt;&gt;"",0,""),ROUND((_xlfn.IFS(TRIM(SUBSTITUTE(AB104,CHAR(160),""))="Devis 1",IFERROR(VALUE(TRIM(SUBSTITUTE(P104,CHAR(160),""))),0),TRIM(SUBSTITUTE(AB104,CHAR(160),""))="Devis 2",IFERROR(VALUE(TRIM(SUBSTITUTE(U104,CHAR(160),""))),0),TRIM(SUBSTITUTE(AB104,CHAR(160),""))="Devis 3",IFERROR(VALUE(TRIM(SUBSTITUTE(Z104,CHAR(160),""))),0),TRUE,0)*IFERROR(VALUE(TRIM(SUBSTITUTE(E104,CHAR(160),""))),0)),2))</f>
        <v/>
      </c>
      <c r="AE104" s="121" t="str">
        <f t="shared" si="92"/>
        <v/>
      </c>
      <c r="AF104" s="683"/>
      <c r="AG104" s="66" t="str">
        <f t="shared" si="59"/>
        <v/>
      </c>
      <c r="AH104" s="15" t="str">
        <f t="shared" si="60"/>
        <v/>
      </c>
      <c r="AI104" s="15" t="str">
        <f t="shared" si="61"/>
        <v/>
      </c>
      <c r="AJ104" s="442" t="str">
        <f t="shared" si="62"/>
        <v/>
      </c>
      <c r="AK104" s="15" t="str">
        <f t="shared" si="63"/>
        <v/>
      </c>
      <c r="AL104" s="15" t="str">
        <f t="shared" si="64"/>
        <v/>
      </c>
      <c r="AM104" s="15" t="str">
        <f t="shared" si="65"/>
        <v/>
      </c>
      <c r="AN104" s="15" t="str">
        <f t="shared" si="66"/>
        <v/>
      </c>
      <c r="AO104" s="15" t="str">
        <f t="shared" si="67"/>
        <v/>
      </c>
      <c r="AP104" s="15" t="str">
        <f t="shared" si="68"/>
        <v/>
      </c>
      <c r="AQ104" s="69" t="str">
        <f t="shared" si="69"/>
        <v/>
      </c>
      <c r="AR104" s="482" t="str">
        <f t="shared" si="70"/>
        <v/>
      </c>
      <c r="AS104" s="15" t="str">
        <f t="shared" si="71"/>
        <v/>
      </c>
      <c r="AT104" s="20" t="str">
        <f t="shared" si="72"/>
        <v/>
      </c>
      <c r="AU104" s="20" t="str">
        <f t="shared" si="73"/>
        <v/>
      </c>
      <c r="AV104" s="64" t="str">
        <f t="shared" si="74"/>
        <v/>
      </c>
      <c r="AW104" s="492" t="str">
        <f t="shared" si="75"/>
        <v/>
      </c>
      <c r="AX104" s="15" t="str">
        <f t="shared" si="76"/>
        <v/>
      </c>
      <c r="AY104" s="20" t="str">
        <f t="shared" si="77"/>
        <v/>
      </c>
      <c r="AZ104" s="20" t="str">
        <f t="shared" si="78"/>
        <v/>
      </c>
      <c r="BA104" s="64" t="str">
        <f t="shared" si="79"/>
        <v/>
      </c>
      <c r="BB104" s="499" t="str">
        <f t="shared" si="80"/>
        <v/>
      </c>
      <c r="BC104" s="15" t="str">
        <f t="shared" si="81"/>
        <v/>
      </c>
      <c r="BD104" s="20" t="str">
        <f t="shared" si="82"/>
        <v/>
      </c>
      <c r="BE104" s="20" t="str">
        <f t="shared" si="83"/>
        <v/>
      </c>
      <c r="BF104" s="70" t="str">
        <f t="shared" si="84"/>
        <v/>
      </c>
      <c r="BG104" s="66" t="str">
        <f t="shared" si="85"/>
        <v/>
      </c>
      <c r="BH104" s="72"/>
      <c r="BI104" s="71" t="str">
        <f t="shared" si="86"/>
        <v/>
      </c>
      <c r="BJ104" s="71" t="str">
        <f t="shared" si="55"/>
        <v/>
      </c>
      <c r="BK104" s="504" t="str">
        <f t="shared" si="87"/>
        <v/>
      </c>
      <c r="BL104" s="504" t="str" cm="1">
        <f t="array" ref="BL104">IF($AJ104="","",
_xlfn.IFS(
$BG104="Devis 1",
IF(ISBLANK(AT104),"",IFERROR(VALUE(TRIM(SUBSTITUTE(AT104,CHAR(160),""))),0)*IFERROR(VALUE(TRIM(SUBSTITUTE($AJ104,CHAR(160),""))),0)),
$BG104="Devis 2",
IF(ISBLANK(AY104),"",IFERROR(VALUE(TRIM(SUBSTITUTE(AY104,CHAR(160),""))),0)*IFERROR(VALUE(TRIM(SUBSTITUTE($AJ104,CHAR(160),""))),0)),
$BG104="Devis 3",
IF(ISBLANK(BD104),"",IFERROR(VALUE(TRIM(SUBSTITUTE(BD104,CHAR(160),""))),0)*IFERROR(VALUE(TRIM(SUBSTITUTE($AJ104,CHAR(160),""))),0)),
TRUE,0
)
)</f>
        <v/>
      </c>
      <c r="BM104" s="715" t="str" cm="1">
        <f t="array" ref="BM104">IF($AJ104="","",
_xlfn.IFS(
$BG104="Devis 1",
IF(ISBLANK(AU104),"",IFERROR(VALUE(TRIM(SUBSTITUTE(AU104,CHAR(160),""))),0)*IFERROR(VALUE(TRIM(SUBSTITUTE($AJ104,CHAR(160),""))),0)),
$BG104="Devis 2",
IF(ISBLANK(AZ104),"",IFERROR(VALUE(TRIM(SUBSTITUTE(AZ104,CHAR(160),""))),0)*IFERROR(VALUE(TRIM(SUBSTITUTE($AJ104,CHAR(160),""))),0)),
$BG104="Devis 3",
IF(ISBLANK(BE104),"",IFERROR(VALUE(TRIM(SUBSTITUTE(BE104,CHAR(160),""))),0)*IFERROR(VALUE(TRIM(SUBSTITUTE($AJ104,CHAR(160),""))),0)),
TRUE,0
)
)</f>
        <v/>
      </c>
      <c r="BN104" s="511" t="str">
        <f t="shared" si="88"/>
        <v/>
      </c>
      <c r="BO104" s="505"/>
      <c r="BP104" s="14" t="str" cm="1">
        <f t="array" ref="BP104">IF(OR(BN104="",BK104="",BL104="",BI104="",BM104="",BJ104=""),"",_xlfn.IFS(
ROUND(IFERROR(VALUE(TRIM(SUBSTITUTE(BN104,CHAR(160),""))),0),2)&gt;
ROUND(IFERROR(VALUE(TRIM(SUBSTITUTE(BK104,CHAR(160),""))),0),2),
"KO : Le montant retenu TTC est supérieur au montant raisonnable TTC. Merci de revoir la ligne de dépense ou plafonner son montant.",
ROUND(IFERROR(VALUE(TRIM(SUBSTITUTE(BL104,CHAR(160),""))),0),2)&gt;
ROUND(IFERROR(VALUE(TRIM(SUBSTITUTE(BI104,CHAR(160),""))),0),2),
"Attention : Le montant retenu HT est supérieur au montant HT raisonnable. Merci de revoir la ligne de dépense, plafonner son montant, ou justifier la reventillation HT / TVA.",
ROUND(IFERROR(VALUE(TRIM(SUBSTITUTE(BM104,CHAR(160),""))),0),2)&gt;
ROUND(IFERROR(VALUE(TRIM(SUBSTITUTE(BJ104,CHAR(160),""))),0),2),
"Attention : Le montant TVA retenu est supérieur au montant TVA raisonnable. Merci de revoir la ligne de dépense, plafonner son montant, ou justifier la reventillation HT / TVA.",
ROUND(IFERROR(VALUE(TRIM(SUBSTITUTE(BN104,CHAR(160),""))),0),2)&gt;
ROUND(IFERROR(VALUE(TRIM(SUBSTITUTE(MIN(Q104,V104,AA104),CHAR(160),""))),0),2),
"Attention : Le devis retenu n'est pas le moins cher. Une justification de la part du porteur est nécessaire.",
ROUND(IFERROR(VALUE(TRIM(SUBSTITUTE(BN104,CHAR(160),""))),0),2)=0,
"Attention : montant présenté entièrement écarté",
ROUND(IFERROR(VALUE(TRIM(SUBSTITUTE(BK104,CHAR(160),""))),0),2)=
ROUND(IFERROR(VALUE(TRIM(SUBSTITUTE(BN104,CHAR(160),""))),0),2),
"OK",
ROUND(IFERROR(VALUE(TRIM(SUBSTITUTE(BK104,CHAR(160),""))),0),2)&gt;
ROUND(IFERROR(VALUE(TRIM(SUBSTITUTE(BN104,CHAR(160),""))),0),2),
" OK : Montant instruit inférieur au montant raisonnable.",
TRUE,""
))</f>
        <v/>
      </c>
      <c r="BQ104" s="14" t="str" cm="1">
        <f t="array" ref="BQ104">IF(OR(BN104="",AE104="",BL104="",AC104="",BM104="",AD104=""),"",_xlfn.IFS(ROUND(IFERROR(VALUE(TRIM(SUBSTITUTE(BN104,CHAR(160),""))),0),2)&gt;ROUND(IFERROR(VALUE(TRIM(SUBSTITUTE(AE104,CHAR(160),""))),0),2),"KO : Le montant retenu TTC est supérieur au montant présenté TTC. Merci de revoir la ligne de dépense ou plafonner son montant.",ROUND(IFERROR(VALUE(TRIM(SUBSTITUTE(BN104,CHAR(160),""))),0),2)=0,"Attention : montant présenté entièrement écarté",ROUND(IFERROR(VALUE(TRIM(SUBSTITUTE(BL104,CHAR(160),""))),0),2)&gt;ROUND(IFERROR(VALUE(TRIM(SUBSTITUTE(AC104,CHAR(160),""))),0),2),"Attention : Le montant retenu HT est supérieur au montant HT présenté. Merci de revoir la ligne de dépense, plafonner son montant, ou justifier la reventillation HT / TVA.",ROUND(IFERROR(VALUE(TRIM(SUBSTITUTE(BM104,CHAR(160),""))),0),2)&gt;ROUND(IFERROR(VALUE(TRIM(SUBSTITUTE(AD104,CHAR(160),""))),0),2),"Attention : Le montant TVA retenu est supérieur au montant TVA présenté. Merci de revoir la ligne de dépense, plafonner son montant, ou justifier la reventillation HT / TVA.",ROUND(IFERROR(VALUE(TRIM(SUBSTITUTE(AE104,CHAR(160),""))),0),2)=0,"",ROUND(IFERROR(VALUE(TRIM(SUBSTITUTE(BN104,CHAR(160),""))),0),2)=
ROUND(IFERROR(VALUE(TRIM(SUBSTITUTE(AE104,CHAR(160),""))),0),2),"OK",ROUND(IFERROR(VALUE(TRIM(SUBSTITUTE(BN104,CHAR(160),""))),0),2)&lt;ROUND(IFERROR(VALUE(TRIM(SUBSTITUTE(AE104,CHAR(160),""))),0),2),"Attention : montant présenté partiellement écarté",TRUE,""))</f>
        <v/>
      </c>
      <c r="BR104" s="71" t="str">
        <f t="shared" si="89"/>
        <v/>
      </c>
      <c r="BS104" s="71" t="str">
        <f t="shared" si="90"/>
        <v/>
      </c>
      <c r="BT104" s="71" t="str">
        <f t="shared" si="91"/>
        <v/>
      </c>
    </row>
    <row r="105" spans="1:72" ht="18" customHeight="1">
      <c r="A105" s="684">
        <v>97</v>
      </c>
      <c r="B105" s="7"/>
      <c r="C105" s="7"/>
      <c r="D105" s="424"/>
      <c r="E105" s="11"/>
      <c r="F105" s="7"/>
      <c r="G105" s="7"/>
      <c r="H105" s="7"/>
      <c r="I105" s="7"/>
      <c r="J105" s="18"/>
      <c r="K105" s="7"/>
      <c r="L105" s="19"/>
      <c r="M105" s="475"/>
      <c r="N105" s="7"/>
      <c r="O105" s="425"/>
      <c r="P105" s="9"/>
      <c r="Q105" s="64" t="str">
        <f t="shared" si="56"/>
        <v/>
      </c>
      <c r="R105" s="488"/>
      <c r="S105" s="471"/>
      <c r="T105" s="9"/>
      <c r="U105" s="9"/>
      <c r="V105" s="64" t="str">
        <f t="shared" si="57"/>
        <v/>
      </c>
      <c r="W105" s="496"/>
      <c r="X105" s="471"/>
      <c r="Y105" s="9"/>
      <c r="Z105" s="9"/>
      <c r="AA105" s="65" t="str">
        <f t="shared" si="58"/>
        <v/>
      </c>
      <c r="AB105" s="16"/>
      <c r="AC105" s="120" t="str" cm="1">
        <f t="array" ref="AC105">IF((_xlfn.IFS(TRIM(SUBSTITUTE(AB105,CHAR(160),""))="Devis 1",IFERROR(VALUE(TRIM(SUBSTITUTE(O105,CHAR(160),""))),0),TRIM(SUBSTITUTE(AB105,CHAR(160),""))="Devis 2",IFERROR(VALUE(TRIM(SUBSTITUTE(T105,CHAR(160),""))),0),TRIM(SUBSTITUTE(AB105,CHAR(160),""))="Devis 3",IFERROR(VALUE(TRIM(SUBSTITUTE(Y105,CHAR(160),""))),0),TRUE,0)*IFERROR(VALUE(TRIM(SUBSTITUTE(E105,CHAR(160),""))),0))=0,"",_xlfn.IFS(TRIM(SUBSTITUTE(AB105,CHAR(160),""))="Devis 1",IFERROR(VALUE(TRIM(SUBSTITUTE(O105,CHAR(160),""))),0),TRIM(SUBSTITUTE(AB105,CHAR(160),""))="Devis 2",IFERROR(VALUE(TRIM(SUBSTITUTE(T105,CHAR(160),""))),0),TRIM(SUBSTITUTE(AB105,CHAR(160),""))="Devis 3",IFERROR(VALUE(TRIM(SUBSTITUTE(Y105,CHAR(160),""))),0),TRUE,0)*IFERROR(VALUE(TRIM(SUBSTITUTE(E105,CHAR(160),""))),0))</f>
        <v/>
      </c>
      <c r="AD105" s="116" t="str" cm="1">
        <f t="array" ref="AD105">IF(ROUND((_xlfn.IFS(TRIM(SUBSTITUTE(AB105,CHAR(160),""))="Devis 1",IFERROR(VALUE(TRIM(SUBSTITUTE(P105,CHAR(160),""))),0),TRIM(SUBSTITUTE(AB105,CHAR(160),""))="Devis 2",IFERROR(VALUE(TRIM(SUBSTITUTE(U105,CHAR(160),""))),0),TRIM(SUBSTITUTE(AB105,CHAR(160),""))="Devis 3",IFERROR(VALUE(TRIM(SUBSTITUTE(Z105,CHAR(160),""))),0),TRUE,0)*IFERROR(VALUE(TRIM(SUBSTITUTE(E105,CHAR(160),""))),0)),2)=0,IF(AC105&lt;&gt;"",0,""),ROUND((_xlfn.IFS(TRIM(SUBSTITUTE(AB105,CHAR(160),""))="Devis 1",IFERROR(VALUE(TRIM(SUBSTITUTE(P105,CHAR(160),""))),0),TRIM(SUBSTITUTE(AB105,CHAR(160),""))="Devis 2",IFERROR(VALUE(TRIM(SUBSTITUTE(U105,CHAR(160),""))),0),TRIM(SUBSTITUTE(AB105,CHAR(160),""))="Devis 3",IFERROR(VALUE(TRIM(SUBSTITUTE(Z105,CHAR(160),""))),0),TRUE,0)*IFERROR(VALUE(TRIM(SUBSTITUTE(E105,CHAR(160),""))),0)),2))</f>
        <v/>
      </c>
      <c r="AE105" s="121" t="str">
        <f t="shared" si="92"/>
        <v/>
      </c>
      <c r="AF105" s="683"/>
      <c r="AG105" s="66" t="str">
        <f t="shared" si="59"/>
        <v/>
      </c>
      <c r="AH105" s="15" t="str">
        <f t="shared" si="60"/>
        <v/>
      </c>
      <c r="AI105" s="15" t="str">
        <f t="shared" si="61"/>
        <v/>
      </c>
      <c r="AJ105" s="442" t="str">
        <f t="shared" si="62"/>
        <v/>
      </c>
      <c r="AK105" s="15" t="str">
        <f t="shared" si="63"/>
        <v/>
      </c>
      <c r="AL105" s="15" t="str">
        <f t="shared" si="64"/>
        <v/>
      </c>
      <c r="AM105" s="15" t="str">
        <f t="shared" si="65"/>
        <v/>
      </c>
      <c r="AN105" s="15" t="str">
        <f t="shared" si="66"/>
        <v/>
      </c>
      <c r="AO105" s="15" t="str">
        <f t="shared" si="67"/>
        <v/>
      </c>
      <c r="AP105" s="15" t="str">
        <f t="shared" si="68"/>
        <v/>
      </c>
      <c r="AQ105" s="69" t="str">
        <f t="shared" si="69"/>
        <v/>
      </c>
      <c r="AR105" s="482" t="str">
        <f t="shared" si="70"/>
        <v/>
      </c>
      <c r="AS105" s="15" t="str">
        <f t="shared" si="71"/>
        <v/>
      </c>
      <c r="AT105" s="20" t="str">
        <f t="shared" si="72"/>
        <v/>
      </c>
      <c r="AU105" s="20" t="str">
        <f t="shared" si="73"/>
        <v/>
      </c>
      <c r="AV105" s="64" t="str">
        <f t="shared" si="74"/>
        <v/>
      </c>
      <c r="AW105" s="492" t="str">
        <f t="shared" si="75"/>
        <v/>
      </c>
      <c r="AX105" s="15" t="str">
        <f t="shared" si="76"/>
        <v/>
      </c>
      <c r="AY105" s="20" t="str">
        <f t="shared" si="77"/>
        <v/>
      </c>
      <c r="AZ105" s="20" t="str">
        <f t="shared" si="78"/>
        <v/>
      </c>
      <c r="BA105" s="64" t="str">
        <f t="shared" si="79"/>
        <v/>
      </c>
      <c r="BB105" s="499" t="str">
        <f t="shared" si="80"/>
        <v/>
      </c>
      <c r="BC105" s="15" t="str">
        <f t="shared" si="81"/>
        <v/>
      </c>
      <c r="BD105" s="20" t="str">
        <f t="shared" si="82"/>
        <v/>
      </c>
      <c r="BE105" s="20" t="str">
        <f t="shared" si="83"/>
        <v/>
      </c>
      <c r="BF105" s="70" t="str">
        <f t="shared" si="84"/>
        <v/>
      </c>
      <c r="BG105" s="66" t="str">
        <f t="shared" si="85"/>
        <v/>
      </c>
      <c r="BH105" s="72"/>
      <c r="BI105" s="71" t="str">
        <f t="shared" si="86"/>
        <v/>
      </c>
      <c r="BJ105" s="71" t="str">
        <f t="shared" si="55"/>
        <v/>
      </c>
      <c r="BK105" s="504" t="str">
        <f t="shared" si="87"/>
        <v/>
      </c>
      <c r="BL105" s="504" t="str" cm="1">
        <f t="array" ref="BL105">IF($AJ105="","",
_xlfn.IFS(
$BG105="Devis 1",
IF(ISBLANK(AT105),"",IFERROR(VALUE(TRIM(SUBSTITUTE(AT105,CHAR(160),""))),0)*IFERROR(VALUE(TRIM(SUBSTITUTE($AJ105,CHAR(160),""))),0)),
$BG105="Devis 2",
IF(ISBLANK(AY105),"",IFERROR(VALUE(TRIM(SUBSTITUTE(AY105,CHAR(160),""))),0)*IFERROR(VALUE(TRIM(SUBSTITUTE($AJ105,CHAR(160),""))),0)),
$BG105="Devis 3",
IF(ISBLANK(BD105),"",IFERROR(VALUE(TRIM(SUBSTITUTE(BD105,CHAR(160),""))),0)*IFERROR(VALUE(TRIM(SUBSTITUTE($AJ105,CHAR(160),""))),0)),
TRUE,0
)
)</f>
        <v/>
      </c>
      <c r="BM105" s="715" t="str" cm="1">
        <f t="array" ref="BM105">IF($AJ105="","",
_xlfn.IFS(
$BG105="Devis 1",
IF(ISBLANK(AU105),"",IFERROR(VALUE(TRIM(SUBSTITUTE(AU105,CHAR(160),""))),0)*IFERROR(VALUE(TRIM(SUBSTITUTE($AJ105,CHAR(160),""))),0)),
$BG105="Devis 2",
IF(ISBLANK(AZ105),"",IFERROR(VALUE(TRIM(SUBSTITUTE(AZ105,CHAR(160),""))),0)*IFERROR(VALUE(TRIM(SUBSTITUTE($AJ105,CHAR(160),""))),0)),
$BG105="Devis 3",
IF(ISBLANK(BE105),"",IFERROR(VALUE(TRIM(SUBSTITUTE(BE105,CHAR(160),""))),0)*IFERROR(VALUE(TRIM(SUBSTITUTE($AJ105,CHAR(160),""))),0)),
TRUE,0
)
)</f>
        <v/>
      </c>
      <c r="BN105" s="511" t="str">
        <f t="shared" si="88"/>
        <v/>
      </c>
      <c r="BO105" s="505"/>
      <c r="BP105" s="14" t="str" cm="1">
        <f t="array" ref="BP105">IF(OR(BN105="",BK105="",BL105="",BI105="",BM105="",BJ105=""),"",_xlfn.IFS(
ROUND(IFERROR(VALUE(TRIM(SUBSTITUTE(BN105,CHAR(160),""))),0),2)&gt;
ROUND(IFERROR(VALUE(TRIM(SUBSTITUTE(BK105,CHAR(160),""))),0),2),
"KO : Le montant retenu TTC est supérieur au montant raisonnable TTC. Merci de revoir la ligne de dépense ou plafonner son montant.",
ROUND(IFERROR(VALUE(TRIM(SUBSTITUTE(BL105,CHAR(160),""))),0),2)&gt;
ROUND(IFERROR(VALUE(TRIM(SUBSTITUTE(BI105,CHAR(160),""))),0),2),
"Attention : Le montant retenu HT est supérieur au montant HT raisonnable. Merci de revoir la ligne de dépense, plafonner son montant, ou justifier la reventillation HT / TVA.",
ROUND(IFERROR(VALUE(TRIM(SUBSTITUTE(BM105,CHAR(160),""))),0),2)&gt;
ROUND(IFERROR(VALUE(TRIM(SUBSTITUTE(BJ105,CHAR(160),""))),0),2),
"Attention : Le montant TVA retenu est supérieur au montant TVA raisonnable. Merci de revoir la ligne de dépense, plafonner son montant, ou justifier la reventillation HT / TVA.",
ROUND(IFERROR(VALUE(TRIM(SUBSTITUTE(BN105,CHAR(160),""))),0),2)&gt;
ROUND(IFERROR(VALUE(TRIM(SUBSTITUTE(MIN(Q105,V105,AA105),CHAR(160),""))),0),2),
"Attention : Le devis retenu n'est pas le moins cher. Une justification de la part du porteur est nécessaire.",
ROUND(IFERROR(VALUE(TRIM(SUBSTITUTE(BN105,CHAR(160),""))),0),2)=0,
"Attention : montant présenté entièrement écarté",
ROUND(IFERROR(VALUE(TRIM(SUBSTITUTE(BK105,CHAR(160),""))),0),2)=
ROUND(IFERROR(VALUE(TRIM(SUBSTITUTE(BN105,CHAR(160),""))),0),2),
"OK",
ROUND(IFERROR(VALUE(TRIM(SUBSTITUTE(BK105,CHAR(160),""))),0),2)&gt;
ROUND(IFERROR(VALUE(TRIM(SUBSTITUTE(BN105,CHAR(160),""))),0),2),
" OK : Montant instruit inférieur au montant raisonnable.",
TRUE,""
))</f>
        <v/>
      </c>
      <c r="BQ105" s="14" t="str" cm="1">
        <f t="array" ref="BQ105">IF(OR(BN105="",AE105="",BL105="",AC105="",BM105="",AD105=""),"",_xlfn.IFS(ROUND(IFERROR(VALUE(TRIM(SUBSTITUTE(BN105,CHAR(160),""))),0),2)&gt;ROUND(IFERROR(VALUE(TRIM(SUBSTITUTE(AE105,CHAR(160),""))),0),2),"KO : Le montant retenu TTC est supérieur au montant présenté TTC. Merci de revoir la ligne de dépense ou plafonner son montant.",ROUND(IFERROR(VALUE(TRIM(SUBSTITUTE(BN105,CHAR(160),""))),0),2)=0,"Attention : montant présenté entièrement écarté",ROUND(IFERROR(VALUE(TRIM(SUBSTITUTE(BL105,CHAR(160),""))),0),2)&gt;ROUND(IFERROR(VALUE(TRIM(SUBSTITUTE(AC105,CHAR(160),""))),0),2),"Attention : Le montant retenu HT est supérieur au montant HT présenté. Merci de revoir la ligne de dépense, plafonner son montant, ou justifier la reventillation HT / TVA.",ROUND(IFERROR(VALUE(TRIM(SUBSTITUTE(BM105,CHAR(160),""))),0),2)&gt;ROUND(IFERROR(VALUE(TRIM(SUBSTITUTE(AD105,CHAR(160),""))),0),2),"Attention : Le montant TVA retenu est supérieur au montant TVA présenté. Merci de revoir la ligne de dépense, plafonner son montant, ou justifier la reventillation HT / TVA.",ROUND(IFERROR(VALUE(TRIM(SUBSTITUTE(AE105,CHAR(160),""))),0),2)=0,"",ROUND(IFERROR(VALUE(TRIM(SUBSTITUTE(BN105,CHAR(160),""))),0),2)=
ROUND(IFERROR(VALUE(TRIM(SUBSTITUTE(AE105,CHAR(160),""))),0),2),"OK",ROUND(IFERROR(VALUE(TRIM(SUBSTITUTE(BN105,CHAR(160),""))),0),2)&lt;ROUND(IFERROR(VALUE(TRIM(SUBSTITUTE(AE105,CHAR(160),""))),0),2),"Attention : montant présenté partiellement écarté",TRUE,""))</f>
        <v/>
      </c>
      <c r="BR105" s="71" t="str">
        <f t="shared" si="89"/>
        <v/>
      </c>
      <c r="BS105" s="71" t="str">
        <f t="shared" si="90"/>
        <v/>
      </c>
      <c r="BT105" s="71" t="str">
        <f t="shared" si="91"/>
        <v/>
      </c>
    </row>
    <row r="106" spans="1:72" ht="18" customHeight="1">
      <c r="A106" s="684">
        <v>98</v>
      </c>
      <c r="B106" s="7"/>
      <c r="C106" s="7"/>
      <c r="D106" s="424"/>
      <c r="E106" s="11"/>
      <c r="F106" s="7"/>
      <c r="G106" s="7"/>
      <c r="H106" s="7"/>
      <c r="I106" s="7"/>
      <c r="J106" s="18"/>
      <c r="K106" s="7"/>
      <c r="L106" s="19"/>
      <c r="M106" s="475"/>
      <c r="N106" s="7"/>
      <c r="O106" s="425"/>
      <c r="P106" s="9"/>
      <c r="Q106" s="64" t="str">
        <f t="shared" si="56"/>
        <v/>
      </c>
      <c r="R106" s="488"/>
      <c r="S106" s="471"/>
      <c r="T106" s="9"/>
      <c r="U106" s="9"/>
      <c r="V106" s="64" t="str">
        <f t="shared" si="57"/>
        <v/>
      </c>
      <c r="W106" s="496"/>
      <c r="X106" s="471"/>
      <c r="Y106" s="9"/>
      <c r="Z106" s="9"/>
      <c r="AA106" s="65" t="str">
        <f t="shared" si="58"/>
        <v/>
      </c>
      <c r="AB106" s="16"/>
      <c r="AC106" s="120" t="str" cm="1">
        <f t="array" ref="AC106">IF((_xlfn.IFS(TRIM(SUBSTITUTE(AB106,CHAR(160),""))="Devis 1",IFERROR(VALUE(TRIM(SUBSTITUTE(O106,CHAR(160),""))),0),TRIM(SUBSTITUTE(AB106,CHAR(160),""))="Devis 2",IFERROR(VALUE(TRIM(SUBSTITUTE(T106,CHAR(160),""))),0),TRIM(SUBSTITUTE(AB106,CHAR(160),""))="Devis 3",IFERROR(VALUE(TRIM(SUBSTITUTE(Y106,CHAR(160),""))),0),TRUE,0)*IFERROR(VALUE(TRIM(SUBSTITUTE(E106,CHAR(160),""))),0))=0,"",_xlfn.IFS(TRIM(SUBSTITUTE(AB106,CHAR(160),""))="Devis 1",IFERROR(VALUE(TRIM(SUBSTITUTE(O106,CHAR(160),""))),0),TRIM(SUBSTITUTE(AB106,CHAR(160),""))="Devis 2",IFERROR(VALUE(TRIM(SUBSTITUTE(T106,CHAR(160),""))),0),TRIM(SUBSTITUTE(AB106,CHAR(160),""))="Devis 3",IFERROR(VALUE(TRIM(SUBSTITUTE(Y106,CHAR(160),""))),0),TRUE,0)*IFERROR(VALUE(TRIM(SUBSTITUTE(E106,CHAR(160),""))),0))</f>
        <v/>
      </c>
      <c r="AD106" s="116" t="str" cm="1">
        <f t="array" ref="AD106">IF(ROUND((_xlfn.IFS(TRIM(SUBSTITUTE(AB106,CHAR(160),""))="Devis 1",IFERROR(VALUE(TRIM(SUBSTITUTE(P106,CHAR(160),""))),0),TRIM(SUBSTITUTE(AB106,CHAR(160),""))="Devis 2",IFERROR(VALUE(TRIM(SUBSTITUTE(U106,CHAR(160),""))),0),TRIM(SUBSTITUTE(AB106,CHAR(160),""))="Devis 3",IFERROR(VALUE(TRIM(SUBSTITUTE(Z106,CHAR(160),""))),0),TRUE,0)*IFERROR(VALUE(TRIM(SUBSTITUTE(E106,CHAR(160),""))),0)),2)=0,IF(AC106&lt;&gt;"",0,""),ROUND((_xlfn.IFS(TRIM(SUBSTITUTE(AB106,CHAR(160),""))="Devis 1",IFERROR(VALUE(TRIM(SUBSTITUTE(P106,CHAR(160),""))),0),TRIM(SUBSTITUTE(AB106,CHAR(160),""))="Devis 2",IFERROR(VALUE(TRIM(SUBSTITUTE(U106,CHAR(160),""))),0),TRIM(SUBSTITUTE(AB106,CHAR(160),""))="Devis 3",IFERROR(VALUE(TRIM(SUBSTITUTE(Z106,CHAR(160),""))),0),TRUE,0)*IFERROR(VALUE(TRIM(SUBSTITUTE(E106,CHAR(160),""))),0)),2))</f>
        <v/>
      </c>
      <c r="AE106" s="121" t="str">
        <f t="shared" si="92"/>
        <v/>
      </c>
      <c r="AF106" s="683"/>
      <c r="AG106" s="66" t="str">
        <f t="shared" si="59"/>
        <v/>
      </c>
      <c r="AH106" s="15" t="str">
        <f t="shared" si="60"/>
        <v/>
      </c>
      <c r="AI106" s="15" t="str">
        <f t="shared" si="61"/>
        <v/>
      </c>
      <c r="AJ106" s="442" t="str">
        <f t="shared" si="62"/>
        <v/>
      </c>
      <c r="AK106" s="15" t="str">
        <f t="shared" si="63"/>
        <v/>
      </c>
      <c r="AL106" s="15" t="str">
        <f t="shared" si="64"/>
        <v/>
      </c>
      <c r="AM106" s="15" t="str">
        <f t="shared" si="65"/>
        <v/>
      </c>
      <c r="AN106" s="15" t="str">
        <f t="shared" si="66"/>
        <v/>
      </c>
      <c r="AO106" s="15" t="str">
        <f t="shared" si="67"/>
        <v/>
      </c>
      <c r="AP106" s="15" t="str">
        <f t="shared" si="68"/>
        <v/>
      </c>
      <c r="AQ106" s="69" t="str">
        <f t="shared" si="69"/>
        <v/>
      </c>
      <c r="AR106" s="482" t="str">
        <f t="shared" si="70"/>
        <v/>
      </c>
      <c r="AS106" s="15" t="str">
        <f t="shared" si="71"/>
        <v/>
      </c>
      <c r="AT106" s="20" t="str">
        <f t="shared" si="72"/>
        <v/>
      </c>
      <c r="AU106" s="20" t="str">
        <f t="shared" si="73"/>
        <v/>
      </c>
      <c r="AV106" s="64" t="str">
        <f t="shared" si="74"/>
        <v/>
      </c>
      <c r="AW106" s="492" t="str">
        <f t="shared" si="75"/>
        <v/>
      </c>
      <c r="AX106" s="15" t="str">
        <f t="shared" si="76"/>
        <v/>
      </c>
      <c r="AY106" s="20" t="str">
        <f t="shared" si="77"/>
        <v/>
      </c>
      <c r="AZ106" s="20" t="str">
        <f t="shared" si="78"/>
        <v/>
      </c>
      <c r="BA106" s="64" t="str">
        <f t="shared" si="79"/>
        <v/>
      </c>
      <c r="BB106" s="499" t="str">
        <f t="shared" si="80"/>
        <v/>
      </c>
      <c r="BC106" s="15" t="str">
        <f t="shared" si="81"/>
        <v/>
      </c>
      <c r="BD106" s="20" t="str">
        <f t="shared" si="82"/>
        <v/>
      </c>
      <c r="BE106" s="20" t="str">
        <f t="shared" si="83"/>
        <v/>
      </c>
      <c r="BF106" s="70" t="str">
        <f t="shared" si="84"/>
        <v/>
      </c>
      <c r="BG106" s="66" t="str">
        <f t="shared" si="85"/>
        <v/>
      </c>
      <c r="BH106" s="72"/>
      <c r="BI106" s="71" t="str">
        <f t="shared" si="86"/>
        <v/>
      </c>
      <c r="BJ106" s="71" t="str">
        <f t="shared" si="55"/>
        <v/>
      </c>
      <c r="BK106" s="504" t="str">
        <f t="shared" si="87"/>
        <v/>
      </c>
      <c r="BL106" s="504" t="str" cm="1">
        <f t="array" ref="BL106">IF($AJ106="","",
_xlfn.IFS(
$BG106="Devis 1",
IF(ISBLANK(AT106),"",IFERROR(VALUE(TRIM(SUBSTITUTE(AT106,CHAR(160),""))),0)*IFERROR(VALUE(TRIM(SUBSTITUTE($AJ106,CHAR(160),""))),0)),
$BG106="Devis 2",
IF(ISBLANK(AY106),"",IFERROR(VALUE(TRIM(SUBSTITUTE(AY106,CHAR(160),""))),0)*IFERROR(VALUE(TRIM(SUBSTITUTE($AJ106,CHAR(160),""))),0)),
$BG106="Devis 3",
IF(ISBLANK(BD106),"",IFERROR(VALUE(TRIM(SUBSTITUTE(BD106,CHAR(160),""))),0)*IFERROR(VALUE(TRIM(SUBSTITUTE($AJ106,CHAR(160),""))),0)),
TRUE,0
)
)</f>
        <v/>
      </c>
      <c r="BM106" s="715" t="str" cm="1">
        <f t="array" ref="BM106">IF($AJ106="","",
_xlfn.IFS(
$BG106="Devis 1",
IF(ISBLANK(AU106),"",IFERROR(VALUE(TRIM(SUBSTITUTE(AU106,CHAR(160),""))),0)*IFERROR(VALUE(TRIM(SUBSTITUTE($AJ106,CHAR(160),""))),0)),
$BG106="Devis 2",
IF(ISBLANK(AZ106),"",IFERROR(VALUE(TRIM(SUBSTITUTE(AZ106,CHAR(160),""))),0)*IFERROR(VALUE(TRIM(SUBSTITUTE($AJ106,CHAR(160),""))),0)),
$BG106="Devis 3",
IF(ISBLANK(BE106),"",IFERROR(VALUE(TRIM(SUBSTITUTE(BE106,CHAR(160),""))),0)*IFERROR(VALUE(TRIM(SUBSTITUTE($AJ106,CHAR(160),""))),0)),
TRUE,0
)
)</f>
        <v/>
      </c>
      <c r="BN106" s="511" t="str">
        <f t="shared" si="88"/>
        <v/>
      </c>
      <c r="BO106" s="505"/>
      <c r="BP106" s="14" t="str" cm="1">
        <f t="array" ref="BP106">IF(OR(BN106="",BK106="",BL106="",BI106="",BM106="",BJ106=""),"",_xlfn.IFS(
ROUND(IFERROR(VALUE(TRIM(SUBSTITUTE(BN106,CHAR(160),""))),0),2)&gt;
ROUND(IFERROR(VALUE(TRIM(SUBSTITUTE(BK106,CHAR(160),""))),0),2),
"KO : Le montant retenu TTC est supérieur au montant raisonnable TTC. Merci de revoir la ligne de dépense ou plafonner son montant.",
ROUND(IFERROR(VALUE(TRIM(SUBSTITUTE(BL106,CHAR(160),""))),0),2)&gt;
ROUND(IFERROR(VALUE(TRIM(SUBSTITUTE(BI106,CHAR(160),""))),0),2),
"Attention : Le montant retenu HT est supérieur au montant HT raisonnable. Merci de revoir la ligne de dépense, plafonner son montant, ou justifier la reventillation HT / TVA.",
ROUND(IFERROR(VALUE(TRIM(SUBSTITUTE(BM106,CHAR(160),""))),0),2)&gt;
ROUND(IFERROR(VALUE(TRIM(SUBSTITUTE(BJ106,CHAR(160),""))),0),2),
"Attention : Le montant TVA retenu est supérieur au montant TVA raisonnable. Merci de revoir la ligne de dépense, plafonner son montant, ou justifier la reventillation HT / TVA.",
ROUND(IFERROR(VALUE(TRIM(SUBSTITUTE(BN106,CHAR(160),""))),0),2)&gt;
ROUND(IFERROR(VALUE(TRIM(SUBSTITUTE(MIN(Q106,V106,AA106),CHAR(160),""))),0),2),
"Attention : Le devis retenu n'est pas le moins cher. Une justification de la part du porteur est nécessaire.",
ROUND(IFERROR(VALUE(TRIM(SUBSTITUTE(BN106,CHAR(160),""))),0),2)=0,
"Attention : montant présenté entièrement écarté",
ROUND(IFERROR(VALUE(TRIM(SUBSTITUTE(BK106,CHAR(160),""))),0),2)=
ROUND(IFERROR(VALUE(TRIM(SUBSTITUTE(BN106,CHAR(160),""))),0),2),
"OK",
ROUND(IFERROR(VALUE(TRIM(SUBSTITUTE(BK106,CHAR(160),""))),0),2)&gt;
ROUND(IFERROR(VALUE(TRIM(SUBSTITUTE(BN106,CHAR(160),""))),0),2),
" OK : Montant instruit inférieur au montant raisonnable.",
TRUE,""
))</f>
        <v/>
      </c>
      <c r="BQ106" s="14" t="str" cm="1">
        <f t="array" ref="BQ106">IF(OR(BN106="",AE106="",BL106="",AC106="",BM106="",AD106=""),"",_xlfn.IFS(ROUND(IFERROR(VALUE(TRIM(SUBSTITUTE(BN106,CHAR(160),""))),0),2)&gt;ROUND(IFERROR(VALUE(TRIM(SUBSTITUTE(AE106,CHAR(160),""))),0),2),"KO : Le montant retenu TTC est supérieur au montant présenté TTC. Merci de revoir la ligne de dépense ou plafonner son montant.",ROUND(IFERROR(VALUE(TRIM(SUBSTITUTE(BN106,CHAR(160),""))),0),2)=0,"Attention : montant présenté entièrement écarté",ROUND(IFERROR(VALUE(TRIM(SUBSTITUTE(BL106,CHAR(160),""))),0),2)&gt;ROUND(IFERROR(VALUE(TRIM(SUBSTITUTE(AC106,CHAR(160),""))),0),2),"Attention : Le montant retenu HT est supérieur au montant HT présenté. Merci de revoir la ligne de dépense, plafonner son montant, ou justifier la reventillation HT / TVA.",ROUND(IFERROR(VALUE(TRIM(SUBSTITUTE(BM106,CHAR(160),""))),0),2)&gt;ROUND(IFERROR(VALUE(TRIM(SUBSTITUTE(AD106,CHAR(160),""))),0),2),"Attention : Le montant TVA retenu est supérieur au montant TVA présenté. Merci de revoir la ligne de dépense, plafonner son montant, ou justifier la reventillation HT / TVA.",ROUND(IFERROR(VALUE(TRIM(SUBSTITUTE(AE106,CHAR(160),""))),0),2)=0,"",ROUND(IFERROR(VALUE(TRIM(SUBSTITUTE(BN106,CHAR(160),""))),0),2)=
ROUND(IFERROR(VALUE(TRIM(SUBSTITUTE(AE106,CHAR(160),""))),0),2),"OK",ROUND(IFERROR(VALUE(TRIM(SUBSTITUTE(BN106,CHAR(160),""))),0),2)&lt;ROUND(IFERROR(VALUE(TRIM(SUBSTITUTE(AE106,CHAR(160),""))),0),2),"Attention : montant présenté partiellement écarté",TRUE,""))</f>
        <v/>
      </c>
      <c r="BR106" s="71" t="str">
        <f t="shared" si="89"/>
        <v/>
      </c>
      <c r="BS106" s="71" t="str">
        <f t="shared" si="90"/>
        <v/>
      </c>
      <c r="BT106" s="71" t="str">
        <f t="shared" si="91"/>
        <v/>
      </c>
    </row>
    <row r="107" spans="1:72" ht="18" customHeight="1">
      <c r="A107" s="684">
        <v>99</v>
      </c>
      <c r="B107" s="7"/>
      <c r="C107" s="7"/>
      <c r="D107" s="424"/>
      <c r="E107" s="11"/>
      <c r="F107" s="7"/>
      <c r="G107" s="7"/>
      <c r="H107" s="7"/>
      <c r="I107" s="7"/>
      <c r="J107" s="18"/>
      <c r="K107" s="7"/>
      <c r="L107" s="19"/>
      <c r="M107" s="475"/>
      <c r="N107" s="7"/>
      <c r="O107" s="425"/>
      <c r="P107" s="9"/>
      <c r="Q107" s="64" t="str">
        <f t="shared" si="56"/>
        <v/>
      </c>
      <c r="R107" s="488"/>
      <c r="S107" s="471"/>
      <c r="T107" s="9"/>
      <c r="U107" s="9"/>
      <c r="V107" s="64" t="str">
        <f t="shared" si="57"/>
        <v/>
      </c>
      <c r="W107" s="496"/>
      <c r="X107" s="471"/>
      <c r="Y107" s="9"/>
      <c r="Z107" s="9"/>
      <c r="AA107" s="65" t="str">
        <f t="shared" si="58"/>
        <v/>
      </c>
      <c r="AB107" s="16"/>
      <c r="AC107" s="120" t="str" cm="1">
        <f t="array" ref="AC107">IF((_xlfn.IFS(TRIM(SUBSTITUTE(AB107,CHAR(160),""))="Devis 1",IFERROR(VALUE(TRIM(SUBSTITUTE(O107,CHAR(160),""))),0),TRIM(SUBSTITUTE(AB107,CHAR(160),""))="Devis 2",IFERROR(VALUE(TRIM(SUBSTITUTE(T107,CHAR(160),""))),0),TRIM(SUBSTITUTE(AB107,CHAR(160),""))="Devis 3",IFERROR(VALUE(TRIM(SUBSTITUTE(Y107,CHAR(160),""))),0),TRUE,0)*IFERROR(VALUE(TRIM(SUBSTITUTE(E107,CHAR(160),""))),0))=0,"",_xlfn.IFS(TRIM(SUBSTITUTE(AB107,CHAR(160),""))="Devis 1",IFERROR(VALUE(TRIM(SUBSTITUTE(O107,CHAR(160),""))),0),TRIM(SUBSTITUTE(AB107,CHAR(160),""))="Devis 2",IFERROR(VALUE(TRIM(SUBSTITUTE(T107,CHAR(160),""))),0),TRIM(SUBSTITUTE(AB107,CHAR(160),""))="Devis 3",IFERROR(VALUE(TRIM(SUBSTITUTE(Y107,CHAR(160),""))),0),TRUE,0)*IFERROR(VALUE(TRIM(SUBSTITUTE(E107,CHAR(160),""))),0))</f>
        <v/>
      </c>
      <c r="AD107" s="116" t="str" cm="1">
        <f t="array" ref="AD107">IF(ROUND((_xlfn.IFS(TRIM(SUBSTITUTE(AB107,CHAR(160),""))="Devis 1",IFERROR(VALUE(TRIM(SUBSTITUTE(P107,CHAR(160),""))),0),TRIM(SUBSTITUTE(AB107,CHAR(160),""))="Devis 2",IFERROR(VALUE(TRIM(SUBSTITUTE(U107,CHAR(160),""))),0),TRIM(SUBSTITUTE(AB107,CHAR(160),""))="Devis 3",IFERROR(VALUE(TRIM(SUBSTITUTE(Z107,CHAR(160),""))),0),TRUE,0)*IFERROR(VALUE(TRIM(SUBSTITUTE(E107,CHAR(160),""))),0)),2)=0,IF(AC107&lt;&gt;"",0,""),ROUND((_xlfn.IFS(TRIM(SUBSTITUTE(AB107,CHAR(160),""))="Devis 1",IFERROR(VALUE(TRIM(SUBSTITUTE(P107,CHAR(160),""))),0),TRIM(SUBSTITUTE(AB107,CHAR(160),""))="Devis 2",IFERROR(VALUE(TRIM(SUBSTITUTE(U107,CHAR(160),""))),0),TRIM(SUBSTITUTE(AB107,CHAR(160),""))="Devis 3",IFERROR(VALUE(TRIM(SUBSTITUTE(Z107,CHAR(160),""))),0),TRUE,0)*IFERROR(VALUE(TRIM(SUBSTITUTE(E107,CHAR(160),""))),0)),2))</f>
        <v/>
      </c>
      <c r="AE107" s="121" t="str">
        <f t="shared" si="92"/>
        <v/>
      </c>
      <c r="AF107" s="683"/>
      <c r="AG107" s="66" t="str">
        <f t="shared" si="59"/>
        <v/>
      </c>
      <c r="AH107" s="15" t="str">
        <f t="shared" si="60"/>
        <v/>
      </c>
      <c r="AI107" s="15" t="str">
        <f t="shared" si="61"/>
        <v/>
      </c>
      <c r="AJ107" s="442" t="str">
        <f t="shared" si="62"/>
        <v/>
      </c>
      <c r="AK107" s="15" t="str">
        <f t="shared" si="63"/>
        <v/>
      </c>
      <c r="AL107" s="15" t="str">
        <f t="shared" si="64"/>
        <v/>
      </c>
      <c r="AM107" s="15" t="str">
        <f t="shared" si="65"/>
        <v/>
      </c>
      <c r="AN107" s="15" t="str">
        <f t="shared" si="66"/>
        <v/>
      </c>
      <c r="AO107" s="15" t="str">
        <f t="shared" si="67"/>
        <v/>
      </c>
      <c r="AP107" s="15" t="str">
        <f t="shared" si="68"/>
        <v/>
      </c>
      <c r="AQ107" s="69" t="str">
        <f t="shared" si="69"/>
        <v/>
      </c>
      <c r="AR107" s="482" t="str">
        <f t="shared" si="70"/>
        <v/>
      </c>
      <c r="AS107" s="15" t="str">
        <f t="shared" si="71"/>
        <v/>
      </c>
      <c r="AT107" s="20" t="str">
        <f t="shared" si="72"/>
        <v/>
      </c>
      <c r="AU107" s="20" t="str">
        <f t="shared" si="73"/>
        <v/>
      </c>
      <c r="AV107" s="64" t="str">
        <f t="shared" si="74"/>
        <v/>
      </c>
      <c r="AW107" s="492" t="str">
        <f t="shared" si="75"/>
        <v/>
      </c>
      <c r="AX107" s="15" t="str">
        <f t="shared" si="76"/>
        <v/>
      </c>
      <c r="AY107" s="20" t="str">
        <f t="shared" si="77"/>
        <v/>
      </c>
      <c r="AZ107" s="20" t="str">
        <f t="shared" si="78"/>
        <v/>
      </c>
      <c r="BA107" s="64" t="str">
        <f t="shared" si="79"/>
        <v/>
      </c>
      <c r="BB107" s="499" t="str">
        <f t="shared" si="80"/>
        <v/>
      </c>
      <c r="BC107" s="15" t="str">
        <f t="shared" si="81"/>
        <v/>
      </c>
      <c r="BD107" s="20" t="str">
        <f t="shared" si="82"/>
        <v/>
      </c>
      <c r="BE107" s="20" t="str">
        <f t="shared" si="83"/>
        <v/>
      </c>
      <c r="BF107" s="70" t="str">
        <f t="shared" si="84"/>
        <v/>
      </c>
      <c r="BG107" s="66" t="str">
        <f t="shared" si="85"/>
        <v/>
      </c>
      <c r="BH107" s="72"/>
      <c r="BI107" s="71" t="str">
        <f t="shared" si="86"/>
        <v/>
      </c>
      <c r="BJ107" s="71" t="str">
        <f t="shared" si="55"/>
        <v/>
      </c>
      <c r="BK107" s="504" t="str">
        <f t="shared" si="87"/>
        <v/>
      </c>
      <c r="BL107" s="504" t="str" cm="1">
        <f t="array" ref="BL107">IF($AJ107="","",
_xlfn.IFS(
$BG107="Devis 1",
IF(ISBLANK(AT107),"",IFERROR(VALUE(TRIM(SUBSTITUTE(AT107,CHAR(160),""))),0)*IFERROR(VALUE(TRIM(SUBSTITUTE($AJ107,CHAR(160),""))),0)),
$BG107="Devis 2",
IF(ISBLANK(AY107),"",IFERROR(VALUE(TRIM(SUBSTITUTE(AY107,CHAR(160),""))),0)*IFERROR(VALUE(TRIM(SUBSTITUTE($AJ107,CHAR(160),""))),0)),
$BG107="Devis 3",
IF(ISBLANK(BD107),"",IFERROR(VALUE(TRIM(SUBSTITUTE(BD107,CHAR(160),""))),0)*IFERROR(VALUE(TRIM(SUBSTITUTE($AJ107,CHAR(160),""))),0)),
TRUE,0
)
)</f>
        <v/>
      </c>
      <c r="BM107" s="715" t="str" cm="1">
        <f t="array" ref="BM107">IF($AJ107="","",
_xlfn.IFS(
$BG107="Devis 1",
IF(ISBLANK(AU107),"",IFERROR(VALUE(TRIM(SUBSTITUTE(AU107,CHAR(160),""))),0)*IFERROR(VALUE(TRIM(SUBSTITUTE($AJ107,CHAR(160),""))),0)),
$BG107="Devis 2",
IF(ISBLANK(AZ107),"",IFERROR(VALUE(TRIM(SUBSTITUTE(AZ107,CHAR(160),""))),0)*IFERROR(VALUE(TRIM(SUBSTITUTE($AJ107,CHAR(160),""))),0)),
$BG107="Devis 3",
IF(ISBLANK(BE107),"",IFERROR(VALUE(TRIM(SUBSTITUTE(BE107,CHAR(160),""))),0)*IFERROR(VALUE(TRIM(SUBSTITUTE($AJ107,CHAR(160),""))),0)),
TRUE,0
)
)</f>
        <v/>
      </c>
      <c r="BN107" s="511" t="str">
        <f t="shared" si="88"/>
        <v/>
      </c>
      <c r="BO107" s="505"/>
      <c r="BP107" s="14" t="str" cm="1">
        <f t="array" ref="BP107">IF(OR(BN107="",BK107="",BL107="",BI107="",BM107="",BJ107=""),"",_xlfn.IFS(
ROUND(IFERROR(VALUE(TRIM(SUBSTITUTE(BN107,CHAR(160),""))),0),2)&gt;
ROUND(IFERROR(VALUE(TRIM(SUBSTITUTE(BK107,CHAR(160),""))),0),2),
"KO : Le montant retenu TTC est supérieur au montant raisonnable TTC. Merci de revoir la ligne de dépense ou plafonner son montant.",
ROUND(IFERROR(VALUE(TRIM(SUBSTITUTE(BL107,CHAR(160),""))),0),2)&gt;
ROUND(IFERROR(VALUE(TRIM(SUBSTITUTE(BI107,CHAR(160),""))),0),2),
"Attention : Le montant retenu HT est supérieur au montant HT raisonnable. Merci de revoir la ligne de dépense, plafonner son montant, ou justifier la reventillation HT / TVA.",
ROUND(IFERROR(VALUE(TRIM(SUBSTITUTE(BM107,CHAR(160),""))),0),2)&gt;
ROUND(IFERROR(VALUE(TRIM(SUBSTITUTE(BJ107,CHAR(160),""))),0),2),
"Attention : Le montant TVA retenu est supérieur au montant TVA raisonnable. Merci de revoir la ligne de dépense, plafonner son montant, ou justifier la reventillation HT / TVA.",
ROUND(IFERROR(VALUE(TRIM(SUBSTITUTE(BN107,CHAR(160),""))),0),2)&gt;
ROUND(IFERROR(VALUE(TRIM(SUBSTITUTE(MIN(Q107,V107,AA107),CHAR(160),""))),0),2),
"Attention : Le devis retenu n'est pas le moins cher. Une justification de la part du porteur est nécessaire.",
ROUND(IFERROR(VALUE(TRIM(SUBSTITUTE(BN107,CHAR(160),""))),0),2)=0,
"Attention : montant présenté entièrement écarté",
ROUND(IFERROR(VALUE(TRIM(SUBSTITUTE(BK107,CHAR(160),""))),0),2)=
ROUND(IFERROR(VALUE(TRIM(SUBSTITUTE(BN107,CHAR(160),""))),0),2),
"OK",
ROUND(IFERROR(VALUE(TRIM(SUBSTITUTE(BK107,CHAR(160),""))),0),2)&gt;
ROUND(IFERROR(VALUE(TRIM(SUBSTITUTE(BN107,CHAR(160),""))),0),2),
" OK : Montant instruit inférieur au montant raisonnable.",
TRUE,""
))</f>
        <v/>
      </c>
      <c r="BQ107" s="14" t="str" cm="1">
        <f t="array" ref="BQ107">IF(OR(BN107="",AE107="",BL107="",AC107="",BM107="",AD107=""),"",_xlfn.IFS(ROUND(IFERROR(VALUE(TRIM(SUBSTITUTE(BN107,CHAR(160),""))),0),2)&gt;ROUND(IFERROR(VALUE(TRIM(SUBSTITUTE(AE107,CHAR(160),""))),0),2),"KO : Le montant retenu TTC est supérieur au montant présenté TTC. Merci de revoir la ligne de dépense ou plafonner son montant.",ROUND(IFERROR(VALUE(TRIM(SUBSTITUTE(BN107,CHAR(160),""))),0),2)=0,"Attention : montant présenté entièrement écarté",ROUND(IFERROR(VALUE(TRIM(SUBSTITUTE(BL107,CHAR(160),""))),0),2)&gt;ROUND(IFERROR(VALUE(TRIM(SUBSTITUTE(AC107,CHAR(160),""))),0),2),"Attention : Le montant retenu HT est supérieur au montant HT présenté. Merci de revoir la ligne de dépense, plafonner son montant, ou justifier la reventillation HT / TVA.",ROUND(IFERROR(VALUE(TRIM(SUBSTITUTE(BM107,CHAR(160),""))),0),2)&gt;ROUND(IFERROR(VALUE(TRIM(SUBSTITUTE(AD107,CHAR(160),""))),0),2),"Attention : Le montant TVA retenu est supérieur au montant TVA présenté. Merci de revoir la ligne de dépense, plafonner son montant, ou justifier la reventillation HT / TVA.",ROUND(IFERROR(VALUE(TRIM(SUBSTITUTE(AE107,CHAR(160),""))),0),2)=0,"",ROUND(IFERROR(VALUE(TRIM(SUBSTITUTE(BN107,CHAR(160),""))),0),2)=
ROUND(IFERROR(VALUE(TRIM(SUBSTITUTE(AE107,CHAR(160),""))),0),2),"OK",ROUND(IFERROR(VALUE(TRIM(SUBSTITUTE(BN107,CHAR(160),""))),0),2)&lt;ROUND(IFERROR(VALUE(TRIM(SUBSTITUTE(AE107,CHAR(160),""))),0),2),"Attention : montant présenté partiellement écarté",TRUE,""))</f>
        <v/>
      </c>
      <c r="BR107" s="71" t="str">
        <f t="shared" si="89"/>
        <v/>
      </c>
      <c r="BS107" s="71" t="str">
        <f t="shared" si="90"/>
        <v/>
      </c>
      <c r="BT107" s="71" t="str">
        <f t="shared" si="91"/>
        <v/>
      </c>
    </row>
    <row r="108" spans="1:72" ht="18" customHeight="1" thickBot="1">
      <c r="A108" s="685">
        <v>100</v>
      </c>
      <c r="B108" s="686"/>
      <c r="C108" s="686"/>
      <c r="D108" s="687"/>
      <c r="E108" s="688"/>
      <c r="F108" s="686"/>
      <c r="G108" s="686"/>
      <c r="H108" s="686"/>
      <c r="I108" s="686"/>
      <c r="J108" s="689"/>
      <c r="K108" s="686"/>
      <c r="L108" s="690"/>
      <c r="M108" s="691"/>
      <c r="N108" s="686"/>
      <c r="O108" s="692"/>
      <c r="P108" s="10"/>
      <c r="Q108" s="693" t="str">
        <f t="shared" si="56"/>
        <v/>
      </c>
      <c r="R108" s="694"/>
      <c r="S108" s="498"/>
      <c r="T108" s="10"/>
      <c r="U108" s="10"/>
      <c r="V108" s="693" t="str">
        <f t="shared" si="57"/>
        <v/>
      </c>
      <c r="W108" s="497"/>
      <c r="X108" s="498"/>
      <c r="Y108" s="10"/>
      <c r="Z108" s="10"/>
      <c r="AA108" s="115" t="str">
        <f t="shared" si="58"/>
        <v/>
      </c>
      <c r="AB108" s="695"/>
      <c r="AC108" s="696" t="str" cm="1">
        <f t="array" ref="AC108">IF((_xlfn.IFS(TRIM(SUBSTITUTE(AB108,CHAR(160),""))="Devis 1",IFERROR(VALUE(TRIM(SUBSTITUTE(O108,CHAR(160),""))),0),TRIM(SUBSTITUTE(AB108,CHAR(160),""))="Devis 2",IFERROR(VALUE(TRIM(SUBSTITUTE(T108,CHAR(160),""))),0),TRIM(SUBSTITUTE(AB108,CHAR(160),""))="Devis 3",IFERROR(VALUE(TRIM(SUBSTITUTE(Y108,CHAR(160),""))),0),TRUE,0)*IFERROR(VALUE(TRIM(SUBSTITUTE(E108,CHAR(160),""))),0))=0,"",_xlfn.IFS(TRIM(SUBSTITUTE(AB108,CHAR(160),""))="Devis 1",IFERROR(VALUE(TRIM(SUBSTITUTE(O108,CHAR(160),""))),0),TRIM(SUBSTITUTE(AB108,CHAR(160),""))="Devis 2",IFERROR(VALUE(TRIM(SUBSTITUTE(T108,CHAR(160),""))),0),TRIM(SUBSTITUTE(AB108,CHAR(160),""))="Devis 3",IFERROR(VALUE(TRIM(SUBSTITUTE(Y108,CHAR(160),""))),0),TRUE,0)*IFERROR(VALUE(TRIM(SUBSTITUTE(E108,CHAR(160),""))),0))</f>
        <v/>
      </c>
      <c r="AD108" s="697" t="str" cm="1">
        <f t="array" ref="AD108">IF(ROUND((_xlfn.IFS(TRIM(SUBSTITUTE(AB108,CHAR(160),""))="Devis 1",IFERROR(VALUE(TRIM(SUBSTITUTE(P108,CHAR(160),""))),0),TRIM(SUBSTITUTE(AB108,CHAR(160),""))="Devis 2",IFERROR(VALUE(TRIM(SUBSTITUTE(U108,CHAR(160),""))),0),TRIM(SUBSTITUTE(AB108,CHAR(160),""))="Devis 3",IFERROR(VALUE(TRIM(SUBSTITUTE(Z108,CHAR(160),""))),0),TRUE,0)*IFERROR(VALUE(TRIM(SUBSTITUTE(E108,CHAR(160),""))),0)),2)=0,IF(AC108&lt;&gt;"",0,""),ROUND((_xlfn.IFS(TRIM(SUBSTITUTE(AB108,CHAR(160),""))="Devis 1",IFERROR(VALUE(TRIM(SUBSTITUTE(P108,CHAR(160),""))),0),TRIM(SUBSTITUTE(AB108,CHAR(160),""))="Devis 2",IFERROR(VALUE(TRIM(SUBSTITUTE(U108,CHAR(160),""))),0),TRIM(SUBSTITUTE(AB108,CHAR(160),""))="Devis 3",IFERROR(VALUE(TRIM(SUBSTITUTE(Z108,CHAR(160),""))),0),TRUE,0)*IFERROR(VALUE(TRIM(SUBSTITUTE(E108,CHAR(160),""))),0)),2))</f>
        <v/>
      </c>
      <c r="AE108" s="698" t="str">
        <f t="shared" si="92"/>
        <v/>
      </c>
      <c r="AF108" s="699"/>
      <c r="AG108" s="66" t="str">
        <f t="shared" si="59"/>
        <v/>
      </c>
      <c r="AH108" s="15" t="str">
        <f t="shared" si="60"/>
        <v/>
      </c>
      <c r="AI108" s="15" t="str">
        <f t="shared" si="61"/>
        <v/>
      </c>
      <c r="AJ108" s="442" t="str">
        <f t="shared" si="62"/>
        <v/>
      </c>
      <c r="AK108" s="15" t="str">
        <f t="shared" si="63"/>
        <v/>
      </c>
      <c r="AL108" s="15" t="str">
        <f t="shared" si="64"/>
        <v/>
      </c>
      <c r="AM108" s="15" t="str">
        <f t="shared" si="65"/>
        <v/>
      </c>
      <c r="AN108" s="15" t="str">
        <f t="shared" si="66"/>
        <v/>
      </c>
      <c r="AO108" s="15" t="str">
        <f t="shared" si="67"/>
        <v/>
      </c>
      <c r="AP108" s="15" t="str">
        <f t="shared" si="68"/>
        <v/>
      </c>
      <c r="AQ108" s="69" t="str">
        <f t="shared" si="69"/>
        <v/>
      </c>
      <c r="AR108" s="483" t="str">
        <f t="shared" si="70"/>
        <v/>
      </c>
      <c r="AS108" s="484" t="str">
        <f t="shared" si="71"/>
        <v/>
      </c>
      <c r="AT108" s="729" t="str">
        <f t="shared" si="72"/>
        <v/>
      </c>
      <c r="AU108" s="729" t="str">
        <f t="shared" si="73"/>
        <v/>
      </c>
      <c r="AV108" s="485" t="str">
        <f t="shared" si="74"/>
        <v/>
      </c>
      <c r="AW108" s="493" t="str">
        <f t="shared" si="75"/>
        <v/>
      </c>
      <c r="AX108" s="494" t="str">
        <f t="shared" si="76"/>
        <v/>
      </c>
      <c r="AY108" s="732" t="str">
        <f t="shared" si="77"/>
        <v/>
      </c>
      <c r="AZ108" s="732" t="str">
        <f t="shared" si="78"/>
        <v/>
      </c>
      <c r="BA108" s="495" t="str">
        <f t="shared" si="79"/>
        <v/>
      </c>
      <c r="BB108" s="500" t="str">
        <f t="shared" si="80"/>
        <v/>
      </c>
      <c r="BC108" s="501" t="str">
        <f t="shared" si="81"/>
        <v/>
      </c>
      <c r="BD108" s="75" t="str">
        <f t="shared" si="82"/>
        <v/>
      </c>
      <c r="BE108" s="75" t="str">
        <f t="shared" si="83"/>
        <v/>
      </c>
      <c r="BF108" s="115" t="str">
        <f t="shared" si="84"/>
        <v/>
      </c>
      <c r="BG108" s="66" t="str">
        <f t="shared" si="85"/>
        <v/>
      </c>
      <c r="BH108" s="72"/>
      <c r="BI108" s="71" t="str">
        <f t="shared" si="86"/>
        <v/>
      </c>
      <c r="BJ108" s="71" t="str">
        <f t="shared" si="55"/>
        <v/>
      </c>
      <c r="BK108" s="504" t="str">
        <f t="shared" si="87"/>
        <v/>
      </c>
      <c r="BL108" s="504" t="str" cm="1">
        <f t="array" ref="BL108">IF($AJ108="","",
_xlfn.IFS(
$BG108="Devis 1",
IF(ISBLANK(AT108),"",IFERROR(VALUE(TRIM(SUBSTITUTE(AT108,CHAR(160),""))),0)*IFERROR(VALUE(TRIM(SUBSTITUTE($AJ108,CHAR(160),""))),0)),
$BG108="Devis 2",
IF(ISBLANK(AY108),"",IFERROR(VALUE(TRIM(SUBSTITUTE(AY108,CHAR(160),""))),0)*IFERROR(VALUE(TRIM(SUBSTITUTE($AJ108,CHAR(160),""))),0)),
$BG108="Devis 3",
IF(ISBLANK(BD108),"",IFERROR(VALUE(TRIM(SUBSTITUTE(BD108,CHAR(160),""))),0)*IFERROR(VALUE(TRIM(SUBSTITUTE($AJ108,CHAR(160),""))),0)),
TRUE,0
)
)</f>
        <v/>
      </c>
      <c r="BM108" s="715" t="str" cm="1">
        <f t="array" ref="BM108">IF($AJ108="","",
_xlfn.IFS(
$BG108="Devis 1",
IF(ISBLANK(AU108),"",IFERROR(VALUE(TRIM(SUBSTITUTE(AU108,CHAR(160),""))),0)*IFERROR(VALUE(TRIM(SUBSTITUTE($AJ108,CHAR(160),""))),0)),
$BG108="Devis 2",
IF(ISBLANK(AZ108),"",IFERROR(VALUE(TRIM(SUBSTITUTE(AZ108,CHAR(160),""))),0)*IFERROR(VALUE(TRIM(SUBSTITUTE($AJ108,CHAR(160),""))),0)),
$BG108="Devis 3",
IF(ISBLANK(BE108),"",IFERROR(VALUE(TRIM(SUBSTITUTE(BE108,CHAR(160),""))),0)*IFERROR(VALUE(TRIM(SUBSTITUTE($AJ108,CHAR(160),""))),0)),
TRUE,0
)
)</f>
        <v/>
      </c>
      <c r="BN108" s="512" t="str">
        <f t="shared" si="88"/>
        <v/>
      </c>
      <c r="BO108" s="505"/>
      <c r="BP108" s="14" t="str" cm="1">
        <f t="array" ref="BP108">IF(OR(BN108="",BK108="",BL108="",BI108="",BM108="",BJ108=""),"",_xlfn.IFS(
ROUND(IFERROR(VALUE(TRIM(SUBSTITUTE(BN108,CHAR(160),""))),0),2)&gt;
ROUND(IFERROR(VALUE(TRIM(SUBSTITUTE(BK108,CHAR(160),""))),0),2),
"KO : Le montant retenu TTC est supérieur au montant raisonnable TTC. Merci de revoir la ligne de dépense ou plafonner son montant.",
ROUND(IFERROR(VALUE(TRIM(SUBSTITUTE(BL108,CHAR(160),""))),0),2)&gt;
ROUND(IFERROR(VALUE(TRIM(SUBSTITUTE(BI108,CHAR(160),""))),0),2),
"Attention : Le montant retenu HT est supérieur au montant HT raisonnable. Merci de revoir la ligne de dépense, plafonner son montant, ou justifier la reventillation HT / TVA.",
ROUND(IFERROR(VALUE(TRIM(SUBSTITUTE(BM108,CHAR(160),""))),0),2)&gt;
ROUND(IFERROR(VALUE(TRIM(SUBSTITUTE(BJ108,CHAR(160),""))),0),2),
"Attention : Le montant TVA retenu est supérieur au montant TVA raisonnable. Merci de revoir la ligne de dépense, plafonner son montant, ou justifier la reventillation HT / TVA.",
ROUND(IFERROR(VALUE(TRIM(SUBSTITUTE(BN108,CHAR(160),""))),0),2)&gt;
ROUND(IFERROR(VALUE(TRIM(SUBSTITUTE(MIN(Q108,V108,AA108),CHAR(160),""))),0),2),
"Attention : Le devis retenu n'est pas le moins cher. Une justification de la part du porteur est nécessaire.",
ROUND(IFERROR(VALUE(TRIM(SUBSTITUTE(BN108,CHAR(160),""))),0),2)=0,
"Attention : montant présenté entièrement écarté",
ROUND(IFERROR(VALUE(TRIM(SUBSTITUTE(BK108,CHAR(160),""))),0),2)=
ROUND(IFERROR(VALUE(TRIM(SUBSTITUTE(BN108,CHAR(160),""))),0),2),
"OK",
ROUND(IFERROR(VALUE(TRIM(SUBSTITUTE(BK108,CHAR(160),""))),0),2)&gt;
ROUND(IFERROR(VALUE(TRIM(SUBSTITUTE(BN108,CHAR(160),""))),0),2),
" OK : Montant instruit inférieur au montant raisonnable.",
TRUE,""
))</f>
        <v/>
      </c>
      <c r="BQ108" s="14" t="str" cm="1">
        <f t="array" ref="BQ108">IF(OR(BN108="",AE108="",BL108="",AC108="",BM108="",AD108=""),"",_xlfn.IFS(ROUND(IFERROR(VALUE(TRIM(SUBSTITUTE(BN108,CHAR(160),""))),0),2)&gt;ROUND(IFERROR(VALUE(TRIM(SUBSTITUTE(AE108,CHAR(160),""))),0),2),"KO : Le montant retenu TTC est supérieur au montant présenté TTC. Merci de revoir la ligne de dépense ou plafonner son montant.",ROUND(IFERROR(VALUE(TRIM(SUBSTITUTE(BN108,CHAR(160),""))),0),2)=0,"Attention : montant présenté entièrement écarté",ROUND(IFERROR(VALUE(TRIM(SUBSTITUTE(BL108,CHAR(160),""))),0),2)&gt;ROUND(IFERROR(VALUE(TRIM(SUBSTITUTE(AC108,CHAR(160),""))),0),2),"Attention : Le montant retenu HT est supérieur au montant HT présenté. Merci de revoir la ligne de dépense, plafonner son montant, ou justifier la reventillation HT / TVA.",ROUND(IFERROR(VALUE(TRIM(SUBSTITUTE(BM108,CHAR(160),""))),0),2)&gt;ROUND(IFERROR(VALUE(TRIM(SUBSTITUTE(AD108,CHAR(160),""))),0),2),"Attention : Le montant TVA retenu est supérieur au montant TVA présenté. Merci de revoir la ligne de dépense, plafonner son montant, ou justifier la reventillation HT / TVA.",ROUND(IFERROR(VALUE(TRIM(SUBSTITUTE(AE108,CHAR(160),""))),0),2)=0,"",ROUND(IFERROR(VALUE(TRIM(SUBSTITUTE(BN108,CHAR(160),""))),0),2)=
ROUND(IFERROR(VALUE(TRIM(SUBSTITUTE(AE108,CHAR(160),""))),0),2),"OK",ROUND(IFERROR(VALUE(TRIM(SUBSTITUTE(BN108,CHAR(160),""))),0),2)&lt;ROUND(IFERROR(VALUE(TRIM(SUBSTITUTE(AE108,CHAR(160),""))),0),2),"Attention : montant présenté partiellement écarté",TRUE,""))</f>
        <v/>
      </c>
      <c r="BR108" s="71" t="str">
        <f t="shared" si="89"/>
        <v/>
      </c>
      <c r="BS108" s="71" t="str">
        <f t="shared" si="90"/>
        <v/>
      </c>
      <c r="BT108" s="71" t="str">
        <f t="shared" si="91"/>
        <v/>
      </c>
    </row>
    <row r="109" spans="1:72">
      <c r="A109" s="781" t="s">
        <v>154</v>
      </c>
      <c r="B109" s="782"/>
      <c r="C109" s="782"/>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3"/>
      <c r="AC109" s="76">
        <f>SUM(AC9:AC108)</f>
        <v>0</v>
      </c>
      <c r="AD109" s="76">
        <f>SUM(AD9:AD108)</f>
        <v>0</v>
      </c>
      <c r="AE109" s="76">
        <f>SUM(AE9:AE108)</f>
        <v>0</v>
      </c>
      <c r="AF109" s="784"/>
      <c r="AG109" s="785"/>
      <c r="AH109" s="785"/>
      <c r="AI109" s="785"/>
      <c r="AJ109" s="785"/>
      <c r="AK109" s="785"/>
      <c r="AL109" s="785"/>
      <c r="AM109" s="785"/>
      <c r="AN109" s="785"/>
      <c r="AO109" s="785"/>
      <c r="AP109" s="785"/>
      <c r="AQ109" s="785"/>
      <c r="AR109" s="785"/>
      <c r="AS109" s="785"/>
      <c r="AT109" s="785"/>
      <c r="AU109" s="785"/>
      <c r="AV109" s="785"/>
      <c r="AW109" s="785"/>
      <c r="AX109" s="785"/>
      <c r="AY109" s="785"/>
      <c r="AZ109" s="785"/>
      <c r="BA109" s="785"/>
      <c r="BB109" s="785"/>
      <c r="BC109" s="785"/>
      <c r="BD109" s="785"/>
      <c r="BE109" s="785"/>
      <c r="BF109" s="785"/>
      <c r="BG109" s="785"/>
      <c r="BH109" s="785"/>
      <c r="BI109" s="785"/>
      <c r="BJ109" s="786"/>
      <c r="BK109" s="77" t="s">
        <v>155</v>
      </c>
      <c r="BL109" s="76">
        <f>SUM(BL9:BL108)</f>
        <v>0</v>
      </c>
      <c r="BM109" s="76">
        <f t="shared" ref="BM109" si="93">SUM(BM9:BM108)</f>
        <v>0</v>
      </c>
      <c r="BN109" s="76">
        <f>SUM(BN9:BN108)</f>
        <v>0</v>
      </c>
      <c r="BO109" s="465"/>
      <c r="BP109" s="294"/>
      <c r="BQ109" s="77" t="s">
        <v>155</v>
      </c>
      <c r="BR109" s="76">
        <f>SUM(BR9:BR108)</f>
        <v>0</v>
      </c>
      <c r="BS109" s="76">
        <f t="shared" ref="BS109" si="94">SUM(BS9:BS108)</f>
        <v>0</v>
      </c>
      <c r="BT109" s="110">
        <f t="shared" ref="BT109" si="95">SUM(BT9:BT108)</f>
        <v>0</v>
      </c>
    </row>
    <row r="111" spans="1:72">
      <c r="C111" s="145"/>
    </row>
  </sheetData>
  <sheetProtection algorithmName="SHA-512" hashValue="Wl4IymdJmMjGl0J2aLalSV1BfbLv6MDEOyermOkrTvwIOAhJYEchYQl7KYOJrE8/uzqBgxMO78ivBhNHoOs+gA==" saltValue="mJlb9f3d+y6/Yt141q0PYg==" spinCount="100000" sheet="1" formatCells="0" formatColumns="0" formatRows="0" insertRows="0"/>
  <mergeCells count="7">
    <mergeCell ref="A109:AB109"/>
    <mergeCell ref="AF109:BJ109"/>
    <mergeCell ref="C2:F2"/>
    <mergeCell ref="C3:F3"/>
    <mergeCell ref="A5:AF5"/>
    <mergeCell ref="AG5:BT5"/>
    <mergeCell ref="A6:A7"/>
  </mergeCells>
  <phoneticPr fontId="11" type="noConversion"/>
  <conditionalFormatting sqref="AG9:BG108">
    <cfRule type="expression" dxfId="54" priority="34" stopIfTrue="1">
      <formula>AG9&lt;&gt;B9</formula>
    </cfRule>
  </conditionalFormatting>
  <conditionalFormatting sqref="BP8:BQ108">
    <cfRule type="containsText" dxfId="53" priority="3" operator="containsText" text="OK">
      <formula>NOT(ISERROR(SEARCH("OK",BP8)))</formula>
    </cfRule>
    <cfRule type="containsText" dxfId="52" priority="4" operator="containsText" text="KO">
      <formula>NOT(ISERROR(SEARCH("KO",BP8)))</formula>
    </cfRule>
    <cfRule type="containsText" dxfId="51" priority="5" operator="containsText" text="Attention">
      <formula>NOT(ISERROR(SEARCH("Attention",BP8)))</formula>
    </cfRule>
  </conditionalFormatting>
  <dataValidations count="7">
    <dataValidation type="list" allowBlank="1" showInputMessage="1" showErrorMessage="1" sqref="AB9:AB108" xr:uid="{88E52CD2-16E8-496D-9714-3BB49ED8D89B}">
      <formula1>"Devis 1,,Devis 2,Devis 3"</formula1>
    </dataValidation>
    <dataValidation type="list" allowBlank="1" showInputMessage="1" showErrorMessage="1" sqref="AB8 BG8:BG108" xr:uid="{9D37A071-D71B-4390-AFE4-0CC171093934}">
      <formula1>"Devis 1,Devis 2,Devis 3"</formula1>
    </dataValidation>
    <dataValidation type="list" allowBlank="1" showInputMessage="1" showErrorMessage="1" sqref="BH8:BH108" xr:uid="{9B828925-6356-4183-A761-AFDBBBC858D5}">
      <formula1>"OUI,NON,SO"</formula1>
    </dataValidation>
    <dataValidation type="list" allowBlank="1" showInputMessage="1" showErrorMessage="1" sqref="G8:G108 AL8" xr:uid="{C8877C71-927E-4DB3-8FCD-2C368EEC1895}">
      <formula1>"Pas de marché public , Marché à procédure adaptée (MAPA) , Marché innovant , Marché à procédure formalisée"</formula1>
    </dataValidation>
    <dataValidation type="list" allowBlank="1" showInputMessage="1" showErrorMessage="1" sqref="C8:C108 AH8:AI8" xr:uid="{5A7D12D0-1B3D-4BEB-B269-A0213520C5B0}">
      <formula1>"Oui,Non"</formula1>
    </dataValidation>
    <dataValidation type="list" allowBlank="1" showInputMessage="1" showErrorMessage="1" sqref="I8 AM8:AN8 H8:H108" xr:uid="{15298AB8-7C6F-44BB-8B3E-80F1D4BB8B69}">
      <formula1>"Oui,Non,Non concerné"</formula1>
    </dataValidation>
    <dataValidation type="list" allowBlank="1" showInputMessage="1" showErrorMessage="1" sqref="D8:D108" xr:uid="{A7F31A98-6664-4581-8200-D7C403387F58}">
      <formula1>$BV$6:$BV$12</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A0BCBBD8-D4CF-4988-985A-4D852FE59E66}">
          <x14:formula1>
            <xm:f>'0-Présentation typeaction'!$H$4:$H$12</xm:f>
          </x14:formula1>
          <xm:sqref>F8</xm:sqref>
        </x14:dataValidation>
        <x14:dataValidation type="list" allowBlank="1" showErrorMessage="1" promptTitle="Sélectionnez un type d'action" xr:uid="{985FB53D-5CC6-4480-A538-9CF37B25FA3C}">
          <x14:formula1>
            <xm:f>'0-Présentation typeaction'!$B$4:$B$14</xm:f>
          </x14:formula1>
          <xm:sqref>F9:F108</xm:sqref>
        </x14:dataValidation>
        <x14:dataValidation type="list" allowBlank="1" showInputMessage="1" showErrorMessage="1" xr:uid="{8F8F53CA-0A6F-F94B-9BC8-9AE2836C2E22}">
          <x14:formula1>
            <xm:f>'0-Présentation typeaction'!$B$4:$B$14</xm:f>
          </x14:formula1>
          <xm:sqref>AK9:AK108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DE9A5-3537-254E-984F-0CFDDAE7FC9D}">
  <sheetPr>
    <pageSetUpPr fitToPage="1"/>
  </sheetPr>
  <dimension ref="A1:AG109"/>
  <sheetViews>
    <sheetView showGridLines="0" topLeftCell="A3" zoomScale="75" zoomScaleNormal="85" workbookViewId="0">
      <selection activeCell="AE25" sqref="AE25"/>
    </sheetView>
  </sheetViews>
  <sheetFormatPr defaultColWidth="11.42578125" defaultRowHeight="15" outlineLevelCol="1"/>
  <cols>
    <col min="1" max="1" width="10.42578125" style="73" customWidth="1"/>
    <col min="2" max="7" width="27.42578125" style="73" customWidth="1"/>
    <col min="8" max="8" width="21.85546875" style="73" customWidth="1"/>
    <col min="9" max="10" width="19.42578125" style="73" customWidth="1"/>
    <col min="11" max="11" width="19.42578125" style="720" customWidth="1"/>
    <col min="12" max="12" width="21.42578125" style="73" customWidth="1"/>
    <col min="13" max="15" width="19.42578125" style="73" customWidth="1"/>
    <col min="16" max="17" width="19.42578125" style="73" hidden="1" customWidth="1" outlineLevel="1"/>
    <col min="18" max="18" width="50.42578125" style="73" hidden="1" customWidth="1" outlineLevel="1"/>
    <col min="19" max="21" width="27.42578125" style="73" hidden="1" customWidth="1" outlineLevel="1"/>
    <col min="22" max="23" width="27.42578125" style="723" hidden="1" customWidth="1" outlineLevel="1"/>
    <col min="24" max="25" width="27.42578125" style="73" hidden="1" customWidth="1" outlineLevel="1"/>
    <col min="26" max="26" width="19.42578125" style="439" hidden="1" customWidth="1" outlineLevel="1"/>
    <col min="27" max="29" width="19.42578125" style="73" hidden="1" customWidth="1" outlineLevel="1"/>
    <col min="30" max="30" width="48.42578125" style="73" hidden="1" customWidth="1" outlineLevel="1"/>
    <col min="31" max="31" width="46.42578125" style="73" hidden="1" customWidth="1" outlineLevel="1"/>
    <col min="32" max="32" width="22.85546875" style="73" hidden="1" customWidth="1" outlineLevel="1"/>
    <col min="33" max="33" width="19.42578125" style="73" customWidth="1" collapsed="1"/>
    <col min="34" max="35" width="19.42578125" style="73" customWidth="1"/>
    <col min="36" max="36" width="50.42578125" style="73" customWidth="1"/>
    <col min="37" max="37" width="52.42578125" style="73" customWidth="1"/>
    <col min="38" max="38" width="19.42578125" style="73" customWidth="1"/>
    <col min="39" max="16384" width="11.42578125" style="73"/>
  </cols>
  <sheetData>
    <row r="1" spans="1:32" ht="15.95" thickBot="1"/>
    <row r="2" spans="1:32" ht="18.95">
      <c r="C2" s="808" t="s">
        <v>156</v>
      </c>
      <c r="D2" s="809"/>
      <c r="E2" s="809"/>
      <c r="F2" s="809"/>
      <c r="G2" s="809"/>
      <c r="H2" s="810"/>
    </row>
    <row r="3" spans="1:32" ht="143.25" customHeight="1" thickBot="1">
      <c r="C3" s="811" t="s">
        <v>157</v>
      </c>
      <c r="D3" s="812"/>
      <c r="E3" s="812"/>
      <c r="F3" s="812"/>
      <c r="G3" s="812"/>
      <c r="H3" s="813"/>
    </row>
    <row r="4" spans="1:32" ht="15.95" thickBot="1"/>
    <row r="5" spans="1:32" ht="73.5" customHeight="1" thickBot="1">
      <c r="A5" s="814" t="s">
        <v>158</v>
      </c>
      <c r="B5" s="815"/>
      <c r="C5" s="815"/>
      <c r="D5" s="815"/>
      <c r="E5" s="815"/>
      <c r="F5" s="815"/>
      <c r="G5" s="815"/>
      <c r="H5" s="815"/>
      <c r="I5" s="815"/>
      <c r="J5" s="815"/>
      <c r="K5" s="815"/>
      <c r="L5" s="815"/>
      <c r="M5" s="815"/>
      <c r="N5" s="815"/>
      <c r="O5" s="816"/>
      <c r="P5" s="817" t="s">
        <v>159</v>
      </c>
      <c r="Q5" s="818"/>
      <c r="R5" s="818"/>
      <c r="S5" s="818"/>
      <c r="T5" s="818"/>
      <c r="U5" s="818"/>
      <c r="V5" s="818"/>
      <c r="W5" s="818"/>
      <c r="X5" s="818"/>
      <c r="Y5" s="818"/>
      <c r="Z5" s="818"/>
      <c r="AA5" s="818"/>
      <c r="AB5" s="818"/>
      <c r="AC5" s="818"/>
      <c r="AD5" s="818"/>
      <c r="AE5" s="818"/>
      <c r="AF5" s="819"/>
    </row>
    <row r="6" spans="1:32" ht="73.5" customHeight="1">
      <c r="A6" s="820" t="s">
        <v>58</v>
      </c>
      <c r="B6" s="24" t="s">
        <v>160</v>
      </c>
      <c r="C6" s="24" t="s">
        <v>161</v>
      </c>
      <c r="D6" s="24" t="s">
        <v>162</v>
      </c>
      <c r="E6" s="78" t="s">
        <v>63</v>
      </c>
      <c r="F6" s="42" t="s">
        <v>163</v>
      </c>
      <c r="G6" s="42" t="s">
        <v>164</v>
      </c>
      <c r="H6" s="822" t="s">
        <v>165</v>
      </c>
      <c r="I6" s="823"/>
      <c r="J6" s="824"/>
      <c r="K6" s="721" t="s">
        <v>166</v>
      </c>
      <c r="L6" s="24" t="s">
        <v>167</v>
      </c>
      <c r="M6" s="24" t="s">
        <v>168</v>
      </c>
      <c r="N6" s="24" t="s">
        <v>169</v>
      </c>
      <c r="O6" s="102" t="s">
        <v>85</v>
      </c>
      <c r="P6" s="143" t="s">
        <v>170</v>
      </c>
      <c r="Q6" s="142" t="s">
        <v>161</v>
      </c>
      <c r="R6" s="142" t="s">
        <v>162</v>
      </c>
      <c r="S6" s="142" t="s">
        <v>63</v>
      </c>
      <c r="T6" s="142" t="s">
        <v>163</v>
      </c>
      <c r="U6" s="142" t="s">
        <v>164</v>
      </c>
      <c r="V6" s="825" t="s">
        <v>171</v>
      </c>
      <c r="W6" s="826"/>
      <c r="X6" s="827"/>
      <c r="Y6" s="671" t="s">
        <v>166</v>
      </c>
      <c r="Z6" s="440" t="s">
        <v>167</v>
      </c>
      <c r="AA6" s="142" t="s">
        <v>168</v>
      </c>
      <c r="AB6" s="248" t="s">
        <v>93</v>
      </c>
      <c r="AC6" s="142" t="s">
        <v>172</v>
      </c>
      <c r="AD6" s="142" t="s">
        <v>100</v>
      </c>
      <c r="AE6" s="142" t="s">
        <v>102</v>
      </c>
      <c r="AF6" s="141" t="s">
        <v>173</v>
      </c>
    </row>
    <row r="7" spans="1:32" ht="128.1">
      <c r="A7" s="821"/>
      <c r="B7" s="13" t="s">
        <v>174</v>
      </c>
      <c r="C7" s="13" t="s">
        <v>175</v>
      </c>
      <c r="D7" s="13" t="s">
        <v>176</v>
      </c>
      <c r="E7" s="12" t="s">
        <v>111</v>
      </c>
      <c r="F7" s="12" t="s">
        <v>177</v>
      </c>
      <c r="G7" s="45" t="s">
        <v>178</v>
      </c>
      <c r="H7" s="12" t="s">
        <v>179</v>
      </c>
      <c r="I7" s="12" t="s">
        <v>180</v>
      </c>
      <c r="J7" s="13" t="s">
        <v>181</v>
      </c>
      <c r="K7" s="722" t="s">
        <v>182</v>
      </c>
      <c r="L7" s="13" t="s">
        <v>183</v>
      </c>
      <c r="M7" s="12" t="s">
        <v>184</v>
      </c>
      <c r="N7" s="13" t="s">
        <v>185</v>
      </c>
      <c r="O7" s="103" t="s">
        <v>128</v>
      </c>
      <c r="P7" s="140" t="s">
        <v>129</v>
      </c>
      <c r="Q7" s="139" t="s">
        <v>129</v>
      </c>
      <c r="R7" s="139" t="s">
        <v>129</v>
      </c>
      <c r="S7" s="139" t="s">
        <v>129</v>
      </c>
      <c r="T7" s="139" t="s">
        <v>129</v>
      </c>
      <c r="U7" s="139" t="s">
        <v>129</v>
      </c>
      <c r="V7" s="724" t="s">
        <v>186</v>
      </c>
      <c r="W7" s="724" t="s">
        <v>187</v>
      </c>
      <c r="X7" s="139" t="s">
        <v>188</v>
      </c>
      <c r="Y7" s="139" t="s">
        <v>189</v>
      </c>
      <c r="Z7" s="441" t="s">
        <v>129</v>
      </c>
      <c r="AA7" s="139" t="s">
        <v>129</v>
      </c>
      <c r="AB7" s="139" t="s">
        <v>132</v>
      </c>
      <c r="AC7" s="138" t="s">
        <v>131</v>
      </c>
      <c r="AD7" s="138" t="s">
        <v>190</v>
      </c>
      <c r="AE7" s="138" t="s">
        <v>136</v>
      </c>
      <c r="AF7" s="137" t="s">
        <v>127</v>
      </c>
    </row>
    <row r="8" spans="1:32" s="3" customFormat="1" ht="32.1">
      <c r="A8" s="136" t="s">
        <v>51</v>
      </c>
      <c r="B8" s="5" t="s">
        <v>191</v>
      </c>
      <c r="C8" s="5" t="s">
        <v>192</v>
      </c>
      <c r="D8" s="5" t="s">
        <v>193</v>
      </c>
      <c r="E8" s="88" t="s">
        <v>141</v>
      </c>
      <c r="F8" s="5" t="s">
        <v>194</v>
      </c>
      <c r="G8" s="135" t="s">
        <v>195</v>
      </c>
      <c r="H8" s="59">
        <v>2000</v>
      </c>
      <c r="I8" s="59">
        <v>500</v>
      </c>
      <c r="J8" s="59">
        <f>H8+I8</f>
        <v>2500</v>
      </c>
      <c r="K8" s="57">
        <v>12</v>
      </c>
      <c r="L8" s="132">
        <v>0.15</v>
      </c>
      <c r="M8" s="5" t="s">
        <v>163</v>
      </c>
      <c r="N8" s="59">
        <f t="shared" ref="N8" si="0">IF(J8="","",J8*L8*K8)</f>
        <v>4500</v>
      </c>
      <c r="O8" s="134" t="s">
        <v>196</v>
      </c>
      <c r="P8" s="133" t="str">
        <f t="shared" ref="P8:P39" si="1">IF(B8="","",B8)</f>
        <v>Conseil - action 1 - année 2024</v>
      </c>
      <c r="Q8" s="5" t="str">
        <f t="shared" ref="Q8:Q39" si="2">IF(C8="","",C8)</f>
        <v>Mme DUPONT</v>
      </c>
      <c r="R8" s="5" t="str">
        <f t="shared" ref="R8:R39" si="3">IF(D8="","",D8)</f>
        <v>Chargée de mission</v>
      </c>
      <c r="S8" s="5" t="str">
        <f t="shared" ref="S8:S39" si="4">IF(E8="","",E8)</f>
        <v>Favoriser service gestion errance animal</v>
      </c>
      <c r="T8" s="5" t="str">
        <f t="shared" ref="T8:T39" si="5">IF(F8="","",F8)</f>
        <v>Oui</v>
      </c>
      <c r="U8" s="5" t="str">
        <f t="shared" ref="U8:U39" si="6">IF(G8="","",G8)</f>
        <v>Fiche de paie</v>
      </c>
      <c r="V8" s="59">
        <f t="shared" ref="V8:V39" si="7">IF(H8="","",H8)</f>
        <v>2000</v>
      </c>
      <c r="W8" s="59">
        <f t="shared" ref="W8:W39" si="8">IF(I8="","",I8)</f>
        <v>500</v>
      </c>
      <c r="X8" s="59">
        <f t="shared" ref="X8" si="9">IF(J8="","",J8)</f>
        <v>2500</v>
      </c>
      <c r="Y8" s="57">
        <v>12</v>
      </c>
      <c r="Z8" s="132">
        <f t="shared" ref="Z8" si="10">IF(L8="","",L8)</f>
        <v>0.15</v>
      </c>
      <c r="AA8" s="5" t="str">
        <f t="shared" ref="AA8:AA39" si="11">IF(M8="","",M8)</f>
        <v>Contrat de travail</v>
      </c>
      <c r="AB8" s="59"/>
      <c r="AC8" s="131">
        <f>IF(S8="","",X8*Z8*Y8)</f>
        <v>4500</v>
      </c>
      <c r="AD8" s="130"/>
      <c r="AE8" s="14" t="str" cm="1">
        <f t="array" ref="AE8">_xlfn.IFS(N8="","",(IFERROR(VALUE(TRIM(SUBSTITUTE(AC8,CHAR(160),""))),0))=0,"Attention : montant présenté entièrement écarté",ROUND(Z8,2)&lt;ROUND(15%,2),"Attention : Montant temps d’affectation inférieur à 15%. La dépense doit être rejetée, ou vérifier que le personnel est affecté sur un autre type d'action",ROUND(AC8,2)&gt;ROUND(N8,2),"KO : Le montant retenu est supérieur au montant présenté. Merci de revoir la ligne de dépense ou plafonner son montant.",N8=0,"",ROUND(AC8,2)=ROUND(N8,2),"OK",ROUND(AC8,2)&lt;ROUND(N8,2),"Attention : Montant présenté partiellement écarté",TRUE,"")</f>
        <v>OK</v>
      </c>
      <c r="AF8" s="109">
        <f t="shared" ref="AF8:AF39" si="12">IF(N8="","",N8-AC8)</f>
        <v>0</v>
      </c>
    </row>
    <row r="9" spans="1:32" ht="15.95">
      <c r="A9" s="17">
        <v>1</v>
      </c>
      <c r="B9" s="129"/>
      <c r="C9" s="129"/>
      <c r="D9" s="7"/>
      <c r="E9" s="7"/>
      <c r="F9" s="258"/>
      <c r="G9" s="258"/>
      <c r="H9" s="9"/>
      <c r="I9" s="9"/>
      <c r="J9" s="20" t="str">
        <f>IF(H9="","",H9+I9)</f>
        <v/>
      </c>
      <c r="K9" s="670"/>
      <c r="L9" s="330"/>
      <c r="M9" s="7"/>
      <c r="N9" s="20" t="str">
        <f>IF(J9="","",J9*K9*L9)</f>
        <v/>
      </c>
      <c r="O9" s="128"/>
      <c r="P9" s="127" t="str">
        <f t="shared" si="1"/>
        <v/>
      </c>
      <c r="Q9" s="15" t="str">
        <f t="shared" si="2"/>
        <v/>
      </c>
      <c r="R9" s="15" t="str">
        <f t="shared" si="3"/>
        <v/>
      </c>
      <c r="S9" s="15" t="str">
        <f t="shared" si="4"/>
        <v/>
      </c>
      <c r="T9" s="15" t="str">
        <f t="shared" si="5"/>
        <v/>
      </c>
      <c r="U9" s="15" t="str">
        <f t="shared" si="6"/>
        <v/>
      </c>
      <c r="V9" s="20" t="str">
        <f t="shared" si="7"/>
        <v/>
      </c>
      <c r="W9" s="20" t="str">
        <f t="shared" si="8"/>
        <v/>
      </c>
      <c r="X9" s="20" t="str">
        <f>IF(V9="","",V9+W9)</f>
        <v/>
      </c>
      <c r="Y9" s="68" t="str">
        <f t="shared" ref="Y9:Y40" si="13">IF(K9="","",K9)</f>
        <v/>
      </c>
      <c r="Z9" s="442" t="str">
        <f t="shared" ref="Z9:Z40" si="14">IF(L9="","",L9)</f>
        <v/>
      </c>
      <c r="AA9" s="20" t="str">
        <f t="shared" si="11"/>
        <v/>
      </c>
      <c r="AB9" s="249"/>
      <c r="AC9" s="117" t="str">
        <f>IF(Y9="","",X9*Y9*Z9)</f>
        <v/>
      </c>
      <c r="AD9" s="126"/>
      <c r="AE9" s="14" t="str" cm="1">
        <f t="array" ref="AE9">_xlfn.IFS(N9="","",(IFERROR(VALUE(TRIM(SUBSTITUTE(AC9,CHAR(160),""))),0))=0,"Attention : montant présenté entièrement écarté",ROUND(Z9,2)&lt;ROUND(15%,2),"Attention : Montant temps d’affectation inférieur à 15%. La dépense doit être rejetée, ou vérifier que le personnel est affecté sur un autre type d'action",ROUND(AC9,2)&gt;ROUND(N9,2),"KO : Le montant retenu est supérieur au montant présenté. Merci de revoir la ligne de dépense ou plafonner son montant.",N9=0,"",ROUND(AC9,2)=ROUND(N9,2),"OK",ROUND(AC9,2)&lt;ROUND(N9,2),"Attention : Montant présenté partiellement écarté",TRUE,"")</f>
        <v/>
      </c>
      <c r="AF9" s="21" t="str">
        <f t="shared" si="12"/>
        <v/>
      </c>
    </row>
    <row r="10" spans="1:32" ht="15.95">
      <c r="A10" s="17">
        <v>2</v>
      </c>
      <c r="B10" s="129"/>
      <c r="C10" s="129"/>
      <c r="D10" s="7"/>
      <c r="E10" s="7"/>
      <c r="F10" s="258"/>
      <c r="G10" s="258"/>
      <c r="H10" s="9"/>
      <c r="I10" s="9"/>
      <c r="J10" s="20" t="str">
        <f t="shared" ref="J10:J40" si="15">IF(H10="","",H10+I10)</f>
        <v/>
      </c>
      <c r="K10" s="438"/>
      <c r="L10" s="330"/>
      <c r="M10" s="7"/>
      <c r="N10" s="20" t="str">
        <f t="shared" ref="N10:N73" si="16">IF(J10="","",J10*K10*L10)</f>
        <v/>
      </c>
      <c r="O10" s="128"/>
      <c r="P10" s="127" t="str">
        <f t="shared" si="1"/>
        <v/>
      </c>
      <c r="Q10" s="15" t="str">
        <f t="shared" si="2"/>
        <v/>
      </c>
      <c r="R10" s="15" t="str">
        <f t="shared" si="3"/>
        <v/>
      </c>
      <c r="S10" s="15" t="str">
        <f t="shared" si="4"/>
        <v/>
      </c>
      <c r="T10" s="15" t="str">
        <f t="shared" si="5"/>
        <v/>
      </c>
      <c r="U10" s="15" t="str">
        <f t="shared" si="6"/>
        <v/>
      </c>
      <c r="V10" s="20" t="str">
        <f t="shared" si="7"/>
        <v/>
      </c>
      <c r="W10" s="20" t="str">
        <f t="shared" si="8"/>
        <v/>
      </c>
      <c r="X10" s="20" t="str">
        <f>IF(V10="","",V10+W10)</f>
        <v/>
      </c>
      <c r="Y10" s="68" t="str">
        <f t="shared" si="13"/>
        <v/>
      </c>
      <c r="Z10" s="442" t="str">
        <f t="shared" si="14"/>
        <v/>
      </c>
      <c r="AA10" s="20" t="str">
        <f t="shared" si="11"/>
        <v/>
      </c>
      <c r="AB10" s="249"/>
      <c r="AC10" s="117" t="str">
        <f t="shared" ref="AC10:AC23" si="17">IF(Y10="","",X10*Y10*Z10)</f>
        <v/>
      </c>
      <c r="AD10" s="126"/>
      <c r="AE10" s="14" t="str" cm="1">
        <f t="array" ref="AE10">_xlfn.IFS(N10="","",(IFERROR(VALUE(TRIM(SUBSTITUTE(AC10,CHAR(160),""))),0))=0,"Attention : montant présenté entièrement écarté",ROUND(Z10,2)&lt;ROUND(15%,2),"Attention : Montant temps d’affectation inférieur à 15%. La dépense doit être rejetée, ou vérifier que le personnel est affecté sur un autre type d'action",ROUND(AC10,2)&gt;ROUND(N10,2),"KO : Le montant retenu est supérieur au montant présenté. Merci de revoir la ligne de dépense ou plafonner son montant.",N10=0,"",ROUND(AC10,2)=ROUND(N10,2),"OK",ROUND(AC10,2)&lt;ROUND(N10,2),"Attention : Montant présenté partiellement écarté",TRUE,"")</f>
        <v/>
      </c>
      <c r="AF10" s="21" t="str">
        <f t="shared" si="12"/>
        <v/>
      </c>
    </row>
    <row r="11" spans="1:32" ht="15.95">
      <c r="A11" s="17">
        <v>3</v>
      </c>
      <c r="B11" s="129"/>
      <c r="C11" s="129"/>
      <c r="D11" s="7"/>
      <c r="E11" s="7"/>
      <c r="F11" s="258"/>
      <c r="G11" s="258"/>
      <c r="H11" s="9"/>
      <c r="I11" s="9"/>
      <c r="J11" s="20" t="str">
        <f>IF(H11="","",H11+I11)</f>
        <v/>
      </c>
      <c r="K11" s="438"/>
      <c r="L11" s="330"/>
      <c r="M11" s="7"/>
      <c r="N11" s="20" t="str">
        <f t="shared" si="16"/>
        <v/>
      </c>
      <c r="O11" s="128"/>
      <c r="P11" s="127" t="str">
        <f t="shared" si="1"/>
        <v/>
      </c>
      <c r="Q11" s="15" t="str">
        <f t="shared" si="2"/>
        <v/>
      </c>
      <c r="R11" s="15" t="str">
        <f t="shared" si="3"/>
        <v/>
      </c>
      <c r="S11" s="15" t="str">
        <f t="shared" si="4"/>
        <v/>
      </c>
      <c r="T11" s="15" t="str">
        <f t="shared" si="5"/>
        <v/>
      </c>
      <c r="U11" s="15" t="str">
        <f t="shared" si="6"/>
        <v/>
      </c>
      <c r="V11" s="20" t="str">
        <f t="shared" si="7"/>
        <v/>
      </c>
      <c r="W11" s="20" t="str">
        <f t="shared" si="8"/>
        <v/>
      </c>
      <c r="X11" s="20" t="str">
        <f t="shared" ref="X11:X73" si="18">IF(V11="","",V11+W11)</f>
        <v/>
      </c>
      <c r="Y11" s="68" t="str">
        <f t="shared" si="13"/>
        <v/>
      </c>
      <c r="Z11" s="442" t="str">
        <f t="shared" si="14"/>
        <v/>
      </c>
      <c r="AA11" s="20" t="str">
        <f t="shared" si="11"/>
        <v/>
      </c>
      <c r="AB11" s="249"/>
      <c r="AC11" s="117" t="str">
        <f t="shared" si="17"/>
        <v/>
      </c>
      <c r="AD11" s="126"/>
      <c r="AE11" s="14" t="str" cm="1">
        <f t="array" ref="AE11">_xlfn.IFS(N11="","",(IFERROR(VALUE(TRIM(SUBSTITUTE(AC11,CHAR(160),""))),0))=0,"Attention : montant présenté entièrement écarté",ROUND(Z11,2)&lt;ROUND(15%,2),"Attention : Montant temps d’affectation inférieur à 15%. La dépense doit être rejetée, ou vérifier que le personnel est affecté sur un autre type d'action",ROUND(AC11,2)&gt;ROUND(N11,2),"KO : Le montant retenu est supérieur au montant présenté. Merci de revoir la ligne de dépense ou plafonner son montant.",N11=0,"",ROUND(AC11,2)=ROUND(N11,2),"OK",ROUND(AC11,2)&lt;ROUND(N11,2),"Attention : Montant présenté partiellement écarté",TRUE,"")</f>
        <v/>
      </c>
      <c r="AF11" s="21" t="str">
        <f t="shared" si="12"/>
        <v/>
      </c>
    </row>
    <row r="12" spans="1:32" ht="15.95">
      <c r="A12" s="17">
        <v>4</v>
      </c>
      <c r="B12" s="129"/>
      <c r="C12" s="129"/>
      <c r="D12" s="7"/>
      <c r="E12" s="7"/>
      <c r="F12" s="258"/>
      <c r="G12" s="258"/>
      <c r="H12" s="9"/>
      <c r="I12" s="9"/>
      <c r="J12" s="20" t="str">
        <f t="shared" ref="J12" si="19">IF(H12="","",H12+I12)</f>
        <v/>
      </c>
      <c r="K12" s="438"/>
      <c r="L12" s="330"/>
      <c r="M12" s="7"/>
      <c r="N12" s="20" t="str">
        <f t="shared" si="16"/>
        <v/>
      </c>
      <c r="O12" s="128"/>
      <c r="P12" s="127" t="str">
        <f t="shared" si="1"/>
        <v/>
      </c>
      <c r="Q12" s="15" t="str">
        <f t="shared" si="2"/>
        <v/>
      </c>
      <c r="R12" s="15" t="str">
        <f t="shared" si="3"/>
        <v/>
      </c>
      <c r="S12" s="15" t="str">
        <f t="shared" si="4"/>
        <v/>
      </c>
      <c r="T12" s="15" t="str">
        <f t="shared" si="5"/>
        <v/>
      </c>
      <c r="U12" s="15" t="str">
        <f t="shared" si="6"/>
        <v/>
      </c>
      <c r="V12" s="20" t="str">
        <f t="shared" si="7"/>
        <v/>
      </c>
      <c r="W12" s="20" t="str">
        <f t="shared" si="8"/>
        <v/>
      </c>
      <c r="X12" s="20" t="str">
        <f t="shared" si="18"/>
        <v/>
      </c>
      <c r="Y12" s="68" t="str">
        <f t="shared" si="13"/>
        <v/>
      </c>
      <c r="Z12" s="442" t="str">
        <f t="shared" si="14"/>
        <v/>
      </c>
      <c r="AA12" s="20" t="str">
        <f t="shared" si="11"/>
        <v/>
      </c>
      <c r="AB12" s="249"/>
      <c r="AC12" s="117" t="str">
        <f t="shared" si="17"/>
        <v/>
      </c>
      <c r="AD12" s="126"/>
      <c r="AE12" s="14" t="str" cm="1">
        <f t="array" ref="AE12">_xlfn.IFS(N12="","",(IFERROR(VALUE(TRIM(SUBSTITUTE(AC12,CHAR(160),""))),0))=0,"Attention : montant présenté entièrement écarté",ROUND(Z12,2)&lt;ROUND(15%,2),"Attention : Montant temps d’affectation inférieur à 15%. La dépense doit être rejetée, ou vérifier que le personnel est affecté sur un autre type d'action",ROUND(AC12,2)&gt;ROUND(N12,2),"KO : Le montant retenu est supérieur au montant présenté. Merci de revoir la ligne de dépense ou plafonner son montant.",N12=0,"",ROUND(AC12,2)=ROUND(N12,2),"OK",ROUND(AC12,2)&lt;ROUND(N12,2),"Attention : Montant présenté partiellement écarté",TRUE,"")</f>
        <v/>
      </c>
      <c r="AF12" s="21" t="str">
        <f t="shared" si="12"/>
        <v/>
      </c>
    </row>
    <row r="13" spans="1:32" ht="15.95">
      <c r="A13" s="17">
        <v>5</v>
      </c>
      <c r="B13" s="129"/>
      <c r="C13" s="129"/>
      <c r="D13" s="7"/>
      <c r="E13" s="7"/>
      <c r="F13" s="258"/>
      <c r="G13" s="258"/>
      <c r="H13" s="9"/>
      <c r="I13" s="9"/>
      <c r="J13" s="20" t="str">
        <f t="shared" si="15"/>
        <v/>
      </c>
      <c r="K13" s="438"/>
      <c r="L13" s="330"/>
      <c r="M13" s="7"/>
      <c r="N13" s="20" t="str">
        <f t="shared" si="16"/>
        <v/>
      </c>
      <c r="O13" s="128"/>
      <c r="P13" s="127" t="str">
        <f t="shared" si="1"/>
        <v/>
      </c>
      <c r="Q13" s="15" t="str">
        <f t="shared" si="2"/>
        <v/>
      </c>
      <c r="R13" s="15" t="str">
        <f t="shared" si="3"/>
        <v/>
      </c>
      <c r="S13" s="15" t="str">
        <f t="shared" si="4"/>
        <v/>
      </c>
      <c r="T13" s="15" t="str">
        <f t="shared" si="5"/>
        <v/>
      </c>
      <c r="U13" s="15" t="str">
        <f t="shared" si="6"/>
        <v/>
      </c>
      <c r="V13" s="20" t="str">
        <f t="shared" si="7"/>
        <v/>
      </c>
      <c r="W13" s="20" t="str">
        <f t="shared" si="8"/>
        <v/>
      </c>
      <c r="X13" s="20" t="str">
        <f t="shared" si="18"/>
        <v/>
      </c>
      <c r="Y13" s="68" t="str">
        <f t="shared" si="13"/>
        <v/>
      </c>
      <c r="Z13" s="442" t="str">
        <f t="shared" si="14"/>
        <v/>
      </c>
      <c r="AA13" s="20" t="str">
        <f t="shared" si="11"/>
        <v/>
      </c>
      <c r="AB13" s="249"/>
      <c r="AC13" s="117" t="str">
        <f t="shared" si="17"/>
        <v/>
      </c>
      <c r="AD13" s="126"/>
      <c r="AE13" s="14" t="str" cm="1">
        <f t="array" ref="AE13">_xlfn.IFS(N13="","",(IFERROR(VALUE(TRIM(SUBSTITUTE(AC13,CHAR(160),""))),0))=0,"Attention : montant présenté entièrement écarté",ROUND(Z13,2)&lt;ROUND(15%,2),"Attention : Montant temps d’affectation inférieur à 15%. La dépense doit être rejetée, ou vérifier que le personnel est affecté sur un autre type d'action",ROUND(AC13,2)&gt;ROUND(N13,2),"KO : Le montant retenu est supérieur au montant présenté. Merci de revoir la ligne de dépense ou plafonner son montant.",N13=0,"",ROUND(AC13,2)=ROUND(N13,2),"OK",ROUND(AC13,2)&lt;ROUND(N13,2),"Attention : Montant présenté partiellement écarté",TRUE,"")</f>
        <v/>
      </c>
      <c r="AF13" s="21" t="str">
        <f t="shared" si="12"/>
        <v/>
      </c>
    </row>
    <row r="14" spans="1:32" ht="15.95">
      <c r="A14" s="17">
        <v>6</v>
      </c>
      <c r="B14" s="129"/>
      <c r="C14" s="129"/>
      <c r="D14" s="7"/>
      <c r="E14" s="7"/>
      <c r="F14" s="258"/>
      <c r="G14" s="258"/>
      <c r="H14" s="9"/>
      <c r="I14" s="9"/>
      <c r="J14" s="20" t="str">
        <f t="shared" si="15"/>
        <v/>
      </c>
      <c r="K14" s="438"/>
      <c r="L14" s="330"/>
      <c r="M14" s="7"/>
      <c r="N14" s="20" t="str">
        <f t="shared" si="16"/>
        <v/>
      </c>
      <c r="O14" s="128"/>
      <c r="P14" s="127" t="str">
        <f t="shared" si="1"/>
        <v/>
      </c>
      <c r="Q14" s="15" t="str">
        <f t="shared" si="2"/>
        <v/>
      </c>
      <c r="R14" s="15" t="str">
        <f t="shared" si="3"/>
        <v/>
      </c>
      <c r="S14" s="15" t="str">
        <f t="shared" si="4"/>
        <v/>
      </c>
      <c r="T14" s="15" t="str">
        <f t="shared" si="5"/>
        <v/>
      </c>
      <c r="U14" s="15" t="str">
        <f t="shared" si="6"/>
        <v/>
      </c>
      <c r="V14" s="20" t="str">
        <f t="shared" si="7"/>
        <v/>
      </c>
      <c r="W14" s="20" t="str">
        <f t="shared" si="8"/>
        <v/>
      </c>
      <c r="X14" s="20" t="str">
        <f t="shared" si="18"/>
        <v/>
      </c>
      <c r="Y14" s="68" t="str">
        <f t="shared" si="13"/>
        <v/>
      </c>
      <c r="Z14" s="442" t="str">
        <f t="shared" si="14"/>
        <v/>
      </c>
      <c r="AA14" s="20" t="str">
        <f t="shared" si="11"/>
        <v/>
      </c>
      <c r="AB14" s="249"/>
      <c r="AC14" s="117" t="str">
        <f t="shared" si="17"/>
        <v/>
      </c>
      <c r="AD14" s="126"/>
      <c r="AE14" s="14" t="str" cm="1">
        <f t="array" ref="AE14">_xlfn.IFS(N14="","",(IFERROR(VALUE(TRIM(SUBSTITUTE(AC14,CHAR(160),""))),0))=0,"Attention : montant présenté entièrement écarté",ROUND(Z14,2)&lt;ROUND(15%,2),"Attention : Montant temps d’affectation inférieur à 15%. La dépense doit être rejetée, ou vérifier que le personnel est affecté sur un autre type d'action",ROUND(AC14,2)&gt;ROUND(N14,2),"KO : Le montant retenu est supérieur au montant présenté. Merci de revoir la ligne de dépense ou plafonner son montant.",N14=0,"",ROUND(AC14,2)=ROUND(N14,2),"OK",ROUND(AC14,2)&lt;ROUND(N14,2),"Attention : Montant présenté partiellement écarté",TRUE,"")</f>
        <v/>
      </c>
      <c r="AF14" s="21" t="str">
        <f t="shared" si="12"/>
        <v/>
      </c>
    </row>
    <row r="15" spans="1:32" ht="15.95">
      <c r="A15" s="17">
        <v>7</v>
      </c>
      <c r="B15" s="129"/>
      <c r="C15" s="129"/>
      <c r="D15" s="7"/>
      <c r="E15" s="7"/>
      <c r="F15" s="258"/>
      <c r="G15" s="258"/>
      <c r="H15" s="9"/>
      <c r="I15" s="9"/>
      <c r="J15" s="20" t="str">
        <f t="shared" si="15"/>
        <v/>
      </c>
      <c r="K15" s="438"/>
      <c r="L15" s="330"/>
      <c r="M15" s="7"/>
      <c r="N15" s="20" t="str">
        <f t="shared" si="16"/>
        <v/>
      </c>
      <c r="O15" s="128"/>
      <c r="P15" s="127" t="str">
        <f t="shared" si="1"/>
        <v/>
      </c>
      <c r="Q15" s="15" t="str">
        <f t="shared" si="2"/>
        <v/>
      </c>
      <c r="R15" s="15" t="str">
        <f t="shared" si="3"/>
        <v/>
      </c>
      <c r="S15" s="15" t="str">
        <f t="shared" si="4"/>
        <v/>
      </c>
      <c r="T15" s="15" t="str">
        <f t="shared" si="5"/>
        <v/>
      </c>
      <c r="U15" s="15" t="str">
        <f t="shared" si="6"/>
        <v/>
      </c>
      <c r="V15" s="20" t="str">
        <f t="shared" si="7"/>
        <v/>
      </c>
      <c r="W15" s="20" t="str">
        <f t="shared" si="8"/>
        <v/>
      </c>
      <c r="X15" s="20" t="str">
        <f t="shared" si="18"/>
        <v/>
      </c>
      <c r="Y15" s="68" t="str">
        <f t="shared" si="13"/>
        <v/>
      </c>
      <c r="Z15" s="442" t="str">
        <f t="shared" si="14"/>
        <v/>
      </c>
      <c r="AA15" s="20" t="str">
        <f t="shared" si="11"/>
        <v/>
      </c>
      <c r="AB15" s="249"/>
      <c r="AC15" s="117" t="str">
        <f t="shared" si="17"/>
        <v/>
      </c>
      <c r="AD15" s="126"/>
      <c r="AE15" s="14" t="str" cm="1">
        <f t="array" ref="AE15">_xlfn.IFS(N15="","",(IFERROR(VALUE(TRIM(SUBSTITUTE(AC15,CHAR(160),""))),0))=0,"Attention : montant présenté entièrement écarté",ROUND(Z15,2)&lt;ROUND(15%,2),"Attention : Montant temps d’affectation inférieur à 15%. La dépense doit être rejetée, ou vérifier que le personnel est affecté sur un autre type d'action",ROUND(AC15,2)&gt;ROUND(N15,2),"KO : Le montant retenu est supérieur au montant présenté. Merci de revoir la ligne de dépense ou plafonner son montant.",N15=0,"",ROUND(AC15,2)=ROUND(N15,2),"OK",ROUND(AC15,2)&lt;ROUND(N15,2),"Attention : Montant présenté partiellement écarté",TRUE,"")</f>
        <v/>
      </c>
      <c r="AF15" s="21" t="str">
        <f t="shared" si="12"/>
        <v/>
      </c>
    </row>
    <row r="16" spans="1:32" ht="15.95">
      <c r="A16" s="17">
        <v>8</v>
      </c>
      <c r="B16" s="129"/>
      <c r="C16" s="129"/>
      <c r="D16" s="7"/>
      <c r="E16" s="7"/>
      <c r="F16" s="258"/>
      <c r="G16" s="258"/>
      <c r="H16" s="9"/>
      <c r="I16" s="9"/>
      <c r="J16" s="20" t="str">
        <f t="shared" si="15"/>
        <v/>
      </c>
      <c r="K16" s="438"/>
      <c r="L16" s="330"/>
      <c r="M16" s="7"/>
      <c r="N16" s="20" t="str">
        <f t="shared" si="16"/>
        <v/>
      </c>
      <c r="O16" s="128"/>
      <c r="P16" s="127" t="str">
        <f t="shared" si="1"/>
        <v/>
      </c>
      <c r="Q16" s="15" t="str">
        <f t="shared" si="2"/>
        <v/>
      </c>
      <c r="R16" s="15" t="str">
        <f t="shared" si="3"/>
        <v/>
      </c>
      <c r="S16" s="15" t="str">
        <f t="shared" si="4"/>
        <v/>
      </c>
      <c r="T16" s="15" t="str">
        <f t="shared" si="5"/>
        <v/>
      </c>
      <c r="U16" s="15" t="str">
        <f t="shared" si="6"/>
        <v/>
      </c>
      <c r="V16" s="20" t="str">
        <f t="shared" si="7"/>
        <v/>
      </c>
      <c r="W16" s="20" t="str">
        <f t="shared" si="8"/>
        <v/>
      </c>
      <c r="X16" s="20" t="str">
        <f t="shared" si="18"/>
        <v/>
      </c>
      <c r="Y16" s="68" t="str">
        <f t="shared" si="13"/>
        <v/>
      </c>
      <c r="Z16" s="442" t="str">
        <f t="shared" si="14"/>
        <v/>
      </c>
      <c r="AA16" s="20" t="str">
        <f t="shared" si="11"/>
        <v/>
      </c>
      <c r="AB16" s="249"/>
      <c r="AC16" s="117" t="str">
        <f t="shared" si="17"/>
        <v/>
      </c>
      <c r="AD16" s="126"/>
      <c r="AE16" s="14" t="str" cm="1">
        <f t="array" ref="AE16">_xlfn.IFS(N16="","",(IFERROR(VALUE(TRIM(SUBSTITUTE(AC16,CHAR(160),""))),0))=0,"Attention : montant présenté entièrement écarté",ROUND(Z16,2)&lt;ROUND(15%,2),"Attention : Montant temps d’affectation inférieur à 15%. La dépense doit être rejetée, ou vérifier que le personnel est affecté sur un autre type d'action",ROUND(AC16,2)&gt;ROUND(N16,2),"KO : Le montant retenu est supérieur au montant présenté. Merci de revoir la ligne de dépense ou plafonner son montant.",N16=0,"",ROUND(AC16,2)=ROUND(N16,2),"OK",ROUND(AC16,2)&lt;ROUND(N16,2),"Attention : Montant présenté partiellement écarté",TRUE,"")</f>
        <v/>
      </c>
      <c r="AF16" s="21" t="str">
        <f t="shared" si="12"/>
        <v/>
      </c>
    </row>
    <row r="17" spans="1:33" ht="15.95">
      <c r="A17" s="17">
        <v>9</v>
      </c>
      <c r="B17" s="129"/>
      <c r="C17" s="129"/>
      <c r="D17" s="7"/>
      <c r="E17" s="7"/>
      <c r="F17" s="258"/>
      <c r="G17" s="258"/>
      <c r="H17" s="9"/>
      <c r="I17" s="9"/>
      <c r="J17" s="20" t="str">
        <f t="shared" si="15"/>
        <v/>
      </c>
      <c r="K17" s="438"/>
      <c r="L17" s="330"/>
      <c r="M17" s="7"/>
      <c r="N17" s="20" t="str">
        <f t="shared" si="16"/>
        <v/>
      </c>
      <c r="O17" s="128"/>
      <c r="P17" s="127" t="str">
        <f t="shared" si="1"/>
        <v/>
      </c>
      <c r="Q17" s="15" t="str">
        <f t="shared" si="2"/>
        <v/>
      </c>
      <c r="R17" s="15" t="str">
        <f t="shared" si="3"/>
        <v/>
      </c>
      <c r="S17" s="15" t="str">
        <f t="shared" si="4"/>
        <v/>
      </c>
      <c r="T17" s="15" t="str">
        <f t="shared" si="5"/>
        <v/>
      </c>
      <c r="U17" s="15" t="str">
        <f t="shared" si="6"/>
        <v/>
      </c>
      <c r="V17" s="20" t="str">
        <f t="shared" si="7"/>
        <v/>
      </c>
      <c r="W17" s="20" t="str">
        <f t="shared" si="8"/>
        <v/>
      </c>
      <c r="X17" s="20" t="str">
        <f t="shared" si="18"/>
        <v/>
      </c>
      <c r="Y17" s="68" t="str">
        <f t="shared" si="13"/>
        <v/>
      </c>
      <c r="Z17" s="442" t="str">
        <f t="shared" si="14"/>
        <v/>
      </c>
      <c r="AA17" s="20" t="str">
        <f t="shared" si="11"/>
        <v/>
      </c>
      <c r="AB17" s="249"/>
      <c r="AC17" s="117" t="str">
        <f t="shared" si="17"/>
        <v/>
      </c>
      <c r="AD17" s="126"/>
      <c r="AE17" s="14" t="str" cm="1">
        <f t="array" ref="AE17">_xlfn.IFS(N17="","",(IFERROR(VALUE(TRIM(SUBSTITUTE(AC17,CHAR(160),""))),0))=0,"Attention : montant présenté entièrement écarté",ROUND(Z17,2)&lt;ROUND(15%,2),"Attention : Montant temps d’affectation inférieur à 15%. La dépense doit être rejetée, ou vérifier que le personnel est affecté sur un autre type d'action",ROUND(AC17,2)&gt;ROUND(N17,2),"KO : Le montant retenu est supérieur au montant présenté. Merci de revoir la ligne de dépense ou plafonner son montant.",N17=0,"",ROUND(AC17,2)=ROUND(N17,2),"OK",ROUND(AC17,2)&lt;ROUND(N17,2),"Attention : Montant présenté partiellement écarté",TRUE,"")</f>
        <v/>
      </c>
      <c r="AF17" s="21" t="str">
        <f t="shared" si="12"/>
        <v/>
      </c>
    </row>
    <row r="18" spans="1:33" ht="15.95">
      <c r="A18" s="17">
        <v>10</v>
      </c>
      <c r="B18" s="129"/>
      <c r="C18" s="129"/>
      <c r="D18" s="7"/>
      <c r="E18" s="7"/>
      <c r="F18" s="258"/>
      <c r="G18" s="258"/>
      <c r="H18" s="9"/>
      <c r="I18" s="9"/>
      <c r="J18" s="20" t="str">
        <f t="shared" si="15"/>
        <v/>
      </c>
      <c r="K18" s="438"/>
      <c r="L18" s="330"/>
      <c r="M18" s="7"/>
      <c r="N18" s="20" t="str">
        <f t="shared" si="16"/>
        <v/>
      </c>
      <c r="O18" s="128"/>
      <c r="P18" s="127" t="str">
        <f t="shared" si="1"/>
        <v/>
      </c>
      <c r="Q18" s="15" t="str">
        <f t="shared" si="2"/>
        <v/>
      </c>
      <c r="R18" s="15" t="str">
        <f t="shared" si="3"/>
        <v/>
      </c>
      <c r="S18" s="15" t="str">
        <f t="shared" si="4"/>
        <v/>
      </c>
      <c r="T18" s="15" t="str">
        <f t="shared" si="5"/>
        <v/>
      </c>
      <c r="U18" s="15" t="str">
        <f t="shared" si="6"/>
        <v/>
      </c>
      <c r="V18" s="20" t="str">
        <f t="shared" si="7"/>
        <v/>
      </c>
      <c r="W18" s="20" t="str">
        <f t="shared" si="8"/>
        <v/>
      </c>
      <c r="X18" s="20" t="str">
        <f t="shared" si="18"/>
        <v/>
      </c>
      <c r="Y18" s="68" t="str">
        <f t="shared" si="13"/>
        <v/>
      </c>
      <c r="Z18" s="442" t="str">
        <f t="shared" si="14"/>
        <v/>
      </c>
      <c r="AA18" s="20" t="str">
        <f t="shared" si="11"/>
        <v/>
      </c>
      <c r="AB18" s="249"/>
      <c r="AC18" s="117" t="str">
        <f t="shared" si="17"/>
        <v/>
      </c>
      <c r="AD18" s="126"/>
      <c r="AE18" s="14" t="str" cm="1">
        <f t="array" ref="AE18">_xlfn.IFS(N18="","",(IFERROR(VALUE(TRIM(SUBSTITUTE(AC18,CHAR(160),""))),0))=0,"Attention : montant présenté entièrement écarté",ROUND(Z18,2)&lt;ROUND(15%,2),"Attention : Montant temps d’affectation inférieur à 15%. La dépense doit être rejetée, ou vérifier que le personnel est affecté sur un autre type d'action",ROUND(AC18,2)&gt;ROUND(N18,2),"KO : Le montant retenu est supérieur au montant présenté. Merci de revoir la ligne de dépense ou plafonner son montant.",N18=0,"",ROUND(AC18,2)=ROUND(N18,2),"OK",ROUND(AC18,2)&lt;ROUND(N18,2),"Attention : Montant présenté partiellement écarté",TRUE,"")</f>
        <v/>
      </c>
      <c r="AF18" s="21" t="str">
        <f t="shared" si="12"/>
        <v/>
      </c>
    </row>
    <row r="19" spans="1:33" ht="15.95">
      <c r="A19" s="17">
        <v>11</v>
      </c>
      <c r="B19" s="129"/>
      <c r="C19" s="129"/>
      <c r="D19" s="7"/>
      <c r="E19" s="7"/>
      <c r="F19" s="258"/>
      <c r="G19" s="258"/>
      <c r="H19" s="9"/>
      <c r="I19" s="9"/>
      <c r="J19" s="20" t="str">
        <f t="shared" si="15"/>
        <v/>
      </c>
      <c r="K19" s="438"/>
      <c r="L19" s="330"/>
      <c r="M19" s="7"/>
      <c r="N19" s="20" t="str">
        <f t="shared" si="16"/>
        <v/>
      </c>
      <c r="O19" s="128"/>
      <c r="P19" s="127" t="str">
        <f t="shared" si="1"/>
        <v/>
      </c>
      <c r="Q19" s="15" t="str">
        <f t="shared" si="2"/>
        <v/>
      </c>
      <c r="R19" s="15" t="str">
        <f t="shared" si="3"/>
        <v/>
      </c>
      <c r="S19" s="15" t="str">
        <f t="shared" si="4"/>
        <v/>
      </c>
      <c r="T19" s="15" t="str">
        <f t="shared" si="5"/>
        <v/>
      </c>
      <c r="U19" s="15" t="str">
        <f t="shared" si="6"/>
        <v/>
      </c>
      <c r="V19" s="20" t="str">
        <f t="shared" si="7"/>
        <v/>
      </c>
      <c r="W19" s="20" t="str">
        <f t="shared" si="8"/>
        <v/>
      </c>
      <c r="X19" s="20" t="str">
        <f t="shared" si="18"/>
        <v/>
      </c>
      <c r="Y19" s="68" t="str">
        <f t="shared" si="13"/>
        <v/>
      </c>
      <c r="Z19" s="442" t="str">
        <f t="shared" si="14"/>
        <v/>
      </c>
      <c r="AA19" s="20" t="str">
        <f t="shared" si="11"/>
        <v/>
      </c>
      <c r="AB19" s="249"/>
      <c r="AC19" s="117" t="str">
        <f t="shared" si="17"/>
        <v/>
      </c>
      <c r="AD19" s="126"/>
      <c r="AE19" s="14" t="str" cm="1">
        <f t="array" ref="AE19">_xlfn.IFS(N19="","",(IFERROR(VALUE(TRIM(SUBSTITUTE(AC19,CHAR(160),""))),0))=0,"Attention : montant présenté entièrement écarté",ROUND(Z19,2)&lt;ROUND(15%,2),"Attention : Montant temps d’affectation inférieur à 15%. La dépense doit être rejetée, ou vérifier que le personnel est affecté sur un autre type d'action",ROUND(AC19,2)&gt;ROUND(N19,2),"KO : Le montant retenu est supérieur au montant présenté. Merci de revoir la ligne de dépense ou plafonner son montant.",N19=0,"",ROUND(AC19,2)=ROUND(N19,2),"OK",ROUND(AC19,2)&lt;ROUND(N19,2),"Attention : Montant présenté partiellement écarté",TRUE,"")</f>
        <v/>
      </c>
      <c r="AF19" s="21" t="str">
        <f t="shared" si="12"/>
        <v/>
      </c>
    </row>
    <row r="20" spans="1:33" ht="15.95">
      <c r="A20" s="17">
        <v>12</v>
      </c>
      <c r="B20" s="129"/>
      <c r="C20" s="129"/>
      <c r="D20" s="7"/>
      <c r="E20" s="7"/>
      <c r="F20" s="258"/>
      <c r="G20" s="258"/>
      <c r="H20" s="9"/>
      <c r="I20" s="9"/>
      <c r="J20" s="20" t="str">
        <f t="shared" si="15"/>
        <v/>
      </c>
      <c r="K20" s="438"/>
      <c r="L20" s="330"/>
      <c r="M20" s="7"/>
      <c r="N20" s="20" t="str">
        <f t="shared" si="16"/>
        <v/>
      </c>
      <c r="O20" s="128"/>
      <c r="P20" s="127" t="str">
        <f t="shared" si="1"/>
        <v/>
      </c>
      <c r="Q20" s="15" t="str">
        <f t="shared" si="2"/>
        <v/>
      </c>
      <c r="R20" s="15" t="str">
        <f t="shared" si="3"/>
        <v/>
      </c>
      <c r="S20" s="15" t="str">
        <f t="shared" si="4"/>
        <v/>
      </c>
      <c r="T20" s="15" t="str">
        <f t="shared" si="5"/>
        <v/>
      </c>
      <c r="U20" s="15" t="str">
        <f t="shared" si="6"/>
        <v/>
      </c>
      <c r="V20" s="20" t="str">
        <f t="shared" si="7"/>
        <v/>
      </c>
      <c r="W20" s="20" t="str">
        <f t="shared" si="8"/>
        <v/>
      </c>
      <c r="X20" s="20" t="str">
        <f t="shared" si="18"/>
        <v/>
      </c>
      <c r="Y20" s="68" t="str">
        <f t="shared" si="13"/>
        <v/>
      </c>
      <c r="Z20" s="442" t="str">
        <f t="shared" si="14"/>
        <v/>
      </c>
      <c r="AA20" s="20" t="str">
        <f t="shared" si="11"/>
        <v/>
      </c>
      <c r="AB20" s="249"/>
      <c r="AC20" s="117" t="str">
        <f t="shared" si="17"/>
        <v/>
      </c>
      <c r="AD20" s="126"/>
      <c r="AE20" s="14" t="str" cm="1">
        <f t="array" ref="AE20">_xlfn.IFS(N20="","",(IFERROR(VALUE(TRIM(SUBSTITUTE(AC20,CHAR(160),""))),0))=0,"Attention : montant présenté entièrement écarté",ROUND(Z20,2)&lt;ROUND(15%,2),"Attention : Montant temps d’affectation inférieur à 15%. La dépense doit être rejetée, ou vérifier que le personnel est affecté sur un autre type d'action",ROUND(AC20,2)&gt;ROUND(N20,2),"KO : Le montant retenu est supérieur au montant présenté. Merci de revoir la ligne de dépense ou plafonner son montant.",N20=0,"",ROUND(AC20,2)=ROUND(N20,2),"OK",ROUND(AC20,2)&lt;ROUND(N20,2),"Attention : Montant présenté partiellement écarté",TRUE,"")</f>
        <v/>
      </c>
      <c r="AF20" s="21" t="str">
        <f t="shared" si="12"/>
        <v/>
      </c>
    </row>
    <row r="21" spans="1:33" ht="15.95">
      <c r="A21" s="17">
        <v>13</v>
      </c>
      <c r="B21" s="129"/>
      <c r="C21" s="129"/>
      <c r="D21" s="7"/>
      <c r="E21" s="7"/>
      <c r="F21" s="258"/>
      <c r="G21" s="258"/>
      <c r="H21" s="9"/>
      <c r="I21" s="9"/>
      <c r="J21" s="20" t="str">
        <f t="shared" si="15"/>
        <v/>
      </c>
      <c r="K21" s="438"/>
      <c r="L21" s="330"/>
      <c r="M21" s="7"/>
      <c r="N21" s="20" t="str">
        <f t="shared" si="16"/>
        <v/>
      </c>
      <c r="O21" s="128"/>
      <c r="P21" s="127" t="str">
        <f t="shared" si="1"/>
        <v/>
      </c>
      <c r="Q21" s="15" t="str">
        <f t="shared" si="2"/>
        <v/>
      </c>
      <c r="R21" s="15" t="str">
        <f t="shared" si="3"/>
        <v/>
      </c>
      <c r="S21" s="15" t="str">
        <f t="shared" si="4"/>
        <v/>
      </c>
      <c r="T21" s="15" t="str">
        <f t="shared" si="5"/>
        <v/>
      </c>
      <c r="U21" s="15" t="str">
        <f t="shared" si="6"/>
        <v/>
      </c>
      <c r="V21" s="20" t="str">
        <f t="shared" si="7"/>
        <v/>
      </c>
      <c r="W21" s="20" t="str">
        <f t="shared" si="8"/>
        <v/>
      </c>
      <c r="X21" s="20" t="str">
        <f t="shared" si="18"/>
        <v/>
      </c>
      <c r="Y21" s="68" t="str">
        <f t="shared" si="13"/>
        <v/>
      </c>
      <c r="Z21" s="442" t="str">
        <f t="shared" si="14"/>
        <v/>
      </c>
      <c r="AA21" s="20" t="str">
        <f t="shared" si="11"/>
        <v/>
      </c>
      <c r="AB21" s="249"/>
      <c r="AC21" s="117" t="str">
        <f t="shared" si="17"/>
        <v/>
      </c>
      <c r="AD21" s="126"/>
      <c r="AE21" s="14" t="str" cm="1">
        <f t="array" ref="AE21">_xlfn.IFS(N21="","",(IFERROR(VALUE(TRIM(SUBSTITUTE(AC21,CHAR(160),""))),0))=0,"Attention : montant présenté entièrement écarté",ROUND(Z21,2)&lt;ROUND(15%,2),"Attention : Montant temps d’affectation inférieur à 15%. La dépense doit être rejetée, ou vérifier que le personnel est affecté sur un autre type d'action",ROUND(AC21,2)&gt;ROUND(N21,2),"KO : Le montant retenu est supérieur au montant présenté. Merci de revoir la ligne de dépense ou plafonner son montant.",N21=0,"",ROUND(AC21,2)=ROUND(N21,2),"OK",ROUND(AC21,2)&lt;ROUND(N21,2),"Attention : Montant présenté partiellement écarté",TRUE,"")</f>
        <v/>
      </c>
      <c r="AF21" s="21" t="str">
        <f t="shared" si="12"/>
        <v/>
      </c>
    </row>
    <row r="22" spans="1:33" ht="15.95">
      <c r="A22" s="17">
        <v>14</v>
      </c>
      <c r="B22" s="129"/>
      <c r="C22" s="129"/>
      <c r="D22" s="7"/>
      <c r="E22" s="7"/>
      <c r="F22" s="258"/>
      <c r="G22" s="258"/>
      <c r="H22" s="9"/>
      <c r="I22" s="9"/>
      <c r="J22" s="20" t="str">
        <f t="shared" si="15"/>
        <v/>
      </c>
      <c r="K22" s="438"/>
      <c r="L22" s="330"/>
      <c r="M22" s="7"/>
      <c r="N22" s="20" t="str">
        <f t="shared" si="16"/>
        <v/>
      </c>
      <c r="O22" s="128"/>
      <c r="P22" s="127" t="str">
        <f t="shared" si="1"/>
        <v/>
      </c>
      <c r="Q22" s="15" t="str">
        <f t="shared" si="2"/>
        <v/>
      </c>
      <c r="R22" s="15" t="str">
        <f t="shared" si="3"/>
        <v/>
      </c>
      <c r="S22" s="15" t="str">
        <f t="shared" si="4"/>
        <v/>
      </c>
      <c r="T22" s="15" t="str">
        <f t="shared" si="5"/>
        <v/>
      </c>
      <c r="U22" s="15" t="str">
        <f t="shared" si="6"/>
        <v/>
      </c>
      <c r="V22" s="20" t="str">
        <f t="shared" si="7"/>
        <v/>
      </c>
      <c r="W22" s="20" t="str">
        <f t="shared" si="8"/>
        <v/>
      </c>
      <c r="X22" s="20" t="str">
        <f t="shared" si="18"/>
        <v/>
      </c>
      <c r="Y22" s="68" t="str">
        <f t="shared" si="13"/>
        <v/>
      </c>
      <c r="Z22" s="442" t="str">
        <f t="shared" si="14"/>
        <v/>
      </c>
      <c r="AA22" s="20" t="str">
        <f t="shared" si="11"/>
        <v/>
      </c>
      <c r="AB22" s="249"/>
      <c r="AC22" s="117" t="str">
        <f t="shared" si="17"/>
        <v/>
      </c>
      <c r="AD22" s="126"/>
      <c r="AE22" s="14" t="str" cm="1">
        <f t="array" ref="AE22">_xlfn.IFS(N22="","",(IFERROR(VALUE(TRIM(SUBSTITUTE(AC22,CHAR(160),""))),0))=0,"Attention : montant présenté entièrement écarté",ROUND(Z22,2)&lt;ROUND(15%,2),"Attention : Montant temps d’affectation inférieur à 15%. La dépense doit être rejetée, ou vérifier que le personnel est affecté sur un autre type d'action",ROUND(AC22,2)&gt;ROUND(N22,2),"KO : Le montant retenu est supérieur au montant présenté. Merci de revoir la ligne de dépense ou plafonner son montant.",N22=0,"",ROUND(AC22,2)=ROUND(N22,2),"OK",ROUND(AC22,2)&lt;ROUND(N22,2),"Attention : Montant présenté partiellement écarté",TRUE,"")</f>
        <v/>
      </c>
      <c r="AF22" s="21" t="str">
        <f t="shared" si="12"/>
        <v/>
      </c>
    </row>
    <row r="23" spans="1:33" ht="18.95">
      <c r="A23" s="17">
        <v>15</v>
      </c>
      <c r="B23" s="129"/>
      <c r="C23" s="129"/>
      <c r="D23" s="7"/>
      <c r="E23" s="7"/>
      <c r="F23" s="258"/>
      <c r="G23" s="258"/>
      <c r="H23" s="9"/>
      <c r="I23" s="9"/>
      <c r="J23" s="20" t="str">
        <f t="shared" si="15"/>
        <v/>
      </c>
      <c r="K23" s="438"/>
      <c r="L23" s="330"/>
      <c r="M23" s="7"/>
      <c r="N23" s="20" t="str">
        <f t="shared" si="16"/>
        <v/>
      </c>
      <c r="O23" s="128"/>
      <c r="P23" s="127" t="str">
        <f t="shared" si="1"/>
        <v/>
      </c>
      <c r="Q23" s="15" t="str">
        <f t="shared" si="2"/>
        <v/>
      </c>
      <c r="R23" s="15" t="str">
        <f t="shared" si="3"/>
        <v/>
      </c>
      <c r="S23" s="15" t="str">
        <f t="shared" si="4"/>
        <v/>
      </c>
      <c r="T23" s="15" t="str">
        <f t="shared" si="5"/>
        <v/>
      </c>
      <c r="U23" s="15" t="str">
        <f t="shared" si="6"/>
        <v/>
      </c>
      <c r="V23" s="20" t="str">
        <f t="shared" si="7"/>
        <v/>
      </c>
      <c r="W23" s="20" t="str">
        <f t="shared" si="8"/>
        <v/>
      </c>
      <c r="X23" s="20" t="str">
        <f t="shared" si="18"/>
        <v/>
      </c>
      <c r="Y23" s="68" t="str">
        <f t="shared" si="13"/>
        <v/>
      </c>
      <c r="Z23" s="442" t="str">
        <f t="shared" si="14"/>
        <v/>
      </c>
      <c r="AA23" s="20" t="str">
        <f t="shared" si="11"/>
        <v/>
      </c>
      <c r="AB23" s="249"/>
      <c r="AC23" s="117" t="str">
        <f t="shared" si="17"/>
        <v/>
      </c>
      <c r="AD23" s="126"/>
      <c r="AE23" s="14" t="str" cm="1">
        <f t="array" ref="AE23">_xlfn.IFS(N23="","",(IFERROR(VALUE(TRIM(SUBSTITUTE(AC23,CHAR(160),""))),0))=0,"Attention : montant présenté entièrement écarté",ROUND(Z23,2)&lt;ROUND(15%,2),"Attention : Montant temps d’affectation inférieur à 15%. La dépense doit être rejetée, ou vérifier que le personnel est affecté sur un autre type d'action",ROUND(AC23,2)&gt;ROUND(N23,2),"KO : Le montant retenu est supérieur au montant présenté. Merci de revoir la ligne de dépense ou plafonner son montant.",N23=0,"",ROUND(AC23,2)=ROUND(N23,2),"OK",ROUND(AC23,2)&lt;ROUND(N23,2),"Attention : Montant présenté partiellement écarté",TRUE,"")</f>
        <v/>
      </c>
      <c r="AF23" s="21" t="str">
        <f t="shared" si="12"/>
        <v/>
      </c>
      <c r="AG23" s="74"/>
    </row>
    <row r="24" spans="1:33" ht="18.95">
      <c r="A24" s="17">
        <v>16</v>
      </c>
      <c r="B24" s="129"/>
      <c r="C24" s="129"/>
      <c r="D24" s="7"/>
      <c r="E24" s="7"/>
      <c r="F24" s="258"/>
      <c r="G24" s="258"/>
      <c r="H24" s="9"/>
      <c r="I24" s="9"/>
      <c r="J24" s="20" t="str">
        <f t="shared" si="15"/>
        <v/>
      </c>
      <c r="K24" s="438"/>
      <c r="L24" s="330"/>
      <c r="M24" s="7"/>
      <c r="N24" s="20" t="str">
        <f t="shared" si="16"/>
        <v/>
      </c>
      <c r="O24" s="128"/>
      <c r="P24" s="127" t="str">
        <f t="shared" si="1"/>
        <v/>
      </c>
      <c r="Q24" s="15" t="str">
        <f t="shared" si="2"/>
        <v/>
      </c>
      <c r="R24" s="15" t="str">
        <f t="shared" si="3"/>
        <v/>
      </c>
      <c r="S24" s="15" t="str">
        <f t="shared" si="4"/>
        <v/>
      </c>
      <c r="T24" s="15" t="str">
        <f t="shared" si="5"/>
        <v/>
      </c>
      <c r="U24" s="15" t="str">
        <f t="shared" si="6"/>
        <v/>
      </c>
      <c r="V24" s="20" t="str">
        <f t="shared" si="7"/>
        <v/>
      </c>
      <c r="W24" s="20" t="str">
        <f t="shared" si="8"/>
        <v/>
      </c>
      <c r="X24" s="20" t="str">
        <f t="shared" si="18"/>
        <v/>
      </c>
      <c r="Y24" s="68" t="str">
        <f t="shared" si="13"/>
        <v/>
      </c>
      <c r="Z24" s="442" t="str">
        <f t="shared" si="14"/>
        <v/>
      </c>
      <c r="AA24" s="20" t="str">
        <f t="shared" si="11"/>
        <v/>
      </c>
      <c r="AB24" s="249"/>
      <c r="AC24" s="117" t="str">
        <f t="shared" ref="AC24:AC42" si="20">IF(Y24="","",X24*Y24*Z24)</f>
        <v/>
      </c>
      <c r="AD24" s="126"/>
      <c r="AE24" s="14" t="str" cm="1">
        <f t="array" ref="AE24">_xlfn.IFS(N24="","",(IFERROR(VALUE(TRIM(SUBSTITUTE(AC24,CHAR(160),""))),0))=0,"Attention : montant présenté entièrement écarté",ROUND(Z24,2)&lt;ROUND(15%,2),"Attention : Montant temps d’affectation inférieur à 15%. La dépense doit être rejetée, ou vérifier que le personnel est affecté sur un autre type d'action",ROUND(AC24,2)&gt;ROUND(N24,2),"KO : Le montant retenu est supérieur au montant présenté. Merci de revoir la ligne de dépense ou plafonner son montant.",N24=0,"",ROUND(AC24,2)=ROUND(N24,2),"OK",ROUND(AC24,2)&lt;ROUND(N24,2),"Attention : Montant présenté partiellement écarté",TRUE,"")</f>
        <v/>
      </c>
      <c r="AF24" s="21" t="str">
        <f t="shared" si="12"/>
        <v/>
      </c>
      <c r="AG24" s="74"/>
    </row>
    <row r="25" spans="1:33" ht="15.95">
      <c r="A25" s="17">
        <v>17</v>
      </c>
      <c r="B25" s="129"/>
      <c r="C25" s="129"/>
      <c r="D25" s="7"/>
      <c r="E25" s="7"/>
      <c r="F25" s="258"/>
      <c r="G25" s="258"/>
      <c r="H25" s="9"/>
      <c r="I25" s="9"/>
      <c r="J25" s="20" t="str">
        <f t="shared" si="15"/>
        <v/>
      </c>
      <c r="K25" s="438"/>
      <c r="L25" s="330"/>
      <c r="M25" s="7"/>
      <c r="N25" s="20" t="str">
        <f t="shared" si="16"/>
        <v/>
      </c>
      <c r="O25" s="128"/>
      <c r="P25" s="127" t="str">
        <f t="shared" si="1"/>
        <v/>
      </c>
      <c r="Q25" s="15" t="str">
        <f t="shared" si="2"/>
        <v/>
      </c>
      <c r="R25" s="15" t="str">
        <f t="shared" si="3"/>
        <v/>
      </c>
      <c r="S25" s="15" t="str">
        <f t="shared" si="4"/>
        <v/>
      </c>
      <c r="T25" s="15" t="str">
        <f t="shared" si="5"/>
        <v/>
      </c>
      <c r="U25" s="15" t="str">
        <f t="shared" si="6"/>
        <v/>
      </c>
      <c r="V25" s="20" t="str">
        <f t="shared" si="7"/>
        <v/>
      </c>
      <c r="W25" s="20" t="str">
        <f t="shared" si="8"/>
        <v/>
      </c>
      <c r="X25" s="20" t="str">
        <f t="shared" si="18"/>
        <v/>
      </c>
      <c r="Y25" s="68" t="str">
        <f t="shared" si="13"/>
        <v/>
      </c>
      <c r="Z25" s="442" t="str">
        <f t="shared" si="14"/>
        <v/>
      </c>
      <c r="AA25" s="20" t="str">
        <f t="shared" si="11"/>
        <v/>
      </c>
      <c r="AB25" s="249"/>
      <c r="AC25" s="117" t="str">
        <f t="shared" si="20"/>
        <v/>
      </c>
      <c r="AD25" s="126"/>
      <c r="AE25" s="14" t="str" cm="1">
        <f t="array" ref="AE25">_xlfn.IFS(N25="","",(IFERROR(VALUE(TRIM(SUBSTITUTE(AC25,CHAR(160),""))),0))=0,"Attention : montant présenté entièrement écarté",ROUND(Z25,2)&lt;ROUND(15%,2),"Attention : Montant temps d’affectation inférieur à 15%. La dépense doit être rejetée, ou vérifier que le personnel est affecté sur un autre type d'action",ROUND(AC25,2)&gt;ROUND(N25,2),"KO : Le montant retenu est supérieur au montant présenté. Merci de revoir la ligne de dépense ou plafonner son montant.",N25=0,"",ROUND(AC25,2)=ROUND(N25,2),"OK",ROUND(AC25,2)&lt;ROUND(N25,2),"Attention : Montant présenté partiellement écarté",TRUE,"")</f>
        <v/>
      </c>
      <c r="AF25" s="21" t="str">
        <f t="shared" si="12"/>
        <v/>
      </c>
    </row>
    <row r="26" spans="1:33" ht="15.95">
      <c r="A26" s="17">
        <v>18</v>
      </c>
      <c r="B26" s="129"/>
      <c r="C26" s="129"/>
      <c r="D26" s="7"/>
      <c r="E26" s="7"/>
      <c r="F26" s="258"/>
      <c r="G26" s="258"/>
      <c r="H26" s="9"/>
      <c r="I26" s="9"/>
      <c r="J26" s="20" t="str">
        <f t="shared" si="15"/>
        <v/>
      </c>
      <c r="K26" s="438"/>
      <c r="L26" s="330"/>
      <c r="M26" s="7"/>
      <c r="N26" s="20" t="str">
        <f t="shared" si="16"/>
        <v/>
      </c>
      <c r="O26" s="128"/>
      <c r="P26" s="127" t="str">
        <f t="shared" si="1"/>
        <v/>
      </c>
      <c r="Q26" s="15" t="str">
        <f t="shared" si="2"/>
        <v/>
      </c>
      <c r="R26" s="15" t="str">
        <f t="shared" si="3"/>
        <v/>
      </c>
      <c r="S26" s="15" t="str">
        <f t="shared" si="4"/>
        <v/>
      </c>
      <c r="T26" s="15" t="str">
        <f t="shared" si="5"/>
        <v/>
      </c>
      <c r="U26" s="15" t="str">
        <f t="shared" si="6"/>
        <v/>
      </c>
      <c r="V26" s="20" t="str">
        <f t="shared" si="7"/>
        <v/>
      </c>
      <c r="W26" s="20" t="str">
        <f t="shared" si="8"/>
        <v/>
      </c>
      <c r="X26" s="20" t="str">
        <f t="shared" si="18"/>
        <v/>
      </c>
      <c r="Y26" s="68" t="str">
        <f t="shared" si="13"/>
        <v/>
      </c>
      <c r="Z26" s="442" t="str">
        <f t="shared" si="14"/>
        <v/>
      </c>
      <c r="AA26" s="20" t="str">
        <f t="shared" si="11"/>
        <v/>
      </c>
      <c r="AB26" s="249"/>
      <c r="AC26" s="117" t="str">
        <f t="shared" si="20"/>
        <v/>
      </c>
      <c r="AD26" s="126"/>
      <c r="AE26" s="14" t="str" cm="1">
        <f t="array" ref="AE26">_xlfn.IFS(N26="","",(IFERROR(VALUE(TRIM(SUBSTITUTE(AC26,CHAR(160),""))),0))=0,"Attention : montant présenté entièrement écarté",ROUND(Z26,2)&lt;ROUND(15%,2),"Attention : Montant temps d’affectation inférieur à 15%. La dépense doit être rejetée, ou vérifier que le personnel est affecté sur un autre type d'action",ROUND(AC26,2)&gt;ROUND(N26,2),"KO : Le montant retenu est supérieur au montant présenté. Merci de revoir la ligne de dépense ou plafonner son montant.",N26=0,"",ROUND(AC26,2)=ROUND(N26,2),"OK",ROUND(AC26,2)&lt;ROUND(N26,2),"Attention : Montant présenté partiellement écarté",TRUE,"")</f>
        <v/>
      </c>
      <c r="AF26" s="21" t="str">
        <f t="shared" si="12"/>
        <v/>
      </c>
    </row>
    <row r="27" spans="1:33" ht="15.95">
      <c r="A27" s="17">
        <v>19</v>
      </c>
      <c r="B27" s="129"/>
      <c r="C27" s="129"/>
      <c r="D27" s="7"/>
      <c r="E27" s="7"/>
      <c r="F27" s="258"/>
      <c r="G27" s="258"/>
      <c r="H27" s="9"/>
      <c r="I27" s="9"/>
      <c r="J27" s="20" t="str">
        <f t="shared" si="15"/>
        <v/>
      </c>
      <c r="K27" s="438"/>
      <c r="L27" s="330"/>
      <c r="M27" s="7"/>
      <c r="N27" s="20" t="str">
        <f t="shared" si="16"/>
        <v/>
      </c>
      <c r="O27" s="128"/>
      <c r="P27" s="127" t="str">
        <f t="shared" si="1"/>
        <v/>
      </c>
      <c r="Q27" s="15" t="str">
        <f t="shared" si="2"/>
        <v/>
      </c>
      <c r="R27" s="15" t="str">
        <f t="shared" si="3"/>
        <v/>
      </c>
      <c r="S27" s="15" t="str">
        <f t="shared" si="4"/>
        <v/>
      </c>
      <c r="T27" s="15" t="str">
        <f t="shared" si="5"/>
        <v/>
      </c>
      <c r="U27" s="15" t="str">
        <f t="shared" si="6"/>
        <v/>
      </c>
      <c r="V27" s="20" t="str">
        <f t="shared" si="7"/>
        <v/>
      </c>
      <c r="W27" s="20" t="str">
        <f t="shared" si="8"/>
        <v/>
      </c>
      <c r="X27" s="20" t="str">
        <f t="shared" si="18"/>
        <v/>
      </c>
      <c r="Y27" s="68" t="str">
        <f t="shared" si="13"/>
        <v/>
      </c>
      <c r="Z27" s="442" t="str">
        <f t="shared" si="14"/>
        <v/>
      </c>
      <c r="AA27" s="20" t="str">
        <f t="shared" si="11"/>
        <v/>
      </c>
      <c r="AB27" s="249"/>
      <c r="AC27" s="117" t="str">
        <f t="shared" si="20"/>
        <v/>
      </c>
      <c r="AD27" s="126"/>
      <c r="AE27" s="14" t="str" cm="1">
        <f t="array" ref="AE27">_xlfn.IFS(N27="","",(IFERROR(VALUE(TRIM(SUBSTITUTE(AC27,CHAR(160),""))),0))=0,"Attention : montant présenté entièrement écarté",ROUND(Z27,2)&lt;ROUND(15%,2),"Attention : Montant temps d’affectation inférieur à 15%. La dépense doit être rejetée, ou vérifier que le personnel est affecté sur un autre type d'action",ROUND(AC27,2)&gt;ROUND(N27,2),"KO : Le montant retenu est supérieur au montant présenté. Merci de revoir la ligne de dépense ou plafonner son montant.",N27=0,"",ROUND(AC27,2)=ROUND(N27,2),"OK",ROUND(AC27,2)&lt;ROUND(N27,2),"Attention : Montant présenté partiellement écarté",TRUE,"")</f>
        <v/>
      </c>
      <c r="AF27" s="21" t="str">
        <f t="shared" si="12"/>
        <v/>
      </c>
    </row>
    <row r="28" spans="1:33" ht="15.95">
      <c r="A28" s="17">
        <v>20</v>
      </c>
      <c r="B28" s="129"/>
      <c r="C28" s="129"/>
      <c r="D28" s="7"/>
      <c r="E28" s="7"/>
      <c r="F28" s="258"/>
      <c r="G28" s="258"/>
      <c r="H28" s="9"/>
      <c r="I28" s="9"/>
      <c r="J28" s="20" t="str">
        <f t="shared" si="15"/>
        <v/>
      </c>
      <c r="K28" s="438"/>
      <c r="L28" s="330"/>
      <c r="M28" s="7"/>
      <c r="N28" s="20" t="str">
        <f t="shared" si="16"/>
        <v/>
      </c>
      <c r="O28" s="128"/>
      <c r="P28" s="127" t="str">
        <f t="shared" si="1"/>
        <v/>
      </c>
      <c r="Q28" s="15" t="str">
        <f t="shared" si="2"/>
        <v/>
      </c>
      <c r="R28" s="15" t="str">
        <f t="shared" si="3"/>
        <v/>
      </c>
      <c r="S28" s="15" t="str">
        <f t="shared" si="4"/>
        <v/>
      </c>
      <c r="T28" s="15" t="str">
        <f t="shared" si="5"/>
        <v/>
      </c>
      <c r="U28" s="15" t="str">
        <f t="shared" si="6"/>
        <v/>
      </c>
      <c r="V28" s="20" t="str">
        <f t="shared" si="7"/>
        <v/>
      </c>
      <c r="W28" s="20" t="str">
        <f t="shared" si="8"/>
        <v/>
      </c>
      <c r="X28" s="20" t="str">
        <f t="shared" si="18"/>
        <v/>
      </c>
      <c r="Y28" s="68" t="str">
        <f t="shared" si="13"/>
        <v/>
      </c>
      <c r="Z28" s="442" t="str">
        <f t="shared" si="14"/>
        <v/>
      </c>
      <c r="AA28" s="20" t="str">
        <f t="shared" si="11"/>
        <v/>
      </c>
      <c r="AB28" s="249"/>
      <c r="AC28" s="117" t="str">
        <f t="shared" si="20"/>
        <v/>
      </c>
      <c r="AD28" s="126"/>
      <c r="AE28" s="14" t="str" cm="1">
        <f t="array" ref="AE28">_xlfn.IFS(N28="","",(IFERROR(VALUE(TRIM(SUBSTITUTE(AC28,CHAR(160),""))),0))=0,"Attention : montant présenté entièrement écarté",ROUND(Z28,2)&lt;ROUND(15%,2),"Attention : Montant temps d’affectation inférieur à 15%. La dépense doit être rejetée, ou vérifier que le personnel est affecté sur un autre type d'action",ROUND(AC28,2)&gt;ROUND(N28,2),"KO : Le montant retenu est supérieur au montant présenté. Merci de revoir la ligne de dépense ou plafonner son montant.",N28=0,"",ROUND(AC28,2)=ROUND(N28,2),"OK",ROUND(AC28,2)&lt;ROUND(N28,2),"Attention : Montant présenté partiellement écarté",TRUE,"")</f>
        <v/>
      </c>
      <c r="AF28" s="21" t="str">
        <f t="shared" si="12"/>
        <v/>
      </c>
    </row>
    <row r="29" spans="1:33" ht="15.95">
      <c r="A29" s="17">
        <v>21</v>
      </c>
      <c r="B29" s="129"/>
      <c r="C29" s="129"/>
      <c r="D29" s="7"/>
      <c r="E29" s="7"/>
      <c r="F29" s="258"/>
      <c r="G29" s="258"/>
      <c r="H29" s="9"/>
      <c r="I29" s="9"/>
      <c r="J29" s="20" t="str">
        <f t="shared" si="15"/>
        <v/>
      </c>
      <c r="K29" s="438"/>
      <c r="L29" s="330"/>
      <c r="M29" s="7"/>
      <c r="N29" s="20" t="str">
        <f t="shared" si="16"/>
        <v/>
      </c>
      <c r="O29" s="128"/>
      <c r="P29" s="127" t="str">
        <f t="shared" si="1"/>
        <v/>
      </c>
      <c r="Q29" s="15" t="str">
        <f t="shared" si="2"/>
        <v/>
      </c>
      <c r="R29" s="15" t="str">
        <f t="shared" si="3"/>
        <v/>
      </c>
      <c r="S29" s="15" t="str">
        <f t="shared" si="4"/>
        <v/>
      </c>
      <c r="T29" s="15" t="str">
        <f t="shared" si="5"/>
        <v/>
      </c>
      <c r="U29" s="15" t="str">
        <f t="shared" si="6"/>
        <v/>
      </c>
      <c r="V29" s="20" t="str">
        <f t="shared" si="7"/>
        <v/>
      </c>
      <c r="W29" s="20" t="str">
        <f t="shared" si="8"/>
        <v/>
      </c>
      <c r="X29" s="20" t="str">
        <f t="shared" si="18"/>
        <v/>
      </c>
      <c r="Y29" s="68" t="str">
        <f t="shared" si="13"/>
        <v/>
      </c>
      <c r="Z29" s="442" t="str">
        <f t="shared" si="14"/>
        <v/>
      </c>
      <c r="AA29" s="20" t="str">
        <f t="shared" si="11"/>
        <v/>
      </c>
      <c r="AB29" s="249"/>
      <c r="AC29" s="117" t="str">
        <f t="shared" si="20"/>
        <v/>
      </c>
      <c r="AD29" s="126"/>
      <c r="AE29" s="14" t="str" cm="1">
        <f t="array" ref="AE29">_xlfn.IFS(N29="","",(IFERROR(VALUE(TRIM(SUBSTITUTE(AC29,CHAR(160),""))),0))=0,"Attention : montant présenté entièrement écarté",ROUND(Z29,2)&lt;ROUND(15%,2),"Attention : Montant temps d’affectation inférieur à 15%. La dépense doit être rejetée, ou vérifier que le personnel est affecté sur un autre type d'action",ROUND(AC29,2)&gt;ROUND(N29,2),"KO : Le montant retenu est supérieur au montant présenté. Merci de revoir la ligne de dépense ou plafonner son montant.",N29=0,"",ROUND(AC29,2)=ROUND(N29,2),"OK",ROUND(AC29,2)&lt;ROUND(N29,2),"Attention : Montant présenté partiellement écarté",TRUE,"")</f>
        <v/>
      </c>
      <c r="AF29" s="21" t="str">
        <f t="shared" si="12"/>
        <v/>
      </c>
    </row>
    <row r="30" spans="1:33" ht="15.95">
      <c r="A30" s="17">
        <v>22</v>
      </c>
      <c r="B30" s="129"/>
      <c r="C30" s="129"/>
      <c r="D30" s="7"/>
      <c r="E30" s="7"/>
      <c r="F30" s="258"/>
      <c r="G30" s="258"/>
      <c r="H30" s="9"/>
      <c r="I30" s="9"/>
      <c r="J30" s="20" t="str">
        <f t="shared" si="15"/>
        <v/>
      </c>
      <c r="K30" s="438"/>
      <c r="L30" s="330"/>
      <c r="M30" s="7"/>
      <c r="N30" s="20" t="str">
        <f t="shared" si="16"/>
        <v/>
      </c>
      <c r="O30" s="128"/>
      <c r="P30" s="127" t="str">
        <f t="shared" si="1"/>
        <v/>
      </c>
      <c r="Q30" s="15" t="str">
        <f t="shared" si="2"/>
        <v/>
      </c>
      <c r="R30" s="15" t="str">
        <f t="shared" si="3"/>
        <v/>
      </c>
      <c r="S30" s="15" t="str">
        <f t="shared" si="4"/>
        <v/>
      </c>
      <c r="T30" s="15" t="str">
        <f t="shared" si="5"/>
        <v/>
      </c>
      <c r="U30" s="15" t="str">
        <f t="shared" si="6"/>
        <v/>
      </c>
      <c r="V30" s="20" t="str">
        <f t="shared" si="7"/>
        <v/>
      </c>
      <c r="W30" s="20" t="str">
        <f t="shared" si="8"/>
        <v/>
      </c>
      <c r="X30" s="20" t="str">
        <f t="shared" si="18"/>
        <v/>
      </c>
      <c r="Y30" s="68" t="str">
        <f t="shared" si="13"/>
        <v/>
      </c>
      <c r="Z30" s="442" t="str">
        <f t="shared" si="14"/>
        <v/>
      </c>
      <c r="AA30" s="20" t="str">
        <f t="shared" si="11"/>
        <v/>
      </c>
      <c r="AB30" s="249"/>
      <c r="AC30" s="117" t="str">
        <f t="shared" si="20"/>
        <v/>
      </c>
      <c r="AD30" s="126"/>
      <c r="AE30" s="14" t="str" cm="1">
        <f t="array" ref="AE30">_xlfn.IFS(N30="","",(IFERROR(VALUE(TRIM(SUBSTITUTE(AC30,CHAR(160),""))),0))=0,"Attention : montant présenté entièrement écarté",ROUND(Z30,2)&lt;ROUND(15%,2),"Attention : Montant temps d’affectation inférieur à 15%. La dépense doit être rejetée, ou vérifier que le personnel est affecté sur un autre type d'action",ROUND(AC30,2)&gt;ROUND(N30,2),"KO : Le montant retenu est supérieur au montant présenté. Merci de revoir la ligne de dépense ou plafonner son montant.",N30=0,"",ROUND(AC30,2)=ROUND(N30,2),"OK",ROUND(AC30,2)&lt;ROUND(N30,2),"Attention : Montant présenté partiellement écarté",TRUE,"")</f>
        <v/>
      </c>
      <c r="AF30" s="21" t="str">
        <f t="shared" si="12"/>
        <v/>
      </c>
    </row>
    <row r="31" spans="1:33" ht="15.95">
      <c r="A31" s="17">
        <v>23</v>
      </c>
      <c r="B31" s="129"/>
      <c r="C31" s="129"/>
      <c r="D31" s="7"/>
      <c r="E31" s="7"/>
      <c r="F31" s="258"/>
      <c r="G31" s="258"/>
      <c r="H31" s="9"/>
      <c r="I31" s="9"/>
      <c r="J31" s="20" t="str">
        <f t="shared" si="15"/>
        <v/>
      </c>
      <c r="K31" s="438"/>
      <c r="L31" s="330"/>
      <c r="M31" s="7"/>
      <c r="N31" s="20" t="str">
        <f t="shared" si="16"/>
        <v/>
      </c>
      <c r="O31" s="128"/>
      <c r="P31" s="127" t="str">
        <f t="shared" si="1"/>
        <v/>
      </c>
      <c r="Q31" s="15" t="str">
        <f t="shared" si="2"/>
        <v/>
      </c>
      <c r="R31" s="15" t="str">
        <f t="shared" si="3"/>
        <v/>
      </c>
      <c r="S31" s="15" t="str">
        <f t="shared" si="4"/>
        <v/>
      </c>
      <c r="T31" s="15" t="str">
        <f t="shared" si="5"/>
        <v/>
      </c>
      <c r="U31" s="15" t="str">
        <f t="shared" si="6"/>
        <v/>
      </c>
      <c r="V31" s="20" t="str">
        <f t="shared" si="7"/>
        <v/>
      </c>
      <c r="W31" s="20" t="str">
        <f t="shared" si="8"/>
        <v/>
      </c>
      <c r="X31" s="20" t="str">
        <f t="shared" si="18"/>
        <v/>
      </c>
      <c r="Y31" s="68" t="str">
        <f t="shared" si="13"/>
        <v/>
      </c>
      <c r="Z31" s="442" t="str">
        <f t="shared" si="14"/>
        <v/>
      </c>
      <c r="AA31" s="20" t="str">
        <f t="shared" si="11"/>
        <v/>
      </c>
      <c r="AB31" s="249"/>
      <c r="AC31" s="117" t="str">
        <f t="shared" si="20"/>
        <v/>
      </c>
      <c r="AD31" s="126"/>
      <c r="AE31" s="14" t="str" cm="1">
        <f t="array" ref="AE31">_xlfn.IFS(N31="","",(IFERROR(VALUE(TRIM(SUBSTITUTE(AC31,CHAR(160),""))),0))=0,"Attention : montant présenté entièrement écarté",ROUND(Z31,2)&lt;ROUND(15%,2),"Attention : Montant temps d’affectation inférieur à 15%. La dépense doit être rejetée, ou vérifier que le personnel est affecté sur un autre type d'action",ROUND(AC31,2)&gt;ROUND(N31,2),"KO : Le montant retenu est supérieur au montant présenté. Merci de revoir la ligne de dépense ou plafonner son montant.",N31=0,"",ROUND(AC31,2)=ROUND(N31,2),"OK",ROUND(AC31,2)&lt;ROUND(N31,2),"Attention : Montant présenté partiellement écarté",TRUE,"")</f>
        <v/>
      </c>
      <c r="AF31" s="21" t="str">
        <f t="shared" si="12"/>
        <v/>
      </c>
    </row>
    <row r="32" spans="1:33" ht="15.95">
      <c r="A32" s="17">
        <v>24</v>
      </c>
      <c r="B32" s="129"/>
      <c r="C32" s="129"/>
      <c r="D32" s="7"/>
      <c r="E32" s="7"/>
      <c r="F32" s="258"/>
      <c r="G32" s="258"/>
      <c r="H32" s="9"/>
      <c r="I32" s="9"/>
      <c r="J32" s="20" t="str">
        <f t="shared" si="15"/>
        <v/>
      </c>
      <c r="K32" s="438"/>
      <c r="L32" s="330"/>
      <c r="M32" s="7"/>
      <c r="N32" s="20" t="str">
        <f t="shared" si="16"/>
        <v/>
      </c>
      <c r="O32" s="128"/>
      <c r="P32" s="127" t="str">
        <f t="shared" si="1"/>
        <v/>
      </c>
      <c r="Q32" s="15" t="str">
        <f t="shared" si="2"/>
        <v/>
      </c>
      <c r="R32" s="15" t="str">
        <f t="shared" si="3"/>
        <v/>
      </c>
      <c r="S32" s="15" t="str">
        <f t="shared" si="4"/>
        <v/>
      </c>
      <c r="T32" s="15" t="str">
        <f t="shared" si="5"/>
        <v/>
      </c>
      <c r="U32" s="15" t="str">
        <f t="shared" si="6"/>
        <v/>
      </c>
      <c r="V32" s="20" t="str">
        <f t="shared" si="7"/>
        <v/>
      </c>
      <c r="W32" s="20" t="str">
        <f t="shared" si="8"/>
        <v/>
      </c>
      <c r="X32" s="20" t="str">
        <f t="shared" si="18"/>
        <v/>
      </c>
      <c r="Y32" s="68" t="str">
        <f t="shared" si="13"/>
        <v/>
      </c>
      <c r="Z32" s="442" t="str">
        <f t="shared" si="14"/>
        <v/>
      </c>
      <c r="AA32" s="20" t="str">
        <f t="shared" si="11"/>
        <v/>
      </c>
      <c r="AB32" s="249"/>
      <c r="AC32" s="117" t="str">
        <f t="shared" si="20"/>
        <v/>
      </c>
      <c r="AD32" s="126"/>
      <c r="AE32" s="14" t="str" cm="1">
        <f t="array" ref="AE32">_xlfn.IFS(N32="","",(IFERROR(VALUE(TRIM(SUBSTITUTE(AC32,CHAR(160),""))),0))=0,"Attention : montant présenté entièrement écarté",ROUND(Z32,2)&lt;ROUND(15%,2),"Attention : Montant temps d’affectation inférieur à 15%. La dépense doit être rejetée, ou vérifier que le personnel est affecté sur un autre type d'action",ROUND(AC32,2)&gt;ROUND(N32,2),"KO : Le montant retenu est supérieur au montant présenté. Merci de revoir la ligne de dépense ou plafonner son montant.",N32=0,"",ROUND(AC32,2)=ROUND(N32,2),"OK",ROUND(AC32,2)&lt;ROUND(N32,2),"Attention : Montant présenté partiellement écarté",TRUE,"")</f>
        <v/>
      </c>
      <c r="AF32" s="21" t="str">
        <f t="shared" si="12"/>
        <v/>
      </c>
    </row>
    <row r="33" spans="1:32" ht="15.95">
      <c r="A33" s="17">
        <v>25</v>
      </c>
      <c r="B33" s="129"/>
      <c r="C33" s="129"/>
      <c r="D33" s="7"/>
      <c r="E33" s="7"/>
      <c r="F33" s="258"/>
      <c r="G33" s="258"/>
      <c r="H33" s="9"/>
      <c r="I33" s="9"/>
      <c r="J33" s="20" t="str">
        <f t="shared" si="15"/>
        <v/>
      </c>
      <c r="K33" s="438"/>
      <c r="L33" s="330"/>
      <c r="M33" s="7"/>
      <c r="N33" s="20" t="str">
        <f t="shared" si="16"/>
        <v/>
      </c>
      <c r="O33" s="128"/>
      <c r="P33" s="127" t="str">
        <f t="shared" si="1"/>
        <v/>
      </c>
      <c r="Q33" s="15" t="str">
        <f t="shared" si="2"/>
        <v/>
      </c>
      <c r="R33" s="15" t="str">
        <f t="shared" si="3"/>
        <v/>
      </c>
      <c r="S33" s="15" t="str">
        <f t="shared" si="4"/>
        <v/>
      </c>
      <c r="T33" s="15" t="str">
        <f t="shared" si="5"/>
        <v/>
      </c>
      <c r="U33" s="15" t="str">
        <f t="shared" si="6"/>
        <v/>
      </c>
      <c r="V33" s="20" t="str">
        <f t="shared" si="7"/>
        <v/>
      </c>
      <c r="W33" s="20" t="str">
        <f t="shared" si="8"/>
        <v/>
      </c>
      <c r="X33" s="20" t="str">
        <f t="shared" si="18"/>
        <v/>
      </c>
      <c r="Y33" s="68" t="str">
        <f t="shared" si="13"/>
        <v/>
      </c>
      <c r="Z33" s="442" t="str">
        <f t="shared" si="14"/>
        <v/>
      </c>
      <c r="AA33" s="20" t="str">
        <f t="shared" si="11"/>
        <v/>
      </c>
      <c r="AB33" s="249"/>
      <c r="AC33" s="117" t="str">
        <f t="shared" si="20"/>
        <v/>
      </c>
      <c r="AD33" s="126"/>
      <c r="AE33" s="14" t="str" cm="1">
        <f t="array" ref="AE33">_xlfn.IFS(N33="","",(IFERROR(VALUE(TRIM(SUBSTITUTE(AC33,CHAR(160),""))),0))=0,"Attention : montant présenté entièrement écarté",ROUND(Z33,2)&lt;ROUND(15%,2),"Attention : Montant temps d’affectation inférieur à 15%. La dépense doit être rejetée, ou vérifier que le personnel est affecté sur un autre type d'action",ROUND(AC33,2)&gt;ROUND(N33,2),"KO : Le montant retenu est supérieur au montant présenté. Merci de revoir la ligne de dépense ou plafonner son montant.",N33=0,"",ROUND(AC33,2)=ROUND(N33,2),"OK",ROUND(AC33,2)&lt;ROUND(N33,2),"Attention : Montant présenté partiellement écarté",TRUE,"")</f>
        <v/>
      </c>
      <c r="AF33" s="21" t="str">
        <f t="shared" si="12"/>
        <v/>
      </c>
    </row>
    <row r="34" spans="1:32" ht="15.95">
      <c r="A34" s="17">
        <v>26</v>
      </c>
      <c r="B34" s="129"/>
      <c r="C34" s="129"/>
      <c r="D34" s="7"/>
      <c r="E34" s="7"/>
      <c r="F34" s="258"/>
      <c r="G34" s="258"/>
      <c r="H34" s="9"/>
      <c r="I34" s="9"/>
      <c r="J34" s="20" t="str">
        <f t="shared" si="15"/>
        <v/>
      </c>
      <c r="K34" s="438"/>
      <c r="L34" s="330"/>
      <c r="M34" s="7"/>
      <c r="N34" s="20" t="str">
        <f t="shared" si="16"/>
        <v/>
      </c>
      <c r="O34" s="128"/>
      <c r="P34" s="127" t="str">
        <f t="shared" si="1"/>
        <v/>
      </c>
      <c r="Q34" s="15" t="str">
        <f t="shared" si="2"/>
        <v/>
      </c>
      <c r="R34" s="15" t="str">
        <f t="shared" si="3"/>
        <v/>
      </c>
      <c r="S34" s="15" t="str">
        <f t="shared" si="4"/>
        <v/>
      </c>
      <c r="T34" s="15" t="str">
        <f t="shared" si="5"/>
        <v/>
      </c>
      <c r="U34" s="15" t="str">
        <f t="shared" si="6"/>
        <v/>
      </c>
      <c r="V34" s="20" t="str">
        <f t="shared" si="7"/>
        <v/>
      </c>
      <c r="W34" s="20" t="str">
        <f t="shared" si="8"/>
        <v/>
      </c>
      <c r="X34" s="20" t="str">
        <f t="shared" si="18"/>
        <v/>
      </c>
      <c r="Y34" s="68" t="str">
        <f t="shared" si="13"/>
        <v/>
      </c>
      <c r="Z34" s="442" t="str">
        <f t="shared" si="14"/>
        <v/>
      </c>
      <c r="AA34" s="20" t="str">
        <f t="shared" si="11"/>
        <v/>
      </c>
      <c r="AB34" s="249"/>
      <c r="AC34" s="117" t="str">
        <f t="shared" si="20"/>
        <v/>
      </c>
      <c r="AD34" s="126"/>
      <c r="AE34" s="14" t="str" cm="1">
        <f t="array" ref="AE34">_xlfn.IFS(N34="","",(IFERROR(VALUE(TRIM(SUBSTITUTE(AC34,CHAR(160),""))),0))=0,"Attention : montant présenté entièrement écarté",ROUND(Z34,2)&lt;ROUND(15%,2),"Attention : Montant temps d’affectation inférieur à 15%. La dépense doit être rejetée, ou vérifier que le personnel est affecté sur un autre type d'action",ROUND(AC34,2)&gt;ROUND(N34,2),"KO : Le montant retenu est supérieur au montant présenté. Merci de revoir la ligne de dépense ou plafonner son montant.",N34=0,"",ROUND(AC34,2)=ROUND(N34,2),"OK",ROUND(AC34,2)&lt;ROUND(N34,2),"Attention : Montant présenté partiellement écarté",TRUE,"")</f>
        <v/>
      </c>
      <c r="AF34" s="21" t="str">
        <f t="shared" si="12"/>
        <v/>
      </c>
    </row>
    <row r="35" spans="1:32" ht="15.95">
      <c r="A35" s="17">
        <v>27</v>
      </c>
      <c r="B35" s="129"/>
      <c r="C35" s="129"/>
      <c r="D35" s="7"/>
      <c r="E35" s="7"/>
      <c r="F35" s="258"/>
      <c r="G35" s="258"/>
      <c r="H35" s="9"/>
      <c r="I35" s="9"/>
      <c r="J35" s="20" t="str">
        <f t="shared" si="15"/>
        <v/>
      </c>
      <c r="K35" s="438"/>
      <c r="L35" s="330"/>
      <c r="M35" s="7"/>
      <c r="N35" s="20" t="str">
        <f t="shared" si="16"/>
        <v/>
      </c>
      <c r="O35" s="128"/>
      <c r="P35" s="127" t="str">
        <f t="shared" si="1"/>
        <v/>
      </c>
      <c r="Q35" s="15" t="str">
        <f t="shared" si="2"/>
        <v/>
      </c>
      <c r="R35" s="15" t="str">
        <f t="shared" si="3"/>
        <v/>
      </c>
      <c r="S35" s="15" t="str">
        <f t="shared" si="4"/>
        <v/>
      </c>
      <c r="T35" s="15" t="str">
        <f t="shared" si="5"/>
        <v/>
      </c>
      <c r="U35" s="15" t="str">
        <f t="shared" si="6"/>
        <v/>
      </c>
      <c r="V35" s="20" t="str">
        <f t="shared" si="7"/>
        <v/>
      </c>
      <c r="W35" s="20" t="str">
        <f t="shared" si="8"/>
        <v/>
      </c>
      <c r="X35" s="20" t="str">
        <f t="shared" si="18"/>
        <v/>
      </c>
      <c r="Y35" s="68" t="str">
        <f t="shared" si="13"/>
        <v/>
      </c>
      <c r="Z35" s="442" t="str">
        <f t="shared" si="14"/>
        <v/>
      </c>
      <c r="AA35" s="20" t="str">
        <f t="shared" si="11"/>
        <v/>
      </c>
      <c r="AB35" s="249"/>
      <c r="AC35" s="117" t="str">
        <f t="shared" si="20"/>
        <v/>
      </c>
      <c r="AD35" s="126"/>
      <c r="AE35" s="14" t="str" cm="1">
        <f t="array" ref="AE35">_xlfn.IFS(N35="","",(IFERROR(VALUE(TRIM(SUBSTITUTE(AC35,CHAR(160),""))),0))=0,"Attention : montant présenté entièrement écarté",ROUND(Z35,2)&lt;ROUND(15%,2),"Attention : Montant temps d’affectation inférieur à 15%. La dépense doit être rejetée, ou vérifier que le personnel est affecté sur un autre type d'action",ROUND(AC35,2)&gt;ROUND(N35,2),"KO : Le montant retenu est supérieur au montant présenté. Merci de revoir la ligne de dépense ou plafonner son montant.",N35=0,"",ROUND(AC35,2)=ROUND(N35,2),"OK",ROUND(AC35,2)&lt;ROUND(N35,2),"Attention : Montant présenté partiellement écarté",TRUE,"")</f>
        <v/>
      </c>
      <c r="AF35" s="21" t="str">
        <f t="shared" si="12"/>
        <v/>
      </c>
    </row>
    <row r="36" spans="1:32" ht="15.95">
      <c r="A36" s="17">
        <v>28</v>
      </c>
      <c r="B36" s="129"/>
      <c r="C36" s="129"/>
      <c r="D36" s="7"/>
      <c r="E36" s="7"/>
      <c r="F36" s="258"/>
      <c r="G36" s="258"/>
      <c r="H36" s="9"/>
      <c r="I36" s="9"/>
      <c r="J36" s="20" t="str">
        <f t="shared" si="15"/>
        <v/>
      </c>
      <c r="K36" s="438"/>
      <c r="L36" s="330"/>
      <c r="M36" s="7"/>
      <c r="N36" s="20" t="str">
        <f t="shared" si="16"/>
        <v/>
      </c>
      <c r="O36" s="128"/>
      <c r="P36" s="127" t="str">
        <f t="shared" si="1"/>
        <v/>
      </c>
      <c r="Q36" s="15" t="str">
        <f t="shared" si="2"/>
        <v/>
      </c>
      <c r="R36" s="15" t="str">
        <f t="shared" si="3"/>
        <v/>
      </c>
      <c r="S36" s="15" t="str">
        <f t="shared" si="4"/>
        <v/>
      </c>
      <c r="T36" s="15" t="str">
        <f t="shared" si="5"/>
        <v/>
      </c>
      <c r="U36" s="15" t="str">
        <f t="shared" si="6"/>
        <v/>
      </c>
      <c r="V36" s="20" t="str">
        <f t="shared" si="7"/>
        <v/>
      </c>
      <c r="W36" s="20" t="str">
        <f t="shared" si="8"/>
        <v/>
      </c>
      <c r="X36" s="20" t="str">
        <f t="shared" si="18"/>
        <v/>
      </c>
      <c r="Y36" s="68" t="str">
        <f t="shared" si="13"/>
        <v/>
      </c>
      <c r="Z36" s="442" t="str">
        <f t="shared" si="14"/>
        <v/>
      </c>
      <c r="AA36" s="20" t="str">
        <f t="shared" si="11"/>
        <v/>
      </c>
      <c r="AB36" s="249"/>
      <c r="AC36" s="117" t="str">
        <f t="shared" si="20"/>
        <v/>
      </c>
      <c r="AD36" s="126"/>
      <c r="AE36" s="14" t="str" cm="1">
        <f t="array" ref="AE36">_xlfn.IFS(N36="","",(IFERROR(VALUE(TRIM(SUBSTITUTE(AC36,CHAR(160),""))),0))=0,"Attention : montant présenté entièrement écarté",ROUND(Z36,2)&lt;ROUND(15%,2),"Attention : Montant temps d’affectation inférieur à 15%. La dépense doit être rejetée, ou vérifier que le personnel est affecté sur un autre type d'action",ROUND(AC36,2)&gt;ROUND(N36,2),"KO : Le montant retenu est supérieur au montant présenté. Merci de revoir la ligne de dépense ou plafonner son montant.",N36=0,"",ROUND(AC36,2)=ROUND(N36,2),"OK",ROUND(AC36,2)&lt;ROUND(N36,2),"Attention : Montant présenté partiellement écarté",TRUE,"")</f>
        <v/>
      </c>
      <c r="AF36" s="21" t="str">
        <f t="shared" si="12"/>
        <v/>
      </c>
    </row>
    <row r="37" spans="1:32" ht="15.95">
      <c r="A37" s="17">
        <v>29</v>
      </c>
      <c r="B37" s="129"/>
      <c r="C37" s="129"/>
      <c r="D37" s="7"/>
      <c r="E37" s="7"/>
      <c r="F37" s="258"/>
      <c r="G37" s="258"/>
      <c r="H37" s="9"/>
      <c r="I37" s="9"/>
      <c r="J37" s="20" t="str">
        <f t="shared" si="15"/>
        <v/>
      </c>
      <c r="K37" s="438"/>
      <c r="L37" s="330"/>
      <c r="M37" s="7"/>
      <c r="N37" s="20" t="str">
        <f t="shared" si="16"/>
        <v/>
      </c>
      <c r="O37" s="128"/>
      <c r="P37" s="127" t="str">
        <f t="shared" si="1"/>
        <v/>
      </c>
      <c r="Q37" s="15" t="str">
        <f t="shared" si="2"/>
        <v/>
      </c>
      <c r="R37" s="15" t="str">
        <f t="shared" si="3"/>
        <v/>
      </c>
      <c r="S37" s="15" t="str">
        <f t="shared" si="4"/>
        <v/>
      </c>
      <c r="T37" s="15" t="str">
        <f t="shared" si="5"/>
        <v/>
      </c>
      <c r="U37" s="15" t="str">
        <f t="shared" si="6"/>
        <v/>
      </c>
      <c r="V37" s="20" t="str">
        <f t="shared" si="7"/>
        <v/>
      </c>
      <c r="W37" s="20" t="str">
        <f t="shared" si="8"/>
        <v/>
      </c>
      <c r="X37" s="20" t="str">
        <f t="shared" si="18"/>
        <v/>
      </c>
      <c r="Y37" s="68" t="str">
        <f t="shared" si="13"/>
        <v/>
      </c>
      <c r="Z37" s="442" t="str">
        <f t="shared" si="14"/>
        <v/>
      </c>
      <c r="AA37" s="20" t="str">
        <f t="shared" si="11"/>
        <v/>
      </c>
      <c r="AB37" s="249"/>
      <c r="AC37" s="117" t="str">
        <f t="shared" si="20"/>
        <v/>
      </c>
      <c r="AD37" s="126"/>
      <c r="AE37" s="14" t="str" cm="1">
        <f t="array" ref="AE37">_xlfn.IFS(N37="","",(IFERROR(VALUE(TRIM(SUBSTITUTE(AC37,CHAR(160),""))),0))=0,"Attention : montant présenté entièrement écarté",ROUND(Z37,2)&lt;ROUND(15%,2),"Attention : Montant temps d’affectation inférieur à 15%. La dépense doit être rejetée, ou vérifier que le personnel est affecté sur un autre type d'action",ROUND(AC37,2)&gt;ROUND(N37,2),"KO : Le montant retenu est supérieur au montant présenté. Merci de revoir la ligne de dépense ou plafonner son montant.",N37=0,"",ROUND(AC37,2)=ROUND(N37,2),"OK",ROUND(AC37,2)&lt;ROUND(N37,2),"Attention : Montant présenté partiellement écarté",TRUE,"")</f>
        <v/>
      </c>
      <c r="AF37" s="21" t="str">
        <f t="shared" si="12"/>
        <v/>
      </c>
    </row>
    <row r="38" spans="1:32" ht="15.95">
      <c r="A38" s="17">
        <v>30</v>
      </c>
      <c r="B38" s="129"/>
      <c r="C38" s="129"/>
      <c r="D38" s="7"/>
      <c r="E38" s="7"/>
      <c r="F38" s="258"/>
      <c r="G38" s="258"/>
      <c r="H38" s="9"/>
      <c r="I38" s="9"/>
      <c r="J38" s="20" t="str">
        <f t="shared" si="15"/>
        <v/>
      </c>
      <c r="K38" s="438"/>
      <c r="L38" s="330"/>
      <c r="M38" s="7"/>
      <c r="N38" s="20" t="str">
        <f t="shared" si="16"/>
        <v/>
      </c>
      <c r="O38" s="128"/>
      <c r="P38" s="127" t="str">
        <f t="shared" si="1"/>
        <v/>
      </c>
      <c r="Q38" s="15" t="str">
        <f t="shared" si="2"/>
        <v/>
      </c>
      <c r="R38" s="15" t="str">
        <f t="shared" si="3"/>
        <v/>
      </c>
      <c r="S38" s="15" t="str">
        <f t="shared" si="4"/>
        <v/>
      </c>
      <c r="T38" s="15" t="str">
        <f t="shared" si="5"/>
        <v/>
      </c>
      <c r="U38" s="15" t="str">
        <f t="shared" si="6"/>
        <v/>
      </c>
      <c r="V38" s="20" t="str">
        <f t="shared" si="7"/>
        <v/>
      </c>
      <c r="W38" s="20" t="str">
        <f t="shared" si="8"/>
        <v/>
      </c>
      <c r="X38" s="20" t="str">
        <f t="shared" si="18"/>
        <v/>
      </c>
      <c r="Y38" s="68" t="str">
        <f t="shared" si="13"/>
        <v/>
      </c>
      <c r="Z38" s="442" t="str">
        <f t="shared" si="14"/>
        <v/>
      </c>
      <c r="AA38" s="20" t="str">
        <f t="shared" si="11"/>
        <v/>
      </c>
      <c r="AB38" s="249"/>
      <c r="AC38" s="117" t="str">
        <f t="shared" si="20"/>
        <v/>
      </c>
      <c r="AD38" s="126"/>
      <c r="AE38" s="14" t="str" cm="1">
        <f t="array" ref="AE38">_xlfn.IFS(N38="","",(IFERROR(VALUE(TRIM(SUBSTITUTE(AC38,CHAR(160),""))),0))=0,"Attention : montant présenté entièrement écarté",ROUND(Z38,2)&lt;ROUND(15%,2),"Attention : Montant temps d’affectation inférieur à 15%. La dépense doit être rejetée, ou vérifier que le personnel est affecté sur un autre type d'action",ROUND(AC38,2)&gt;ROUND(N38,2),"KO : Le montant retenu est supérieur au montant présenté. Merci de revoir la ligne de dépense ou plafonner son montant.",N38=0,"",ROUND(AC38,2)=ROUND(N38,2),"OK",ROUND(AC38,2)&lt;ROUND(N38,2),"Attention : Montant présenté partiellement écarté",TRUE,"")</f>
        <v/>
      </c>
      <c r="AF38" s="21" t="str">
        <f t="shared" si="12"/>
        <v/>
      </c>
    </row>
    <row r="39" spans="1:32" ht="15.95">
      <c r="A39" s="17">
        <v>31</v>
      </c>
      <c r="B39" s="129"/>
      <c r="C39" s="129"/>
      <c r="D39" s="7"/>
      <c r="E39" s="7"/>
      <c r="F39" s="258"/>
      <c r="G39" s="258"/>
      <c r="H39" s="9"/>
      <c r="I39" s="9"/>
      <c r="J39" s="20" t="str">
        <f t="shared" si="15"/>
        <v/>
      </c>
      <c r="K39" s="438"/>
      <c r="L39" s="330"/>
      <c r="M39" s="7"/>
      <c r="N39" s="20" t="str">
        <f t="shared" si="16"/>
        <v/>
      </c>
      <c r="O39" s="128"/>
      <c r="P39" s="127" t="str">
        <f t="shared" si="1"/>
        <v/>
      </c>
      <c r="Q39" s="15" t="str">
        <f t="shared" si="2"/>
        <v/>
      </c>
      <c r="R39" s="15" t="str">
        <f t="shared" si="3"/>
        <v/>
      </c>
      <c r="S39" s="15" t="str">
        <f t="shared" si="4"/>
        <v/>
      </c>
      <c r="T39" s="15" t="str">
        <f t="shared" si="5"/>
        <v/>
      </c>
      <c r="U39" s="15" t="str">
        <f t="shared" si="6"/>
        <v/>
      </c>
      <c r="V39" s="20" t="str">
        <f t="shared" si="7"/>
        <v/>
      </c>
      <c r="W39" s="20" t="str">
        <f t="shared" si="8"/>
        <v/>
      </c>
      <c r="X39" s="20" t="str">
        <f t="shared" si="18"/>
        <v/>
      </c>
      <c r="Y39" s="68" t="str">
        <f t="shared" si="13"/>
        <v/>
      </c>
      <c r="Z39" s="442" t="str">
        <f t="shared" si="14"/>
        <v/>
      </c>
      <c r="AA39" s="20" t="str">
        <f t="shared" si="11"/>
        <v/>
      </c>
      <c r="AB39" s="249"/>
      <c r="AC39" s="117" t="str">
        <f t="shared" si="20"/>
        <v/>
      </c>
      <c r="AD39" s="126"/>
      <c r="AE39" s="14" t="str" cm="1">
        <f t="array" ref="AE39">_xlfn.IFS(N39="","",(IFERROR(VALUE(TRIM(SUBSTITUTE(AC39,CHAR(160),""))),0))=0,"Attention : montant présenté entièrement écarté",ROUND(Z39,2)&lt;ROUND(15%,2),"Attention : Montant temps d’affectation inférieur à 15%. La dépense doit être rejetée, ou vérifier que le personnel est affecté sur un autre type d'action",ROUND(AC39,2)&gt;ROUND(N39,2),"KO : Le montant retenu est supérieur au montant présenté. Merci de revoir la ligne de dépense ou plafonner son montant.",N39=0,"",ROUND(AC39,2)=ROUND(N39,2),"OK",ROUND(AC39,2)&lt;ROUND(N39,2),"Attention : Montant présenté partiellement écarté",TRUE,"")</f>
        <v/>
      </c>
      <c r="AF39" s="21" t="str">
        <f t="shared" si="12"/>
        <v/>
      </c>
    </row>
    <row r="40" spans="1:32" ht="15.95">
      <c r="A40" s="17">
        <v>32</v>
      </c>
      <c r="B40" s="129"/>
      <c r="C40" s="129"/>
      <c r="D40" s="7"/>
      <c r="E40" s="7"/>
      <c r="F40" s="258"/>
      <c r="G40" s="258"/>
      <c r="H40" s="9"/>
      <c r="I40" s="9"/>
      <c r="J40" s="20" t="str">
        <f t="shared" si="15"/>
        <v/>
      </c>
      <c r="K40" s="438"/>
      <c r="L40" s="330"/>
      <c r="M40" s="7"/>
      <c r="N40" s="20" t="str">
        <f t="shared" si="16"/>
        <v/>
      </c>
      <c r="O40" s="128"/>
      <c r="P40" s="127" t="str">
        <f t="shared" ref="P40:P71" si="21">IF(B40="","",B40)</f>
        <v/>
      </c>
      <c r="Q40" s="15" t="str">
        <f t="shared" ref="Q40:Q71" si="22">IF(C40="","",C40)</f>
        <v/>
      </c>
      <c r="R40" s="15" t="str">
        <f t="shared" ref="R40:R71" si="23">IF(D40="","",D40)</f>
        <v/>
      </c>
      <c r="S40" s="15" t="str">
        <f t="shared" ref="S40:S71" si="24">IF(E40="","",E40)</f>
        <v/>
      </c>
      <c r="T40" s="15" t="str">
        <f t="shared" ref="T40:T71" si="25">IF(F40="","",F40)</f>
        <v/>
      </c>
      <c r="U40" s="15" t="str">
        <f t="shared" ref="U40:U71" si="26">IF(G40="","",G40)</f>
        <v/>
      </c>
      <c r="V40" s="20" t="str">
        <f t="shared" ref="V40:V71" si="27">IF(H40="","",H40)</f>
        <v/>
      </c>
      <c r="W40" s="20" t="str">
        <f t="shared" ref="W40:W71" si="28">IF(I40="","",I40)</f>
        <v/>
      </c>
      <c r="X40" s="20" t="str">
        <f t="shared" si="18"/>
        <v/>
      </c>
      <c r="Y40" s="68" t="str">
        <f t="shared" si="13"/>
        <v/>
      </c>
      <c r="Z40" s="442" t="str">
        <f t="shared" si="14"/>
        <v/>
      </c>
      <c r="AA40" s="20" t="str">
        <f t="shared" ref="AA40:AA71" si="29">IF(M40="","",M40)</f>
        <v/>
      </c>
      <c r="AB40" s="249"/>
      <c r="AC40" s="117" t="str">
        <f t="shared" si="20"/>
        <v/>
      </c>
      <c r="AD40" s="126"/>
      <c r="AE40" s="14" t="str" cm="1">
        <f t="array" ref="AE40">_xlfn.IFS(N40="","",(IFERROR(VALUE(TRIM(SUBSTITUTE(AC40,CHAR(160),""))),0))=0,"Attention : montant présenté entièrement écarté",ROUND(Z40,2)&lt;ROUND(15%,2),"Attention : Montant temps d’affectation inférieur à 15%. La dépense doit être rejetée, ou vérifier que le personnel est affecté sur un autre type d'action",ROUND(AC40,2)&gt;ROUND(N40,2),"KO : Le montant retenu est supérieur au montant présenté. Merci de revoir la ligne de dépense ou plafonner son montant.",N40=0,"",ROUND(AC40,2)=ROUND(N40,2),"OK",ROUND(AC40,2)&lt;ROUND(N40,2),"Attention : Montant présenté partiellement écarté",TRUE,"")</f>
        <v/>
      </c>
      <c r="AF40" s="21" t="str">
        <f t="shared" ref="AF40:AF71" si="30">IF(N40="","",N40-AC40)</f>
        <v/>
      </c>
    </row>
    <row r="41" spans="1:32" ht="15.95">
      <c r="A41" s="17">
        <v>33</v>
      </c>
      <c r="B41" s="129"/>
      <c r="C41" s="129"/>
      <c r="D41" s="7"/>
      <c r="E41" s="7"/>
      <c r="F41" s="258"/>
      <c r="G41" s="258"/>
      <c r="H41" s="9"/>
      <c r="I41" s="9"/>
      <c r="J41" s="20" t="str">
        <f t="shared" ref="J41:J72" si="31">IF(H41="","",H41+I41)</f>
        <v/>
      </c>
      <c r="K41" s="438"/>
      <c r="L41" s="330"/>
      <c r="M41" s="7"/>
      <c r="N41" s="20" t="str">
        <f t="shared" si="16"/>
        <v/>
      </c>
      <c r="O41" s="128"/>
      <c r="P41" s="127" t="str">
        <f t="shared" si="21"/>
        <v/>
      </c>
      <c r="Q41" s="15" t="str">
        <f t="shared" si="22"/>
        <v/>
      </c>
      <c r="R41" s="15" t="str">
        <f t="shared" si="23"/>
        <v/>
      </c>
      <c r="S41" s="15" t="str">
        <f t="shared" si="24"/>
        <v/>
      </c>
      <c r="T41" s="15" t="str">
        <f t="shared" si="25"/>
        <v/>
      </c>
      <c r="U41" s="15" t="str">
        <f t="shared" si="26"/>
        <v/>
      </c>
      <c r="V41" s="20" t="str">
        <f t="shared" si="27"/>
        <v/>
      </c>
      <c r="W41" s="20" t="str">
        <f t="shared" si="28"/>
        <v/>
      </c>
      <c r="X41" s="20" t="str">
        <f t="shared" si="18"/>
        <v/>
      </c>
      <c r="Y41" s="68" t="str">
        <f t="shared" ref="Y41:Y77" si="32">IF(K41="","",K41)</f>
        <v/>
      </c>
      <c r="Z41" s="442" t="str">
        <f t="shared" ref="Z41:Z77" si="33">IF(L41="","",L41)</f>
        <v/>
      </c>
      <c r="AA41" s="20" t="str">
        <f t="shared" si="29"/>
        <v/>
      </c>
      <c r="AB41" s="249"/>
      <c r="AC41" s="117" t="str">
        <f t="shared" si="20"/>
        <v/>
      </c>
      <c r="AD41" s="126"/>
      <c r="AE41" s="14" t="str" cm="1">
        <f t="array" ref="AE41">_xlfn.IFS(N41="","",(IFERROR(VALUE(TRIM(SUBSTITUTE(AC41,CHAR(160),""))),0))=0,"Attention : montant présenté entièrement écarté",ROUND(Z41,2)&lt;ROUND(15%,2),"Attention : Montant temps d’affectation inférieur à 15%. La dépense doit être rejetée, ou vérifier que le personnel est affecté sur un autre type d'action",ROUND(AC41,2)&gt;ROUND(N41,2),"KO : Le montant retenu est supérieur au montant présenté. Merci de revoir la ligne de dépense ou plafonner son montant.",N41=0,"",ROUND(AC41,2)=ROUND(N41,2),"OK",ROUND(AC41,2)&lt;ROUND(N41,2),"Attention : Montant présenté partiellement écarté",TRUE,"")</f>
        <v/>
      </c>
      <c r="AF41" s="21" t="str">
        <f t="shared" si="30"/>
        <v/>
      </c>
    </row>
    <row r="42" spans="1:32" ht="15.95">
      <c r="A42" s="17">
        <v>34</v>
      </c>
      <c r="B42" s="129"/>
      <c r="C42" s="129"/>
      <c r="D42" s="7"/>
      <c r="E42" s="7"/>
      <c r="F42" s="258"/>
      <c r="G42" s="258"/>
      <c r="H42" s="9"/>
      <c r="I42" s="9"/>
      <c r="J42" s="20" t="str">
        <f t="shared" si="31"/>
        <v/>
      </c>
      <c r="K42" s="438"/>
      <c r="L42" s="330"/>
      <c r="M42" s="7"/>
      <c r="N42" s="20" t="str">
        <f t="shared" si="16"/>
        <v/>
      </c>
      <c r="O42" s="128"/>
      <c r="P42" s="127" t="str">
        <f t="shared" si="21"/>
        <v/>
      </c>
      <c r="Q42" s="15" t="str">
        <f t="shared" si="22"/>
        <v/>
      </c>
      <c r="R42" s="15" t="str">
        <f t="shared" si="23"/>
        <v/>
      </c>
      <c r="S42" s="15" t="str">
        <f t="shared" si="24"/>
        <v/>
      </c>
      <c r="T42" s="15" t="str">
        <f t="shared" si="25"/>
        <v/>
      </c>
      <c r="U42" s="15" t="str">
        <f t="shared" si="26"/>
        <v/>
      </c>
      <c r="V42" s="20" t="str">
        <f t="shared" si="27"/>
        <v/>
      </c>
      <c r="W42" s="20" t="str">
        <f t="shared" si="28"/>
        <v/>
      </c>
      <c r="X42" s="20" t="str">
        <f t="shared" si="18"/>
        <v/>
      </c>
      <c r="Y42" s="68" t="str">
        <f t="shared" si="32"/>
        <v/>
      </c>
      <c r="Z42" s="442" t="str">
        <f t="shared" si="33"/>
        <v/>
      </c>
      <c r="AA42" s="20" t="str">
        <f t="shared" si="29"/>
        <v/>
      </c>
      <c r="AB42" s="249"/>
      <c r="AC42" s="117" t="str">
        <f t="shared" si="20"/>
        <v/>
      </c>
      <c r="AD42" s="126"/>
      <c r="AE42" s="14" t="str" cm="1">
        <f t="array" ref="AE42">_xlfn.IFS(N42="","",(IFERROR(VALUE(TRIM(SUBSTITUTE(AC42,CHAR(160),""))),0))=0,"Attention : montant présenté entièrement écarté",ROUND(Z42,2)&lt;ROUND(15%,2),"Attention : Montant temps d’affectation inférieur à 15%. La dépense doit être rejetée, ou vérifier que le personnel est affecté sur un autre type d'action",ROUND(AC42,2)&gt;ROUND(N42,2),"KO : Le montant retenu est supérieur au montant présenté. Merci de revoir la ligne de dépense ou plafonner son montant.",N42=0,"",ROUND(AC42,2)=ROUND(N42,2),"OK",ROUND(AC42,2)&lt;ROUND(N42,2),"Attention : Montant présenté partiellement écarté",TRUE,"")</f>
        <v/>
      </c>
      <c r="AF42" s="21" t="str">
        <f t="shared" si="30"/>
        <v/>
      </c>
    </row>
    <row r="43" spans="1:32" ht="15.95">
      <c r="A43" s="17">
        <v>35</v>
      </c>
      <c r="B43" s="129"/>
      <c r="C43" s="129"/>
      <c r="D43" s="7"/>
      <c r="E43" s="7"/>
      <c r="F43" s="258"/>
      <c r="G43" s="258"/>
      <c r="H43" s="9"/>
      <c r="I43" s="9"/>
      <c r="J43" s="20" t="str">
        <f t="shared" si="31"/>
        <v/>
      </c>
      <c r="K43" s="438"/>
      <c r="L43" s="330"/>
      <c r="M43" s="7"/>
      <c r="N43" s="20" t="str">
        <f t="shared" si="16"/>
        <v/>
      </c>
      <c r="O43" s="128"/>
      <c r="P43" s="127" t="str">
        <f t="shared" si="21"/>
        <v/>
      </c>
      <c r="Q43" s="15" t="str">
        <f t="shared" si="22"/>
        <v/>
      </c>
      <c r="R43" s="15" t="str">
        <f t="shared" si="23"/>
        <v/>
      </c>
      <c r="S43" s="15" t="str">
        <f t="shared" si="24"/>
        <v/>
      </c>
      <c r="T43" s="15" t="str">
        <f t="shared" si="25"/>
        <v/>
      </c>
      <c r="U43" s="15" t="str">
        <f t="shared" si="26"/>
        <v/>
      </c>
      <c r="V43" s="20" t="str">
        <f t="shared" si="27"/>
        <v/>
      </c>
      <c r="W43" s="20" t="str">
        <f t="shared" si="28"/>
        <v/>
      </c>
      <c r="X43" s="20" t="str">
        <f t="shared" si="18"/>
        <v/>
      </c>
      <c r="Y43" s="68" t="str">
        <f t="shared" si="32"/>
        <v/>
      </c>
      <c r="Z43" s="442" t="str">
        <f t="shared" si="33"/>
        <v/>
      </c>
      <c r="AA43" s="20" t="str">
        <f t="shared" si="29"/>
        <v/>
      </c>
      <c r="AB43" s="249"/>
      <c r="AC43" s="117" t="str">
        <f t="shared" ref="AC43:AC74" si="34">IF(Y43="","",X43*Y43*Z43)</f>
        <v/>
      </c>
      <c r="AD43" s="126"/>
      <c r="AE43" s="14" t="str" cm="1">
        <f t="array" ref="AE43">_xlfn.IFS(N43="","",(IFERROR(VALUE(TRIM(SUBSTITUTE(AC43,CHAR(160),""))),0))=0,"Attention : montant présenté entièrement écarté",ROUND(Z43,2)&lt;ROUND(15%,2),"Attention : Montant temps d’affectation inférieur à 15%. La dépense doit être rejetée, ou vérifier que le personnel est affecté sur un autre type d'action",ROUND(AC43,2)&gt;ROUND(N43,2),"KO : Le montant retenu est supérieur au montant présenté. Merci de revoir la ligne de dépense ou plafonner son montant.",N43=0,"",ROUND(AC43,2)=ROUND(N43,2),"OK",ROUND(AC43,2)&lt;ROUND(N43,2),"Attention : Montant présenté partiellement écarté",TRUE,"")</f>
        <v/>
      </c>
      <c r="AF43" s="21" t="str">
        <f t="shared" si="30"/>
        <v/>
      </c>
    </row>
    <row r="44" spans="1:32" ht="15.95">
      <c r="A44" s="17">
        <v>36</v>
      </c>
      <c r="B44" s="129"/>
      <c r="C44" s="129"/>
      <c r="D44" s="7"/>
      <c r="E44" s="7"/>
      <c r="F44" s="258"/>
      <c r="G44" s="258"/>
      <c r="H44" s="9"/>
      <c r="I44" s="9"/>
      <c r="J44" s="20" t="str">
        <f t="shared" si="31"/>
        <v/>
      </c>
      <c r="K44" s="438"/>
      <c r="L44" s="330"/>
      <c r="M44" s="7"/>
      <c r="N44" s="20" t="str">
        <f t="shared" si="16"/>
        <v/>
      </c>
      <c r="O44" s="128"/>
      <c r="P44" s="127" t="str">
        <f t="shared" si="21"/>
        <v/>
      </c>
      <c r="Q44" s="15" t="str">
        <f t="shared" si="22"/>
        <v/>
      </c>
      <c r="R44" s="15" t="str">
        <f t="shared" si="23"/>
        <v/>
      </c>
      <c r="S44" s="15" t="str">
        <f t="shared" si="24"/>
        <v/>
      </c>
      <c r="T44" s="15" t="str">
        <f t="shared" si="25"/>
        <v/>
      </c>
      <c r="U44" s="15" t="str">
        <f t="shared" si="26"/>
        <v/>
      </c>
      <c r="V44" s="20" t="str">
        <f t="shared" si="27"/>
        <v/>
      </c>
      <c r="W44" s="20" t="str">
        <f t="shared" si="28"/>
        <v/>
      </c>
      <c r="X44" s="20" t="str">
        <f t="shared" si="18"/>
        <v/>
      </c>
      <c r="Y44" s="68" t="str">
        <f t="shared" si="32"/>
        <v/>
      </c>
      <c r="Z44" s="442" t="str">
        <f t="shared" si="33"/>
        <v/>
      </c>
      <c r="AA44" s="20" t="str">
        <f t="shared" si="29"/>
        <v/>
      </c>
      <c r="AB44" s="249"/>
      <c r="AC44" s="117" t="str">
        <f t="shared" si="34"/>
        <v/>
      </c>
      <c r="AD44" s="126"/>
      <c r="AE44" s="14" t="str" cm="1">
        <f t="array" ref="AE44">_xlfn.IFS(N44="","",(IFERROR(VALUE(TRIM(SUBSTITUTE(AC44,CHAR(160),""))),0))=0,"Attention : montant présenté entièrement écarté",ROUND(Z44,2)&lt;ROUND(15%,2),"Attention : Montant temps d’affectation inférieur à 15%. La dépense doit être rejetée, ou vérifier que le personnel est affecté sur un autre type d'action",ROUND(AC44,2)&gt;ROUND(N44,2),"KO : Le montant retenu est supérieur au montant présenté. Merci de revoir la ligne de dépense ou plafonner son montant.",N44=0,"",ROUND(AC44,2)=ROUND(N44,2),"OK",ROUND(AC44,2)&lt;ROUND(N44,2),"Attention : Montant présenté partiellement écarté",TRUE,"")</f>
        <v/>
      </c>
      <c r="AF44" s="21" t="str">
        <f t="shared" si="30"/>
        <v/>
      </c>
    </row>
    <row r="45" spans="1:32" ht="15.95">
      <c r="A45" s="17">
        <v>37</v>
      </c>
      <c r="B45" s="129"/>
      <c r="C45" s="129"/>
      <c r="D45" s="7"/>
      <c r="E45" s="7"/>
      <c r="F45" s="258"/>
      <c r="G45" s="258"/>
      <c r="H45" s="9"/>
      <c r="I45" s="9"/>
      <c r="J45" s="20" t="str">
        <f t="shared" si="31"/>
        <v/>
      </c>
      <c r="K45" s="438"/>
      <c r="L45" s="330"/>
      <c r="M45" s="7"/>
      <c r="N45" s="20" t="str">
        <f t="shared" si="16"/>
        <v/>
      </c>
      <c r="O45" s="128"/>
      <c r="P45" s="127" t="str">
        <f t="shared" si="21"/>
        <v/>
      </c>
      <c r="Q45" s="15" t="str">
        <f t="shared" si="22"/>
        <v/>
      </c>
      <c r="R45" s="15" t="str">
        <f t="shared" si="23"/>
        <v/>
      </c>
      <c r="S45" s="15" t="str">
        <f t="shared" si="24"/>
        <v/>
      </c>
      <c r="T45" s="15" t="str">
        <f t="shared" si="25"/>
        <v/>
      </c>
      <c r="U45" s="15" t="str">
        <f t="shared" si="26"/>
        <v/>
      </c>
      <c r="V45" s="20" t="str">
        <f t="shared" si="27"/>
        <v/>
      </c>
      <c r="W45" s="20" t="str">
        <f t="shared" si="28"/>
        <v/>
      </c>
      <c r="X45" s="20" t="str">
        <f t="shared" si="18"/>
        <v/>
      </c>
      <c r="Y45" s="68" t="str">
        <f t="shared" si="32"/>
        <v/>
      </c>
      <c r="Z45" s="442" t="str">
        <f t="shared" si="33"/>
        <v/>
      </c>
      <c r="AA45" s="20" t="str">
        <f t="shared" si="29"/>
        <v/>
      </c>
      <c r="AB45" s="249"/>
      <c r="AC45" s="117" t="str">
        <f t="shared" si="34"/>
        <v/>
      </c>
      <c r="AD45" s="126"/>
      <c r="AE45" s="14" t="str" cm="1">
        <f t="array" ref="AE45">_xlfn.IFS(N45="","",(IFERROR(VALUE(TRIM(SUBSTITUTE(AC45,CHAR(160),""))),0))=0,"Attention : montant présenté entièrement écarté",ROUND(Z45,2)&lt;ROUND(15%,2),"Attention : Montant temps d’affectation inférieur à 15%. La dépense doit être rejetée, ou vérifier que le personnel est affecté sur un autre type d'action",ROUND(AC45,2)&gt;ROUND(N45,2),"KO : Le montant retenu est supérieur au montant présenté. Merci de revoir la ligne de dépense ou plafonner son montant.",N45=0,"",ROUND(AC45,2)=ROUND(N45,2),"OK",ROUND(AC45,2)&lt;ROUND(N45,2),"Attention : Montant présenté partiellement écarté",TRUE,"")</f>
        <v/>
      </c>
      <c r="AF45" s="21" t="str">
        <f t="shared" si="30"/>
        <v/>
      </c>
    </row>
    <row r="46" spans="1:32" ht="15.95">
      <c r="A46" s="17">
        <v>38</v>
      </c>
      <c r="B46" s="129"/>
      <c r="C46" s="129"/>
      <c r="D46" s="7"/>
      <c r="E46" s="7"/>
      <c r="F46" s="258"/>
      <c r="G46" s="258"/>
      <c r="H46" s="9"/>
      <c r="I46" s="9"/>
      <c r="J46" s="20" t="str">
        <f t="shared" si="31"/>
        <v/>
      </c>
      <c r="K46" s="438"/>
      <c r="L46" s="330"/>
      <c r="M46" s="7"/>
      <c r="N46" s="20" t="str">
        <f t="shared" si="16"/>
        <v/>
      </c>
      <c r="O46" s="128"/>
      <c r="P46" s="127" t="str">
        <f t="shared" si="21"/>
        <v/>
      </c>
      <c r="Q46" s="15" t="str">
        <f t="shared" si="22"/>
        <v/>
      </c>
      <c r="R46" s="15" t="str">
        <f t="shared" si="23"/>
        <v/>
      </c>
      <c r="S46" s="15" t="str">
        <f t="shared" si="24"/>
        <v/>
      </c>
      <c r="T46" s="15" t="str">
        <f t="shared" si="25"/>
        <v/>
      </c>
      <c r="U46" s="15" t="str">
        <f t="shared" si="26"/>
        <v/>
      </c>
      <c r="V46" s="20" t="str">
        <f t="shared" si="27"/>
        <v/>
      </c>
      <c r="W46" s="20" t="str">
        <f t="shared" si="28"/>
        <v/>
      </c>
      <c r="X46" s="20" t="str">
        <f t="shared" si="18"/>
        <v/>
      </c>
      <c r="Y46" s="68" t="str">
        <f t="shared" si="32"/>
        <v/>
      </c>
      <c r="Z46" s="442" t="str">
        <f t="shared" si="33"/>
        <v/>
      </c>
      <c r="AA46" s="20" t="str">
        <f t="shared" si="29"/>
        <v/>
      </c>
      <c r="AB46" s="249"/>
      <c r="AC46" s="117" t="str">
        <f t="shared" si="34"/>
        <v/>
      </c>
      <c r="AD46" s="126"/>
      <c r="AE46" s="14" t="str" cm="1">
        <f t="array" ref="AE46">_xlfn.IFS(N46="","",(IFERROR(VALUE(TRIM(SUBSTITUTE(AC46,CHAR(160),""))),0))=0,"Attention : montant présenté entièrement écarté",ROUND(Z46,2)&lt;ROUND(15%,2),"Attention : Montant temps d’affectation inférieur à 15%. La dépense doit être rejetée, ou vérifier que le personnel est affecté sur un autre type d'action",ROUND(AC46,2)&gt;ROUND(N46,2),"KO : Le montant retenu est supérieur au montant présenté. Merci de revoir la ligne de dépense ou plafonner son montant.",N46=0,"",ROUND(AC46,2)=ROUND(N46,2),"OK",ROUND(AC46,2)&lt;ROUND(N46,2),"Attention : Montant présenté partiellement écarté",TRUE,"")</f>
        <v/>
      </c>
      <c r="AF46" s="21" t="str">
        <f t="shared" si="30"/>
        <v/>
      </c>
    </row>
    <row r="47" spans="1:32" ht="15.95">
      <c r="A47" s="17">
        <v>39</v>
      </c>
      <c r="B47" s="129"/>
      <c r="C47" s="129"/>
      <c r="D47" s="7"/>
      <c r="E47" s="7"/>
      <c r="F47" s="258"/>
      <c r="G47" s="258"/>
      <c r="H47" s="9"/>
      <c r="I47" s="9"/>
      <c r="J47" s="20" t="str">
        <f t="shared" si="31"/>
        <v/>
      </c>
      <c r="K47" s="438"/>
      <c r="L47" s="330"/>
      <c r="M47" s="7"/>
      <c r="N47" s="20" t="str">
        <f t="shared" si="16"/>
        <v/>
      </c>
      <c r="O47" s="128"/>
      <c r="P47" s="127" t="str">
        <f t="shared" si="21"/>
        <v/>
      </c>
      <c r="Q47" s="15" t="str">
        <f t="shared" si="22"/>
        <v/>
      </c>
      <c r="R47" s="15" t="str">
        <f t="shared" si="23"/>
        <v/>
      </c>
      <c r="S47" s="15" t="str">
        <f t="shared" si="24"/>
        <v/>
      </c>
      <c r="T47" s="15" t="str">
        <f t="shared" si="25"/>
        <v/>
      </c>
      <c r="U47" s="15" t="str">
        <f t="shared" si="26"/>
        <v/>
      </c>
      <c r="V47" s="20" t="str">
        <f t="shared" si="27"/>
        <v/>
      </c>
      <c r="W47" s="20" t="str">
        <f t="shared" si="28"/>
        <v/>
      </c>
      <c r="X47" s="20" t="str">
        <f t="shared" si="18"/>
        <v/>
      </c>
      <c r="Y47" s="68" t="str">
        <f t="shared" si="32"/>
        <v/>
      </c>
      <c r="Z47" s="442" t="str">
        <f t="shared" si="33"/>
        <v/>
      </c>
      <c r="AA47" s="20" t="str">
        <f t="shared" si="29"/>
        <v/>
      </c>
      <c r="AB47" s="249"/>
      <c r="AC47" s="117" t="str">
        <f t="shared" si="34"/>
        <v/>
      </c>
      <c r="AD47" s="126"/>
      <c r="AE47" s="14" t="str" cm="1">
        <f t="array" ref="AE47">_xlfn.IFS(N47="","",(IFERROR(VALUE(TRIM(SUBSTITUTE(AC47,CHAR(160),""))),0))=0,"Attention : montant présenté entièrement écarté",ROUND(Z47,2)&lt;ROUND(15%,2),"Attention : Montant temps d’affectation inférieur à 15%. La dépense doit être rejetée, ou vérifier que le personnel est affecté sur un autre type d'action",ROUND(AC47,2)&gt;ROUND(N47,2),"KO : Le montant retenu est supérieur au montant présenté. Merci de revoir la ligne de dépense ou plafonner son montant.",N47=0,"",ROUND(AC47,2)=ROUND(N47,2),"OK",ROUND(AC47,2)&lt;ROUND(N47,2),"Attention : Montant présenté partiellement écarté",TRUE,"")</f>
        <v/>
      </c>
      <c r="AF47" s="21" t="str">
        <f t="shared" si="30"/>
        <v/>
      </c>
    </row>
    <row r="48" spans="1:32" ht="15.95">
      <c r="A48" s="17">
        <v>40</v>
      </c>
      <c r="B48" s="129"/>
      <c r="C48" s="129"/>
      <c r="D48" s="7"/>
      <c r="E48" s="7"/>
      <c r="F48" s="258"/>
      <c r="G48" s="258"/>
      <c r="H48" s="9"/>
      <c r="I48" s="9"/>
      <c r="J48" s="20" t="str">
        <f t="shared" si="31"/>
        <v/>
      </c>
      <c r="K48" s="438"/>
      <c r="L48" s="330"/>
      <c r="M48" s="7"/>
      <c r="N48" s="20" t="str">
        <f t="shared" si="16"/>
        <v/>
      </c>
      <c r="O48" s="128"/>
      <c r="P48" s="127" t="str">
        <f t="shared" si="21"/>
        <v/>
      </c>
      <c r="Q48" s="15" t="str">
        <f t="shared" si="22"/>
        <v/>
      </c>
      <c r="R48" s="15" t="str">
        <f t="shared" si="23"/>
        <v/>
      </c>
      <c r="S48" s="15" t="str">
        <f t="shared" si="24"/>
        <v/>
      </c>
      <c r="T48" s="15" t="str">
        <f t="shared" si="25"/>
        <v/>
      </c>
      <c r="U48" s="15" t="str">
        <f t="shared" si="26"/>
        <v/>
      </c>
      <c r="V48" s="20" t="str">
        <f t="shared" si="27"/>
        <v/>
      </c>
      <c r="W48" s="20" t="str">
        <f t="shared" si="28"/>
        <v/>
      </c>
      <c r="X48" s="20" t="str">
        <f t="shared" si="18"/>
        <v/>
      </c>
      <c r="Y48" s="68" t="str">
        <f t="shared" si="32"/>
        <v/>
      </c>
      <c r="Z48" s="442" t="str">
        <f t="shared" si="33"/>
        <v/>
      </c>
      <c r="AA48" s="20" t="str">
        <f t="shared" si="29"/>
        <v/>
      </c>
      <c r="AB48" s="249"/>
      <c r="AC48" s="117" t="str">
        <f t="shared" si="34"/>
        <v/>
      </c>
      <c r="AD48" s="126"/>
      <c r="AE48" s="14" t="str" cm="1">
        <f t="array" ref="AE48">_xlfn.IFS(N48="","",(IFERROR(VALUE(TRIM(SUBSTITUTE(AC48,CHAR(160),""))),0))=0,"Attention : montant présenté entièrement écarté",ROUND(Z48,2)&lt;ROUND(15%,2),"Attention : Montant temps d’affectation inférieur à 15%. La dépense doit être rejetée, ou vérifier que le personnel est affecté sur un autre type d'action",ROUND(AC48,2)&gt;ROUND(N48,2),"KO : Le montant retenu est supérieur au montant présenté. Merci de revoir la ligne de dépense ou plafonner son montant.",N48=0,"",ROUND(AC48,2)=ROUND(N48,2),"OK",ROUND(AC48,2)&lt;ROUND(N48,2),"Attention : Montant présenté partiellement écarté",TRUE,"")</f>
        <v/>
      </c>
      <c r="AF48" s="21" t="str">
        <f t="shared" si="30"/>
        <v/>
      </c>
    </row>
    <row r="49" spans="1:32" ht="15.95">
      <c r="A49" s="17">
        <v>41</v>
      </c>
      <c r="B49" s="129"/>
      <c r="C49" s="129"/>
      <c r="D49" s="7"/>
      <c r="E49" s="7"/>
      <c r="F49" s="258"/>
      <c r="G49" s="258"/>
      <c r="H49" s="9"/>
      <c r="I49" s="9"/>
      <c r="J49" s="20" t="str">
        <f t="shared" si="31"/>
        <v/>
      </c>
      <c r="K49" s="438"/>
      <c r="L49" s="330"/>
      <c r="M49" s="7"/>
      <c r="N49" s="20" t="str">
        <f t="shared" si="16"/>
        <v/>
      </c>
      <c r="O49" s="128"/>
      <c r="P49" s="127" t="str">
        <f t="shared" si="21"/>
        <v/>
      </c>
      <c r="Q49" s="15" t="str">
        <f t="shared" si="22"/>
        <v/>
      </c>
      <c r="R49" s="15" t="str">
        <f t="shared" si="23"/>
        <v/>
      </c>
      <c r="S49" s="15" t="str">
        <f t="shared" si="24"/>
        <v/>
      </c>
      <c r="T49" s="15" t="str">
        <f t="shared" si="25"/>
        <v/>
      </c>
      <c r="U49" s="15" t="str">
        <f t="shared" si="26"/>
        <v/>
      </c>
      <c r="V49" s="20" t="str">
        <f t="shared" si="27"/>
        <v/>
      </c>
      <c r="W49" s="20" t="str">
        <f t="shared" si="28"/>
        <v/>
      </c>
      <c r="X49" s="20" t="str">
        <f t="shared" si="18"/>
        <v/>
      </c>
      <c r="Y49" s="68" t="str">
        <f t="shared" si="32"/>
        <v/>
      </c>
      <c r="Z49" s="442" t="str">
        <f t="shared" si="33"/>
        <v/>
      </c>
      <c r="AA49" s="20" t="str">
        <f t="shared" si="29"/>
        <v/>
      </c>
      <c r="AB49" s="249"/>
      <c r="AC49" s="117" t="str">
        <f t="shared" si="34"/>
        <v/>
      </c>
      <c r="AD49" s="126"/>
      <c r="AE49" s="14" t="str" cm="1">
        <f t="array" ref="AE49">_xlfn.IFS(N49="","",(IFERROR(VALUE(TRIM(SUBSTITUTE(AC49,CHAR(160),""))),0))=0,"Attention : montant présenté entièrement écarté",ROUND(Z49,2)&lt;ROUND(15%,2),"Attention : Montant temps d’affectation inférieur à 15%. La dépense doit être rejetée, ou vérifier que le personnel est affecté sur un autre type d'action",ROUND(AC49,2)&gt;ROUND(N49,2),"KO : Le montant retenu est supérieur au montant présenté. Merci de revoir la ligne de dépense ou plafonner son montant.",N49=0,"",ROUND(AC49,2)=ROUND(N49,2),"OK",ROUND(AC49,2)&lt;ROUND(N49,2),"Attention : Montant présenté partiellement écarté",TRUE,"")</f>
        <v/>
      </c>
      <c r="AF49" s="21" t="str">
        <f t="shared" si="30"/>
        <v/>
      </c>
    </row>
    <row r="50" spans="1:32" ht="15.95">
      <c r="A50" s="17">
        <v>42</v>
      </c>
      <c r="B50" s="129"/>
      <c r="C50" s="129"/>
      <c r="D50" s="7"/>
      <c r="E50" s="7"/>
      <c r="F50" s="258"/>
      <c r="G50" s="258"/>
      <c r="H50" s="9"/>
      <c r="I50" s="9"/>
      <c r="J50" s="20" t="str">
        <f t="shared" si="31"/>
        <v/>
      </c>
      <c r="K50" s="438"/>
      <c r="L50" s="330"/>
      <c r="M50" s="7"/>
      <c r="N50" s="20" t="str">
        <f t="shared" si="16"/>
        <v/>
      </c>
      <c r="O50" s="128"/>
      <c r="P50" s="127" t="str">
        <f t="shared" si="21"/>
        <v/>
      </c>
      <c r="Q50" s="15" t="str">
        <f t="shared" si="22"/>
        <v/>
      </c>
      <c r="R50" s="15" t="str">
        <f t="shared" si="23"/>
        <v/>
      </c>
      <c r="S50" s="15" t="str">
        <f t="shared" si="24"/>
        <v/>
      </c>
      <c r="T50" s="15" t="str">
        <f t="shared" si="25"/>
        <v/>
      </c>
      <c r="U50" s="15" t="str">
        <f t="shared" si="26"/>
        <v/>
      </c>
      <c r="V50" s="20" t="str">
        <f t="shared" si="27"/>
        <v/>
      </c>
      <c r="W50" s="20" t="str">
        <f t="shared" si="28"/>
        <v/>
      </c>
      <c r="X50" s="20" t="str">
        <f t="shared" si="18"/>
        <v/>
      </c>
      <c r="Y50" s="68" t="str">
        <f t="shared" si="32"/>
        <v/>
      </c>
      <c r="Z50" s="442" t="str">
        <f t="shared" si="33"/>
        <v/>
      </c>
      <c r="AA50" s="20" t="str">
        <f t="shared" si="29"/>
        <v/>
      </c>
      <c r="AB50" s="249"/>
      <c r="AC50" s="117" t="str">
        <f t="shared" si="34"/>
        <v/>
      </c>
      <c r="AD50" s="126"/>
      <c r="AE50" s="14" t="str" cm="1">
        <f t="array" ref="AE50">_xlfn.IFS(N50="","",(IFERROR(VALUE(TRIM(SUBSTITUTE(AC50,CHAR(160),""))),0))=0,"Attention : montant présenté entièrement écarté",ROUND(Z50,2)&lt;ROUND(15%,2),"Attention : Montant temps d’affectation inférieur à 15%. La dépense doit être rejetée, ou vérifier que le personnel est affecté sur un autre type d'action",ROUND(AC50,2)&gt;ROUND(N50,2),"KO : Le montant retenu est supérieur au montant présenté. Merci de revoir la ligne de dépense ou plafonner son montant.",N50=0,"",ROUND(AC50,2)=ROUND(N50,2),"OK",ROUND(AC50,2)&lt;ROUND(N50,2),"Attention : Montant présenté partiellement écarté",TRUE,"")</f>
        <v/>
      </c>
      <c r="AF50" s="21" t="str">
        <f t="shared" si="30"/>
        <v/>
      </c>
    </row>
    <row r="51" spans="1:32" ht="15.95">
      <c r="A51" s="17">
        <v>43</v>
      </c>
      <c r="B51" s="129"/>
      <c r="C51" s="129"/>
      <c r="D51" s="7"/>
      <c r="E51" s="7"/>
      <c r="F51" s="258"/>
      <c r="G51" s="258"/>
      <c r="H51" s="9"/>
      <c r="I51" s="9"/>
      <c r="J51" s="20" t="str">
        <f t="shared" si="31"/>
        <v/>
      </c>
      <c r="K51" s="438"/>
      <c r="L51" s="330"/>
      <c r="M51" s="7"/>
      <c r="N51" s="20" t="str">
        <f t="shared" si="16"/>
        <v/>
      </c>
      <c r="O51" s="128"/>
      <c r="P51" s="127" t="str">
        <f t="shared" si="21"/>
        <v/>
      </c>
      <c r="Q51" s="15" t="str">
        <f t="shared" si="22"/>
        <v/>
      </c>
      <c r="R51" s="15" t="str">
        <f t="shared" si="23"/>
        <v/>
      </c>
      <c r="S51" s="15" t="str">
        <f t="shared" si="24"/>
        <v/>
      </c>
      <c r="T51" s="15" t="str">
        <f t="shared" si="25"/>
        <v/>
      </c>
      <c r="U51" s="15" t="str">
        <f t="shared" si="26"/>
        <v/>
      </c>
      <c r="V51" s="20" t="str">
        <f t="shared" si="27"/>
        <v/>
      </c>
      <c r="W51" s="20" t="str">
        <f t="shared" si="28"/>
        <v/>
      </c>
      <c r="X51" s="20" t="str">
        <f t="shared" si="18"/>
        <v/>
      </c>
      <c r="Y51" s="68" t="str">
        <f t="shared" si="32"/>
        <v/>
      </c>
      <c r="Z51" s="442" t="str">
        <f t="shared" si="33"/>
        <v/>
      </c>
      <c r="AA51" s="20" t="str">
        <f t="shared" si="29"/>
        <v/>
      </c>
      <c r="AB51" s="249"/>
      <c r="AC51" s="117" t="str">
        <f t="shared" si="34"/>
        <v/>
      </c>
      <c r="AD51" s="126"/>
      <c r="AE51" s="14" t="str" cm="1">
        <f t="array" ref="AE51">_xlfn.IFS(N51="","",(IFERROR(VALUE(TRIM(SUBSTITUTE(AC51,CHAR(160),""))),0))=0,"Attention : montant présenté entièrement écarté",ROUND(Z51,2)&lt;ROUND(15%,2),"Attention : Montant temps d’affectation inférieur à 15%. La dépense doit être rejetée, ou vérifier que le personnel est affecté sur un autre type d'action",ROUND(AC51,2)&gt;ROUND(N51,2),"KO : Le montant retenu est supérieur au montant présenté. Merci de revoir la ligne de dépense ou plafonner son montant.",N51=0,"",ROUND(AC51,2)=ROUND(N51,2),"OK",ROUND(AC51,2)&lt;ROUND(N51,2),"Attention : Montant présenté partiellement écarté",TRUE,"")</f>
        <v/>
      </c>
      <c r="AF51" s="21" t="str">
        <f t="shared" si="30"/>
        <v/>
      </c>
    </row>
    <row r="52" spans="1:32" ht="15.95">
      <c r="A52" s="17">
        <v>44</v>
      </c>
      <c r="B52" s="129"/>
      <c r="C52" s="129"/>
      <c r="D52" s="7"/>
      <c r="E52" s="7"/>
      <c r="F52" s="258"/>
      <c r="G52" s="258"/>
      <c r="H52" s="9"/>
      <c r="I52" s="9"/>
      <c r="J52" s="20" t="str">
        <f t="shared" si="31"/>
        <v/>
      </c>
      <c r="K52" s="438"/>
      <c r="L52" s="330"/>
      <c r="M52" s="7"/>
      <c r="N52" s="20" t="str">
        <f t="shared" si="16"/>
        <v/>
      </c>
      <c r="O52" s="128"/>
      <c r="P52" s="127" t="str">
        <f t="shared" si="21"/>
        <v/>
      </c>
      <c r="Q52" s="15" t="str">
        <f t="shared" si="22"/>
        <v/>
      </c>
      <c r="R52" s="15" t="str">
        <f t="shared" si="23"/>
        <v/>
      </c>
      <c r="S52" s="15" t="str">
        <f t="shared" si="24"/>
        <v/>
      </c>
      <c r="T52" s="15" t="str">
        <f t="shared" si="25"/>
        <v/>
      </c>
      <c r="U52" s="15" t="str">
        <f t="shared" si="26"/>
        <v/>
      </c>
      <c r="V52" s="20" t="str">
        <f t="shared" si="27"/>
        <v/>
      </c>
      <c r="W52" s="20" t="str">
        <f t="shared" si="28"/>
        <v/>
      </c>
      <c r="X52" s="20" t="str">
        <f t="shared" si="18"/>
        <v/>
      </c>
      <c r="Y52" s="68" t="str">
        <f t="shared" si="32"/>
        <v/>
      </c>
      <c r="Z52" s="442" t="str">
        <f t="shared" si="33"/>
        <v/>
      </c>
      <c r="AA52" s="20" t="str">
        <f t="shared" si="29"/>
        <v/>
      </c>
      <c r="AB52" s="249"/>
      <c r="AC52" s="117" t="str">
        <f t="shared" si="34"/>
        <v/>
      </c>
      <c r="AD52" s="126"/>
      <c r="AE52" s="14" t="str" cm="1">
        <f t="array" ref="AE52">_xlfn.IFS(N52="","",(IFERROR(VALUE(TRIM(SUBSTITUTE(AC52,CHAR(160),""))),0))=0,"Attention : montant présenté entièrement écarté",ROUND(Z52,2)&lt;ROUND(15%,2),"Attention : Montant temps d’affectation inférieur à 15%. La dépense doit être rejetée, ou vérifier que le personnel est affecté sur un autre type d'action",ROUND(AC52,2)&gt;ROUND(N52,2),"KO : Le montant retenu est supérieur au montant présenté. Merci de revoir la ligne de dépense ou plafonner son montant.",N52=0,"",ROUND(AC52,2)=ROUND(N52,2),"OK",ROUND(AC52,2)&lt;ROUND(N52,2),"Attention : Montant présenté partiellement écarté",TRUE,"")</f>
        <v/>
      </c>
      <c r="AF52" s="21" t="str">
        <f t="shared" si="30"/>
        <v/>
      </c>
    </row>
    <row r="53" spans="1:32" ht="15.95">
      <c r="A53" s="17">
        <v>45</v>
      </c>
      <c r="B53" s="129"/>
      <c r="C53" s="129"/>
      <c r="D53" s="7"/>
      <c r="E53" s="7"/>
      <c r="F53" s="258"/>
      <c r="G53" s="258"/>
      <c r="H53" s="9"/>
      <c r="I53" s="9"/>
      <c r="J53" s="20" t="str">
        <f t="shared" si="31"/>
        <v/>
      </c>
      <c r="K53" s="438"/>
      <c r="L53" s="330"/>
      <c r="M53" s="7"/>
      <c r="N53" s="20" t="str">
        <f t="shared" si="16"/>
        <v/>
      </c>
      <c r="O53" s="128"/>
      <c r="P53" s="127" t="str">
        <f t="shared" si="21"/>
        <v/>
      </c>
      <c r="Q53" s="15" t="str">
        <f t="shared" si="22"/>
        <v/>
      </c>
      <c r="R53" s="15" t="str">
        <f t="shared" si="23"/>
        <v/>
      </c>
      <c r="S53" s="15" t="str">
        <f t="shared" si="24"/>
        <v/>
      </c>
      <c r="T53" s="15" t="str">
        <f t="shared" si="25"/>
        <v/>
      </c>
      <c r="U53" s="15" t="str">
        <f t="shared" si="26"/>
        <v/>
      </c>
      <c r="V53" s="20" t="str">
        <f t="shared" si="27"/>
        <v/>
      </c>
      <c r="W53" s="20" t="str">
        <f t="shared" si="28"/>
        <v/>
      </c>
      <c r="X53" s="20" t="str">
        <f t="shared" si="18"/>
        <v/>
      </c>
      <c r="Y53" s="68" t="str">
        <f t="shared" si="32"/>
        <v/>
      </c>
      <c r="Z53" s="442" t="str">
        <f t="shared" si="33"/>
        <v/>
      </c>
      <c r="AA53" s="20" t="str">
        <f t="shared" si="29"/>
        <v/>
      </c>
      <c r="AB53" s="249"/>
      <c r="AC53" s="117" t="str">
        <f t="shared" si="34"/>
        <v/>
      </c>
      <c r="AD53" s="126"/>
      <c r="AE53" s="14" t="str" cm="1">
        <f t="array" ref="AE53">_xlfn.IFS(N53="","",(IFERROR(VALUE(TRIM(SUBSTITUTE(AC53,CHAR(160),""))),0))=0,"Attention : montant présenté entièrement écarté",ROUND(Z53,2)&lt;ROUND(15%,2),"Attention : Montant temps d’affectation inférieur à 15%. La dépense doit être rejetée, ou vérifier que le personnel est affecté sur un autre type d'action",ROUND(AC53,2)&gt;ROUND(N53,2),"KO : Le montant retenu est supérieur au montant présenté. Merci de revoir la ligne de dépense ou plafonner son montant.",N53=0,"",ROUND(AC53,2)=ROUND(N53,2),"OK",ROUND(AC53,2)&lt;ROUND(N53,2),"Attention : Montant présenté partiellement écarté",TRUE,"")</f>
        <v/>
      </c>
      <c r="AF53" s="21" t="str">
        <f t="shared" si="30"/>
        <v/>
      </c>
    </row>
    <row r="54" spans="1:32" ht="15.95">
      <c r="A54" s="17">
        <v>46</v>
      </c>
      <c r="B54" s="129"/>
      <c r="C54" s="129"/>
      <c r="D54" s="7"/>
      <c r="E54" s="7"/>
      <c r="F54" s="258"/>
      <c r="G54" s="258"/>
      <c r="H54" s="9"/>
      <c r="I54" s="9"/>
      <c r="J54" s="20" t="str">
        <f t="shared" si="31"/>
        <v/>
      </c>
      <c r="K54" s="438"/>
      <c r="L54" s="330"/>
      <c r="M54" s="7"/>
      <c r="N54" s="20" t="str">
        <f t="shared" si="16"/>
        <v/>
      </c>
      <c r="O54" s="128"/>
      <c r="P54" s="127" t="str">
        <f t="shared" si="21"/>
        <v/>
      </c>
      <c r="Q54" s="15" t="str">
        <f t="shared" si="22"/>
        <v/>
      </c>
      <c r="R54" s="15" t="str">
        <f t="shared" si="23"/>
        <v/>
      </c>
      <c r="S54" s="15" t="str">
        <f t="shared" si="24"/>
        <v/>
      </c>
      <c r="T54" s="15" t="str">
        <f t="shared" si="25"/>
        <v/>
      </c>
      <c r="U54" s="15" t="str">
        <f t="shared" si="26"/>
        <v/>
      </c>
      <c r="V54" s="20" t="str">
        <f t="shared" si="27"/>
        <v/>
      </c>
      <c r="W54" s="20" t="str">
        <f t="shared" si="28"/>
        <v/>
      </c>
      <c r="X54" s="20" t="str">
        <f t="shared" si="18"/>
        <v/>
      </c>
      <c r="Y54" s="68" t="str">
        <f t="shared" si="32"/>
        <v/>
      </c>
      <c r="Z54" s="442" t="str">
        <f t="shared" si="33"/>
        <v/>
      </c>
      <c r="AA54" s="20" t="str">
        <f t="shared" si="29"/>
        <v/>
      </c>
      <c r="AB54" s="249"/>
      <c r="AC54" s="117" t="str">
        <f t="shared" si="34"/>
        <v/>
      </c>
      <c r="AD54" s="126"/>
      <c r="AE54" s="14" t="str" cm="1">
        <f t="array" ref="AE54">_xlfn.IFS(N54="","",(IFERROR(VALUE(TRIM(SUBSTITUTE(AC54,CHAR(160),""))),0))=0,"Attention : montant présenté entièrement écarté",ROUND(Z54,2)&lt;ROUND(15%,2),"Attention : Montant temps d’affectation inférieur à 15%. La dépense doit être rejetée, ou vérifier que le personnel est affecté sur un autre type d'action",ROUND(AC54,2)&gt;ROUND(N54,2),"KO : Le montant retenu est supérieur au montant présenté. Merci de revoir la ligne de dépense ou plafonner son montant.",N54=0,"",ROUND(AC54,2)=ROUND(N54,2),"OK",ROUND(AC54,2)&lt;ROUND(N54,2),"Attention : Montant présenté partiellement écarté",TRUE,"")</f>
        <v/>
      </c>
      <c r="AF54" s="21" t="str">
        <f t="shared" si="30"/>
        <v/>
      </c>
    </row>
    <row r="55" spans="1:32" ht="15.95">
      <c r="A55" s="17">
        <v>47</v>
      </c>
      <c r="B55" s="129"/>
      <c r="C55" s="129"/>
      <c r="D55" s="7"/>
      <c r="E55" s="7"/>
      <c r="F55" s="258"/>
      <c r="G55" s="258"/>
      <c r="H55" s="9"/>
      <c r="I55" s="9"/>
      <c r="J55" s="20" t="str">
        <f t="shared" si="31"/>
        <v/>
      </c>
      <c r="K55" s="438"/>
      <c r="L55" s="330"/>
      <c r="M55" s="7"/>
      <c r="N55" s="20" t="str">
        <f t="shared" si="16"/>
        <v/>
      </c>
      <c r="O55" s="128"/>
      <c r="P55" s="127" t="str">
        <f t="shared" si="21"/>
        <v/>
      </c>
      <c r="Q55" s="15" t="str">
        <f t="shared" si="22"/>
        <v/>
      </c>
      <c r="R55" s="15" t="str">
        <f t="shared" si="23"/>
        <v/>
      </c>
      <c r="S55" s="15" t="str">
        <f t="shared" si="24"/>
        <v/>
      </c>
      <c r="T55" s="15" t="str">
        <f t="shared" si="25"/>
        <v/>
      </c>
      <c r="U55" s="15" t="str">
        <f t="shared" si="26"/>
        <v/>
      </c>
      <c r="V55" s="20" t="str">
        <f t="shared" si="27"/>
        <v/>
      </c>
      <c r="W55" s="20" t="str">
        <f t="shared" si="28"/>
        <v/>
      </c>
      <c r="X55" s="20" t="str">
        <f t="shared" si="18"/>
        <v/>
      </c>
      <c r="Y55" s="68" t="str">
        <f t="shared" si="32"/>
        <v/>
      </c>
      <c r="Z55" s="442" t="str">
        <f t="shared" si="33"/>
        <v/>
      </c>
      <c r="AA55" s="20" t="str">
        <f t="shared" si="29"/>
        <v/>
      </c>
      <c r="AB55" s="249"/>
      <c r="AC55" s="117" t="str">
        <f t="shared" si="34"/>
        <v/>
      </c>
      <c r="AD55" s="126"/>
      <c r="AE55" s="14" t="str" cm="1">
        <f t="array" ref="AE55">_xlfn.IFS(N55="","",(IFERROR(VALUE(TRIM(SUBSTITUTE(AC55,CHAR(160),""))),0))=0,"Attention : montant présenté entièrement écarté",ROUND(Z55,2)&lt;ROUND(15%,2),"Attention : Montant temps d’affectation inférieur à 15%. La dépense doit être rejetée, ou vérifier que le personnel est affecté sur un autre type d'action",ROUND(AC55,2)&gt;ROUND(N55,2),"KO : Le montant retenu est supérieur au montant présenté. Merci de revoir la ligne de dépense ou plafonner son montant.",N55=0,"",ROUND(AC55,2)=ROUND(N55,2),"OK",ROUND(AC55,2)&lt;ROUND(N55,2),"Attention : Montant présenté partiellement écarté",TRUE,"")</f>
        <v/>
      </c>
      <c r="AF55" s="21" t="str">
        <f t="shared" si="30"/>
        <v/>
      </c>
    </row>
    <row r="56" spans="1:32" ht="15.95">
      <c r="A56" s="17">
        <v>48</v>
      </c>
      <c r="B56" s="129"/>
      <c r="C56" s="129"/>
      <c r="D56" s="7"/>
      <c r="E56" s="7"/>
      <c r="F56" s="258"/>
      <c r="G56" s="258"/>
      <c r="H56" s="9"/>
      <c r="I56" s="9"/>
      <c r="J56" s="20" t="str">
        <f t="shared" si="31"/>
        <v/>
      </c>
      <c r="K56" s="438"/>
      <c r="L56" s="330"/>
      <c r="M56" s="7"/>
      <c r="N56" s="20" t="str">
        <f t="shared" si="16"/>
        <v/>
      </c>
      <c r="O56" s="128"/>
      <c r="P56" s="127" t="str">
        <f t="shared" si="21"/>
        <v/>
      </c>
      <c r="Q56" s="15" t="str">
        <f t="shared" si="22"/>
        <v/>
      </c>
      <c r="R56" s="15" t="str">
        <f t="shared" si="23"/>
        <v/>
      </c>
      <c r="S56" s="15" t="str">
        <f t="shared" si="24"/>
        <v/>
      </c>
      <c r="T56" s="15" t="str">
        <f t="shared" si="25"/>
        <v/>
      </c>
      <c r="U56" s="15" t="str">
        <f t="shared" si="26"/>
        <v/>
      </c>
      <c r="V56" s="20" t="str">
        <f t="shared" si="27"/>
        <v/>
      </c>
      <c r="W56" s="20" t="str">
        <f t="shared" si="28"/>
        <v/>
      </c>
      <c r="X56" s="20" t="str">
        <f t="shared" si="18"/>
        <v/>
      </c>
      <c r="Y56" s="68" t="str">
        <f t="shared" si="32"/>
        <v/>
      </c>
      <c r="Z56" s="442" t="str">
        <f t="shared" si="33"/>
        <v/>
      </c>
      <c r="AA56" s="20" t="str">
        <f t="shared" si="29"/>
        <v/>
      </c>
      <c r="AB56" s="249"/>
      <c r="AC56" s="117" t="str">
        <f t="shared" si="34"/>
        <v/>
      </c>
      <c r="AD56" s="126"/>
      <c r="AE56" s="14" t="str" cm="1">
        <f t="array" ref="AE56">_xlfn.IFS(N56="","",(IFERROR(VALUE(TRIM(SUBSTITUTE(AC56,CHAR(160),""))),0))=0,"Attention : montant présenté entièrement écarté",ROUND(Z56,2)&lt;ROUND(15%,2),"Attention : Montant temps d’affectation inférieur à 15%. La dépense doit être rejetée, ou vérifier que le personnel est affecté sur un autre type d'action",ROUND(AC56,2)&gt;ROUND(N56,2),"KO : Le montant retenu est supérieur au montant présenté. Merci de revoir la ligne de dépense ou plafonner son montant.",N56=0,"",ROUND(AC56,2)=ROUND(N56,2),"OK",ROUND(AC56,2)&lt;ROUND(N56,2),"Attention : Montant présenté partiellement écarté",TRUE,"")</f>
        <v/>
      </c>
      <c r="AF56" s="21" t="str">
        <f t="shared" si="30"/>
        <v/>
      </c>
    </row>
    <row r="57" spans="1:32" ht="15.95">
      <c r="A57" s="17">
        <v>49</v>
      </c>
      <c r="B57" s="129"/>
      <c r="C57" s="129"/>
      <c r="D57" s="7"/>
      <c r="E57" s="7"/>
      <c r="F57" s="258"/>
      <c r="G57" s="258"/>
      <c r="H57" s="9"/>
      <c r="I57" s="9"/>
      <c r="J57" s="20" t="str">
        <f t="shared" si="31"/>
        <v/>
      </c>
      <c r="K57" s="438"/>
      <c r="L57" s="330"/>
      <c r="M57" s="7"/>
      <c r="N57" s="20" t="str">
        <f t="shared" si="16"/>
        <v/>
      </c>
      <c r="O57" s="128"/>
      <c r="P57" s="127" t="str">
        <f t="shared" si="21"/>
        <v/>
      </c>
      <c r="Q57" s="15" t="str">
        <f t="shared" si="22"/>
        <v/>
      </c>
      <c r="R57" s="15" t="str">
        <f t="shared" si="23"/>
        <v/>
      </c>
      <c r="S57" s="15" t="str">
        <f t="shared" si="24"/>
        <v/>
      </c>
      <c r="T57" s="15" t="str">
        <f t="shared" si="25"/>
        <v/>
      </c>
      <c r="U57" s="15" t="str">
        <f t="shared" si="26"/>
        <v/>
      </c>
      <c r="V57" s="20" t="str">
        <f t="shared" si="27"/>
        <v/>
      </c>
      <c r="W57" s="20" t="str">
        <f t="shared" si="28"/>
        <v/>
      </c>
      <c r="X57" s="20" t="str">
        <f t="shared" si="18"/>
        <v/>
      </c>
      <c r="Y57" s="68" t="str">
        <f t="shared" si="32"/>
        <v/>
      </c>
      <c r="Z57" s="442" t="str">
        <f t="shared" si="33"/>
        <v/>
      </c>
      <c r="AA57" s="20" t="str">
        <f t="shared" si="29"/>
        <v/>
      </c>
      <c r="AB57" s="249"/>
      <c r="AC57" s="117" t="str">
        <f t="shared" si="34"/>
        <v/>
      </c>
      <c r="AD57" s="126"/>
      <c r="AE57" s="14" t="str" cm="1">
        <f t="array" ref="AE57">_xlfn.IFS(N57="","",(IFERROR(VALUE(TRIM(SUBSTITUTE(AC57,CHAR(160),""))),0))=0,"Attention : montant présenté entièrement écarté",ROUND(Z57,2)&lt;ROUND(15%,2),"Attention : Montant temps d’affectation inférieur à 15%. La dépense doit être rejetée, ou vérifier que le personnel est affecté sur un autre type d'action",ROUND(AC57,2)&gt;ROUND(N57,2),"KO : Le montant retenu est supérieur au montant présenté. Merci de revoir la ligne de dépense ou plafonner son montant.",N57=0,"",ROUND(AC57,2)=ROUND(N57,2),"OK",ROUND(AC57,2)&lt;ROUND(N57,2),"Attention : Montant présenté partiellement écarté",TRUE,"")</f>
        <v/>
      </c>
      <c r="AF57" s="21" t="str">
        <f t="shared" si="30"/>
        <v/>
      </c>
    </row>
    <row r="58" spans="1:32" ht="15.95">
      <c r="A58" s="17">
        <v>50</v>
      </c>
      <c r="B58" s="129"/>
      <c r="C58" s="129"/>
      <c r="D58" s="7"/>
      <c r="E58" s="7"/>
      <c r="F58" s="258"/>
      <c r="G58" s="258"/>
      <c r="H58" s="9"/>
      <c r="I58" s="9"/>
      <c r="J58" s="20" t="str">
        <f t="shared" si="31"/>
        <v/>
      </c>
      <c r="K58" s="438"/>
      <c r="L58" s="330"/>
      <c r="M58" s="7"/>
      <c r="N58" s="20" t="str">
        <f t="shared" si="16"/>
        <v/>
      </c>
      <c r="O58" s="128"/>
      <c r="P58" s="127" t="str">
        <f t="shared" si="21"/>
        <v/>
      </c>
      <c r="Q58" s="15" t="str">
        <f t="shared" si="22"/>
        <v/>
      </c>
      <c r="R58" s="15" t="str">
        <f t="shared" si="23"/>
        <v/>
      </c>
      <c r="S58" s="15" t="str">
        <f t="shared" si="24"/>
        <v/>
      </c>
      <c r="T58" s="15" t="str">
        <f t="shared" si="25"/>
        <v/>
      </c>
      <c r="U58" s="15" t="str">
        <f t="shared" si="26"/>
        <v/>
      </c>
      <c r="V58" s="20" t="str">
        <f t="shared" si="27"/>
        <v/>
      </c>
      <c r="W58" s="20" t="str">
        <f t="shared" si="28"/>
        <v/>
      </c>
      <c r="X58" s="20" t="str">
        <f t="shared" si="18"/>
        <v/>
      </c>
      <c r="Y58" s="68" t="str">
        <f t="shared" si="32"/>
        <v/>
      </c>
      <c r="Z58" s="442" t="str">
        <f t="shared" si="33"/>
        <v/>
      </c>
      <c r="AA58" s="20" t="str">
        <f t="shared" si="29"/>
        <v/>
      </c>
      <c r="AB58" s="249"/>
      <c r="AC58" s="117" t="str">
        <f t="shared" si="34"/>
        <v/>
      </c>
      <c r="AD58" s="126"/>
      <c r="AE58" s="14" t="str" cm="1">
        <f t="array" ref="AE58">_xlfn.IFS(N58="","",(IFERROR(VALUE(TRIM(SUBSTITUTE(AC58,CHAR(160),""))),0))=0,"Attention : montant présenté entièrement écarté",ROUND(Z58,2)&lt;ROUND(15%,2),"Attention : Montant temps d’affectation inférieur à 15%. La dépense doit être rejetée, ou vérifier que le personnel est affecté sur un autre type d'action",ROUND(AC58,2)&gt;ROUND(N58,2),"KO : Le montant retenu est supérieur au montant présenté. Merci de revoir la ligne de dépense ou plafonner son montant.",N58=0,"",ROUND(AC58,2)=ROUND(N58,2),"OK",ROUND(AC58,2)&lt;ROUND(N58,2),"Attention : Montant présenté partiellement écarté",TRUE,"")</f>
        <v/>
      </c>
      <c r="AF58" s="21" t="str">
        <f t="shared" si="30"/>
        <v/>
      </c>
    </row>
    <row r="59" spans="1:32" ht="15.95">
      <c r="A59" s="17">
        <v>51</v>
      </c>
      <c r="B59" s="129"/>
      <c r="C59" s="129"/>
      <c r="D59" s="7"/>
      <c r="E59" s="7"/>
      <c r="F59" s="258"/>
      <c r="G59" s="258"/>
      <c r="H59" s="9"/>
      <c r="I59" s="9"/>
      <c r="J59" s="20" t="str">
        <f t="shared" si="31"/>
        <v/>
      </c>
      <c r="K59" s="438"/>
      <c r="L59" s="330"/>
      <c r="M59" s="7"/>
      <c r="N59" s="20" t="str">
        <f t="shared" si="16"/>
        <v/>
      </c>
      <c r="O59" s="128"/>
      <c r="P59" s="127" t="str">
        <f t="shared" si="21"/>
        <v/>
      </c>
      <c r="Q59" s="15" t="str">
        <f t="shared" si="22"/>
        <v/>
      </c>
      <c r="R59" s="15" t="str">
        <f t="shared" si="23"/>
        <v/>
      </c>
      <c r="S59" s="15" t="str">
        <f t="shared" si="24"/>
        <v/>
      </c>
      <c r="T59" s="15" t="str">
        <f t="shared" si="25"/>
        <v/>
      </c>
      <c r="U59" s="15" t="str">
        <f t="shared" si="26"/>
        <v/>
      </c>
      <c r="V59" s="20" t="str">
        <f t="shared" si="27"/>
        <v/>
      </c>
      <c r="W59" s="20" t="str">
        <f t="shared" si="28"/>
        <v/>
      </c>
      <c r="X59" s="20" t="str">
        <f t="shared" si="18"/>
        <v/>
      </c>
      <c r="Y59" s="68" t="str">
        <f t="shared" si="32"/>
        <v/>
      </c>
      <c r="Z59" s="442" t="str">
        <f t="shared" si="33"/>
        <v/>
      </c>
      <c r="AA59" s="20" t="str">
        <f t="shared" si="29"/>
        <v/>
      </c>
      <c r="AB59" s="249"/>
      <c r="AC59" s="117" t="str">
        <f t="shared" si="34"/>
        <v/>
      </c>
      <c r="AD59" s="126"/>
      <c r="AE59" s="14" t="str" cm="1">
        <f t="array" ref="AE59">_xlfn.IFS(N59="","",(IFERROR(VALUE(TRIM(SUBSTITUTE(AC59,CHAR(160),""))),0))=0,"Attention : montant présenté entièrement écarté",ROUND(Z59,2)&lt;ROUND(15%,2),"Attention : Montant temps d’affectation inférieur à 15%. La dépense doit être rejetée, ou vérifier que le personnel est affecté sur un autre type d'action",ROUND(AC59,2)&gt;ROUND(N59,2),"KO : Le montant retenu est supérieur au montant présenté. Merci de revoir la ligne de dépense ou plafonner son montant.",N59=0,"",ROUND(AC59,2)=ROUND(N59,2),"OK",ROUND(AC59,2)&lt;ROUND(N59,2),"Attention : Montant présenté partiellement écarté",TRUE,"")</f>
        <v/>
      </c>
      <c r="AF59" s="21" t="str">
        <f t="shared" si="30"/>
        <v/>
      </c>
    </row>
    <row r="60" spans="1:32" ht="15.95">
      <c r="A60" s="17">
        <v>52</v>
      </c>
      <c r="B60" s="129"/>
      <c r="C60" s="129"/>
      <c r="D60" s="7"/>
      <c r="E60" s="7"/>
      <c r="F60" s="258"/>
      <c r="G60" s="258"/>
      <c r="H60" s="9"/>
      <c r="I60" s="9"/>
      <c r="J60" s="20" t="str">
        <f t="shared" si="31"/>
        <v/>
      </c>
      <c r="K60" s="438"/>
      <c r="L60" s="330"/>
      <c r="M60" s="7"/>
      <c r="N60" s="20" t="str">
        <f t="shared" si="16"/>
        <v/>
      </c>
      <c r="O60" s="128"/>
      <c r="P60" s="127" t="str">
        <f t="shared" si="21"/>
        <v/>
      </c>
      <c r="Q60" s="15" t="str">
        <f t="shared" si="22"/>
        <v/>
      </c>
      <c r="R60" s="15" t="str">
        <f t="shared" si="23"/>
        <v/>
      </c>
      <c r="S60" s="15" t="str">
        <f t="shared" si="24"/>
        <v/>
      </c>
      <c r="T60" s="15" t="str">
        <f t="shared" si="25"/>
        <v/>
      </c>
      <c r="U60" s="15" t="str">
        <f t="shared" si="26"/>
        <v/>
      </c>
      <c r="V60" s="20" t="str">
        <f t="shared" si="27"/>
        <v/>
      </c>
      <c r="W60" s="20" t="str">
        <f t="shared" si="28"/>
        <v/>
      </c>
      <c r="X60" s="20" t="str">
        <f t="shared" si="18"/>
        <v/>
      </c>
      <c r="Y60" s="68" t="str">
        <f t="shared" si="32"/>
        <v/>
      </c>
      <c r="Z60" s="442" t="str">
        <f t="shared" si="33"/>
        <v/>
      </c>
      <c r="AA60" s="20" t="str">
        <f t="shared" si="29"/>
        <v/>
      </c>
      <c r="AB60" s="249"/>
      <c r="AC60" s="117" t="str">
        <f t="shared" si="34"/>
        <v/>
      </c>
      <c r="AD60" s="126"/>
      <c r="AE60" s="14" t="str" cm="1">
        <f t="array" ref="AE60">_xlfn.IFS(N60="","",(IFERROR(VALUE(TRIM(SUBSTITUTE(AC60,CHAR(160),""))),0))=0,"Attention : montant présenté entièrement écarté",ROUND(Z60,2)&lt;ROUND(15%,2),"Attention : Montant temps d’affectation inférieur à 15%. La dépense doit être rejetée, ou vérifier que le personnel est affecté sur un autre type d'action",ROUND(AC60,2)&gt;ROUND(N60,2),"KO : Le montant retenu est supérieur au montant présenté. Merci de revoir la ligne de dépense ou plafonner son montant.",N60=0,"",ROUND(AC60,2)=ROUND(N60,2),"OK",ROUND(AC60,2)&lt;ROUND(N60,2),"Attention : Montant présenté partiellement écarté",TRUE,"")</f>
        <v/>
      </c>
      <c r="AF60" s="21" t="str">
        <f t="shared" si="30"/>
        <v/>
      </c>
    </row>
    <row r="61" spans="1:32" ht="15.95">
      <c r="A61" s="17">
        <v>53</v>
      </c>
      <c r="B61" s="129"/>
      <c r="C61" s="129"/>
      <c r="D61" s="7"/>
      <c r="E61" s="7"/>
      <c r="F61" s="258"/>
      <c r="G61" s="258"/>
      <c r="H61" s="9"/>
      <c r="I61" s="9"/>
      <c r="J61" s="20" t="str">
        <f t="shared" si="31"/>
        <v/>
      </c>
      <c r="K61" s="438"/>
      <c r="L61" s="330"/>
      <c r="M61" s="7"/>
      <c r="N61" s="20" t="str">
        <f t="shared" si="16"/>
        <v/>
      </c>
      <c r="O61" s="128"/>
      <c r="P61" s="127" t="str">
        <f t="shared" si="21"/>
        <v/>
      </c>
      <c r="Q61" s="15" t="str">
        <f t="shared" si="22"/>
        <v/>
      </c>
      <c r="R61" s="15" t="str">
        <f t="shared" si="23"/>
        <v/>
      </c>
      <c r="S61" s="15" t="str">
        <f t="shared" si="24"/>
        <v/>
      </c>
      <c r="T61" s="15" t="str">
        <f t="shared" si="25"/>
        <v/>
      </c>
      <c r="U61" s="15" t="str">
        <f t="shared" si="26"/>
        <v/>
      </c>
      <c r="V61" s="20" t="str">
        <f t="shared" si="27"/>
        <v/>
      </c>
      <c r="W61" s="20" t="str">
        <f t="shared" si="28"/>
        <v/>
      </c>
      <c r="X61" s="20" t="str">
        <f t="shared" si="18"/>
        <v/>
      </c>
      <c r="Y61" s="68" t="str">
        <f t="shared" si="32"/>
        <v/>
      </c>
      <c r="Z61" s="442" t="str">
        <f t="shared" si="33"/>
        <v/>
      </c>
      <c r="AA61" s="20" t="str">
        <f t="shared" si="29"/>
        <v/>
      </c>
      <c r="AB61" s="249"/>
      <c r="AC61" s="117" t="str">
        <f t="shared" si="34"/>
        <v/>
      </c>
      <c r="AD61" s="126"/>
      <c r="AE61" s="14" t="str" cm="1">
        <f t="array" ref="AE61">_xlfn.IFS(N61="","",(IFERROR(VALUE(TRIM(SUBSTITUTE(AC61,CHAR(160),""))),0))=0,"Attention : montant présenté entièrement écarté",ROUND(Z61,2)&lt;ROUND(15%,2),"Attention : Montant temps d’affectation inférieur à 15%. La dépense doit être rejetée, ou vérifier que le personnel est affecté sur un autre type d'action",ROUND(AC61,2)&gt;ROUND(N61,2),"KO : Le montant retenu est supérieur au montant présenté. Merci de revoir la ligne de dépense ou plafonner son montant.",N61=0,"",ROUND(AC61,2)=ROUND(N61,2),"OK",ROUND(AC61,2)&lt;ROUND(N61,2),"Attention : Montant présenté partiellement écarté",TRUE,"")</f>
        <v/>
      </c>
      <c r="AF61" s="21" t="str">
        <f t="shared" si="30"/>
        <v/>
      </c>
    </row>
    <row r="62" spans="1:32" ht="15.95">
      <c r="A62" s="17">
        <v>54</v>
      </c>
      <c r="B62" s="129"/>
      <c r="C62" s="129"/>
      <c r="D62" s="7"/>
      <c r="E62" s="7"/>
      <c r="F62" s="258"/>
      <c r="G62" s="258"/>
      <c r="H62" s="9"/>
      <c r="I62" s="9"/>
      <c r="J62" s="20" t="str">
        <f t="shared" si="31"/>
        <v/>
      </c>
      <c r="K62" s="438"/>
      <c r="L62" s="330"/>
      <c r="M62" s="7"/>
      <c r="N62" s="20" t="str">
        <f t="shared" si="16"/>
        <v/>
      </c>
      <c r="O62" s="128"/>
      <c r="P62" s="127" t="str">
        <f t="shared" si="21"/>
        <v/>
      </c>
      <c r="Q62" s="15" t="str">
        <f t="shared" si="22"/>
        <v/>
      </c>
      <c r="R62" s="15" t="str">
        <f t="shared" si="23"/>
        <v/>
      </c>
      <c r="S62" s="15" t="str">
        <f t="shared" si="24"/>
        <v/>
      </c>
      <c r="T62" s="15" t="str">
        <f t="shared" si="25"/>
        <v/>
      </c>
      <c r="U62" s="15" t="str">
        <f t="shared" si="26"/>
        <v/>
      </c>
      <c r="V62" s="20" t="str">
        <f t="shared" si="27"/>
        <v/>
      </c>
      <c r="W62" s="20" t="str">
        <f t="shared" si="28"/>
        <v/>
      </c>
      <c r="X62" s="20" t="str">
        <f t="shared" si="18"/>
        <v/>
      </c>
      <c r="Y62" s="68" t="str">
        <f t="shared" si="32"/>
        <v/>
      </c>
      <c r="Z62" s="442" t="str">
        <f t="shared" si="33"/>
        <v/>
      </c>
      <c r="AA62" s="20" t="str">
        <f t="shared" si="29"/>
        <v/>
      </c>
      <c r="AB62" s="249"/>
      <c r="AC62" s="117" t="str">
        <f t="shared" si="34"/>
        <v/>
      </c>
      <c r="AD62" s="126"/>
      <c r="AE62" s="14" t="str" cm="1">
        <f t="array" ref="AE62">_xlfn.IFS(N62="","",(IFERROR(VALUE(TRIM(SUBSTITUTE(AC62,CHAR(160),""))),0))=0,"Attention : montant présenté entièrement écarté",ROUND(Z62,2)&lt;ROUND(15%,2),"Attention : Montant temps d’affectation inférieur à 15%. La dépense doit être rejetée, ou vérifier que le personnel est affecté sur un autre type d'action",ROUND(AC62,2)&gt;ROUND(N62,2),"KO : Le montant retenu est supérieur au montant présenté. Merci de revoir la ligne de dépense ou plafonner son montant.",N62=0,"",ROUND(AC62,2)=ROUND(N62,2),"OK",ROUND(AC62,2)&lt;ROUND(N62,2),"Attention : Montant présenté partiellement écarté",TRUE,"")</f>
        <v/>
      </c>
      <c r="AF62" s="21" t="str">
        <f t="shared" si="30"/>
        <v/>
      </c>
    </row>
    <row r="63" spans="1:32" ht="15.95">
      <c r="A63" s="17">
        <v>55</v>
      </c>
      <c r="B63" s="129"/>
      <c r="C63" s="129"/>
      <c r="D63" s="7"/>
      <c r="E63" s="7"/>
      <c r="F63" s="258"/>
      <c r="G63" s="258"/>
      <c r="H63" s="9"/>
      <c r="I63" s="9"/>
      <c r="J63" s="20" t="str">
        <f t="shared" si="31"/>
        <v/>
      </c>
      <c r="K63" s="438"/>
      <c r="L63" s="330"/>
      <c r="M63" s="7"/>
      <c r="N63" s="20" t="str">
        <f t="shared" si="16"/>
        <v/>
      </c>
      <c r="O63" s="128"/>
      <c r="P63" s="127" t="str">
        <f t="shared" si="21"/>
        <v/>
      </c>
      <c r="Q63" s="15" t="str">
        <f t="shared" si="22"/>
        <v/>
      </c>
      <c r="R63" s="15" t="str">
        <f t="shared" si="23"/>
        <v/>
      </c>
      <c r="S63" s="15" t="str">
        <f t="shared" si="24"/>
        <v/>
      </c>
      <c r="T63" s="15" t="str">
        <f t="shared" si="25"/>
        <v/>
      </c>
      <c r="U63" s="15" t="str">
        <f t="shared" si="26"/>
        <v/>
      </c>
      <c r="V63" s="20" t="str">
        <f t="shared" si="27"/>
        <v/>
      </c>
      <c r="W63" s="20" t="str">
        <f t="shared" si="28"/>
        <v/>
      </c>
      <c r="X63" s="20" t="str">
        <f t="shared" si="18"/>
        <v/>
      </c>
      <c r="Y63" s="68" t="str">
        <f t="shared" si="32"/>
        <v/>
      </c>
      <c r="Z63" s="442" t="str">
        <f t="shared" si="33"/>
        <v/>
      </c>
      <c r="AA63" s="20" t="str">
        <f t="shared" si="29"/>
        <v/>
      </c>
      <c r="AB63" s="249"/>
      <c r="AC63" s="117" t="str">
        <f t="shared" si="34"/>
        <v/>
      </c>
      <c r="AD63" s="126"/>
      <c r="AE63" s="14" t="str" cm="1">
        <f t="array" ref="AE63">_xlfn.IFS(N63="","",(IFERROR(VALUE(TRIM(SUBSTITUTE(AC63,CHAR(160),""))),0))=0,"Attention : montant présenté entièrement écarté",ROUND(Z63,2)&lt;ROUND(15%,2),"Attention : Montant temps d’affectation inférieur à 15%. La dépense doit être rejetée, ou vérifier que le personnel est affecté sur un autre type d'action",ROUND(AC63,2)&gt;ROUND(N63,2),"KO : Le montant retenu est supérieur au montant présenté. Merci de revoir la ligne de dépense ou plafonner son montant.",N63=0,"",ROUND(AC63,2)=ROUND(N63,2),"OK",ROUND(AC63,2)&lt;ROUND(N63,2),"Attention : Montant présenté partiellement écarté",TRUE,"")</f>
        <v/>
      </c>
      <c r="AF63" s="21" t="str">
        <f t="shared" si="30"/>
        <v/>
      </c>
    </row>
    <row r="64" spans="1:32" ht="15.95">
      <c r="A64" s="17">
        <v>56</v>
      </c>
      <c r="B64" s="129"/>
      <c r="C64" s="129"/>
      <c r="D64" s="7"/>
      <c r="E64" s="7"/>
      <c r="F64" s="258"/>
      <c r="G64" s="258"/>
      <c r="H64" s="9"/>
      <c r="I64" s="9"/>
      <c r="J64" s="20" t="str">
        <f t="shared" si="31"/>
        <v/>
      </c>
      <c r="K64" s="438"/>
      <c r="L64" s="330"/>
      <c r="M64" s="7"/>
      <c r="N64" s="20" t="str">
        <f t="shared" si="16"/>
        <v/>
      </c>
      <c r="O64" s="128"/>
      <c r="P64" s="127" t="str">
        <f t="shared" si="21"/>
        <v/>
      </c>
      <c r="Q64" s="15" t="str">
        <f t="shared" si="22"/>
        <v/>
      </c>
      <c r="R64" s="15" t="str">
        <f t="shared" si="23"/>
        <v/>
      </c>
      <c r="S64" s="15" t="str">
        <f t="shared" si="24"/>
        <v/>
      </c>
      <c r="T64" s="15" t="str">
        <f t="shared" si="25"/>
        <v/>
      </c>
      <c r="U64" s="15" t="str">
        <f t="shared" si="26"/>
        <v/>
      </c>
      <c r="V64" s="20" t="str">
        <f t="shared" si="27"/>
        <v/>
      </c>
      <c r="W64" s="20" t="str">
        <f t="shared" si="28"/>
        <v/>
      </c>
      <c r="X64" s="20" t="str">
        <f t="shared" si="18"/>
        <v/>
      </c>
      <c r="Y64" s="68" t="str">
        <f t="shared" si="32"/>
        <v/>
      </c>
      <c r="Z64" s="442" t="str">
        <f t="shared" si="33"/>
        <v/>
      </c>
      <c r="AA64" s="20" t="str">
        <f t="shared" si="29"/>
        <v/>
      </c>
      <c r="AB64" s="249"/>
      <c r="AC64" s="117" t="str">
        <f t="shared" si="34"/>
        <v/>
      </c>
      <c r="AD64" s="126"/>
      <c r="AE64" s="14" t="str" cm="1">
        <f t="array" ref="AE64">_xlfn.IFS(N64="","",(IFERROR(VALUE(TRIM(SUBSTITUTE(AC64,CHAR(160),""))),0))=0,"Attention : montant présenté entièrement écarté",ROUND(Z64,2)&lt;ROUND(15%,2),"Attention : Montant temps d’affectation inférieur à 15%. La dépense doit être rejetée, ou vérifier que le personnel est affecté sur un autre type d'action",ROUND(AC64,2)&gt;ROUND(N64,2),"KO : Le montant retenu est supérieur au montant présenté. Merci de revoir la ligne de dépense ou plafonner son montant.",N64=0,"",ROUND(AC64,2)=ROUND(N64,2),"OK",ROUND(AC64,2)&lt;ROUND(N64,2),"Attention : Montant présenté partiellement écarté",TRUE,"")</f>
        <v/>
      </c>
      <c r="AF64" s="21" t="str">
        <f t="shared" si="30"/>
        <v/>
      </c>
    </row>
    <row r="65" spans="1:32" ht="15.95">
      <c r="A65" s="17">
        <v>57</v>
      </c>
      <c r="B65" s="129"/>
      <c r="C65" s="129"/>
      <c r="D65" s="7"/>
      <c r="E65" s="7"/>
      <c r="F65" s="258"/>
      <c r="G65" s="258"/>
      <c r="H65" s="9"/>
      <c r="I65" s="9"/>
      <c r="J65" s="20" t="str">
        <f t="shared" si="31"/>
        <v/>
      </c>
      <c r="K65" s="438"/>
      <c r="L65" s="330"/>
      <c r="M65" s="7"/>
      <c r="N65" s="20" t="str">
        <f t="shared" si="16"/>
        <v/>
      </c>
      <c r="O65" s="128"/>
      <c r="P65" s="127" t="str">
        <f t="shared" si="21"/>
        <v/>
      </c>
      <c r="Q65" s="15" t="str">
        <f t="shared" si="22"/>
        <v/>
      </c>
      <c r="R65" s="15" t="str">
        <f t="shared" si="23"/>
        <v/>
      </c>
      <c r="S65" s="15" t="str">
        <f t="shared" si="24"/>
        <v/>
      </c>
      <c r="T65" s="15" t="str">
        <f t="shared" si="25"/>
        <v/>
      </c>
      <c r="U65" s="15" t="str">
        <f t="shared" si="26"/>
        <v/>
      </c>
      <c r="V65" s="20" t="str">
        <f t="shared" si="27"/>
        <v/>
      </c>
      <c r="W65" s="20" t="str">
        <f t="shared" si="28"/>
        <v/>
      </c>
      <c r="X65" s="20" t="str">
        <f t="shared" si="18"/>
        <v/>
      </c>
      <c r="Y65" s="68" t="str">
        <f t="shared" si="32"/>
        <v/>
      </c>
      <c r="Z65" s="442" t="str">
        <f t="shared" si="33"/>
        <v/>
      </c>
      <c r="AA65" s="20" t="str">
        <f t="shared" si="29"/>
        <v/>
      </c>
      <c r="AB65" s="249"/>
      <c r="AC65" s="117" t="str">
        <f t="shared" si="34"/>
        <v/>
      </c>
      <c r="AD65" s="126"/>
      <c r="AE65" s="14" t="str" cm="1">
        <f t="array" ref="AE65">_xlfn.IFS(N65="","",(IFERROR(VALUE(TRIM(SUBSTITUTE(AC65,CHAR(160),""))),0))=0,"Attention : montant présenté entièrement écarté",ROUND(Z65,2)&lt;ROUND(15%,2),"Attention : Montant temps d’affectation inférieur à 15%. La dépense doit être rejetée, ou vérifier que le personnel est affecté sur un autre type d'action",ROUND(AC65,2)&gt;ROUND(N65,2),"KO : Le montant retenu est supérieur au montant présenté. Merci de revoir la ligne de dépense ou plafonner son montant.",N65=0,"",ROUND(AC65,2)=ROUND(N65,2),"OK",ROUND(AC65,2)&lt;ROUND(N65,2),"Attention : Montant présenté partiellement écarté",TRUE,"")</f>
        <v/>
      </c>
      <c r="AF65" s="21" t="str">
        <f t="shared" si="30"/>
        <v/>
      </c>
    </row>
    <row r="66" spans="1:32" ht="15.95">
      <c r="A66" s="17">
        <v>58</v>
      </c>
      <c r="B66" s="129"/>
      <c r="C66" s="129"/>
      <c r="D66" s="7"/>
      <c r="E66" s="7"/>
      <c r="F66" s="258"/>
      <c r="G66" s="258"/>
      <c r="H66" s="9"/>
      <c r="I66" s="9"/>
      <c r="J66" s="20" t="str">
        <f t="shared" si="31"/>
        <v/>
      </c>
      <c r="K66" s="438"/>
      <c r="L66" s="330"/>
      <c r="M66" s="7"/>
      <c r="N66" s="20" t="str">
        <f t="shared" si="16"/>
        <v/>
      </c>
      <c r="O66" s="128"/>
      <c r="P66" s="127" t="str">
        <f t="shared" si="21"/>
        <v/>
      </c>
      <c r="Q66" s="15" t="str">
        <f t="shared" si="22"/>
        <v/>
      </c>
      <c r="R66" s="15" t="str">
        <f t="shared" si="23"/>
        <v/>
      </c>
      <c r="S66" s="15" t="str">
        <f t="shared" si="24"/>
        <v/>
      </c>
      <c r="T66" s="15" t="str">
        <f t="shared" si="25"/>
        <v/>
      </c>
      <c r="U66" s="15" t="str">
        <f t="shared" si="26"/>
        <v/>
      </c>
      <c r="V66" s="20" t="str">
        <f t="shared" si="27"/>
        <v/>
      </c>
      <c r="W66" s="20" t="str">
        <f t="shared" si="28"/>
        <v/>
      </c>
      <c r="X66" s="20" t="str">
        <f t="shared" si="18"/>
        <v/>
      </c>
      <c r="Y66" s="68" t="str">
        <f t="shared" si="32"/>
        <v/>
      </c>
      <c r="Z66" s="442" t="str">
        <f t="shared" si="33"/>
        <v/>
      </c>
      <c r="AA66" s="20" t="str">
        <f t="shared" si="29"/>
        <v/>
      </c>
      <c r="AB66" s="249"/>
      <c r="AC66" s="117" t="str">
        <f t="shared" si="34"/>
        <v/>
      </c>
      <c r="AD66" s="126"/>
      <c r="AE66" s="14" t="str" cm="1">
        <f t="array" ref="AE66">_xlfn.IFS(N66="","",(IFERROR(VALUE(TRIM(SUBSTITUTE(AC66,CHAR(160),""))),0))=0,"Attention : montant présenté entièrement écarté",ROUND(Z66,2)&lt;ROUND(15%,2),"Attention : Montant temps d’affectation inférieur à 15%. La dépense doit être rejetée, ou vérifier que le personnel est affecté sur un autre type d'action",ROUND(AC66,2)&gt;ROUND(N66,2),"KO : Le montant retenu est supérieur au montant présenté. Merci de revoir la ligne de dépense ou plafonner son montant.",N66=0,"",ROUND(AC66,2)=ROUND(N66,2),"OK",ROUND(AC66,2)&lt;ROUND(N66,2),"Attention : Montant présenté partiellement écarté",TRUE,"")</f>
        <v/>
      </c>
      <c r="AF66" s="21" t="str">
        <f t="shared" si="30"/>
        <v/>
      </c>
    </row>
    <row r="67" spans="1:32" ht="15.95">
      <c r="A67" s="17">
        <v>59</v>
      </c>
      <c r="B67" s="129"/>
      <c r="C67" s="129"/>
      <c r="D67" s="7"/>
      <c r="E67" s="7"/>
      <c r="F67" s="258"/>
      <c r="G67" s="258"/>
      <c r="H67" s="9"/>
      <c r="I67" s="9"/>
      <c r="J67" s="20" t="str">
        <f t="shared" si="31"/>
        <v/>
      </c>
      <c r="K67" s="438"/>
      <c r="L67" s="330"/>
      <c r="M67" s="7"/>
      <c r="N67" s="20" t="str">
        <f t="shared" si="16"/>
        <v/>
      </c>
      <c r="O67" s="128"/>
      <c r="P67" s="127" t="str">
        <f t="shared" si="21"/>
        <v/>
      </c>
      <c r="Q67" s="15" t="str">
        <f t="shared" si="22"/>
        <v/>
      </c>
      <c r="R67" s="15" t="str">
        <f t="shared" si="23"/>
        <v/>
      </c>
      <c r="S67" s="15" t="str">
        <f t="shared" si="24"/>
        <v/>
      </c>
      <c r="T67" s="15" t="str">
        <f t="shared" si="25"/>
        <v/>
      </c>
      <c r="U67" s="15" t="str">
        <f t="shared" si="26"/>
        <v/>
      </c>
      <c r="V67" s="20" t="str">
        <f t="shared" si="27"/>
        <v/>
      </c>
      <c r="W67" s="20" t="str">
        <f t="shared" si="28"/>
        <v/>
      </c>
      <c r="X67" s="20" t="str">
        <f t="shared" si="18"/>
        <v/>
      </c>
      <c r="Y67" s="68" t="str">
        <f t="shared" si="32"/>
        <v/>
      </c>
      <c r="Z67" s="442" t="str">
        <f t="shared" si="33"/>
        <v/>
      </c>
      <c r="AA67" s="20" t="str">
        <f t="shared" si="29"/>
        <v/>
      </c>
      <c r="AB67" s="249"/>
      <c r="AC67" s="117" t="str">
        <f t="shared" si="34"/>
        <v/>
      </c>
      <c r="AD67" s="126"/>
      <c r="AE67" s="14" t="str" cm="1">
        <f t="array" ref="AE67">_xlfn.IFS(N67="","",(IFERROR(VALUE(TRIM(SUBSTITUTE(AC67,CHAR(160),""))),0))=0,"Attention : montant présenté entièrement écarté",ROUND(Z67,2)&lt;ROUND(15%,2),"Attention : Montant temps d’affectation inférieur à 15%. La dépense doit être rejetée, ou vérifier que le personnel est affecté sur un autre type d'action",ROUND(AC67,2)&gt;ROUND(N67,2),"KO : Le montant retenu est supérieur au montant présenté. Merci de revoir la ligne de dépense ou plafonner son montant.",N67=0,"",ROUND(AC67,2)=ROUND(N67,2),"OK",ROUND(AC67,2)&lt;ROUND(N67,2),"Attention : Montant présenté partiellement écarté",TRUE,"")</f>
        <v/>
      </c>
      <c r="AF67" s="21" t="str">
        <f t="shared" si="30"/>
        <v/>
      </c>
    </row>
    <row r="68" spans="1:32" ht="15.95">
      <c r="A68" s="17">
        <v>60</v>
      </c>
      <c r="B68" s="129"/>
      <c r="C68" s="129"/>
      <c r="D68" s="7"/>
      <c r="E68" s="7"/>
      <c r="F68" s="258"/>
      <c r="G68" s="258"/>
      <c r="H68" s="9"/>
      <c r="I68" s="9"/>
      <c r="J68" s="20" t="str">
        <f t="shared" si="31"/>
        <v/>
      </c>
      <c r="K68" s="438"/>
      <c r="L68" s="330"/>
      <c r="M68" s="7"/>
      <c r="N68" s="20" t="str">
        <f t="shared" si="16"/>
        <v/>
      </c>
      <c r="O68" s="128"/>
      <c r="P68" s="127" t="str">
        <f t="shared" si="21"/>
        <v/>
      </c>
      <c r="Q68" s="15" t="str">
        <f t="shared" si="22"/>
        <v/>
      </c>
      <c r="R68" s="15" t="str">
        <f t="shared" si="23"/>
        <v/>
      </c>
      <c r="S68" s="15" t="str">
        <f t="shared" si="24"/>
        <v/>
      </c>
      <c r="T68" s="15" t="str">
        <f t="shared" si="25"/>
        <v/>
      </c>
      <c r="U68" s="15" t="str">
        <f t="shared" si="26"/>
        <v/>
      </c>
      <c r="V68" s="20" t="str">
        <f t="shared" si="27"/>
        <v/>
      </c>
      <c r="W68" s="20" t="str">
        <f t="shared" si="28"/>
        <v/>
      </c>
      <c r="X68" s="20" t="str">
        <f t="shared" si="18"/>
        <v/>
      </c>
      <c r="Y68" s="68" t="str">
        <f t="shared" si="32"/>
        <v/>
      </c>
      <c r="Z68" s="442" t="str">
        <f t="shared" si="33"/>
        <v/>
      </c>
      <c r="AA68" s="20" t="str">
        <f t="shared" si="29"/>
        <v/>
      </c>
      <c r="AB68" s="249"/>
      <c r="AC68" s="117" t="str">
        <f t="shared" si="34"/>
        <v/>
      </c>
      <c r="AD68" s="126"/>
      <c r="AE68" s="14" t="str" cm="1">
        <f t="array" ref="AE68">_xlfn.IFS(N68="","",(IFERROR(VALUE(TRIM(SUBSTITUTE(AC68,CHAR(160),""))),0))=0,"Attention : montant présenté entièrement écarté",ROUND(Z68,2)&lt;ROUND(15%,2),"Attention : Montant temps d’affectation inférieur à 15%. La dépense doit être rejetée, ou vérifier que le personnel est affecté sur un autre type d'action",ROUND(AC68,2)&gt;ROUND(N68,2),"KO : Le montant retenu est supérieur au montant présenté. Merci de revoir la ligne de dépense ou plafonner son montant.",N68=0,"",ROUND(AC68,2)=ROUND(N68,2),"OK",ROUND(AC68,2)&lt;ROUND(N68,2),"Attention : Montant présenté partiellement écarté",TRUE,"")</f>
        <v/>
      </c>
      <c r="AF68" s="21" t="str">
        <f t="shared" si="30"/>
        <v/>
      </c>
    </row>
    <row r="69" spans="1:32" ht="15.95">
      <c r="A69" s="17">
        <v>61</v>
      </c>
      <c r="B69" s="129"/>
      <c r="C69" s="129"/>
      <c r="D69" s="7"/>
      <c r="E69" s="7"/>
      <c r="F69" s="258"/>
      <c r="G69" s="258"/>
      <c r="H69" s="9"/>
      <c r="I69" s="9"/>
      <c r="J69" s="20" t="str">
        <f t="shared" si="31"/>
        <v/>
      </c>
      <c r="K69" s="438"/>
      <c r="L69" s="330"/>
      <c r="M69" s="7"/>
      <c r="N69" s="20" t="str">
        <f t="shared" si="16"/>
        <v/>
      </c>
      <c r="O69" s="128"/>
      <c r="P69" s="127" t="str">
        <f t="shared" si="21"/>
        <v/>
      </c>
      <c r="Q69" s="15" t="str">
        <f t="shared" si="22"/>
        <v/>
      </c>
      <c r="R69" s="15" t="str">
        <f t="shared" si="23"/>
        <v/>
      </c>
      <c r="S69" s="15" t="str">
        <f t="shared" si="24"/>
        <v/>
      </c>
      <c r="T69" s="15" t="str">
        <f t="shared" si="25"/>
        <v/>
      </c>
      <c r="U69" s="15" t="str">
        <f t="shared" si="26"/>
        <v/>
      </c>
      <c r="V69" s="20" t="str">
        <f t="shared" si="27"/>
        <v/>
      </c>
      <c r="W69" s="20" t="str">
        <f t="shared" si="28"/>
        <v/>
      </c>
      <c r="X69" s="20" t="str">
        <f t="shared" si="18"/>
        <v/>
      </c>
      <c r="Y69" s="68" t="str">
        <f t="shared" si="32"/>
        <v/>
      </c>
      <c r="Z69" s="442" t="str">
        <f t="shared" si="33"/>
        <v/>
      </c>
      <c r="AA69" s="20" t="str">
        <f t="shared" si="29"/>
        <v/>
      </c>
      <c r="AB69" s="249"/>
      <c r="AC69" s="117" t="str">
        <f t="shared" si="34"/>
        <v/>
      </c>
      <c r="AD69" s="126"/>
      <c r="AE69" s="14" t="str" cm="1">
        <f t="array" ref="AE69">_xlfn.IFS(N69="","",(IFERROR(VALUE(TRIM(SUBSTITUTE(AC69,CHAR(160),""))),0))=0,"Attention : montant présenté entièrement écarté",ROUND(Z69,2)&lt;ROUND(15%,2),"Attention : Montant temps d’affectation inférieur à 15%. La dépense doit être rejetée, ou vérifier que le personnel est affecté sur un autre type d'action",ROUND(AC69,2)&gt;ROUND(N69,2),"KO : Le montant retenu est supérieur au montant présenté. Merci de revoir la ligne de dépense ou plafonner son montant.",N69=0,"",ROUND(AC69,2)=ROUND(N69,2),"OK",ROUND(AC69,2)&lt;ROUND(N69,2),"Attention : Montant présenté partiellement écarté",TRUE,"")</f>
        <v/>
      </c>
      <c r="AF69" s="21" t="str">
        <f t="shared" si="30"/>
        <v/>
      </c>
    </row>
    <row r="70" spans="1:32" ht="15.95">
      <c r="A70" s="17">
        <v>62</v>
      </c>
      <c r="B70" s="129"/>
      <c r="C70" s="129"/>
      <c r="D70" s="7"/>
      <c r="E70" s="7"/>
      <c r="F70" s="258"/>
      <c r="G70" s="258"/>
      <c r="H70" s="9"/>
      <c r="I70" s="9"/>
      <c r="J70" s="20" t="str">
        <f t="shared" si="31"/>
        <v/>
      </c>
      <c r="K70" s="438"/>
      <c r="L70" s="330"/>
      <c r="M70" s="7"/>
      <c r="N70" s="20" t="str">
        <f t="shared" si="16"/>
        <v/>
      </c>
      <c r="O70" s="128"/>
      <c r="P70" s="127" t="str">
        <f t="shared" si="21"/>
        <v/>
      </c>
      <c r="Q70" s="15" t="str">
        <f t="shared" si="22"/>
        <v/>
      </c>
      <c r="R70" s="15" t="str">
        <f t="shared" si="23"/>
        <v/>
      </c>
      <c r="S70" s="15" t="str">
        <f t="shared" si="24"/>
        <v/>
      </c>
      <c r="T70" s="15" t="str">
        <f t="shared" si="25"/>
        <v/>
      </c>
      <c r="U70" s="15" t="str">
        <f t="shared" si="26"/>
        <v/>
      </c>
      <c r="V70" s="20" t="str">
        <f t="shared" si="27"/>
        <v/>
      </c>
      <c r="W70" s="20" t="str">
        <f t="shared" si="28"/>
        <v/>
      </c>
      <c r="X70" s="20" t="str">
        <f t="shared" si="18"/>
        <v/>
      </c>
      <c r="Y70" s="68" t="str">
        <f t="shared" si="32"/>
        <v/>
      </c>
      <c r="Z70" s="442" t="str">
        <f t="shared" si="33"/>
        <v/>
      </c>
      <c r="AA70" s="20" t="str">
        <f t="shared" si="29"/>
        <v/>
      </c>
      <c r="AB70" s="249"/>
      <c r="AC70" s="117" t="str">
        <f t="shared" si="34"/>
        <v/>
      </c>
      <c r="AD70" s="126"/>
      <c r="AE70" s="14" t="str" cm="1">
        <f t="array" ref="AE70">_xlfn.IFS(N70="","",(IFERROR(VALUE(TRIM(SUBSTITUTE(AC70,CHAR(160),""))),0))=0,"Attention : montant présenté entièrement écarté",ROUND(Z70,2)&lt;ROUND(15%,2),"Attention : Montant temps d’affectation inférieur à 15%. La dépense doit être rejetée, ou vérifier que le personnel est affecté sur un autre type d'action",ROUND(AC70,2)&gt;ROUND(N70,2),"KO : Le montant retenu est supérieur au montant présenté. Merci de revoir la ligne de dépense ou plafonner son montant.",N70=0,"",ROUND(AC70,2)=ROUND(N70,2),"OK",ROUND(AC70,2)&lt;ROUND(N70,2),"Attention : Montant présenté partiellement écarté",TRUE,"")</f>
        <v/>
      </c>
      <c r="AF70" s="21" t="str">
        <f t="shared" si="30"/>
        <v/>
      </c>
    </row>
    <row r="71" spans="1:32" ht="15.95">
      <c r="A71" s="17">
        <v>63</v>
      </c>
      <c r="B71" s="129"/>
      <c r="C71" s="129"/>
      <c r="D71" s="7"/>
      <c r="E71" s="7"/>
      <c r="F71" s="258"/>
      <c r="G71" s="258"/>
      <c r="H71" s="9"/>
      <c r="I71" s="9"/>
      <c r="J71" s="20" t="str">
        <f t="shared" si="31"/>
        <v/>
      </c>
      <c r="K71" s="438"/>
      <c r="L71" s="330"/>
      <c r="M71" s="7"/>
      <c r="N71" s="20" t="str">
        <f t="shared" si="16"/>
        <v/>
      </c>
      <c r="O71" s="128"/>
      <c r="P71" s="127" t="str">
        <f t="shared" si="21"/>
        <v/>
      </c>
      <c r="Q71" s="15" t="str">
        <f t="shared" si="22"/>
        <v/>
      </c>
      <c r="R71" s="15" t="str">
        <f t="shared" si="23"/>
        <v/>
      </c>
      <c r="S71" s="15" t="str">
        <f t="shared" si="24"/>
        <v/>
      </c>
      <c r="T71" s="15" t="str">
        <f t="shared" si="25"/>
        <v/>
      </c>
      <c r="U71" s="15" t="str">
        <f t="shared" si="26"/>
        <v/>
      </c>
      <c r="V71" s="20" t="str">
        <f t="shared" si="27"/>
        <v/>
      </c>
      <c r="W71" s="20" t="str">
        <f t="shared" si="28"/>
        <v/>
      </c>
      <c r="X71" s="20" t="str">
        <f t="shared" si="18"/>
        <v/>
      </c>
      <c r="Y71" s="68" t="str">
        <f t="shared" si="32"/>
        <v/>
      </c>
      <c r="Z71" s="442" t="str">
        <f t="shared" si="33"/>
        <v/>
      </c>
      <c r="AA71" s="20" t="str">
        <f t="shared" si="29"/>
        <v/>
      </c>
      <c r="AB71" s="249"/>
      <c r="AC71" s="117" t="str">
        <f t="shared" si="34"/>
        <v/>
      </c>
      <c r="AD71" s="126"/>
      <c r="AE71" s="14" t="str" cm="1">
        <f t="array" ref="AE71">_xlfn.IFS(N71="","",(IFERROR(VALUE(TRIM(SUBSTITUTE(AC71,CHAR(160),""))),0))=0,"Attention : montant présenté entièrement écarté",ROUND(Z71,2)&lt;ROUND(15%,2),"Attention : Montant temps d’affectation inférieur à 15%. La dépense doit être rejetée, ou vérifier que le personnel est affecté sur un autre type d'action",ROUND(AC71,2)&gt;ROUND(N71,2),"KO : Le montant retenu est supérieur au montant présenté. Merci de revoir la ligne de dépense ou plafonner son montant.",N71=0,"",ROUND(AC71,2)=ROUND(N71,2),"OK",ROUND(AC71,2)&lt;ROUND(N71,2),"Attention : Montant présenté partiellement écarté",TRUE,"")</f>
        <v/>
      </c>
      <c r="AF71" s="21" t="str">
        <f t="shared" si="30"/>
        <v/>
      </c>
    </row>
    <row r="72" spans="1:32" ht="15.95">
      <c r="A72" s="17">
        <v>64</v>
      </c>
      <c r="B72" s="129"/>
      <c r="C72" s="129"/>
      <c r="D72" s="7"/>
      <c r="E72" s="7"/>
      <c r="F72" s="258"/>
      <c r="G72" s="258"/>
      <c r="H72" s="9"/>
      <c r="I72" s="9"/>
      <c r="J72" s="20" t="str">
        <f t="shared" si="31"/>
        <v/>
      </c>
      <c r="K72" s="438"/>
      <c r="L72" s="330"/>
      <c r="M72" s="7"/>
      <c r="N72" s="20" t="str">
        <f t="shared" si="16"/>
        <v/>
      </c>
      <c r="O72" s="128"/>
      <c r="P72" s="127" t="str">
        <f t="shared" ref="P72:P108" si="35">IF(B72="","",B72)</f>
        <v/>
      </c>
      <c r="Q72" s="15" t="str">
        <f t="shared" ref="Q72:Q108" si="36">IF(C72="","",C72)</f>
        <v/>
      </c>
      <c r="R72" s="15" t="str">
        <f t="shared" ref="R72:R108" si="37">IF(D72="","",D72)</f>
        <v/>
      </c>
      <c r="S72" s="15" t="str">
        <f t="shared" ref="S72:S108" si="38">IF(E72="","",E72)</f>
        <v/>
      </c>
      <c r="T72" s="15" t="str">
        <f t="shared" ref="T72:T108" si="39">IF(F72="","",F72)</f>
        <v/>
      </c>
      <c r="U72" s="15" t="str">
        <f t="shared" ref="U72:U108" si="40">IF(G72="","",G72)</f>
        <v/>
      </c>
      <c r="V72" s="20" t="str">
        <f t="shared" ref="V72:V108" si="41">IF(H72="","",H72)</f>
        <v/>
      </c>
      <c r="W72" s="20" t="str">
        <f t="shared" ref="W72:W108" si="42">IF(I72="","",I72)</f>
        <v/>
      </c>
      <c r="X72" s="20" t="str">
        <f t="shared" si="18"/>
        <v/>
      </c>
      <c r="Y72" s="68" t="str">
        <f t="shared" si="32"/>
        <v/>
      </c>
      <c r="Z72" s="442" t="str">
        <f t="shared" si="33"/>
        <v/>
      </c>
      <c r="AA72" s="20" t="str">
        <f t="shared" ref="AA72:AA108" si="43">IF(M72="","",M72)</f>
        <v/>
      </c>
      <c r="AB72" s="249"/>
      <c r="AC72" s="117" t="str">
        <f t="shared" si="34"/>
        <v/>
      </c>
      <c r="AD72" s="126"/>
      <c r="AE72" s="14" t="str" cm="1">
        <f t="array" ref="AE72">_xlfn.IFS(N72="","",(IFERROR(VALUE(TRIM(SUBSTITUTE(AC72,CHAR(160),""))),0))=0,"Attention : montant présenté entièrement écarté",ROUND(Z72,2)&lt;ROUND(15%,2),"Attention : Montant temps d’affectation inférieur à 15%. La dépense doit être rejetée, ou vérifier que le personnel est affecté sur un autre type d'action",ROUND(AC72,2)&gt;ROUND(N72,2),"KO : Le montant retenu est supérieur au montant présenté. Merci de revoir la ligne de dépense ou plafonner son montant.",N72=0,"",ROUND(AC72,2)=ROUND(N72,2),"OK",ROUND(AC72,2)&lt;ROUND(N72,2),"Attention : Montant présenté partiellement écarté",TRUE,"")</f>
        <v/>
      </c>
      <c r="AF72" s="21" t="str">
        <f t="shared" ref="AF72:AF108" si="44">IF(N72="","",N72-AC72)</f>
        <v/>
      </c>
    </row>
    <row r="73" spans="1:32" ht="15.95">
      <c r="A73" s="17">
        <v>65</v>
      </c>
      <c r="B73" s="129"/>
      <c r="C73" s="129"/>
      <c r="D73" s="7"/>
      <c r="E73" s="7"/>
      <c r="F73" s="258"/>
      <c r="G73" s="258"/>
      <c r="H73" s="9"/>
      <c r="I73" s="9"/>
      <c r="J73" s="20" t="str">
        <f t="shared" ref="J73:J104" si="45">IF(H73="","",H73+I73)</f>
        <v/>
      </c>
      <c r="K73" s="438"/>
      <c r="L73" s="330"/>
      <c r="M73" s="7"/>
      <c r="N73" s="20" t="str">
        <f t="shared" si="16"/>
        <v/>
      </c>
      <c r="O73" s="128"/>
      <c r="P73" s="127" t="str">
        <f t="shared" si="35"/>
        <v/>
      </c>
      <c r="Q73" s="15" t="str">
        <f t="shared" si="36"/>
        <v/>
      </c>
      <c r="R73" s="15" t="str">
        <f t="shared" si="37"/>
        <v/>
      </c>
      <c r="S73" s="15" t="str">
        <f t="shared" si="38"/>
        <v/>
      </c>
      <c r="T73" s="15" t="str">
        <f t="shared" si="39"/>
        <v/>
      </c>
      <c r="U73" s="15" t="str">
        <f t="shared" si="40"/>
        <v/>
      </c>
      <c r="V73" s="20" t="str">
        <f t="shared" si="41"/>
        <v/>
      </c>
      <c r="W73" s="20" t="str">
        <f t="shared" si="42"/>
        <v/>
      </c>
      <c r="X73" s="20" t="str">
        <f t="shared" si="18"/>
        <v/>
      </c>
      <c r="Y73" s="68" t="str">
        <f t="shared" si="32"/>
        <v/>
      </c>
      <c r="Z73" s="442" t="str">
        <f t="shared" si="33"/>
        <v/>
      </c>
      <c r="AA73" s="20" t="str">
        <f t="shared" si="43"/>
        <v/>
      </c>
      <c r="AB73" s="249"/>
      <c r="AC73" s="117" t="str">
        <f t="shared" si="34"/>
        <v/>
      </c>
      <c r="AD73" s="126"/>
      <c r="AE73" s="14" t="str" cm="1">
        <f t="array" ref="AE73">_xlfn.IFS(N73="","",(IFERROR(VALUE(TRIM(SUBSTITUTE(AC73,CHAR(160),""))),0))=0,"Attention : montant présenté entièrement écarté",ROUND(Z73,2)&lt;ROUND(15%,2),"Attention : Montant temps d’affectation inférieur à 15%. La dépense doit être rejetée, ou vérifier que le personnel est affecté sur un autre type d'action",ROUND(AC73,2)&gt;ROUND(N73,2),"KO : Le montant retenu est supérieur au montant présenté. Merci de revoir la ligne de dépense ou plafonner son montant.",N73=0,"",ROUND(AC73,2)=ROUND(N73,2),"OK",ROUND(AC73,2)&lt;ROUND(N73,2),"Attention : Montant présenté partiellement écarté",TRUE,"")</f>
        <v/>
      </c>
      <c r="AF73" s="21" t="str">
        <f t="shared" si="44"/>
        <v/>
      </c>
    </row>
    <row r="74" spans="1:32" ht="15.95">
      <c r="A74" s="17">
        <v>66</v>
      </c>
      <c r="B74" s="129"/>
      <c r="C74" s="129"/>
      <c r="D74" s="7"/>
      <c r="E74" s="7"/>
      <c r="F74" s="258"/>
      <c r="G74" s="258"/>
      <c r="H74" s="9"/>
      <c r="I74" s="9"/>
      <c r="J74" s="20" t="str">
        <f t="shared" si="45"/>
        <v/>
      </c>
      <c r="K74" s="438"/>
      <c r="L74" s="330"/>
      <c r="M74" s="7"/>
      <c r="N74" s="20" t="str">
        <f t="shared" ref="N74:N108" si="46">IF(J74="","",J74*K74*L74)</f>
        <v/>
      </c>
      <c r="O74" s="128"/>
      <c r="P74" s="127" t="str">
        <f t="shared" si="35"/>
        <v/>
      </c>
      <c r="Q74" s="15" t="str">
        <f t="shared" si="36"/>
        <v/>
      </c>
      <c r="R74" s="15" t="str">
        <f t="shared" si="37"/>
        <v/>
      </c>
      <c r="S74" s="15" t="str">
        <f t="shared" si="38"/>
        <v/>
      </c>
      <c r="T74" s="15" t="str">
        <f t="shared" si="39"/>
        <v/>
      </c>
      <c r="U74" s="15" t="str">
        <f t="shared" si="40"/>
        <v/>
      </c>
      <c r="V74" s="20" t="str">
        <f t="shared" si="41"/>
        <v/>
      </c>
      <c r="W74" s="20" t="str">
        <f t="shared" si="42"/>
        <v/>
      </c>
      <c r="X74" s="20" t="str">
        <f t="shared" ref="X74:X108" si="47">IF(V74="","",V74+W74)</f>
        <v/>
      </c>
      <c r="Y74" s="68" t="str">
        <f t="shared" si="32"/>
        <v/>
      </c>
      <c r="Z74" s="442" t="str">
        <f t="shared" si="33"/>
        <v/>
      </c>
      <c r="AA74" s="20" t="str">
        <f t="shared" si="43"/>
        <v/>
      </c>
      <c r="AB74" s="249"/>
      <c r="AC74" s="117" t="str">
        <f t="shared" si="34"/>
        <v/>
      </c>
      <c r="AD74" s="126"/>
      <c r="AE74" s="14" t="str" cm="1">
        <f t="array" ref="AE74">_xlfn.IFS(N74="","",(IFERROR(VALUE(TRIM(SUBSTITUTE(AC74,CHAR(160),""))),0))=0,"Attention : montant présenté entièrement écarté",ROUND(Z74,2)&lt;ROUND(15%,2),"Attention : Montant temps d’affectation inférieur à 15%. La dépense doit être rejetée, ou vérifier que le personnel est affecté sur un autre type d'action",ROUND(AC74,2)&gt;ROUND(N74,2),"KO : Le montant retenu est supérieur au montant présenté. Merci de revoir la ligne de dépense ou plafonner son montant.",N74=0,"",ROUND(AC74,2)=ROUND(N74,2),"OK",ROUND(AC74,2)&lt;ROUND(N74,2),"Attention : Montant présenté partiellement écarté",TRUE,"")</f>
        <v/>
      </c>
      <c r="AF74" s="21" t="str">
        <f t="shared" si="44"/>
        <v/>
      </c>
    </row>
    <row r="75" spans="1:32" ht="15.95">
      <c r="A75" s="17">
        <v>67</v>
      </c>
      <c r="B75" s="129"/>
      <c r="C75" s="129"/>
      <c r="D75" s="7"/>
      <c r="E75" s="7"/>
      <c r="F75" s="258"/>
      <c r="G75" s="258"/>
      <c r="H75" s="9"/>
      <c r="I75" s="9"/>
      <c r="J75" s="20" t="str">
        <f t="shared" si="45"/>
        <v/>
      </c>
      <c r="K75" s="438"/>
      <c r="L75" s="330"/>
      <c r="M75" s="7"/>
      <c r="N75" s="20" t="str">
        <f t="shared" si="46"/>
        <v/>
      </c>
      <c r="O75" s="128"/>
      <c r="P75" s="127" t="str">
        <f t="shared" si="35"/>
        <v/>
      </c>
      <c r="Q75" s="15" t="str">
        <f t="shared" si="36"/>
        <v/>
      </c>
      <c r="R75" s="15" t="str">
        <f t="shared" si="37"/>
        <v/>
      </c>
      <c r="S75" s="15" t="str">
        <f t="shared" si="38"/>
        <v/>
      </c>
      <c r="T75" s="15" t="str">
        <f t="shared" si="39"/>
        <v/>
      </c>
      <c r="U75" s="15" t="str">
        <f t="shared" si="40"/>
        <v/>
      </c>
      <c r="V75" s="20" t="str">
        <f t="shared" si="41"/>
        <v/>
      </c>
      <c r="W75" s="20" t="str">
        <f t="shared" si="42"/>
        <v/>
      </c>
      <c r="X75" s="20" t="str">
        <f t="shared" si="47"/>
        <v/>
      </c>
      <c r="Y75" s="68" t="str">
        <f t="shared" si="32"/>
        <v/>
      </c>
      <c r="Z75" s="442" t="str">
        <f t="shared" si="33"/>
        <v/>
      </c>
      <c r="AA75" s="20" t="str">
        <f t="shared" si="43"/>
        <v/>
      </c>
      <c r="AB75" s="249"/>
      <c r="AC75" s="117" t="str">
        <f t="shared" ref="AC75:AC108" si="48">IF(Y75="","",X75*Y75*Z75)</f>
        <v/>
      </c>
      <c r="AD75" s="126"/>
      <c r="AE75" s="14" t="str" cm="1">
        <f t="array" ref="AE75">_xlfn.IFS(N75="","",(IFERROR(VALUE(TRIM(SUBSTITUTE(AC75,CHAR(160),""))),0))=0,"Attention : montant présenté entièrement écarté",ROUND(Z75,2)&lt;ROUND(15%,2),"Attention : Montant temps d’affectation inférieur à 15%. La dépense doit être rejetée, ou vérifier que le personnel est affecté sur un autre type d'action",ROUND(AC75,2)&gt;ROUND(N75,2),"KO : Le montant retenu est supérieur au montant présenté. Merci de revoir la ligne de dépense ou plafonner son montant.",N75=0,"",ROUND(AC75,2)=ROUND(N75,2),"OK",ROUND(AC75,2)&lt;ROUND(N75,2),"Attention : Montant présenté partiellement écarté",TRUE,"")</f>
        <v/>
      </c>
      <c r="AF75" s="21" t="str">
        <f t="shared" si="44"/>
        <v/>
      </c>
    </row>
    <row r="76" spans="1:32" ht="15.95">
      <c r="A76" s="17">
        <v>68</v>
      </c>
      <c r="B76" s="129"/>
      <c r="C76" s="129"/>
      <c r="D76" s="7"/>
      <c r="E76" s="7"/>
      <c r="F76" s="258"/>
      <c r="G76" s="258"/>
      <c r="H76" s="9"/>
      <c r="I76" s="9"/>
      <c r="J76" s="20" t="str">
        <f t="shared" si="45"/>
        <v/>
      </c>
      <c r="K76" s="438"/>
      <c r="L76" s="330"/>
      <c r="M76" s="7"/>
      <c r="N76" s="20" t="str">
        <f t="shared" si="46"/>
        <v/>
      </c>
      <c r="O76" s="128"/>
      <c r="P76" s="127" t="str">
        <f t="shared" si="35"/>
        <v/>
      </c>
      <c r="Q76" s="15" t="str">
        <f t="shared" si="36"/>
        <v/>
      </c>
      <c r="R76" s="15" t="str">
        <f t="shared" si="37"/>
        <v/>
      </c>
      <c r="S76" s="15" t="str">
        <f t="shared" si="38"/>
        <v/>
      </c>
      <c r="T76" s="15" t="str">
        <f t="shared" si="39"/>
        <v/>
      </c>
      <c r="U76" s="15" t="str">
        <f t="shared" si="40"/>
        <v/>
      </c>
      <c r="V76" s="20" t="str">
        <f t="shared" si="41"/>
        <v/>
      </c>
      <c r="W76" s="20" t="str">
        <f t="shared" si="42"/>
        <v/>
      </c>
      <c r="X76" s="20" t="str">
        <f t="shared" si="47"/>
        <v/>
      </c>
      <c r="Y76" s="68" t="str">
        <f t="shared" si="32"/>
        <v/>
      </c>
      <c r="Z76" s="442" t="str">
        <f t="shared" si="33"/>
        <v/>
      </c>
      <c r="AA76" s="20" t="str">
        <f t="shared" si="43"/>
        <v/>
      </c>
      <c r="AB76" s="249"/>
      <c r="AC76" s="117" t="str">
        <f t="shared" si="48"/>
        <v/>
      </c>
      <c r="AD76" s="126"/>
      <c r="AE76" s="14" t="str" cm="1">
        <f t="array" ref="AE76">_xlfn.IFS(N76="","",(IFERROR(VALUE(TRIM(SUBSTITUTE(AC76,CHAR(160),""))),0))=0,"Attention : montant présenté entièrement écarté",ROUND(Z76,2)&lt;ROUND(15%,2),"Attention : Montant temps d’affectation inférieur à 15%. La dépense doit être rejetée, ou vérifier que le personnel est affecté sur un autre type d'action",ROUND(AC76,2)&gt;ROUND(N76,2),"KO : Le montant retenu est supérieur au montant présenté. Merci de revoir la ligne de dépense ou plafonner son montant.",N76=0,"",ROUND(AC76,2)=ROUND(N76,2),"OK",ROUND(AC76,2)&lt;ROUND(N76,2),"Attention : Montant présenté partiellement écarté",TRUE,"")</f>
        <v/>
      </c>
      <c r="AF76" s="21" t="str">
        <f t="shared" si="44"/>
        <v/>
      </c>
    </row>
    <row r="77" spans="1:32" ht="15.95">
      <c r="A77" s="17">
        <v>69</v>
      </c>
      <c r="B77" s="129"/>
      <c r="C77" s="129"/>
      <c r="D77" s="7"/>
      <c r="E77" s="7"/>
      <c r="F77" s="258"/>
      <c r="G77" s="258"/>
      <c r="H77" s="9"/>
      <c r="I77" s="9"/>
      <c r="J77" s="20" t="str">
        <f t="shared" si="45"/>
        <v/>
      </c>
      <c r="K77" s="438"/>
      <c r="L77" s="330"/>
      <c r="M77" s="7"/>
      <c r="N77" s="20" t="str">
        <f t="shared" si="46"/>
        <v/>
      </c>
      <c r="O77" s="128"/>
      <c r="P77" s="127" t="str">
        <f t="shared" si="35"/>
        <v/>
      </c>
      <c r="Q77" s="15" t="str">
        <f t="shared" si="36"/>
        <v/>
      </c>
      <c r="R77" s="15" t="str">
        <f t="shared" si="37"/>
        <v/>
      </c>
      <c r="S77" s="15" t="str">
        <f t="shared" si="38"/>
        <v/>
      </c>
      <c r="T77" s="15" t="str">
        <f t="shared" si="39"/>
        <v/>
      </c>
      <c r="U77" s="15" t="str">
        <f t="shared" si="40"/>
        <v/>
      </c>
      <c r="V77" s="20" t="str">
        <f t="shared" si="41"/>
        <v/>
      </c>
      <c r="W77" s="20" t="str">
        <f t="shared" si="42"/>
        <v/>
      </c>
      <c r="X77" s="20" t="str">
        <f t="shared" si="47"/>
        <v/>
      </c>
      <c r="Y77" s="68" t="str">
        <f t="shared" si="32"/>
        <v/>
      </c>
      <c r="Z77" s="442" t="str">
        <f t="shared" si="33"/>
        <v/>
      </c>
      <c r="AA77" s="20" t="str">
        <f t="shared" si="43"/>
        <v/>
      </c>
      <c r="AB77" s="249"/>
      <c r="AC77" s="117" t="str">
        <f t="shared" si="48"/>
        <v/>
      </c>
      <c r="AD77" s="126"/>
      <c r="AE77" s="14" t="str" cm="1">
        <f t="array" ref="AE77">_xlfn.IFS(N77="","",(IFERROR(VALUE(TRIM(SUBSTITUTE(AC77,CHAR(160),""))),0))=0,"Attention : montant présenté entièrement écarté",ROUND(Z77,2)&lt;ROUND(15%,2),"Attention : Montant temps d’affectation inférieur à 15%. La dépense doit être rejetée, ou vérifier que le personnel est affecté sur un autre type d'action",ROUND(AC77,2)&gt;ROUND(N77,2),"KO : Le montant retenu est supérieur au montant présenté. Merci de revoir la ligne de dépense ou plafonner son montant.",N77=0,"",ROUND(AC77,2)=ROUND(N77,2),"OK",ROUND(AC77,2)&lt;ROUND(N77,2),"Attention : Montant présenté partiellement écarté",TRUE,"")</f>
        <v/>
      </c>
      <c r="AF77" s="21" t="str">
        <f t="shared" si="44"/>
        <v/>
      </c>
    </row>
    <row r="78" spans="1:32" ht="15.95">
      <c r="A78" s="17">
        <v>70</v>
      </c>
      <c r="B78" s="129"/>
      <c r="C78" s="129"/>
      <c r="D78" s="7"/>
      <c r="E78" s="7"/>
      <c r="F78" s="258"/>
      <c r="G78" s="258"/>
      <c r="H78" s="9"/>
      <c r="I78" s="9"/>
      <c r="J78" s="20" t="str">
        <f t="shared" si="45"/>
        <v/>
      </c>
      <c r="K78" s="438"/>
      <c r="L78" s="330"/>
      <c r="M78" s="7"/>
      <c r="N78" s="20" t="str">
        <f t="shared" si="46"/>
        <v/>
      </c>
      <c r="O78" s="128"/>
      <c r="P78" s="127" t="str">
        <f t="shared" si="35"/>
        <v/>
      </c>
      <c r="Q78" s="15" t="str">
        <f t="shared" si="36"/>
        <v/>
      </c>
      <c r="R78" s="15" t="str">
        <f t="shared" si="37"/>
        <v/>
      </c>
      <c r="S78" s="15" t="str">
        <f t="shared" si="38"/>
        <v/>
      </c>
      <c r="T78" s="15" t="str">
        <f t="shared" si="39"/>
        <v/>
      </c>
      <c r="U78" s="15" t="str">
        <f t="shared" si="40"/>
        <v/>
      </c>
      <c r="V78" s="20" t="str">
        <f t="shared" si="41"/>
        <v/>
      </c>
      <c r="W78" s="20" t="str">
        <f t="shared" si="42"/>
        <v/>
      </c>
      <c r="X78" s="20" t="str">
        <f t="shared" si="47"/>
        <v/>
      </c>
      <c r="Y78" s="68"/>
      <c r="Z78" s="442" t="str">
        <f t="shared" ref="Z78:Z108" si="49">IF(L78="","",L78)</f>
        <v/>
      </c>
      <c r="AA78" s="20" t="str">
        <f t="shared" si="43"/>
        <v/>
      </c>
      <c r="AB78" s="249"/>
      <c r="AC78" s="117" t="str">
        <f t="shared" si="48"/>
        <v/>
      </c>
      <c r="AD78" s="126"/>
      <c r="AE78" s="14" t="str" cm="1">
        <f t="array" ref="AE78">_xlfn.IFS(N78="","",(IFERROR(VALUE(TRIM(SUBSTITUTE(AC78,CHAR(160),""))),0))=0,"Attention : montant présenté entièrement écarté",ROUND(Z78,2)&lt;ROUND(15%,2),"Attention : Montant temps d’affectation inférieur à 15%. La dépense doit être rejetée, ou vérifier que le personnel est affecté sur un autre type d'action",ROUND(AC78,2)&gt;ROUND(N78,2),"KO : Le montant retenu est supérieur au montant présenté. Merci de revoir la ligne de dépense ou plafonner son montant.",N78=0,"",ROUND(AC78,2)=ROUND(N78,2),"OK",ROUND(AC78,2)&lt;ROUND(N78,2),"Attention : Montant présenté partiellement écarté",TRUE,"")</f>
        <v/>
      </c>
      <c r="AF78" s="21" t="str">
        <f t="shared" si="44"/>
        <v/>
      </c>
    </row>
    <row r="79" spans="1:32" ht="15.95">
      <c r="A79" s="17">
        <v>71</v>
      </c>
      <c r="B79" s="129"/>
      <c r="C79" s="129"/>
      <c r="D79" s="7"/>
      <c r="E79" s="7"/>
      <c r="F79" s="258"/>
      <c r="G79" s="258"/>
      <c r="H79" s="9"/>
      <c r="I79" s="9"/>
      <c r="J79" s="20" t="str">
        <f t="shared" si="45"/>
        <v/>
      </c>
      <c r="K79" s="438"/>
      <c r="L79" s="330"/>
      <c r="M79" s="7"/>
      <c r="N79" s="20" t="str">
        <f t="shared" si="46"/>
        <v/>
      </c>
      <c r="O79" s="128"/>
      <c r="P79" s="127" t="str">
        <f t="shared" si="35"/>
        <v/>
      </c>
      <c r="Q79" s="15" t="str">
        <f t="shared" si="36"/>
        <v/>
      </c>
      <c r="R79" s="15" t="str">
        <f t="shared" si="37"/>
        <v/>
      </c>
      <c r="S79" s="15" t="str">
        <f t="shared" si="38"/>
        <v/>
      </c>
      <c r="T79" s="15" t="str">
        <f t="shared" si="39"/>
        <v/>
      </c>
      <c r="U79" s="15" t="str">
        <f t="shared" si="40"/>
        <v/>
      </c>
      <c r="V79" s="20" t="str">
        <f t="shared" si="41"/>
        <v/>
      </c>
      <c r="W79" s="20" t="str">
        <f t="shared" si="42"/>
        <v/>
      </c>
      <c r="X79" s="20" t="str">
        <f t="shared" si="47"/>
        <v/>
      </c>
      <c r="Y79" s="68"/>
      <c r="Z79" s="442" t="str">
        <f t="shared" si="49"/>
        <v/>
      </c>
      <c r="AA79" s="20" t="str">
        <f t="shared" si="43"/>
        <v/>
      </c>
      <c r="AB79" s="249"/>
      <c r="AC79" s="117" t="str">
        <f t="shared" si="48"/>
        <v/>
      </c>
      <c r="AD79" s="126"/>
      <c r="AE79" s="14" t="str" cm="1">
        <f t="array" ref="AE79">_xlfn.IFS(N79="","",(IFERROR(VALUE(TRIM(SUBSTITUTE(AC79,CHAR(160),""))),0))=0,"Attention : montant présenté entièrement écarté",ROUND(Z79,2)&lt;ROUND(15%,2),"Attention : Montant temps d’affectation inférieur à 15%. La dépense doit être rejetée, ou vérifier que le personnel est affecté sur un autre type d'action",ROUND(AC79,2)&gt;ROUND(N79,2),"KO : Le montant retenu est supérieur au montant présenté. Merci de revoir la ligne de dépense ou plafonner son montant.",N79=0,"",ROUND(AC79,2)=ROUND(N79,2),"OK",ROUND(AC79,2)&lt;ROUND(N79,2),"Attention : Montant présenté partiellement écarté",TRUE,"")</f>
        <v/>
      </c>
      <c r="AF79" s="21" t="str">
        <f t="shared" si="44"/>
        <v/>
      </c>
    </row>
    <row r="80" spans="1:32" ht="15.95">
      <c r="A80" s="17">
        <v>72</v>
      </c>
      <c r="B80" s="129"/>
      <c r="C80" s="129"/>
      <c r="D80" s="7"/>
      <c r="E80" s="7"/>
      <c r="F80" s="258"/>
      <c r="G80" s="258"/>
      <c r="H80" s="9"/>
      <c r="I80" s="9"/>
      <c r="J80" s="20" t="str">
        <f t="shared" si="45"/>
        <v/>
      </c>
      <c r="K80" s="438"/>
      <c r="L80" s="330"/>
      <c r="M80" s="7"/>
      <c r="N80" s="20" t="str">
        <f t="shared" si="46"/>
        <v/>
      </c>
      <c r="O80" s="128"/>
      <c r="P80" s="127" t="str">
        <f t="shared" si="35"/>
        <v/>
      </c>
      <c r="Q80" s="15" t="str">
        <f t="shared" si="36"/>
        <v/>
      </c>
      <c r="R80" s="15" t="str">
        <f t="shared" si="37"/>
        <v/>
      </c>
      <c r="S80" s="15" t="str">
        <f t="shared" si="38"/>
        <v/>
      </c>
      <c r="T80" s="15" t="str">
        <f t="shared" si="39"/>
        <v/>
      </c>
      <c r="U80" s="15" t="str">
        <f t="shared" si="40"/>
        <v/>
      </c>
      <c r="V80" s="20" t="str">
        <f t="shared" si="41"/>
        <v/>
      </c>
      <c r="W80" s="20" t="str">
        <f t="shared" si="42"/>
        <v/>
      </c>
      <c r="X80" s="20" t="str">
        <f t="shared" si="47"/>
        <v/>
      </c>
      <c r="Y80" s="68"/>
      <c r="Z80" s="442" t="str">
        <f t="shared" si="49"/>
        <v/>
      </c>
      <c r="AA80" s="20" t="str">
        <f t="shared" si="43"/>
        <v/>
      </c>
      <c r="AB80" s="249"/>
      <c r="AC80" s="117" t="str">
        <f t="shared" si="48"/>
        <v/>
      </c>
      <c r="AD80" s="126"/>
      <c r="AE80" s="14" t="str" cm="1">
        <f t="array" ref="AE80">_xlfn.IFS(N80="","",(IFERROR(VALUE(TRIM(SUBSTITUTE(AC80,CHAR(160),""))),0))=0,"Attention : montant présenté entièrement écarté",ROUND(Z80,2)&lt;ROUND(15%,2),"Attention : Montant temps d’affectation inférieur à 15%. La dépense doit être rejetée, ou vérifier que le personnel est affecté sur un autre type d'action",ROUND(AC80,2)&gt;ROUND(N80,2),"KO : Le montant retenu est supérieur au montant présenté. Merci de revoir la ligne de dépense ou plafonner son montant.",N80=0,"",ROUND(AC80,2)=ROUND(N80,2),"OK",ROUND(AC80,2)&lt;ROUND(N80,2),"Attention : Montant présenté partiellement écarté",TRUE,"")</f>
        <v/>
      </c>
      <c r="AF80" s="21" t="str">
        <f t="shared" si="44"/>
        <v/>
      </c>
    </row>
    <row r="81" spans="1:32" ht="15.95">
      <c r="A81" s="17">
        <v>73</v>
      </c>
      <c r="B81" s="129"/>
      <c r="C81" s="129"/>
      <c r="D81" s="7"/>
      <c r="E81" s="7"/>
      <c r="F81" s="258"/>
      <c r="G81" s="258"/>
      <c r="H81" s="9"/>
      <c r="I81" s="9"/>
      <c r="J81" s="20" t="str">
        <f t="shared" si="45"/>
        <v/>
      </c>
      <c r="K81" s="438"/>
      <c r="L81" s="330"/>
      <c r="M81" s="7"/>
      <c r="N81" s="20" t="str">
        <f t="shared" si="46"/>
        <v/>
      </c>
      <c r="O81" s="128"/>
      <c r="P81" s="127" t="str">
        <f t="shared" si="35"/>
        <v/>
      </c>
      <c r="Q81" s="15" t="str">
        <f t="shared" si="36"/>
        <v/>
      </c>
      <c r="R81" s="15" t="str">
        <f t="shared" si="37"/>
        <v/>
      </c>
      <c r="S81" s="15" t="str">
        <f t="shared" si="38"/>
        <v/>
      </c>
      <c r="T81" s="15" t="str">
        <f t="shared" si="39"/>
        <v/>
      </c>
      <c r="U81" s="15" t="str">
        <f t="shared" si="40"/>
        <v/>
      </c>
      <c r="V81" s="20" t="str">
        <f t="shared" si="41"/>
        <v/>
      </c>
      <c r="W81" s="20" t="str">
        <f t="shared" si="42"/>
        <v/>
      </c>
      <c r="X81" s="20" t="str">
        <f t="shared" si="47"/>
        <v/>
      </c>
      <c r="Y81" s="68"/>
      <c r="Z81" s="442" t="str">
        <f t="shared" si="49"/>
        <v/>
      </c>
      <c r="AA81" s="20" t="str">
        <f t="shared" si="43"/>
        <v/>
      </c>
      <c r="AB81" s="249"/>
      <c r="AC81" s="117" t="str">
        <f t="shared" si="48"/>
        <v/>
      </c>
      <c r="AD81" s="126"/>
      <c r="AE81" s="14" t="str" cm="1">
        <f t="array" ref="AE81">_xlfn.IFS(N81="","",(IFERROR(VALUE(TRIM(SUBSTITUTE(AC81,CHAR(160),""))),0))=0,"Attention : montant présenté entièrement écarté",ROUND(Z81,2)&lt;ROUND(15%,2),"Attention : Montant temps d’affectation inférieur à 15%. La dépense doit être rejetée, ou vérifier que le personnel est affecté sur un autre type d'action",ROUND(AC81,2)&gt;ROUND(N81,2),"KO : Le montant retenu est supérieur au montant présenté. Merci de revoir la ligne de dépense ou plafonner son montant.",N81=0,"",ROUND(AC81,2)=ROUND(N81,2),"OK",ROUND(AC81,2)&lt;ROUND(N81,2),"Attention : Montant présenté partiellement écarté",TRUE,"")</f>
        <v/>
      </c>
      <c r="AF81" s="21" t="str">
        <f t="shared" si="44"/>
        <v/>
      </c>
    </row>
    <row r="82" spans="1:32" ht="15.95">
      <c r="A82" s="17">
        <v>74</v>
      </c>
      <c r="B82" s="129"/>
      <c r="C82" s="129"/>
      <c r="D82" s="7"/>
      <c r="E82" s="7"/>
      <c r="F82" s="258"/>
      <c r="G82" s="258"/>
      <c r="H82" s="9"/>
      <c r="I82" s="9"/>
      <c r="J82" s="20" t="str">
        <f t="shared" si="45"/>
        <v/>
      </c>
      <c r="K82" s="438"/>
      <c r="L82" s="330"/>
      <c r="M82" s="7"/>
      <c r="N82" s="20" t="str">
        <f t="shared" si="46"/>
        <v/>
      </c>
      <c r="O82" s="128"/>
      <c r="P82" s="127" t="str">
        <f t="shared" si="35"/>
        <v/>
      </c>
      <c r="Q82" s="15" t="str">
        <f t="shared" si="36"/>
        <v/>
      </c>
      <c r="R82" s="15" t="str">
        <f t="shared" si="37"/>
        <v/>
      </c>
      <c r="S82" s="15" t="str">
        <f t="shared" si="38"/>
        <v/>
      </c>
      <c r="T82" s="15" t="str">
        <f t="shared" si="39"/>
        <v/>
      </c>
      <c r="U82" s="15" t="str">
        <f t="shared" si="40"/>
        <v/>
      </c>
      <c r="V82" s="20" t="str">
        <f t="shared" si="41"/>
        <v/>
      </c>
      <c r="W82" s="20" t="str">
        <f t="shared" si="42"/>
        <v/>
      </c>
      <c r="X82" s="20" t="str">
        <f t="shared" si="47"/>
        <v/>
      </c>
      <c r="Y82" s="68"/>
      <c r="Z82" s="442" t="str">
        <f t="shared" si="49"/>
        <v/>
      </c>
      <c r="AA82" s="20" t="str">
        <f t="shared" si="43"/>
        <v/>
      </c>
      <c r="AB82" s="249"/>
      <c r="AC82" s="117" t="str">
        <f t="shared" si="48"/>
        <v/>
      </c>
      <c r="AD82" s="126"/>
      <c r="AE82" s="14" t="str" cm="1">
        <f t="array" ref="AE82">_xlfn.IFS(N82="","",(IFERROR(VALUE(TRIM(SUBSTITUTE(AC82,CHAR(160),""))),0))=0,"Attention : montant présenté entièrement écarté",ROUND(Z82,2)&lt;ROUND(15%,2),"Attention : Montant temps d’affectation inférieur à 15%. La dépense doit être rejetée, ou vérifier que le personnel est affecté sur un autre type d'action",ROUND(AC82,2)&gt;ROUND(N82,2),"KO : Le montant retenu est supérieur au montant présenté. Merci de revoir la ligne de dépense ou plafonner son montant.",N82=0,"",ROUND(AC82,2)=ROUND(N82,2),"OK",ROUND(AC82,2)&lt;ROUND(N82,2),"Attention : Montant présenté partiellement écarté",TRUE,"")</f>
        <v/>
      </c>
      <c r="AF82" s="21" t="str">
        <f t="shared" si="44"/>
        <v/>
      </c>
    </row>
    <row r="83" spans="1:32" ht="15.95">
      <c r="A83" s="17">
        <v>75</v>
      </c>
      <c r="B83" s="129"/>
      <c r="C83" s="129"/>
      <c r="D83" s="7"/>
      <c r="E83" s="7"/>
      <c r="F83" s="258"/>
      <c r="G83" s="258"/>
      <c r="H83" s="9"/>
      <c r="I83" s="9"/>
      <c r="J83" s="20" t="str">
        <f t="shared" si="45"/>
        <v/>
      </c>
      <c r="K83" s="438"/>
      <c r="L83" s="330"/>
      <c r="M83" s="7"/>
      <c r="N83" s="20" t="str">
        <f t="shared" si="46"/>
        <v/>
      </c>
      <c r="O83" s="128"/>
      <c r="P83" s="127" t="str">
        <f t="shared" si="35"/>
        <v/>
      </c>
      <c r="Q83" s="15" t="str">
        <f t="shared" si="36"/>
        <v/>
      </c>
      <c r="R83" s="15" t="str">
        <f t="shared" si="37"/>
        <v/>
      </c>
      <c r="S83" s="15" t="str">
        <f t="shared" si="38"/>
        <v/>
      </c>
      <c r="T83" s="15" t="str">
        <f t="shared" si="39"/>
        <v/>
      </c>
      <c r="U83" s="15" t="str">
        <f t="shared" si="40"/>
        <v/>
      </c>
      <c r="V83" s="20" t="str">
        <f t="shared" si="41"/>
        <v/>
      </c>
      <c r="W83" s="20" t="str">
        <f t="shared" si="42"/>
        <v/>
      </c>
      <c r="X83" s="20" t="str">
        <f t="shared" si="47"/>
        <v/>
      </c>
      <c r="Y83" s="68"/>
      <c r="Z83" s="442" t="str">
        <f t="shared" si="49"/>
        <v/>
      </c>
      <c r="AA83" s="20" t="str">
        <f t="shared" si="43"/>
        <v/>
      </c>
      <c r="AB83" s="249"/>
      <c r="AC83" s="117" t="str">
        <f t="shared" si="48"/>
        <v/>
      </c>
      <c r="AD83" s="126"/>
      <c r="AE83" s="14" t="str" cm="1">
        <f t="array" ref="AE83">_xlfn.IFS(N83="","",(IFERROR(VALUE(TRIM(SUBSTITUTE(AC83,CHAR(160),""))),0))=0,"Attention : montant présenté entièrement écarté",ROUND(Z83,2)&lt;ROUND(15%,2),"Attention : Montant temps d’affectation inférieur à 15%. La dépense doit être rejetée, ou vérifier que le personnel est affecté sur un autre type d'action",ROUND(AC83,2)&gt;ROUND(N83,2),"KO : Le montant retenu est supérieur au montant présenté. Merci de revoir la ligne de dépense ou plafonner son montant.",N83=0,"",ROUND(AC83,2)=ROUND(N83,2),"OK",ROUND(AC83,2)&lt;ROUND(N83,2),"Attention : Montant présenté partiellement écarté",TRUE,"")</f>
        <v/>
      </c>
      <c r="AF83" s="21" t="str">
        <f t="shared" si="44"/>
        <v/>
      </c>
    </row>
    <row r="84" spans="1:32" ht="15.95">
      <c r="A84" s="17">
        <v>76</v>
      </c>
      <c r="B84" s="129"/>
      <c r="C84" s="129"/>
      <c r="D84" s="7"/>
      <c r="E84" s="7"/>
      <c r="F84" s="258"/>
      <c r="G84" s="258"/>
      <c r="H84" s="9"/>
      <c r="I84" s="9"/>
      <c r="J84" s="20" t="str">
        <f t="shared" si="45"/>
        <v/>
      </c>
      <c r="K84" s="438"/>
      <c r="L84" s="330"/>
      <c r="M84" s="7"/>
      <c r="N84" s="20" t="str">
        <f t="shared" si="46"/>
        <v/>
      </c>
      <c r="O84" s="128"/>
      <c r="P84" s="127" t="str">
        <f t="shared" si="35"/>
        <v/>
      </c>
      <c r="Q84" s="15" t="str">
        <f t="shared" si="36"/>
        <v/>
      </c>
      <c r="R84" s="15" t="str">
        <f t="shared" si="37"/>
        <v/>
      </c>
      <c r="S84" s="15" t="str">
        <f t="shared" si="38"/>
        <v/>
      </c>
      <c r="T84" s="15" t="str">
        <f t="shared" si="39"/>
        <v/>
      </c>
      <c r="U84" s="15" t="str">
        <f t="shared" si="40"/>
        <v/>
      </c>
      <c r="V84" s="20" t="str">
        <f t="shared" si="41"/>
        <v/>
      </c>
      <c r="W84" s="20" t="str">
        <f t="shared" si="42"/>
        <v/>
      </c>
      <c r="X84" s="20" t="str">
        <f t="shared" si="47"/>
        <v/>
      </c>
      <c r="Y84" s="68"/>
      <c r="Z84" s="442" t="str">
        <f t="shared" si="49"/>
        <v/>
      </c>
      <c r="AA84" s="20" t="str">
        <f t="shared" si="43"/>
        <v/>
      </c>
      <c r="AB84" s="249"/>
      <c r="AC84" s="117" t="str">
        <f t="shared" si="48"/>
        <v/>
      </c>
      <c r="AD84" s="126"/>
      <c r="AE84" s="14" t="str" cm="1">
        <f t="array" ref="AE84">_xlfn.IFS(N84="","",(IFERROR(VALUE(TRIM(SUBSTITUTE(AC84,CHAR(160),""))),0))=0,"Attention : montant présenté entièrement écarté",ROUND(Z84,2)&lt;ROUND(15%,2),"Attention : Montant temps d’affectation inférieur à 15%. La dépense doit être rejetée, ou vérifier que le personnel est affecté sur un autre type d'action",ROUND(AC84,2)&gt;ROUND(N84,2),"KO : Le montant retenu est supérieur au montant présenté. Merci de revoir la ligne de dépense ou plafonner son montant.",N84=0,"",ROUND(AC84,2)=ROUND(N84,2),"OK",ROUND(AC84,2)&lt;ROUND(N84,2),"Attention : Montant présenté partiellement écarté",TRUE,"")</f>
        <v/>
      </c>
      <c r="AF84" s="21" t="str">
        <f t="shared" si="44"/>
        <v/>
      </c>
    </row>
    <row r="85" spans="1:32" ht="15.95">
      <c r="A85" s="17">
        <v>77</v>
      </c>
      <c r="B85" s="129"/>
      <c r="C85" s="129"/>
      <c r="D85" s="7"/>
      <c r="E85" s="7"/>
      <c r="F85" s="258"/>
      <c r="G85" s="258"/>
      <c r="H85" s="9"/>
      <c r="I85" s="9"/>
      <c r="J85" s="20" t="str">
        <f t="shared" si="45"/>
        <v/>
      </c>
      <c r="K85" s="438"/>
      <c r="L85" s="330"/>
      <c r="M85" s="7"/>
      <c r="N85" s="20" t="str">
        <f t="shared" si="46"/>
        <v/>
      </c>
      <c r="O85" s="128"/>
      <c r="P85" s="127" t="str">
        <f t="shared" si="35"/>
        <v/>
      </c>
      <c r="Q85" s="15" t="str">
        <f t="shared" si="36"/>
        <v/>
      </c>
      <c r="R85" s="15" t="str">
        <f t="shared" si="37"/>
        <v/>
      </c>
      <c r="S85" s="15" t="str">
        <f t="shared" si="38"/>
        <v/>
      </c>
      <c r="T85" s="15" t="str">
        <f t="shared" si="39"/>
        <v/>
      </c>
      <c r="U85" s="15" t="str">
        <f t="shared" si="40"/>
        <v/>
      </c>
      <c r="V85" s="20" t="str">
        <f t="shared" si="41"/>
        <v/>
      </c>
      <c r="W85" s="20" t="str">
        <f t="shared" si="42"/>
        <v/>
      </c>
      <c r="X85" s="20" t="str">
        <f t="shared" si="47"/>
        <v/>
      </c>
      <c r="Y85" s="68"/>
      <c r="Z85" s="442" t="str">
        <f t="shared" si="49"/>
        <v/>
      </c>
      <c r="AA85" s="20" t="str">
        <f t="shared" si="43"/>
        <v/>
      </c>
      <c r="AB85" s="249"/>
      <c r="AC85" s="117" t="str">
        <f t="shared" si="48"/>
        <v/>
      </c>
      <c r="AD85" s="126"/>
      <c r="AE85" s="14" t="str" cm="1">
        <f t="array" ref="AE85">_xlfn.IFS(N85="","",(IFERROR(VALUE(TRIM(SUBSTITUTE(AC85,CHAR(160),""))),0))=0,"Attention : montant présenté entièrement écarté",ROUND(Z85,2)&lt;ROUND(15%,2),"Attention : Montant temps d’affectation inférieur à 15%. La dépense doit être rejetée, ou vérifier que le personnel est affecté sur un autre type d'action",ROUND(AC85,2)&gt;ROUND(N85,2),"KO : Le montant retenu est supérieur au montant présenté. Merci de revoir la ligne de dépense ou plafonner son montant.",N85=0,"",ROUND(AC85,2)=ROUND(N85,2),"OK",ROUND(AC85,2)&lt;ROUND(N85,2),"Attention : Montant présenté partiellement écarté",TRUE,"")</f>
        <v/>
      </c>
      <c r="AF85" s="21" t="str">
        <f t="shared" si="44"/>
        <v/>
      </c>
    </row>
    <row r="86" spans="1:32" ht="15.95">
      <c r="A86" s="17">
        <v>78</v>
      </c>
      <c r="B86" s="129"/>
      <c r="C86" s="129"/>
      <c r="D86" s="7"/>
      <c r="E86" s="7"/>
      <c r="F86" s="258"/>
      <c r="G86" s="258"/>
      <c r="H86" s="9"/>
      <c r="I86" s="9"/>
      <c r="J86" s="20" t="str">
        <f t="shared" si="45"/>
        <v/>
      </c>
      <c r="K86" s="438"/>
      <c r="L86" s="330"/>
      <c r="M86" s="7"/>
      <c r="N86" s="20" t="str">
        <f t="shared" si="46"/>
        <v/>
      </c>
      <c r="O86" s="128"/>
      <c r="P86" s="127" t="str">
        <f t="shared" si="35"/>
        <v/>
      </c>
      <c r="Q86" s="15" t="str">
        <f t="shared" si="36"/>
        <v/>
      </c>
      <c r="R86" s="15" t="str">
        <f t="shared" si="37"/>
        <v/>
      </c>
      <c r="S86" s="15" t="str">
        <f t="shared" si="38"/>
        <v/>
      </c>
      <c r="T86" s="15" t="str">
        <f t="shared" si="39"/>
        <v/>
      </c>
      <c r="U86" s="15" t="str">
        <f t="shared" si="40"/>
        <v/>
      </c>
      <c r="V86" s="20" t="str">
        <f t="shared" si="41"/>
        <v/>
      </c>
      <c r="W86" s="20" t="str">
        <f t="shared" si="42"/>
        <v/>
      </c>
      <c r="X86" s="20" t="str">
        <f t="shared" si="47"/>
        <v/>
      </c>
      <c r="Y86" s="68"/>
      <c r="Z86" s="442" t="str">
        <f t="shared" si="49"/>
        <v/>
      </c>
      <c r="AA86" s="20" t="str">
        <f t="shared" si="43"/>
        <v/>
      </c>
      <c r="AB86" s="249"/>
      <c r="AC86" s="117" t="str">
        <f t="shared" si="48"/>
        <v/>
      </c>
      <c r="AD86" s="126"/>
      <c r="AE86" s="14" t="str" cm="1">
        <f t="array" ref="AE86">_xlfn.IFS(N86="","",(IFERROR(VALUE(TRIM(SUBSTITUTE(AC86,CHAR(160),""))),0))=0,"Attention : montant présenté entièrement écarté",ROUND(Z86,2)&lt;ROUND(15%,2),"Attention : Montant temps d’affectation inférieur à 15%. La dépense doit être rejetée, ou vérifier que le personnel est affecté sur un autre type d'action",ROUND(AC86,2)&gt;ROUND(N86,2),"KO : Le montant retenu est supérieur au montant présenté. Merci de revoir la ligne de dépense ou plafonner son montant.",N86=0,"",ROUND(AC86,2)=ROUND(N86,2),"OK",ROUND(AC86,2)&lt;ROUND(N86,2),"Attention : Montant présenté partiellement écarté",TRUE,"")</f>
        <v/>
      </c>
      <c r="AF86" s="21" t="str">
        <f t="shared" si="44"/>
        <v/>
      </c>
    </row>
    <row r="87" spans="1:32" ht="15.95">
      <c r="A87" s="17">
        <v>79</v>
      </c>
      <c r="B87" s="129"/>
      <c r="C87" s="129"/>
      <c r="D87" s="7"/>
      <c r="E87" s="7"/>
      <c r="F87" s="258"/>
      <c r="G87" s="258"/>
      <c r="H87" s="9"/>
      <c r="I87" s="9"/>
      <c r="J87" s="20" t="str">
        <f t="shared" si="45"/>
        <v/>
      </c>
      <c r="K87" s="438"/>
      <c r="L87" s="330"/>
      <c r="M87" s="7"/>
      <c r="N87" s="20" t="str">
        <f t="shared" si="46"/>
        <v/>
      </c>
      <c r="O87" s="128"/>
      <c r="P87" s="127" t="str">
        <f t="shared" si="35"/>
        <v/>
      </c>
      <c r="Q87" s="15" t="str">
        <f t="shared" si="36"/>
        <v/>
      </c>
      <c r="R87" s="15" t="str">
        <f t="shared" si="37"/>
        <v/>
      </c>
      <c r="S87" s="15" t="str">
        <f t="shared" si="38"/>
        <v/>
      </c>
      <c r="T87" s="15" t="str">
        <f t="shared" si="39"/>
        <v/>
      </c>
      <c r="U87" s="15" t="str">
        <f t="shared" si="40"/>
        <v/>
      </c>
      <c r="V87" s="20" t="str">
        <f t="shared" si="41"/>
        <v/>
      </c>
      <c r="W87" s="20" t="str">
        <f t="shared" si="42"/>
        <v/>
      </c>
      <c r="X87" s="20" t="str">
        <f t="shared" si="47"/>
        <v/>
      </c>
      <c r="Y87" s="68"/>
      <c r="Z87" s="442" t="str">
        <f t="shared" si="49"/>
        <v/>
      </c>
      <c r="AA87" s="20" t="str">
        <f t="shared" si="43"/>
        <v/>
      </c>
      <c r="AB87" s="249"/>
      <c r="AC87" s="117" t="str">
        <f t="shared" si="48"/>
        <v/>
      </c>
      <c r="AD87" s="126"/>
      <c r="AE87" s="14" t="str" cm="1">
        <f t="array" ref="AE87">_xlfn.IFS(N87="","",(IFERROR(VALUE(TRIM(SUBSTITUTE(AC87,CHAR(160),""))),0))=0,"Attention : montant présenté entièrement écarté",ROUND(Z87,2)&lt;ROUND(15%,2),"Attention : Montant temps d’affectation inférieur à 15%. La dépense doit être rejetée, ou vérifier que le personnel est affecté sur un autre type d'action",ROUND(AC87,2)&gt;ROUND(N87,2),"KO : Le montant retenu est supérieur au montant présenté. Merci de revoir la ligne de dépense ou plafonner son montant.",N87=0,"",ROUND(AC87,2)=ROUND(N87,2),"OK",ROUND(AC87,2)&lt;ROUND(N87,2),"Attention : Montant présenté partiellement écarté",TRUE,"")</f>
        <v/>
      </c>
      <c r="AF87" s="21" t="str">
        <f t="shared" si="44"/>
        <v/>
      </c>
    </row>
    <row r="88" spans="1:32" ht="15.95">
      <c r="A88" s="17">
        <v>80</v>
      </c>
      <c r="B88" s="129"/>
      <c r="C88" s="129"/>
      <c r="D88" s="7"/>
      <c r="E88" s="7"/>
      <c r="F88" s="258"/>
      <c r="G88" s="258"/>
      <c r="H88" s="9"/>
      <c r="I88" s="9"/>
      <c r="J88" s="20" t="str">
        <f t="shared" si="45"/>
        <v/>
      </c>
      <c r="K88" s="438"/>
      <c r="L88" s="330"/>
      <c r="M88" s="7"/>
      <c r="N88" s="20" t="str">
        <f t="shared" si="46"/>
        <v/>
      </c>
      <c r="O88" s="128"/>
      <c r="P88" s="127" t="str">
        <f t="shared" si="35"/>
        <v/>
      </c>
      <c r="Q88" s="15" t="str">
        <f t="shared" si="36"/>
        <v/>
      </c>
      <c r="R88" s="15" t="str">
        <f t="shared" si="37"/>
        <v/>
      </c>
      <c r="S88" s="15" t="str">
        <f t="shared" si="38"/>
        <v/>
      </c>
      <c r="T88" s="15" t="str">
        <f t="shared" si="39"/>
        <v/>
      </c>
      <c r="U88" s="15" t="str">
        <f t="shared" si="40"/>
        <v/>
      </c>
      <c r="V88" s="20" t="str">
        <f t="shared" si="41"/>
        <v/>
      </c>
      <c r="W88" s="20" t="str">
        <f t="shared" si="42"/>
        <v/>
      </c>
      <c r="X88" s="20" t="str">
        <f t="shared" si="47"/>
        <v/>
      </c>
      <c r="Y88" s="68"/>
      <c r="Z88" s="442" t="str">
        <f t="shared" si="49"/>
        <v/>
      </c>
      <c r="AA88" s="20" t="str">
        <f t="shared" si="43"/>
        <v/>
      </c>
      <c r="AB88" s="249"/>
      <c r="AC88" s="117" t="str">
        <f t="shared" si="48"/>
        <v/>
      </c>
      <c r="AD88" s="126"/>
      <c r="AE88" s="14" t="str" cm="1">
        <f t="array" ref="AE88">_xlfn.IFS(N88="","",(IFERROR(VALUE(TRIM(SUBSTITUTE(AC88,CHAR(160),""))),0))=0,"Attention : montant présenté entièrement écarté",ROUND(Z88,2)&lt;ROUND(15%,2),"Attention : Montant temps d’affectation inférieur à 15%. La dépense doit être rejetée, ou vérifier que le personnel est affecté sur un autre type d'action",ROUND(AC88,2)&gt;ROUND(N88,2),"KO : Le montant retenu est supérieur au montant présenté. Merci de revoir la ligne de dépense ou plafonner son montant.",N88=0,"",ROUND(AC88,2)=ROUND(N88,2),"OK",ROUND(AC88,2)&lt;ROUND(N88,2),"Attention : Montant présenté partiellement écarté",TRUE,"")</f>
        <v/>
      </c>
      <c r="AF88" s="21" t="str">
        <f t="shared" si="44"/>
        <v/>
      </c>
    </row>
    <row r="89" spans="1:32" ht="15.95">
      <c r="A89" s="17">
        <v>81</v>
      </c>
      <c r="B89" s="129"/>
      <c r="C89" s="129"/>
      <c r="D89" s="7"/>
      <c r="E89" s="7"/>
      <c r="F89" s="258"/>
      <c r="G89" s="258"/>
      <c r="H89" s="9"/>
      <c r="I89" s="9"/>
      <c r="J89" s="20" t="str">
        <f t="shared" si="45"/>
        <v/>
      </c>
      <c r="K89" s="438"/>
      <c r="L89" s="330"/>
      <c r="M89" s="7"/>
      <c r="N89" s="20" t="str">
        <f t="shared" si="46"/>
        <v/>
      </c>
      <c r="O89" s="128"/>
      <c r="P89" s="127" t="str">
        <f t="shared" si="35"/>
        <v/>
      </c>
      <c r="Q89" s="15" t="str">
        <f t="shared" si="36"/>
        <v/>
      </c>
      <c r="R89" s="15" t="str">
        <f t="shared" si="37"/>
        <v/>
      </c>
      <c r="S89" s="15" t="str">
        <f t="shared" si="38"/>
        <v/>
      </c>
      <c r="T89" s="15" t="str">
        <f t="shared" si="39"/>
        <v/>
      </c>
      <c r="U89" s="15" t="str">
        <f t="shared" si="40"/>
        <v/>
      </c>
      <c r="V89" s="20" t="str">
        <f t="shared" si="41"/>
        <v/>
      </c>
      <c r="W89" s="20" t="str">
        <f t="shared" si="42"/>
        <v/>
      </c>
      <c r="X89" s="20" t="str">
        <f t="shared" si="47"/>
        <v/>
      </c>
      <c r="Y89" s="68"/>
      <c r="Z89" s="442" t="str">
        <f t="shared" si="49"/>
        <v/>
      </c>
      <c r="AA89" s="20" t="str">
        <f t="shared" si="43"/>
        <v/>
      </c>
      <c r="AB89" s="249"/>
      <c r="AC89" s="117" t="str">
        <f t="shared" si="48"/>
        <v/>
      </c>
      <c r="AD89" s="126"/>
      <c r="AE89" s="14" t="str" cm="1">
        <f t="array" ref="AE89">_xlfn.IFS(N89="","",(IFERROR(VALUE(TRIM(SUBSTITUTE(AC89,CHAR(160),""))),0))=0,"Attention : montant présenté entièrement écarté",ROUND(Z89,2)&lt;ROUND(15%,2),"Attention : Montant temps d’affectation inférieur à 15%. La dépense doit être rejetée, ou vérifier que le personnel est affecté sur un autre type d'action",ROUND(AC89,2)&gt;ROUND(N89,2),"KO : Le montant retenu est supérieur au montant présenté. Merci de revoir la ligne de dépense ou plafonner son montant.",N89=0,"",ROUND(AC89,2)=ROUND(N89,2),"OK",ROUND(AC89,2)&lt;ROUND(N89,2),"Attention : Montant présenté partiellement écarté",TRUE,"")</f>
        <v/>
      </c>
      <c r="AF89" s="21" t="str">
        <f t="shared" si="44"/>
        <v/>
      </c>
    </row>
    <row r="90" spans="1:32" ht="15.95">
      <c r="A90" s="17">
        <v>82</v>
      </c>
      <c r="B90" s="129"/>
      <c r="C90" s="129"/>
      <c r="D90" s="7"/>
      <c r="E90" s="7"/>
      <c r="F90" s="258"/>
      <c r="G90" s="258"/>
      <c r="H90" s="9"/>
      <c r="I90" s="9"/>
      <c r="J90" s="20" t="str">
        <f t="shared" si="45"/>
        <v/>
      </c>
      <c r="K90" s="438"/>
      <c r="L90" s="330"/>
      <c r="M90" s="7"/>
      <c r="N90" s="20" t="str">
        <f t="shared" si="46"/>
        <v/>
      </c>
      <c r="O90" s="128"/>
      <c r="P90" s="127" t="str">
        <f t="shared" si="35"/>
        <v/>
      </c>
      <c r="Q90" s="15" t="str">
        <f t="shared" si="36"/>
        <v/>
      </c>
      <c r="R90" s="15" t="str">
        <f t="shared" si="37"/>
        <v/>
      </c>
      <c r="S90" s="15" t="str">
        <f t="shared" si="38"/>
        <v/>
      </c>
      <c r="T90" s="15" t="str">
        <f t="shared" si="39"/>
        <v/>
      </c>
      <c r="U90" s="15" t="str">
        <f t="shared" si="40"/>
        <v/>
      </c>
      <c r="V90" s="20" t="str">
        <f t="shared" si="41"/>
        <v/>
      </c>
      <c r="W90" s="20" t="str">
        <f t="shared" si="42"/>
        <v/>
      </c>
      <c r="X90" s="20" t="str">
        <f t="shared" si="47"/>
        <v/>
      </c>
      <c r="Y90" s="68"/>
      <c r="Z90" s="442" t="str">
        <f t="shared" si="49"/>
        <v/>
      </c>
      <c r="AA90" s="20" t="str">
        <f t="shared" si="43"/>
        <v/>
      </c>
      <c r="AB90" s="249"/>
      <c r="AC90" s="117" t="str">
        <f t="shared" si="48"/>
        <v/>
      </c>
      <c r="AD90" s="126"/>
      <c r="AE90" s="14" t="str" cm="1">
        <f t="array" ref="AE90">_xlfn.IFS(N90="","",(IFERROR(VALUE(TRIM(SUBSTITUTE(AC90,CHAR(160),""))),0))=0,"Attention : montant présenté entièrement écarté",ROUND(Z90,2)&lt;ROUND(15%,2),"Attention : Montant temps d’affectation inférieur à 15%. La dépense doit être rejetée, ou vérifier que le personnel est affecté sur un autre type d'action",ROUND(AC90,2)&gt;ROUND(N90,2),"KO : Le montant retenu est supérieur au montant présenté. Merci de revoir la ligne de dépense ou plafonner son montant.",N90=0,"",ROUND(AC90,2)=ROUND(N90,2),"OK",ROUND(AC90,2)&lt;ROUND(N90,2),"Attention : Montant présenté partiellement écarté",TRUE,"")</f>
        <v/>
      </c>
      <c r="AF90" s="21" t="str">
        <f t="shared" si="44"/>
        <v/>
      </c>
    </row>
    <row r="91" spans="1:32" ht="15.95">
      <c r="A91" s="17">
        <v>83</v>
      </c>
      <c r="B91" s="129"/>
      <c r="C91" s="129"/>
      <c r="D91" s="7"/>
      <c r="E91" s="7"/>
      <c r="F91" s="258"/>
      <c r="G91" s="258"/>
      <c r="H91" s="9"/>
      <c r="I91" s="9"/>
      <c r="J91" s="20" t="str">
        <f t="shared" si="45"/>
        <v/>
      </c>
      <c r="K91" s="438"/>
      <c r="L91" s="330"/>
      <c r="M91" s="7"/>
      <c r="N91" s="20" t="str">
        <f t="shared" si="46"/>
        <v/>
      </c>
      <c r="O91" s="128"/>
      <c r="P91" s="127" t="str">
        <f t="shared" si="35"/>
        <v/>
      </c>
      <c r="Q91" s="15" t="str">
        <f t="shared" si="36"/>
        <v/>
      </c>
      <c r="R91" s="15" t="str">
        <f t="shared" si="37"/>
        <v/>
      </c>
      <c r="S91" s="15" t="str">
        <f t="shared" si="38"/>
        <v/>
      </c>
      <c r="T91" s="15" t="str">
        <f t="shared" si="39"/>
        <v/>
      </c>
      <c r="U91" s="15" t="str">
        <f t="shared" si="40"/>
        <v/>
      </c>
      <c r="V91" s="20" t="str">
        <f t="shared" si="41"/>
        <v/>
      </c>
      <c r="W91" s="20" t="str">
        <f t="shared" si="42"/>
        <v/>
      </c>
      <c r="X91" s="20" t="str">
        <f t="shared" si="47"/>
        <v/>
      </c>
      <c r="Y91" s="68"/>
      <c r="Z91" s="442" t="str">
        <f t="shared" si="49"/>
        <v/>
      </c>
      <c r="AA91" s="20" t="str">
        <f t="shared" si="43"/>
        <v/>
      </c>
      <c r="AB91" s="249"/>
      <c r="AC91" s="117" t="str">
        <f t="shared" si="48"/>
        <v/>
      </c>
      <c r="AD91" s="126"/>
      <c r="AE91" s="14" t="str" cm="1">
        <f t="array" ref="AE91">_xlfn.IFS(N91="","",(IFERROR(VALUE(TRIM(SUBSTITUTE(AC91,CHAR(160),""))),0))=0,"Attention : montant présenté entièrement écarté",ROUND(Z91,2)&lt;ROUND(15%,2),"Attention : Montant temps d’affectation inférieur à 15%. La dépense doit être rejetée, ou vérifier que le personnel est affecté sur un autre type d'action",ROUND(AC91,2)&gt;ROUND(N91,2),"KO : Le montant retenu est supérieur au montant présenté. Merci de revoir la ligne de dépense ou plafonner son montant.",N91=0,"",ROUND(AC91,2)=ROUND(N91,2),"OK",ROUND(AC91,2)&lt;ROUND(N91,2),"Attention : Montant présenté partiellement écarté",TRUE,"")</f>
        <v/>
      </c>
      <c r="AF91" s="21" t="str">
        <f t="shared" si="44"/>
        <v/>
      </c>
    </row>
    <row r="92" spans="1:32" ht="15.95">
      <c r="A92" s="17">
        <v>84</v>
      </c>
      <c r="B92" s="129"/>
      <c r="C92" s="129"/>
      <c r="D92" s="7"/>
      <c r="E92" s="7"/>
      <c r="F92" s="258"/>
      <c r="G92" s="258"/>
      <c r="H92" s="9"/>
      <c r="I92" s="9"/>
      <c r="J92" s="20" t="str">
        <f t="shared" si="45"/>
        <v/>
      </c>
      <c r="K92" s="438"/>
      <c r="L92" s="330"/>
      <c r="M92" s="7"/>
      <c r="N92" s="20" t="str">
        <f t="shared" si="46"/>
        <v/>
      </c>
      <c r="O92" s="128"/>
      <c r="P92" s="127" t="str">
        <f t="shared" si="35"/>
        <v/>
      </c>
      <c r="Q92" s="15" t="str">
        <f t="shared" si="36"/>
        <v/>
      </c>
      <c r="R92" s="15" t="str">
        <f t="shared" si="37"/>
        <v/>
      </c>
      <c r="S92" s="15" t="str">
        <f t="shared" si="38"/>
        <v/>
      </c>
      <c r="T92" s="15" t="str">
        <f t="shared" si="39"/>
        <v/>
      </c>
      <c r="U92" s="15" t="str">
        <f t="shared" si="40"/>
        <v/>
      </c>
      <c r="V92" s="20" t="str">
        <f t="shared" si="41"/>
        <v/>
      </c>
      <c r="W92" s="20" t="str">
        <f t="shared" si="42"/>
        <v/>
      </c>
      <c r="X92" s="20" t="str">
        <f t="shared" si="47"/>
        <v/>
      </c>
      <c r="Y92" s="68"/>
      <c r="Z92" s="442" t="str">
        <f t="shared" si="49"/>
        <v/>
      </c>
      <c r="AA92" s="20" t="str">
        <f t="shared" si="43"/>
        <v/>
      </c>
      <c r="AB92" s="249"/>
      <c r="AC92" s="117" t="str">
        <f t="shared" si="48"/>
        <v/>
      </c>
      <c r="AD92" s="126"/>
      <c r="AE92" s="14" t="str" cm="1">
        <f t="array" ref="AE92">_xlfn.IFS(N92="","",(IFERROR(VALUE(TRIM(SUBSTITUTE(AC92,CHAR(160),""))),0))=0,"Attention : montant présenté entièrement écarté",ROUND(Z92,2)&lt;ROUND(15%,2),"Attention : Montant temps d’affectation inférieur à 15%. La dépense doit être rejetée, ou vérifier que le personnel est affecté sur un autre type d'action",ROUND(AC92,2)&gt;ROUND(N92,2),"KO : Le montant retenu est supérieur au montant présenté. Merci de revoir la ligne de dépense ou plafonner son montant.",N92=0,"",ROUND(AC92,2)=ROUND(N92,2),"OK",ROUND(AC92,2)&lt;ROUND(N92,2),"Attention : Montant présenté partiellement écarté",TRUE,"")</f>
        <v/>
      </c>
      <c r="AF92" s="21" t="str">
        <f t="shared" si="44"/>
        <v/>
      </c>
    </row>
    <row r="93" spans="1:32" ht="15.95">
      <c r="A93" s="17">
        <v>85</v>
      </c>
      <c r="B93" s="129"/>
      <c r="C93" s="129"/>
      <c r="D93" s="7"/>
      <c r="E93" s="7"/>
      <c r="F93" s="258"/>
      <c r="G93" s="258"/>
      <c r="H93" s="9"/>
      <c r="I93" s="9"/>
      <c r="J93" s="20" t="str">
        <f t="shared" si="45"/>
        <v/>
      </c>
      <c r="K93" s="438"/>
      <c r="L93" s="330"/>
      <c r="M93" s="7"/>
      <c r="N93" s="20" t="str">
        <f t="shared" si="46"/>
        <v/>
      </c>
      <c r="O93" s="128"/>
      <c r="P93" s="127" t="str">
        <f t="shared" si="35"/>
        <v/>
      </c>
      <c r="Q93" s="15" t="str">
        <f t="shared" si="36"/>
        <v/>
      </c>
      <c r="R93" s="15" t="str">
        <f t="shared" si="37"/>
        <v/>
      </c>
      <c r="S93" s="15" t="str">
        <f t="shared" si="38"/>
        <v/>
      </c>
      <c r="T93" s="15" t="str">
        <f t="shared" si="39"/>
        <v/>
      </c>
      <c r="U93" s="15" t="str">
        <f t="shared" si="40"/>
        <v/>
      </c>
      <c r="V93" s="20" t="str">
        <f t="shared" si="41"/>
        <v/>
      </c>
      <c r="W93" s="20" t="str">
        <f t="shared" si="42"/>
        <v/>
      </c>
      <c r="X93" s="20" t="str">
        <f t="shared" si="47"/>
        <v/>
      </c>
      <c r="Y93" s="68"/>
      <c r="Z93" s="442" t="str">
        <f t="shared" si="49"/>
        <v/>
      </c>
      <c r="AA93" s="20" t="str">
        <f t="shared" si="43"/>
        <v/>
      </c>
      <c r="AB93" s="249"/>
      <c r="AC93" s="117" t="str">
        <f t="shared" si="48"/>
        <v/>
      </c>
      <c r="AD93" s="126"/>
      <c r="AE93" s="14" t="str" cm="1">
        <f t="array" ref="AE93">_xlfn.IFS(N93="","",(IFERROR(VALUE(TRIM(SUBSTITUTE(AC93,CHAR(160),""))),0))=0,"Attention : montant présenté entièrement écarté",ROUND(Z93,2)&lt;ROUND(15%,2),"Attention : Montant temps d’affectation inférieur à 15%. La dépense doit être rejetée, ou vérifier que le personnel est affecté sur un autre type d'action",ROUND(AC93,2)&gt;ROUND(N93,2),"KO : Le montant retenu est supérieur au montant présenté. Merci de revoir la ligne de dépense ou plafonner son montant.",N93=0,"",ROUND(AC93,2)=ROUND(N93,2),"OK",ROUND(AC93,2)&lt;ROUND(N93,2),"Attention : Montant présenté partiellement écarté",TRUE,"")</f>
        <v/>
      </c>
      <c r="AF93" s="21" t="str">
        <f t="shared" si="44"/>
        <v/>
      </c>
    </row>
    <row r="94" spans="1:32" ht="15.95">
      <c r="A94" s="17">
        <v>86</v>
      </c>
      <c r="B94" s="129"/>
      <c r="C94" s="129"/>
      <c r="D94" s="7"/>
      <c r="E94" s="7"/>
      <c r="F94" s="258"/>
      <c r="G94" s="258"/>
      <c r="H94" s="9"/>
      <c r="I94" s="9"/>
      <c r="J94" s="20" t="str">
        <f t="shared" si="45"/>
        <v/>
      </c>
      <c r="K94" s="438"/>
      <c r="L94" s="330"/>
      <c r="M94" s="7"/>
      <c r="N94" s="20" t="str">
        <f t="shared" si="46"/>
        <v/>
      </c>
      <c r="O94" s="128"/>
      <c r="P94" s="127" t="str">
        <f t="shared" si="35"/>
        <v/>
      </c>
      <c r="Q94" s="15" t="str">
        <f t="shared" si="36"/>
        <v/>
      </c>
      <c r="R94" s="15" t="str">
        <f t="shared" si="37"/>
        <v/>
      </c>
      <c r="S94" s="15" t="str">
        <f t="shared" si="38"/>
        <v/>
      </c>
      <c r="T94" s="15" t="str">
        <f t="shared" si="39"/>
        <v/>
      </c>
      <c r="U94" s="15" t="str">
        <f t="shared" si="40"/>
        <v/>
      </c>
      <c r="V94" s="20" t="str">
        <f t="shared" si="41"/>
        <v/>
      </c>
      <c r="W94" s="20" t="str">
        <f t="shared" si="42"/>
        <v/>
      </c>
      <c r="X94" s="20" t="str">
        <f t="shared" si="47"/>
        <v/>
      </c>
      <c r="Y94" s="68"/>
      <c r="Z94" s="442" t="str">
        <f t="shared" si="49"/>
        <v/>
      </c>
      <c r="AA94" s="20" t="str">
        <f t="shared" si="43"/>
        <v/>
      </c>
      <c r="AB94" s="249"/>
      <c r="AC94" s="117" t="str">
        <f t="shared" si="48"/>
        <v/>
      </c>
      <c r="AD94" s="126"/>
      <c r="AE94" s="14" t="str" cm="1">
        <f t="array" ref="AE94">_xlfn.IFS(N94="","",(IFERROR(VALUE(TRIM(SUBSTITUTE(AC94,CHAR(160),""))),0))=0,"Attention : montant présenté entièrement écarté",ROUND(Z94,2)&lt;ROUND(15%,2),"Attention : Montant temps d’affectation inférieur à 15%. La dépense doit être rejetée, ou vérifier que le personnel est affecté sur un autre type d'action",ROUND(AC94,2)&gt;ROUND(N94,2),"KO : Le montant retenu est supérieur au montant présenté. Merci de revoir la ligne de dépense ou plafonner son montant.",N94=0,"",ROUND(AC94,2)=ROUND(N94,2),"OK",ROUND(AC94,2)&lt;ROUND(N94,2),"Attention : Montant présenté partiellement écarté",TRUE,"")</f>
        <v/>
      </c>
      <c r="AF94" s="21" t="str">
        <f t="shared" si="44"/>
        <v/>
      </c>
    </row>
    <row r="95" spans="1:32" ht="15.95">
      <c r="A95" s="17">
        <v>87</v>
      </c>
      <c r="B95" s="129"/>
      <c r="C95" s="129"/>
      <c r="D95" s="7"/>
      <c r="E95" s="7"/>
      <c r="F95" s="258"/>
      <c r="G95" s="258"/>
      <c r="H95" s="9"/>
      <c r="I95" s="9"/>
      <c r="J95" s="20" t="str">
        <f t="shared" si="45"/>
        <v/>
      </c>
      <c r="K95" s="438"/>
      <c r="L95" s="330"/>
      <c r="M95" s="7"/>
      <c r="N95" s="20" t="str">
        <f t="shared" si="46"/>
        <v/>
      </c>
      <c r="O95" s="128"/>
      <c r="P95" s="127" t="str">
        <f t="shared" si="35"/>
        <v/>
      </c>
      <c r="Q95" s="15" t="str">
        <f t="shared" si="36"/>
        <v/>
      </c>
      <c r="R95" s="15" t="str">
        <f t="shared" si="37"/>
        <v/>
      </c>
      <c r="S95" s="15" t="str">
        <f t="shared" si="38"/>
        <v/>
      </c>
      <c r="T95" s="15" t="str">
        <f t="shared" si="39"/>
        <v/>
      </c>
      <c r="U95" s="15" t="str">
        <f t="shared" si="40"/>
        <v/>
      </c>
      <c r="V95" s="20" t="str">
        <f t="shared" si="41"/>
        <v/>
      </c>
      <c r="W95" s="20" t="str">
        <f t="shared" si="42"/>
        <v/>
      </c>
      <c r="X95" s="20" t="str">
        <f t="shared" si="47"/>
        <v/>
      </c>
      <c r="Y95" s="68"/>
      <c r="Z95" s="442" t="str">
        <f t="shared" si="49"/>
        <v/>
      </c>
      <c r="AA95" s="20" t="str">
        <f t="shared" si="43"/>
        <v/>
      </c>
      <c r="AB95" s="249"/>
      <c r="AC95" s="117" t="str">
        <f t="shared" si="48"/>
        <v/>
      </c>
      <c r="AD95" s="126"/>
      <c r="AE95" s="14" t="str" cm="1">
        <f t="array" ref="AE95">_xlfn.IFS(N95="","",(IFERROR(VALUE(TRIM(SUBSTITUTE(AC95,CHAR(160),""))),0))=0,"Attention : montant présenté entièrement écarté",ROUND(Z95,2)&lt;ROUND(15%,2),"Attention : Montant temps d’affectation inférieur à 15%. La dépense doit être rejetée, ou vérifier que le personnel est affecté sur un autre type d'action",ROUND(AC95,2)&gt;ROUND(N95,2),"KO : Le montant retenu est supérieur au montant présenté. Merci de revoir la ligne de dépense ou plafonner son montant.",N95=0,"",ROUND(AC95,2)=ROUND(N95,2),"OK",ROUND(AC95,2)&lt;ROUND(N95,2),"Attention : Montant présenté partiellement écarté",TRUE,"")</f>
        <v/>
      </c>
      <c r="AF95" s="21" t="str">
        <f t="shared" si="44"/>
        <v/>
      </c>
    </row>
    <row r="96" spans="1:32" ht="15.95">
      <c r="A96" s="17">
        <v>88</v>
      </c>
      <c r="B96" s="129"/>
      <c r="C96" s="129"/>
      <c r="D96" s="7"/>
      <c r="E96" s="7"/>
      <c r="F96" s="258"/>
      <c r="G96" s="258"/>
      <c r="H96" s="9"/>
      <c r="I96" s="9"/>
      <c r="J96" s="20" t="str">
        <f t="shared" si="45"/>
        <v/>
      </c>
      <c r="K96" s="438"/>
      <c r="L96" s="330"/>
      <c r="M96" s="7"/>
      <c r="N96" s="20" t="str">
        <f t="shared" si="46"/>
        <v/>
      </c>
      <c r="O96" s="128"/>
      <c r="P96" s="127" t="str">
        <f t="shared" si="35"/>
        <v/>
      </c>
      <c r="Q96" s="15" t="str">
        <f t="shared" si="36"/>
        <v/>
      </c>
      <c r="R96" s="15" t="str">
        <f t="shared" si="37"/>
        <v/>
      </c>
      <c r="S96" s="15" t="str">
        <f t="shared" si="38"/>
        <v/>
      </c>
      <c r="T96" s="15" t="str">
        <f t="shared" si="39"/>
        <v/>
      </c>
      <c r="U96" s="15" t="str">
        <f t="shared" si="40"/>
        <v/>
      </c>
      <c r="V96" s="20" t="str">
        <f t="shared" si="41"/>
        <v/>
      </c>
      <c r="W96" s="20" t="str">
        <f t="shared" si="42"/>
        <v/>
      </c>
      <c r="X96" s="20" t="str">
        <f t="shared" si="47"/>
        <v/>
      </c>
      <c r="Y96" s="68"/>
      <c r="Z96" s="442" t="str">
        <f t="shared" si="49"/>
        <v/>
      </c>
      <c r="AA96" s="20" t="str">
        <f t="shared" si="43"/>
        <v/>
      </c>
      <c r="AB96" s="249"/>
      <c r="AC96" s="117" t="str">
        <f t="shared" si="48"/>
        <v/>
      </c>
      <c r="AD96" s="126"/>
      <c r="AE96" s="14" t="str" cm="1">
        <f t="array" ref="AE96">_xlfn.IFS(N96="","",(IFERROR(VALUE(TRIM(SUBSTITUTE(AC96,CHAR(160),""))),0))=0,"Attention : montant présenté entièrement écarté",ROUND(Z96,2)&lt;ROUND(15%,2),"Attention : Montant temps d’affectation inférieur à 15%. La dépense doit être rejetée, ou vérifier que le personnel est affecté sur un autre type d'action",ROUND(AC96,2)&gt;ROUND(N96,2),"KO : Le montant retenu est supérieur au montant présenté. Merci de revoir la ligne de dépense ou plafonner son montant.",N96=0,"",ROUND(AC96,2)=ROUND(N96,2),"OK",ROUND(AC96,2)&lt;ROUND(N96,2),"Attention : Montant présenté partiellement écarté",TRUE,"")</f>
        <v/>
      </c>
      <c r="AF96" s="21" t="str">
        <f t="shared" si="44"/>
        <v/>
      </c>
    </row>
    <row r="97" spans="1:32" ht="15.95">
      <c r="A97" s="17">
        <v>89</v>
      </c>
      <c r="B97" s="129"/>
      <c r="C97" s="129"/>
      <c r="D97" s="7"/>
      <c r="E97" s="7"/>
      <c r="F97" s="258"/>
      <c r="G97" s="258"/>
      <c r="H97" s="9"/>
      <c r="I97" s="9"/>
      <c r="J97" s="20" t="str">
        <f t="shared" si="45"/>
        <v/>
      </c>
      <c r="K97" s="438"/>
      <c r="L97" s="330"/>
      <c r="M97" s="7"/>
      <c r="N97" s="20" t="str">
        <f t="shared" si="46"/>
        <v/>
      </c>
      <c r="O97" s="128"/>
      <c r="P97" s="127" t="str">
        <f t="shared" si="35"/>
        <v/>
      </c>
      <c r="Q97" s="15" t="str">
        <f t="shared" si="36"/>
        <v/>
      </c>
      <c r="R97" s="15" t="str">
        <f t="shared" si="37"/>
        <v/>
      </c>
      <c r="S97" s="15" t="str">
        <f t="shared" si="38"/>
        <v/>
      </c>
      <c r="T97" s="15" t="str">
        <f t="shared" si="39"/>
        <v/>
      </c>
      <c r="U97" s="15" t="str">
        <f t="shared" si="40"/>
        <v/>
      </c>
      <c r="V97" s="20" t="str">
        <f t="shared" si="41"/>
        <v/>
      </c>
      <c r="W97" s="20" t="str">
        <f t="shared" si="42"/>
        <v/>
      </c>
      <c r="X97" s="20" t="str">
        <f t="shared" si="47"/>
        <v/>
      </c>
      <c r="Y97" s="68"/>
      <c r="Z97" s="442" t="str">
        <f t="shared" si="49"/>
        <v/>
      </c>
      <c r="AA97" s="20" t="str">
        <f t="shared" si="43"/>
        <v/>
      </c>
      <c r="AB97" s="249"/>
      <c r="AC97" s="117" t="str">
        <f t="shared" si="48"/>
        <v/>
      </c>
      <c r="AD97" s="126"/>
      <c r="AE97" s="14" t="str" cm="1">
        <f t="array" ref="AE97">_xlfn.IFS(N97="","",(IFERROR(VALUE(TRIM(SUBSTITUTE(AC97,CHAR(160),""))),0))=0,"Attention : montant présenté entièrement écarté",ROUND(Z97,2)&lt;ROUND(15%,2),"Attention : Montant temps d’affectation inférieur à 15%. La dépense doit être rejetée, ou vérifier que le personnel est affecté sur un autre type d'action",ROUND(AC97,2)&gt;ROUND(N97,2),"KO : Le montant retenu est supérieur au montant présenté. Merci de revoir la ligne de dépense ou plafonner son montant.",N97=0,"",ROUND(AC97,2)=ROUND(N97,2),"OK",ROUND(AC97,2)&lt;ROUND(N97,2),"Attention : Montant présenté partiellement écarté",TRUE,"")</f>
        <v/>
      </c>
      <c r="AF97" s="21" t="str">
        <f t="shared" si="44"/>
        <v/>
      </c>
    </row>
    <row r="98" spans="1:32" ht="15.95">
      <c r="A98" s="17">
        <v>90</v>
      </c>
      <c r="B98" s="129"/>
      <c r="C98" s="129"/>
      <c r="D98" s="7"/>
      <c r="E98" s="7"/>
      <c r="F98" s="258"/>
      <c r="G98" s="258"/>
      <c r="H98" s="9"/>
      <c r="I98" s="9"/>
      <c r="J98" s="20" t="str">
        <f t="shared" si="45"/>
        <v/>
      </c>
      <c r="K98" s="438"/>
      <c r="L98" s="330"/>
      <c r="M98" s="7"/>
      <c r="N98" s="20" t="str">
        <f t="shared" si="46"/>
        <v/>
      </c>
      <c r="O98" s="128"/>
      <c r="P98" s="127" t="str">
        <f t="shared" si="35"/>
        <v/>
      </c>
      <c r="Q98" s="15" t="str">
        <f t="shared" si="36"/>
        <v/>
      </c>
      <c r="R98" s="15" t="str">
        <f t="shared" si="37"/>
        <v/>
      </c>
      <c r="S98" s="15" t="str">
        <f t="shared" si="38"/>
        <v/>
      </c>
      <c r="T98" s="15" t="str">
        <f t="shared" si="39"/>
        <v/>
      </c>
      <c r="U98" s="15" t="str">
        <f t="shared" si="40"/>
        <v/>
      </c>
      <c r="V98" s="20" t="str">
        <f t="shared" si="41"/>
        <v/>
      </c>
      <c r="W98" s="20" t="str">
        <f t="shared" si="42"/>
        <v/>
      </c>
      <c r="X98" s="20" t="str">
        <f t="shared" si="47"/>
        <v/>
      </c>
      <c r="Y98" s="68"/>
      <c r="Z98" s="442" t="str">
        <f t="shared" si="49"/>
        <v/>
      </c>
      <c r="AA98" s="20" t="str">
        <f t="shared" si="43"/>
        <v/>
      </c>
      <c r="AB98" s="249"/>
      <c r="AC98" s="117" t="str">
        <f t="shared" si="48"/>
        <v/>
      </c>
      <c r="AD98" s="126"/>
      <c r="AE98" s="14" t="str" cm="1">
        <f t="array" ref="AE98">_xlfn.IFS(N98="","",(IFERROR(VALUE(TRIM(SUBSTITUTE(AC98,CHAR(160),""))),0))=0,"Attention : montant présenté entièrement écarté",ROUND(Z98,2)&lt;ROUND(15%,2),"Attention : Montant temps d’affectation inférieur à 15%. La dépense doit être rejetée, ou vérifier que le personnel est affecté sur un autre type d'action",ROUND(AC98,2)&gt;ROUND(N98,2),"KO : Le montant retenu est supérieur au montant présenté. Merci de revoir la ligne de dépense ou plafonner son montant.",N98=0,"",ROUND(AC98,2)=ROUND(N98,2),"OK",ROUND(AC98,2)&lt;ROUND(N98,2),"Attention : Montant présenté partiellement écarté",TRUE,"")</f>
        <v/>
      </c>
      <c r="AF98" s="21" t="str">
        <f t="shared" si="44"/>
        <v/>
      </c>
    </row>
    <row r="99" spans="1:32" ht="15.95">
      <c r="A99" s="17">
        <v>91</v>
      </c>
      <c r="B99" s="129"/>
      <c r="C99" s="129"/>
      <c r="D99" s="7"/>
      <c r="E99" s="7"/>
      <c r="F99" s="258"/>
      <c r="G99" s="258"/>
      <c r="H99" s="9"/>
      <c r="I99" s="9"/>
      <c r="J99" s="20" t="str">
        <f t="shared" si="45"/>
        <v/>
      </c>
      <c r="K99" s="438"/>
      <c r="L99" s="330"/>
      <c r="M99" s="7"/>
      <c r="N99" s="20" t="str">
        <f t="shared" si="46"/>
        <v/>
      </c>
      <c r="O99" s="128"/>
      <c r="P99" s="127" t="str">
        <f t="shared" si="35"/>
        <v/>
      </c>
      <c r="Q99" s="15" t="str">
        <f t="shared" si="36"/>
        <v/>
      </c>
      <c r="R99" s="15" t="str">
        <f t="shared" si="37"/>
        <v/>
      </c>
      <c r="S99" s="15" t="str">
        <f t="shared" si="38"/>
        <v/>
      </c>
      <c r="T99" s="15" t="str">
        <f t="shared" si="39"/>
        <v/>
      </c>
      <c r="U99" s="15" t="str">
        <f t="shared" si="40"/>
        <v/>
      </c>
      <c r="V99" s="20" t="str">
        <f t="shared" si="41"/>
        <v/>
      </c>
      <c r="W99" s="20" t="str">
        <f t="shared" si="42"/>
        <v/>
      </c>
      <c r="X99" s="20" t="str">
        <f t="shared" si="47"/>
        <v/>
      </c>
      <c r="Y99" s="68"/>
      <c r="Z99" s="442" t="str">
        <f t="shared" si="49"/>
        <v/>
      </c>
      <c r="AA99" s="20" t="str">
        <f t="shared" si="43"/>
        <v/>
      </c>
      <c r="AB99" s="249"/>
      <c r="AC99" s="117" t="str">
        <f t="shared" si="48"/>
        <v/>
      </c>
      <c r="AD99" s="126"/>
      <c r="AE99" s="14" t="str" cm="1">
        <f t="array" ref="AE99">_xlfn.IFS(N99="","",(IFERROR(VALUE(TRIM(SUBSTITUTE(AC99,CHAR(160),""))),0))=0,"Attention : montant présenté entièrement écarté",ROUND(Z99,2)&lt;ROUND(15%,2),"Attention : Montant temps d’affectation inférieur à 15%. La dépense doit être rejetée, ou vérifier que le personnel est affecté sur un autre type d'action",ROUND(AC99,2)&gt;ROUND(N99,2),"KO : Le montant retenu est supérieur au montant présenté. Merci de revoir la ligne de dépense ou plafonner son montant.",N99=0,"",ROUND(AC99,2)=ROUND(N99,2),"OK",ROUND(AC99,2)&lt;ROUND(N99,2),"Attention : Montant présenté partiellement écarté",TRUE,"")</f>
        <v/>
      </c>
      <c r="AF99" s="21" t="str">
        <f t="shared" si="44"/>
        <v/>
      </c>
    </row>
    <row r="100" spans="1:32" ht="15.95">
      <c r="A100" s="17">
        <v>92</v>
      </c>
      <c r="B100" s="129"/>
      <c r="C100" s="129"/>
      <c r="D100" s="7"/>
      <c r="E100" s="7"/>
      <c r="F100" s="258"/>
      <c r="G100" s="258"/>
      <c r="H100" s="9"/>
      <c r="I100" s="9"/>
      <c r="J100" s="20" t="str">
        <f t="shared" si="45"/>
        <v/>
      </c>
      <c r="K100" s="438"/>
      <c r="L100" s="330"/>
      <c r="M100" s="7"/>
      <c r="N100" s="20" t="str">
        <f t="shared" si="46"/>
        <v/>
      </c>
      <c r="O100" s="128"/>
      <c r="P100" s="127" t="str">
        <f t="shared" si="35"/>
        <v/>
      </c>
      <c r="Q100" s="15" t="str">
        <f t="shared" si="36"/>
        <v/>
      </c>
      <c r="R100" s="15" t="str">
        <f t="shared" si="37"/>
        <v/>
      </c>
      <c r="S100" s="15" t="str">
        <f t="shared" si="38"/>
        <v/>
      </c>
      <c r="T100" s="15" t="str">
        <f t="shared" si="39"/>
        <v/>
      </c>
      <c r="U100" s="15" t="str">
        <f t="shared" si="40"/>
        <v/>
      </c>
      <c r="V100" s="20" t="str">
        <f t="shared" si="41"/>
        <v/>
      </c>
      <c r="W100" s="20" t="str">
        <f t="shared" si="42"/>
        <v/>
      </c>
      <c r="X100" s="20" t="str">
        <f t="shared" si="47"/>
        <v/>
      </c>
      <c r="Y100" s="68"/>
      <c r="Z100" s="442" t="str">
        <f t="shared" si="49"/>
        <v/>
      </c>
      <c r="AA100" s="20" t="str">
        <f t="shared" si="43"/>
        <v/>
      </c>
      <c r="AB100" s="249"/>
      <c r="AC100" s="117" t="str">
        <f t="shared" si="48"/>
        <v/>
      </c>
      <c r="AD100" s="126"/>
      <c r="AE100" s="14" t="str" cm="1">
        <f t="array" ref="AE100">_xlfn.IFS(N100="","",(IFERROR(VALUE(TRIM(SUBSTITUTE(AC100,CHAR(160),""))),0))=0,"Attention : montant présenté entièrement écarté",ROUND(Z100,2)&lt;ROUND(15%,2),"Attention : Montant temps d’affectation inférieur à 15%. La dépense doit être rejetée, ou vérifier que le personnel est affecté sur un autre type d'action",ROUND(AC100,2)&gt;ROUND(N100,2),"KO : Le montant retenu est supérieur au montant présenté. Merci de revoir la ligne de dépense ou plafonner son montant.",N100=0,"",ROUND(AC100,2)=ROUND(N100,2),"OK",ROUND(AC100,2)&lt;ROUND(N100,2),"Attention : Montant présenté partiellement écarté",TRUE,"")</f>
        <v/>
      </c>
      <c r="AF100" s="21" t="str">
        <f t="shared" si="44"/>
        <v/>
      </c>
    </row>
    <row r="101" spans="1:32" ht="15.95">
      <c r="A101" s="17">
        <v>93</v>
      </c>
      <c r="B101" s="129"/>
      <c r="C101" s="129"/>
      <c r="D101" s="7"/>
      <c r="E101" s="7"/>
      <c r="F101" s="258"/>
      <c r="G101" s="258"/>
      <c r="H101" s="9"/>
      <c r="I101" s="9"/>
      <c r="J101" s="20" t="str">
        <f t="shared" si="45"/>
        <v/>
      </c>
      <c r="K101" s="438"/>
      <c r="L101" s="330"/>
      <c r="M101" s="7"/>
      <c r="N101" s="20" t="str">
        <f t="shared" si="46"/>
        <v/>
      </c>
      <c r="O101" s="128"/>
      <c r="P101" s="127" t="str">
        <f t="shared" si="35"/>
        <v/>
      </c>
      <c r="Q101" s="15" t="str">
        <f t="shared" si="36"/>
        <v/>
      </c>
      <c r="R101" s="15" t="str">
        <f t="shared" si="37"/>
        <v/>
      </c>
      <c r="S101" s="15" t="str">
        <f t="shared" si="38"/>
        <v/>
      </c>
      <c r="T101" s="15" t="str">
        <f t="shared" si="39"/>
        <v/>
      </c>
      <c r="U101" s="15" t="str">
        <f t="shared" si="40"/>
        <v/>
      </c>
      <c r="V101" s="20" t="str">
        <f t="shared" si="41"/>
        <v/>
      </c>
      <c r="W101" s="20" t="str">
        <f t="shared" si="42"/>
        <v/>
      </c>
      <c r="X101" s="20" t="str">
        <f t="shared" si="47"/>
        <v/>
      </c>
      <c r="Y101" s="68"/>
      <c r="Z101" s="442" t="str">
        <f t="shared" si="49"/>
        <v/>
      </c>
      <c r="AA101" s="20" t="str">
        <f t="shared" si="43"/>
        <v/>
      </c>
      <c r="AB101" s="249"/>
      <c r="AC101" s="117" t="str">
        <f t="shared" si="48"/>
        <v/>
      </c>
      <c r="AD101" s="126"/>
      <c r="AE101" s="14" t="str" cm="1">
        <f t="array" ref="AE101">_xlfn.IFS(N101="","",(IFERROR(VALUE(TRIM(SUBSTITUTE(AC101,CHAR(160),""))),0))=0,"Attention : montant présenté entièrement écarté",ROUND(Z101,2)&lt;ROUND(15%,2),"Attention : Montant temps d’affectation inférieur à 15%. La dépense doit être rejetée, ou vérifier que le personnel est affecté sur un autre type d'action",ROUND(AC101,2)&gt;ROUND(N101,2),"KO : Le montant retenu est supérieur au montant présenté. Merci de revoir la ligne de dépense ou plafonner son montant.",N101=0,"",ROUND(AC101,2)=ROUND(N101,2),"OK",ROUND(AC101,2)&lt;ROUND(N101,2),"Attention : Montant présenté partiellement écarté",TRUE,"")</f>
        <v/>
      </c>
      <c r="AF101" s="21" t="str">
        <f t="shared" si="44"/>
        <v/>
      </c>
    </row>
    <row r="102" spans="1:32" ht="15.95">
      <c r="A102" s="17">
        <v>94</v>
      </c>
      <c r="B102" s="129"/>
      <c r="C102" s="129"/>
      <c r="D102" s="7"/>
      <c r="E102" s="7"/>
      <c r="F102" s="258"/>
      <c r="G102" s="258"/>
      <c r="H102" s="9"/>
      <c r="I102" s="9"/>
      <c r="J102" s="20" t="str">
        <f t="shared" si="45"/>
        <v/>
      </c>
      <c r="K102" s="438"/>
      <c r="L102" s="330"/>
      <c r="M102" s="7"/>
      <c r="N102" s="20" t="str">
        <f t="shared" si="46"/>
        <v/>
      </c>
      <c r="O102" s="128"/>
      <c r="P102" s="127" t="str">
        <f t="shared" si="35"/>
        <v/>
      </c>
      <c r="Q102" s="15" t="str">
        <f t="shared" si="36"/>
        <v/>
      </c>
      <c r="R102" s="15" t="str">
        <f t="shared" si="37"/>
        <v/>
      </c>
      <c r="S102" s="15" t="str">
        <f t="shared" si="38"/>
        <v/>
      </c>
      <c r="T102" s="15" t="str">
        <f t="shared" si="39"/>
        <v/>
      </c>
      <c r="U102" s="15" t="str">
        <f t="shared" si="40"/>
        <v/>
      </c>
      <c r="V102" s="20" t="str">
        <f t="shared" si="41"/>
        <v/>
      </c>
      <c r="W102" s="20" t="str">
        <f t="shared" si="42"/>
        <v/>
      </c>
      <c r="X102" s="20" t="str">
        <f t="shared" si="47"/>
        <v/>
      </c>
      <c r="Y102" s="68"/>
      <c r="Z102" s="442" t="str">
        <f t="shared" si="49"/>
        <v/>
      </c>
      <c r="AA102" s="20" t="str">
        <f t="shared" si="43"/>
        <v/>
      </c>
      <c r="AB102" s="249"/>
      <c r="AC102" s="117" t="str">
        <f t="shared" si="48"/>
        <v/>
      </c>
      <c r="AD102" s="126"/>
      <c r="AE102" s="14" t="str" cm="1">
        <f t="array" ref="AE102">_xlfn.IFS(N102="","",(IFERROR(VALUE(TRIM(SUBSTITUTE(AC102,CHAR(160),""))),0))=0,"Attention : montant présenté entièrement écarté",ROUND(Z102,2)&lt;ROUND(15%,2),"Attention : Montant temps d’affectation inférieur à 15%. La dépense doit être rejetée, ou vérifier que le personnel est affecté sur un autre type d'action",ROUND(AC102,2)&gt;ROUND(N102,2),"KO : Le montant retenu est supérieur au montant présenté. Merci de revoir la ligne de dépense ou plafonner son montant.",N102=0,"",ROUND(AC102,2)=ROUND(N102,2),"OK",ROUND(AC102,2)&lt;ROUND(N102,2),"Attention : Montant présenté partiellement écarté",TRUE,"")</f>
        <v/>
      </c>
      <c r="AF102" s="21" t="str">
        <f t="shared" si="44"/>
        <v/>
      </c>
    </row>
    <row r="103" spans="1:32" ht="15.95">
      <c r="A103" s="17">
        <v>95</v>
      </c>
      <c r="B103" s="129"/>
      <c r="C103" s="129"/>
      <c r="D103" s="7"/>
      <c r="E103" s="7"/>
      <c r="F103" s="258"/>
      <c r="G103" s="258"/>
      <c r="H103" s="9"/>
      <c r="I103" s="9"/>
      <c r="J103" s="20" t="str">
        <f t="shared" si="45"/>
        <v/>
      </c>
      <c r="K103" s="438"/>
      <c r="L103" s="330"/>
      <c r="M103" s="7"/>
      <c r="N103" s="20" t="str">
        <f t="shared" si="46"/>
        <v/>
      </c>
      <c r="O103" s="128"/>
      <c r="P103" s="127" t="str">
        <f t="shared" si="35"/>
        <v/>
      </c>
      <c r="Q103" s="15" t="str">
        <f t="shared" si="36"/>
        <v/>
      </c>
      <c r="R103" s="15" t="str">
        <f t="shared" si="37"/>
        <v/>
      </c>
      <c r="S103" s="15" t="str">
        <f t="shared" si="38"/>
        <v/>
      </c>
      <c r="T103" s="15" t="str">
        <f t="shared" si="39"/>
        <v/>
      </c>
      <c r="U103" s="15" t="str">
        <f t="shared" si="40"/>
        <v/>
      </c>
      <c r="V103" s="20" t="str">
        <f t="shared" si="41"/>
        <v/>
      </c>
      <c r="W103" s="20" t="str">
        <f t="shared" si="42"/>
        <v/>
      </c>
      <c r="X103" s="20" t="str">
        <f t="shared" si="47"/>
        <v/>
      </c>
      <c r="Y103" s="68"/>
      <c r="Z103" s="442" t="str">
        <f t="shared" si="49"/>
        <v/>
      </c>
      <c r="AA103" s="20" t="str">
        <f t="shared" si="43"/>
        <v/>
      </c>
      <c r="AB103" s="249"/>
      <c r="AC103" s="117" t="str">
        <f t="shared" si="48"/>
        <v/>
      </c>
      <c r="AD103" s="126"/>
      <c r="AE103" s="14" t="str" cm="1">
        <f t="array" ref="AE103">_xlfn.IFS(N103="","",(IFERROR(VALUE(TRIM(SUBSTITUTE(AC103,CHAR(160),""))),0))=0,"Attention : montant présenté entièrement écarté",ROUND(Z103,2)&lt;ROUND(15%,2),"Attention : Montant temps d’affectation inférieur à 15%. La dépense doit être rejetée, ou vérifier que le personnel est affecté sur un autre type d'action",ROUND(AC103,2)&gt;ROUND(N103,2),"KO : Le montant retenu est supérieur au montant présenté. Merci de revoir la ligne de dépense ou plafonner son montant.",N103=0,"",ROUND(AC103,2)=ROUND(N103,2),"OK",ROUND(AC103,2)&lt;ROUND(N103,2),"Attention : Montant présenté partiellement écarté",TRUE,"")</f>
        <v/>
      </c>
      <c r="AF103" s="21" t="str">
        <f t="shared" si="44"/>
        <v/>
      </c>
    </row>
    <row r="104" spans="1:32" ht="15.95">
      <c r="A104" s="17">
        <v>96</v>
      </c>
      <c r="B104" s="129"/>
      <c r="C104" s="129"/>
      <c r="D104" s="7"/>
      <c r="E104" s="7"/>
      <c r="F104" s="258"/>
      <c r="G104" s="258"/>
      <c r="H104" s="9"/>
      <c r="I104" s="9"/>
      <c r="J104" s="20" t="str">
        <f t="shared" si="45"/>
        <v/>
      </c>
      <c r="K104" s="438"/>
      <c r="L104" s="330"/>
      <c r="M104" s="7"/>
      <c r="N104" s="20" t="str">
        <f t="shared" si="46"/>
        <v/>
      </c>
      <c r="O104" s="128"/>
      <c r="P104" s="127" t="str">
        <f t="shared" si="35"/>
        <v/>
      </c>
      <c r="Q104" s="15" t="str">
        <f t="shared" si="36"/>
        <v/>
      </c>
      <c r="R104" s="15" t="str">
        <f t="shared" si="37"/>
        <v/>
      </c>
      <c r="S104" s="15" t="str">
        <f t="shared" si="38"/>
        <v/>
      </c>
      <c r="T104" s="15" t="str">
        <f t="shared" si="39"/>
        <v/>
      </c>
      <c r="U104" s="15" t="str">
        <f t="shared" si="40"/>
        <v/>
      </c>
      <c r="V104" s="20" t="str">
        <f t="shared" si="41"/>
        <v/>
      </c>
      <c r="W104" s="20" t="str">
        <f t="shared" si="42"/>
        <v/>
      </c>
      <c r="X104" s="20" t="str">
        <f t="shared" si="47"/>
        <v/>
      </c>
      <c r="Y104" s="68"/>
      <c r="Z104" s="442" t="str">
        <f t="shared" si="49"/>
        <v/>
      </c>
      <c r="AA104" s="20" t="str">
        <f t="shared" si="43"/>
        <v/>
      </c>
      <c r="AB104" s="249"/>
      <c r="AC104" s="117" t="str">
        <f t="shared" si="48"/>
        <v/>
      </c>
      <c r="AD104" s="126"/>
      <c r="AE104" s="14" t="str" cm="1">
        <f t="array" ref="AE104">_xlfn.IFS(N104="","",(IFERROR(VALUE(TRIM(SUBSTITUTE(AC104,CHAR(160),""))),0))=0,"Attention : montant présenté entièrement écarté",ROUND(Z104,2)&lt;ROUND(15%,2),"Attention : Montant temps d’affectation inférieur à 15%. La dépense doit être rejetée, ou vérifier que le personnel est affecté sur un autre type d'action",ROUND(AC104,2)&gt;ROUND(N104,2),"KO : Le montant retenu est supérieur au montant présenté. Merci de revoir la ligne de dépense ou plafonner son montant.",N104=0,"",ROUND(AC104,2)=ROUND(N104,2),"OK",ROUND(AC104,2)&lt;ROUND(N104,2),"Attention : Montant présenté partiellement écarté",TRUE,"")</f>
        <v/>
      </c>
      <c r="AF104" s="21" t="str">
        <f t="shared" si="44"/>
        <v/>
      </c>
    </row>
    <row r="105" spans="1:32" ht="15.95">
      <c r="A105" s="17">
        <v>97</v>
      </c>
      <c r="B105" s="129"/>
      <c r="C105" s="129"/>
      <c r="D105" s="7"/>
      <c r="E105" s="7"/>
      <c r="F105" s="258"/>
      <c r="G105" s="258"/>
      <c r="H105" s="9"/>
      <c r="I105" s="9"/>
      <c r="J105" s="20" t="str">
        <f t="shared" ref="J105:J108" si="50">IF(H105="","",H105+I105)</f>
        <v/>
      </c>
      <c r="K105" s="438"/>
      <c r="L105" s="330"/>
      <c r="M105" s="7"/>
      <c r="N105" s="20" t="str">
        <f t="shared" si="46"/>
        <v/>
      </c>
      <c r="O105" s="128"/>
      <c r="P105" s="127" t="str">
        <f t="shared" si="35"/>
        <v/>
      </c>
      <c r="Q105" s="15" t="str">
        <f t="shared" si="36"/>
        <v/>
      </c>
      <c r="R105" s="15" t="str">
        <f t="shared" si="37"/>
        <v/>
      </c>
      <c r="S105" s="15" t="str">
        <f t="shared" si="38"/>
        <v/>
      </c>
      <c r="T105" s="15" t="str">
        <f t="shared" si="39"/>
        <v/>
      </c>
      <c r="U105" s="15" t="str">
        <f t="shared" si="40"/>
        <v/>
      </c>
      <c r="V105" s="20" t="str">
        <f t="shared" si="41"/>
        <v/>
      </c>
      <c r="W105" s="20" t="str">
        <f t="shared" si="42"/>
        <v/>
      </c>
      <c r="X105" s="20" t="str">
        <f t="shared" si="47"/>
        <v/>
      </c>
      <c r="Y105" s="68"/>
      <c r="Z105" s="442" t="str">
        <f t="shared" si="49"/>
        <v/>
      </c>
      <c r="AA105" s="20" t="str">
        <f t="shared" si="43"/>
        <v/>
      </c>
      <c r="AB105" s="249"/>
      <c r="AC105" s="117" t="str">
        <f t="shared" si="48"/>
        <v/>
      </c>
      <c r="AD105" s="126"/>
      <c r="AE105" s="14" t="str" cm="1">
        <f t="array" ref="AE105">_xlfn.IFS(N105="","",(IFERROR(VALUE(TRIM(SUBSTITUTE(AC105,CHAR(160),""))),0))=0,"Attention : montant présenté entièrement écarté",ROUND(Z105,2)&lt;ROUND(15%,2),"Attention : Montant temps d’affectation inférieur à 15%. La dépense doit être rejetée, ou vérifier que le personnel est affecté sur un autre type d'action",ROUND(AC105,2)&gt;ROUND(N105,2),"KO : Le montant retenu est supérieur au montant présenté. Merci de revoir la ligne de dépense ou plafonner son montant.",N105=0,"",ROUND(AC105,2)=ROUND(N105,2),"OK",ROUND(AC105,2)&lt;ROUND(N105,2),"Attention : Montant présenté partiellement écarté",TRUE,"")</f>
        <v/>
      </c>
      <c r="AF105" s="21" t="str">
        <f t="shared" si="44"/>
        <v/>
      </c>
    </row>
    <row r="106" spans="1:32" ht="15.95">
      <c r="A106" s="17">
        <v>98</v>
      </c>
      <c r="B106" s="129"/>
      <c r="C106" s="129"/>
      <c r="D106" s="7"/>
      <c r="E106" s="7"/>
      <c r="F106" s="258"/>
      <c r="G106" s="258"/>
      <c r="H106" s="9"/>
      <c r="I106" s="9"/>
      <c r="J106" s="20" t="str">
        <f t="shared" si="50"/>
        <v/>
      </c>
      <c r="K106" s="438"/>
      <c r="L106" s="330"/>
      <c r="M106" s="7"/>
      <c r="N106" s="20" t="str">
        <f t="shared" si="46"/>
        <v/>
      </c>
      <c r="O106" s="128"/>
      <c r="P106" s="127" t="str">
        <f t="shared" si="35"/>
        <v/>
      </c>
      <c r="Q106" s="15" t="str">
        <f t="shared" si="36"/>
        <v/>
      </c>
      <c r="R106" s="15" t="str">
        <f t="shared" si="37"/>
        <v/>
      </c>
      <c r="S106" s="15" t="str">
        <f t="shared" si="38"/>
        <v/>
      </c>
      <c r="T106" s="15" t="str">
        <f t="shared" si="39"/>
        <v/>
      </c>
      <c r="U106" s="15" t="str">
        <f t="shared" si="40"/>
        <v/>
      </c>
      <c r="V106" s="20" t="str">
        <f t="shared" si="41"/>
        <v/>
      </c>
      <c r="W106" s="20" t="str">
        <f t="shared" si="42"/>
        <v/>
      </c>
      <c r="X106" s="20" t="str">
        <f t="shared" si="47"/>
        <v/>
      </c>
      <c r="Y106" s="68"/>
      <c r="Z106" s="442" t="str">
        <f t="shared" si="49"/>
        <v/>
      </c>
      <c r="AA106" s="20" t="str">
        <f t="shared" si="43"/>
        <v/>
      </c>
      <c r="AB106" s="249"/>
      <c r="AC106" s="117" t="str">
        <f t="shared" si="48"/>
        <v/>
      </c>
      <c r="AD106" s="126"/>
      <c r="AE106" s="14" t="str" cm="1">
        <f t="array" ref="AE106">_xlfn.IFS(N106="","",(IFERROR(VALUE(TRIM(SUBSTITUTE(AC106,CHAR(160),""))),0))=0,"Attention : montant présenté entièrement écarté",ROUND(Z106,2)&lt;ROUND(15%,2),"Attention : Montant temps d’affectation inférieur à 15%. La dépense doit être rejetée, ou vérifier que le personnel est affecté sur un autre type d'action",ROUND(AC106,2)&gt;ROUND(N106,2),"KO : Le montant retenu est supérieur au montant présenté. Merci de revoir la ligne de dépense ou plafonner son montant.",N106=0,"",ROUND(AC106,2)=ROUND(N106,2),"OK",ROUND(AC106,2)&lt;ROUND(N106,2),"Attention : Montant présenté partiellement écarté",TRUE,"")</f>
        <v/>
      </c>
      <c r="AF106" s="21" t="str">
        <f t="shared" si="44"/>
        <v/>
      </c>
    </row>
    <row r="107" spans="1:32" ht="15.95">
      <c r="A107" s="17">
        <v>99</v>
      </c>
      <c r="B107" s="129"/>
      <c r="C107" s="129"/>
      <c r="D107" s="7"/>
      <c r="E107" s="7"/>
      <c r="F107" s="258"/>
      <c r="G107" s="258"/>
      <c r="H107" s="9"/>
      <c r="I107" s="9"/>
      <c r="J107" s="20" t="str">
        <f t="shared" si="50"/>
        <v/>
      </c>
      <c r="K107" s="438"/>
      <c r="L107" s="330"/>
      <c r="M107" s="7"/>
      <c r="N107" s="20" t="str">
        <f t="shared" si="46"/>
        <v/>
      </c>
      <c r="O107" s="128"/>
      <c r="P107" s="127" t="str">
        <f t="shared" si="35"/>
        <v/>
      </c>
      <c r="Q107" s="15" t="str">
        <f t="shared" si="36"/>
        <v/>
      </c>
      <c r="R107" s="15" t="str">
        <f t="shared" si="37"/>
        <v/>
      </c>
      <c r="S107" s="15" t="str">
        <f t="shared" si="38"/>
        <v/>
      </c>
      <c r="T107" s="15" t="str">
        <f t="shared" si="39"/>
        <v/>
      </c>
      <c r="U107" s="15" t="str">
        <f t="shared" si="40"/>
        <v/>
      </c>
      <c r="V107" s="20" t="str">
        <f t="shared" si="41"/>
        <v/>
      </c>
      <c r="W107" s="20" t="str">
        <f t="shared" si="42"/>
        <v/>
      </c>
      <c r="X107" s="20" t="str">
        <f t="shared" si="47"/>
        <v/>
      </c>
      <c r="Y107" s="68"/>
      <c r="Z107" s="442" t="str">
        <f t="shared" si="49"/>
        <v/>
      </c>
      <c r="AA107" s="20" t="str">
        <f t="shared" si="43"/>
        <v/>
      </c>
      <c r="AB107" s="249"/>
      <c r="AC107" s="117" t="str">
        <f t="shared" si="48"/>
        <v/>
      </c>
      <c r="AD107" s="126"/>
      <c r="AE107" s="14" t="str" cm="1">
        <f t="array" ref="AE107">_xlfn.IFS(N107="","",(IFERROR(VALUE(TRIM(SUBSTITUTE(AC107,CHAR(160),""))),0))=0,"Attention : montant présenté entièrement écarté",ROUND(Z107,2)&lt;ROUND(15%,2),"Attention : Montant temps d’affectation inférieur à 15%. La dépense doit être rejetée, ou vérifier que le personnel est affecté sur un autre type d'action",ROUND(AC107,2)&gt;ROUND(N107,2),"KO : Le montant retenu est supérieur au montant présenté. Merci de revoir la ligne de dépense ou plafonner son montant.",N107=0,"",ROUND(AC107,2)=ROUND(N107,2),"OK",ROUND(AC107,2)&lt;ROUND(N107,2),"Attention : Montant présenté partiellement écarté",TRUE,"")</f>
        <v/>
      </c>
      <c r="AF107" s="21" t="str">
        <f t="shared" si="44"/>
        <v/>
      </c>
    </row>
    <row r="108" spans="1:32" ht="15.95">
      <c r="A108" s="17">
        <v>100</v>
      </c>
      <c r="B108" s="129"/>
      <c r="C108" s="129"/>
      <c r="D108" s="7"/>
      <c r="E108" s="7"/>
      <c r="F108" s="258"/>
      <c r="G108" s="258"/>
      <c r="H108" s="9"/>
      <c r="I108" s="9"/>
      <c r="J108" s="20" t="str">
        <f t="shared" si="50"/>
        <v/>
      </c>
      <c r="K108" s="438"/>
      <c r="L108" s="330"/>
      <c r="M108" s="7"/>
      <c r="N108" s="20" t="str">
        <f t="shared" si="46"/>
        <v/>
      </c>
      <c r="O108" s="128"/>
      <c r="P108" s="127" t="str">
        <f t="shared" si="35"/>
        <v/>
      </c>
      <c r="Q108" s="15" t="str">
        <f t="shared" si="36"/>
        <v/>
      </c>
      <c r="R108" s="15" t="str">
        <f t="shared" si="37"/>
        <v/>
      </c>
      <c r="S108" s="15" t="str">
        <f t="shared" si="38"/>
        <v/>
      </c>
      <c r="T108" s="15" t="str">
        <f t="shared" si="39"/>
        <v/>
      </c>
      <c r="U108" s="15" t="str">
        <f t="shared" si="40"/>
        <v/>
      </c>
      <c r="V108" s="20" t="str">
        <f t="shared" si="41"/>
        <v/>
      </c>
      <c r="W108" s="20" t="str">
        <f t="shared" si="42"/>
        <v/>
      </c>
      <c r="X108" s="20" t="str">
        <f t="shared" si="47"/>
        <v/>
      </c>
      <c r="Y108" s="68"/>
      <c r="Z108" s="442" t="str">
        <f t="shared" si="49"/>
        <v/>
      </c>
      <c r="AA108" s="20" t="str">
        <f t="shared" si="43"/>
        <v/>
      </c>
      <c r="AB108" s="249"/>
      <c r="AC108" s="117" t="str">
        <f t="shared" si="48"/>
        <v/>
      </c>
      <c r="AD108" s="126"/>
      <c r="AE108" s="14" t="str" cm="1">
        <f t="array" ref="AE108">_xlfn.IFS(N108="","",(IFERROR(VALUE(TRIM(SUBSTITUTE(AC108,CHAR(160),""))),0))=0,"Attention : montant présenté entièrement écarté",ROUND(Z108,2)&lt;ROUND(15%,2),"Attention : Montant temps d’affectation inférieur à 15%. La dépense doit être rejetée, ou vérifier que le personnel est affecté sur un autre type d'action",ROUND(AC108,2)&gt;ROUND(N108,2),"KO : Le montant retenu est supérieur au montant présenté. Merci de revoir la ligne de dépense ou plafonner son montant.",N108=0,"",ROUND(AC108,2)=ROUND(N108,2),"OK",ROUND(AC108,2)&lt;ROUND(N108,2),"Attention : Montant présenté partiellement écarté",TRUE,"")</f>
        <v/>
      </c>
      <c r="AF108" s="21" t="str">
        <f t="shared" si="44"/>
        <v/>
      </c>
    </row>
    <row r="109" spans="1:32" ht="15" customHeight="1" thickBot="1">
      <c r="A109" s="801"/>
      <c r="B109" s="802"/>
      <c r="C109" s="802"/>
      <c r="D109" s="802"/>
      <c r="E109" s="802"/>
      <c r="F109" s="802"/>
      <c r="G109" s="802"/>
      <c r="H109" s="802"/>
      <c r="I109" s="802"/>
      <c r="J109" s="802"/>
      <c r="K109" s="802"/>
      <c r="L109" s="802"/>
      <c r="M109" s="124" t="s">
        <v>154</v>
      </c>
      <c r="N109" s="123">
        <f>SUM(N9:N108)</f>
        <v>0</v>
      </c>
      <c r="O109" s="125"/>
      <c r="P109" s="803"/>
      <c r="Q109" s="804"/>
      <c r="R109" s="804"/>
      <c r="S109" s="804"/>
      <c r="T109" s="804"/>
      <c r="U109" s="804"/>
      <c r="V109" s="804"/>
      <c r="W109" s="804"/>
      <c r="X109" s="804"/>
      <c r="Y109" s="804"/>
      <c r="Z109" s="804"/>
      <c r="AA109" s="805"/>
      <c r="AB109" s="124"/>
      <c r="AC109" s="123">
        <f>SUM(AC9:AC108)</f>
        <v>0</v>
      </c>
      <c r="AD109" s="806"/>
      <c r="AE109" s="807"/>
      <c r="AF109" s="122">
        <f>SUM(AF9:AF108)</f>
        <v>0</v>
      </c>
    </row>
  </sheetData>
  <sheetProtection algorithmName="SHA-512" hashValue="1ZxI7uHHNqBYbuDu9HfNm8OkLDMb5Q6JocCxB5CFnkTm9eG9suD0bzhb826vXcBupSIYKJ6ZqHPpIZeO2YLRqg==" saltValue="sKh4/QHMhcWh7S1I9dPR1A==" spinCount="100000" sheet="1" formatCells="0" formatColumns="0" formatRows="0" insertRows="0"/>
  <mergeCells count="10">
    <mergeCell ref="A109:L109"/>
    <mergeCell ref="P109:AA109"/>
    <mergeCell ref="AD109:AE109"/>
    <mergeCell ref="C2:H2"/>
    <mergeCell ref="C3:H3"/>
    <mergeCell ref="A5:O5"/>
    <mergeCell ref="P5:AF5"/>
    <mergeCell ref="A6:A7"/>
    <mergeCell ref="H6:J6"/>
    <mergeCell ref="V6:X6"/>
  </mergeCells>
  <conditionalFormatting sqref="L9:L18">
    <cfRule type="expression" dxfId="50" priority="8">
      <formula>AND(L9&lt;&gt;0,L9&lt;15%)</formula>
    </cfRule>
  </conditionalFormatting>
  <conditionalFormatting sqref="P9:AA108">
    <cfRule type="expression" dxfId="49" priority="20">
      <formula>P9&lt;&gt;B9</formula>
    </cfRule>
  </conditionalFormatting>
  <conditionalFormatting sqref="AB9:AB108">
    <cfRule type="containsText" dxfId="48" priority="4" operator="containsText" text="Non">
      <formula>NOT(ISERROR(SEARCH("Non",AB9)))</formula>
    </cfRule>
  </conditionalFormatting>
  <conditionalFormatting sqref="AE8:AE108">
    <cfRule type="containsText" dxfId="47" priority="9" operator="containsText" text="OK">
      <formula>NOT(ISERROR(SEARCH("OK",AE8)))</formula>
    </cfRule>
    <cfRule type="containsText" dxfId="46" priority="10" operator="containsText" text="KO">
      <formula>NOT(ISERROR(SEARCH("KO",AE8)))</formula>
    </cfRule>
    <cfRule type="containsText" dxfId="45" priority="11" operator="containsText" text="Attention">
      <formula>NOT(ISERROR(SEARCH("Attention",AE8)))</formula>
    </cfRule>
  </conditionalFormatting>
  <dataValidations count="4">
    <dataValidation type="list" allowBlank="1" showInputMessage="1" showErrorMessage="1" sqref="F8:F108" xr:uid="{FF697492-E18D-4543-9346-7087A3AAF51B}">
      <formula1>"Oui,Non"</formula1>
    </dataValidation>
    <dataValidation type="list" allowBlank="1" showInputMessage="1" showErrorMessage="1" sqref="M9:M108" xr:uid="{ABF0BD90-EFE5-46E8-93E6-2B156959C583}">
      <formula1>"Fiche de poste,Lettre de mission,Contrat de travail,Autres"</formula1>
    </dataValidation>
    <dataValidation type="list" allowBlank="1" showInputMessage="1" showErrorMessage="1" sqref="G8:G108" xr:uid="{9BF1C71E-C2C2-41B9-A986-52F1603979FF}">
      <formula1>"Fiche de paie,Journal de paie,Déclaration sociale nominative,Autre document probant"</formula1>
    </dataValidation>
    <dataValidation type="list" allowBlank="1" showInputMessage="1" showErrorMessage="1" sqref="AB9:AB108" xr:uid="{FED8E1E2-A258-0E47-9D16-7E6E2E7388BB}">
      <formula1>"Oui,Non,Sans objet"</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D7D9B9B1-0C97-794D-A593-39D06221DDB1}">
          <x14:formula1>
            <xm:f>'0-Présentation typeaction'!$H$4:$H$12</xm:f>
          </x14:formula1>
          <xm:sqref>E8</xm:sqref>
        </x14:dataValidation>
        <x14:dataValidation type="list" allowBlank="1" showErrorMessage="1" promptTitle="Sélectionnez un type d'action" xr:uid="{BB2C8684-7022-4CAE-8C83-A546E98D069D}">
          <x14:formula1>
            <xm:f>'0-Présentation typeaction'!$B$4:$B$14</xm:f>
          </x14:formula1>
          <xm:sqref>E9:E108</xm:sqref>
        </x14:dataValidation>
        <x14:dataValidation type="list" allowBlank="1" showInputMessage="1" showErrorMessage="1" xr:uid="{E266E250-5C7D-7E49-A597-A04AD7BDB8DA}">
          <x14:formula1>
            <xm:f>'0-Présentation typeaction'!$B$4:$B$14</xm:f>
          </x14:formula1>
          <xm:sqref>S9:S108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pageSetUpPr fitToPage="1"/>
  </sheetPr>
  <dimension ref="A1:BR105"/>
  <sheetViews>
    <sheetView showGridLines="0" zoomScale="33" zoomScaleNormal="85" workbookViewId="0">
      <selection activeCell="AO50" sqref="AO50"/>
    </sheetView>
  </sheetViews>
  <sheetFormatPr defaultColWidth="11.42578125" defaultRowHeight="15" outlineLevelCol="1"/>
  <cols>
    <col min="1" max="1" width="11.42578125" customWidth="1"/>
    <col min="2" max="4" width="27.42578125" customWidth="1"/>
    <col min="5" max="5" width="45.85546875" bestFit="1" customWidth="1"/>
    <col min="6" max="6" width="19.85546875" bestFit="1" customWidth="1"/>
    <col min="7" max="7" width="22.140625" bestFit="1" customWidth="1"/>
    <col min="8" max="8" width="21.42578125" bestFit="1" customWidth="1"/>
    <col min="9" max="9" width="21.42578125" customWidth="1"/>
    <col min="10" max="10" width="20.42578125" bestFit="1" customWidth="1"/>
    <col min="11" max="12" width="20.42578125" customWidth="1"/>
    <col min="13" max="13" width="17.42578125" bestFit="1" customWidth="1"/>
    <col min="14" max="14" width="21.140625" bestFit="1" customWidth="1"/>
    <col min="15" max="15" width="19.85546875" bestFit="1" customWidth="1"/>
    <col min="16" max="17" width="19.85546875" customWidth="1"/>
    <col min="18" max="18" width="21.42578125" bestFit="1" customWidth="1"/>
    <col min="19" max="19" width="21.140625" bestFit="1" customWidth="1"/>
    <col min="20" max="21" width="21.140625" customWidth="1"/>
    <col min="22" max="22" width="19.85546875" bestFit="1" customWidth="1"/>
    <col min="23" max="23" width="19.42578125" bestFit="1" customWidth="1"/>
    <col min="24" max="24" width="21.140625" bestFit="1" customWidth="1"/>
    <col min="25" max="25" width="19.85546875" bestFit="1" customWidth="1"/>
    <col min="26" max="26" width="17.85546875" bestFit="1" customWidth="1"/>
    <col min="27" max="27" width="19.85546875" bestFit="1" customWidth="1"/>
    <col min="28" max="29" width="17.42578125" bestFit="1" customWidth="1"/>
    <col min="30" max="30" width="67.42578125" bestFit="1" customWidth="1"/>
    <col min="31" max="31" width="48.42578125" hidden="1" customWidth="1" outlineLevel="1"/>
    <col min="32" max="32" width="29.7109375" hidden="1" customWidth="1" outlineLevel="1"/>
    <col min="33" max="33" width="26.42578125" hidden="1" customWidth="1" outlineLevel="1"/>
    <col min="34" max="34" width="45.85546875" hidden="1" customWidth="1" outlineLevel="1"/>
    <col min="35" max="35" width="29.85546875" hidden="1" customWidth="1" outlineLevel="1"/>
    <col min="36" max="36" width="22.140625" hidden="1" customWidth="1" outlineLevel="1"/>
    <col min="37" max="38" width="21.42578125" hidden="1" customWidth="1" outlineLevel="1"/>
    <col min="39" max="41" width="20.42578125" hidden="1" customWidth="1" outlineLevel="1"/>
    <col min="42" max="43" width="15.42578125" hidden="1" customWidth="1" outlineLevel="1"/>
    <col min="44" max="46" width="12.42578125" hidden="1" customWidth="1" outlineLevel="1"/>
    <col min="47" max="48" width="18.42578125" hidden="1" customWidth="1" outlineLevel="1"/>
    <col min="49" max="54" width="17.42578125" hidden="1" customWidth="1" outlineLevel="1"/>
    <col min="55" max="55" width="12.42578125" hidden="1" customWidth="1" outlineLevel="1"/>
    <col min="56" max="56" width="15" style="41" hidden="1" customWidth="1" outlineLevel="1"/>
    <col min="57" max="57" width="20" hidden="1" customWidth="1" outlineLevel="1"/>
    <col min="58" max="58" width="21" hidden="1" customWidth="1" outlineLevel="1"/>
    <col min="59" max="59" width="20" hidden="1" customWidth="1" outlineLevel="1"/>
    <col min="60" max="60" width="20.42578125" hidden="1" customWidth="1" outlineLevel="1"/>
    <col min="61" max="61" width="19.85546875" hidden="1" customWidth="1" outlineLevel="1"/>
    <col min="62" max="62" width="22.140625" hidden="1" customWidth="1" outlineLevel="1"/>
    <col min="63" max="63" width="33.42578125" hidden="1" customWidth="1" outlineLevel="1"/>
    <col min="64" max="64" width="49.42578125" hidden="1" customWidth="1" outlineLevel="1"/>
    <col min="65" max="65" width="23.42578125" hidden="1" customWidth="1" outlineLevel="1"/>
    <col min="66" max="66" width="16.85546875" hidden="1" customWidth="1" outlineLevel="1"/>
    <col min="67" max="67" width="14.85546875" hidden="1" customWidth="1" outlineLevel="1"/>
    <col min="68" max="68" width="14.42578125" hidden="1" customWidth="1" outlineLevel="1"/>
    <col min="69" max="69" width="11.42578125" collapsed="1"/>
    <col min="70" max="70" width="0" hidden="1" customWidth="1"/>
  </cols>
  <sheetData>
    <row r="1" spans="1:70" ht="105" customHeight="1" thickBot="1">
      <c r="A1" s="828" t="s">
        <v>197</v>
      </c>
      <c r="B1" s="829"/>
      <c r="C1" s="829"/>
      <c r="D1" s="829"/>
      <c r="E1" s="829"/>
      <c r="F1" s="829"/>
      <c r="G1" s="829"/>
      <c r="H1" s="829"/>
      <c r="I1" s="829"/>
      <c r="J1" s="829"/>
      <c r="K1" s="829"/>
      <c r="L1" s="829"/>
      <c r="M1" s="829"/>
      <c r="N1" s="829"/>
      <c r="O1" s="829"/>
      <c r="P1" s="829"/>
      <c r="Q1" s="829"/>
      <c r="R1" s="829"/>
      <c r="S1" s="829"/>
      <c r="T1" s="829"/>
      <c r="U1" s="829"/>
      <c r="V1" s="829"/>
      <c r="W1" s="829"/>
      <c r="X1" s="829"/>
      <c r="Y1" s="829"/>
      <c r="Z1" s="829"/>
      <c r="AA1" s="829"/>
      <c r="AB1" s="829"/>
      <c r="AC1" s="829"/>
      <c r="AD1" s="830"/>
      <c r="AE1" s="831" t="s">
        <v>198</v>
      </c>
      <c r="AF1" s="831"/>
      <c r="AG1" s="832"/>
      <c r="AH1" s="832"/>
      <c r="AI1" s="832"/>
      <c r="AJ1" s="832"/>
      <c r="AK1" s="832"/>
      <c r="AL1" s="832"/>
      <c r="AM1" s="832"/>
      <c r="AN1" s="832"/>
      <c r="AO1" s="832"/>
      <c r="AP1" s="832"/>
      <c r="AQ1" s="832"/>
      <c r="AR1" s="832"/>
      <c r="AS1" s="832"/>
      <c r="AT1" s="832"/>
      <c r="AU1" s="832"/>
      <c r="AV1" s="832"/>
      <c r="AW1" s="832"/>
      <c r="AX1" s="832"/>
      <c r="AY1" s="832"/>
      <c r="AZ1" s="832"/>
      <c r="BA1" s="832"/>
      <c r="BB1" s="832"/>
      <c r="BC1" s="832"/>
      <c r="BD1" s="832"/>
      <c r="BE1" s="832"/>
      <c r="BF1" s="832"/>
      <c r="BG1" s="832"/>
      <c r="BH1" s="832"/>
      <c r="BI1" s="832"/>
      <c r="BJ1" s="832"/>
      <c r="BK1" s="832"/>
      <c r="BL1" s="832"/>
      <c r="BM1" s="832"/>
      <c r="BN1" s="832"/>
      <c r="BO1" s="832"/>
      <c r="BP1" s="833"/>
    </row>
    <row r="2" spans="1:70" s="44" customFormat="1" ht="69.95" customHeight="1">
      <c r="A2" s="613" t="s">
        <v>59</v>
      </c>
      <c r="B2" s="614" t="s">
        <v>59</v>
      </c>
      <c r="C2" s="614" t="s">
        <v>199</v>
      </c>
      <c r="D2" s="614" t="s">
        <v>62</v>
      </c>
      <c r="E2" s="614" t="s">
        <v>63</v>
      </c>
      <c r="F2" s="614" t="s">
        <v>67</v>
      </c>
      <c r="G2" s="614" t="s">
        <v>68</v>
      </c>
      <c r="H2" s="614" t="s">
        <v>64</v>
      </c>
      <c r="I2" s="614" t="s">
        <v>65</v>
      </c>
      <c r="J2" s="615" t="s">
        <v>87</v>
      </c>
      <c r="K2" s="616" t="s">
        <v>88</v>
      </c>
      <c r="L2" s="614" t="s">
        <v>89</v>
      </c>
      <c r="M2" s="614" t="s">
        <v>72</v>
      </c>
      <c r="N2" s="614" t="s">
        <v>73</v>
      </c>
      <c r="O2" s="615" t="s">
        <v>74</v>
      </c>
      <c r="P2" s="617" t="s">
        <v>90</v>
      </c>
      <c r="Q2" s="614" t="s">
        <v>91</v>
      </c>
      <c r="R2" s="614" t="s">
        <v>75</v>
      </c>
      <c r="S2" s="614" t="s">
        <v>76</v>
      </c>
      <c r="T2" s="615" t="s">
        <v>77</v>
      </c>
      <c r="U2" s="618" t="s">
        <v>90</v>
      </c>
      <c r="V2" s="614" t="s">
        <v>91</v>
      </c>
      <c r="W2" s="614" t="s">
        <v>78</v>
      </c>
      <c r="X2" s="614" t="s">
        <v>79</v>
      </c>
      <c r="Y2" s="619" t="s">
        <v>80</v>
      </c>
      <c r="Z2" s="620" t="s">
        <v>81</v>
      </c>
      <c r="AA2" s="621" t="s">
        <v>82</v>
      </c>
      <c r="AB2" s="614" t="s">
        <v>83</v>
      </c>
      <c r="AC2" s="622" t="s">
        <v>84</v>
      </c>
      <c r="AD2" s="623" t="s">
        <v>85</v>
      </c>
      <c r="AE2" s="633" t="s">
        <v>59</v>
      </c>
      <c r="AF2" s="634" t="s">
        <v>199</v>
      </c>
      <c r="AG2" s="634" t="s">
        <v>62</v>
      </c>
      <c r="AH2" s="634" t="s">
        <v>63</v>
      </c>
      <c r="AI2" s="634" t="s">
        <v>67</v>
      </c>
      <c r="AJ2" s="634" t="s">
        <v>68</v>
      </c>
      <c r="AK2" s="634" t="s">
        <v>64</v>
      </c>
      <c r="AL2" s="634" t="s">
        <v>65</v>
      </c>
      <c r="AM2" s="635" t="s">
        <v>87</v>
      </c>
      <c r="AN2" s="659" t="s">
        <v>88</v>
      </c>
      <c r="AO2" s="660" t="s">
        <v>89</v>
      </c>
      <c r="AP2" s="660" t="s">
        <v>72</v>
      </c>
      <c r="AQ2" s="522" t="s">
        <v>73</v>
      </c>
      <c r="AR2" s="579" t="s">
        <v>74</v>
      </c>
      <c r="AS2" s="652" t="s">
        <v>70</v>
      </c>
      <c r="AT2" s="653" t="s">
        <v>91</v>
      </c>
      <c r="AU2" s="653" t="s">
        <v>75</v>
      </c>
      <c r="AV2" s="653" t="s">
        <v>76</v>
      </c>
      <c r="AW2" s="658" t="s">
        <v>77</v>
      </c>
      <c r="AX2" s="527" t="s">
        <v>70</v>
      </c>
      <c r="AY2" s="528" t="s">
        <v>91</v>
      </c>
      <c r="AZ2" s="528" t="s">
        <v>78</v>
      </c>
      <c r="BA2" s="528" t="s">
        <v>79</v>
      </c>
      <c r="BB2" s="592" t="s">
        <v>80</v>
      </c>
      <c r="BC2" s="636" t="s">
        <v>92</v>
      </c>
      <c r="BD2" s="634" t="s">
        <v>93</v>
      </c>
      <c r="BE2" s="634" t="s">
        <v>94</v>
      </c>
      <c r="BF2" s="634" t="s">
        <v>95</v>
      </c>
      <c r="BG2" s="635" t="s">
        <v>96</v>
      </c>
      <c r="BH2" s="637" t="s">
        <v>97</v>
      </c>
      <c r="BI2" s="634" t="s">
        <v>98</v>
      </c>
      <c r="BJ2" s="638" t="s">
        <v>99</v>
      </c>
      <c r="BK2" s="636" t="s">
        <v>100</v>
      </c>
      <c r="BL2" s="634" t="s">
        <v>101</v>
      </c>
      <c r="BM2" s="634" t="s">
        <v>102</v>
      </c>
      <c r="BN2" s="634" t="s">
        <v>103</v>
      </c>
      <c r="BO2" s="634" t="s">
        <v>104</v>
      </c>
      <c r="BP2" s="639" t="s">
        <v>105</v>
      </c>
      <c r="BR2" s="44" t="s">
        <v>200</v>
      </c>
    </row>
    <row r="3" spans="1:70" s="1" customFormat="1" ht="279.95" customHeight="1">
      <c r="A3" s="624"/>
      <c r="B3" s="85" t="s">
        <v>201</v>
      </c>
      <c r="C3" s="85" t="s">
        <v>202</v>
      </c>
      <c r="D3" s="85" t="s">
        <v>203</v>
      </c>
      <c r="E3" s="85" t="s">
        <v>111</v>
      </c>
      <c r="F3" s="85" t="s">
        <v>115</v>
      </c>
      <c r="G3" s="85" t="s">
        <v>116</v>
      </c>
      <c r="H3" s="530" t="s">
        <v>112</v>
      </c>
      <c r="I3" s="531" t="s">
        <v>204</v>
      </c>
      <c r="J3" s="558" t="s">
        <v>117</v>
      </c>
      <c r="K3" s="562" t="s">
        <v>205</v>
      </c>
      <c r="L3" s="85" t="s">
        <v>119</v>
      </c>
      <c r="M3" s="85" t="s">
        <v>120</v>
      </c>
      <c r="N3" s="85" t="s">
        <v>121</v>
      </c>
      <c r="O3" s="558" t="s">
        <v>122</v>
      </c>
      <c r="P3" s="518" t="s">
        <v>123</v>
      </c>
      <c r="Q3" s="85" t="s">
        <v>119</v>
      </c>
      <c r="R3" s="85" t="s">
        <v>124</v>
      </c>
      <c r="S3" s="85" t="s">
        <v>121</v>
      </c>
      <c r="T3" s="558" t="s">
        <v>125</v>
      </c>
      <c r="U3" s="521" t="s">
        <v>123</v>
      </c>
      <c r="V3" s="85" t="s">
        <v>119</v>
      </c>
      <c r="W3" s="85" t="s">
        <v>124</v>
      </c>
      <c r="X3" s="85" t="s">
        <v>121</v>
      </c>
      <c r="Y3" s="583" t="s">
        <v>125</v>
      </c>
      <c r="Z3" s="597" t="s">
        <v>126</v>
      </c>
      <c r="AA3" s="84" t="s">
        <v>127</v>
      </c>
      <c r="AB3" s="85" t="s">
        <v>127</v>
      </c>
      <c r="AC3" s="86" t="s">
        <v>127</v>
      </c>
      <c r="AD3" s="625" t="s">
        <v>206</v>
      </c>
      <c r="AE3" s="640" t="s">
        <v>129</v>
      </c>
      <c r="AF3" s="524" t="s">
        <v>202</v>
      </c>
      <c r="AG3" s="524" t="s">
        <v>129</v>
      </c>
      <c r="AH3" s="524" t="s">
        <v>129</v>
      </c>
      <c r="AI3" s="524" t="s">
        <v>115</v>
      </c>
      <c r="AJ3" s="524" t="s">
        <v>129</v>
      </c>
      <c r="AK3" s="532" t="s">
        <v>130</v>
      </c>
      <c r="AL3" s="524" t="s">
        <v>129</v>
      </c>
      <c r="AM3" s="569" t="s">
        <v>129</v>
      </c>
      <c r="AN3" s="523" t="s">
        <v>118</v>
      </c>
      <c r="AO3" s="661" t="s">
        <v>119</v>
      </c>
      <c r="AP3" s="524" t="s">
        <v>129</v>
      </c>
      <c r="AQ3" s="524" t="s">
        <v>129</v>
      </c>
      <c r="AR3" s="569" t="s">
        <v>131</v>
      </c>
      <c r="AS3" s="654" t="s">
        <v>118</v>
      </c>
      <c r="AT3" s="524" t="s">
        <v>119</v>
      </c>
      <c r="AU3" s="524" t="s">
        <v>129</v>
      </c>
      <c r="AV3" s="524" t="s">
        <v>129</v>
      </c>
      <c r="AW3" s="569" t="s">
        <v>131</v>
      </c>
      <c r="AX3" s="529" t="s">
        <v>118</v>
      </c>
      <c r="AY3" s="524" t="s">
        <v>119</v>
      </c>
      <c r="AZ3" s="524" t="s">
        <v>129</v>
      </c>
      <c r="BA3" s="524" t="s">
        <v>129</v>
      </c>
      <c r="BB3" s="593" t="s">
        <v>131</v>
      </c>
      <c r="BC3" s="571" t="s">
        <v>129</v>
      </c>
      <c r="BD3" s="524" t="s">
        <v>132</v>
      </c>
      <c r="BE3" s="524" t="s">
        <v>131</v>
      </c>
      <c r="BF3" s="524" t="s">
        <v>131</v>
      </c>
      <c r="BG3" s="569" t="s">
        <v>131</v>
      </c>
      <c r="BH3" s="609" t="s">
        <v>131</v>
      </c>
      <c r="BI3" s="524" t="s">
        <v>131</v>
      </c>
      <c r="BJ3" s="662" t="s">
        <v>133</v>
      </c>
      <c r="BK3" s="571" t="s">
        <v>207</v>
      </c>
      <c r="BL3" s="524" t="s">
        <v>135</v>
      </c>
      <c r="BM3" s="524" t="s">
        <v>136</v>
      </c>
      <c r="BN3" s="524" t="s">
        <v>127</v>
      </c>
      <c r="BO3" s="524" t="s">
        <v>127</v>
      </c>
      <c r="BP3" s="641" t="s">
        <v>127</v>
      </c>
      <c r="BR3" s="44" t="s">
        <v>208</v>
      </c>
    </row>
    <row r="4" spans="1:70" s="1" customFormat="1" ht="32.1">
      <c r="A4" s="626" t="s">
        <v>51</v>
      </c>
      <c r="B4" s="526" t="s">
        <v>209</v>
      </c>
      <c r="C4" s="526"/>
      <c r="D4" s="533">
        <v>1</v>
      </c>
      <c r="E4" s="534" t="s">
        <v>141</v>
      </c>
      <c r="F4" s="526">
        <v>1</v>
      </c>
      <c r="G4" s="535" t="s">
        <v>210</v>
      </c>
      <c r="H4" s="535" t="s">
        <v>211</v>
      </c>
      <c r="I4" s="526" t="s">
        <v>143</v>
      </c>
      <c r="J4" s="559">
        <v>2</v>
      </c>
      <c r="K4" s="525" t="s">
        <v>212</v>
      </c>
      <c r="L4" s="526" t="s">
        <v>213</v>
      </c>
      <c r="M4" s="536">
        <v>6504</v>
      </c>
      <c r="N4" s="520">
        <f>M4*0.085</f>
        <v>552.84</v>
      </c>
      <c r="O4" s="572">
        <f>M4+N4</f>
        <v>7056.84</v>
      </c>
      <c r="P4" s="519" t="s">
        <v>214</v>
      </c>
      <c r="Q4" s="520" t="s">
        <v>215</v>
      </c>
      <c r="R4" s="520">
        <v>9783</v>
      </c>
      <c r="S4" s="520">
        <f>R4*0.085</f>
        <v>831.55500000000006</v>
      </c>
      <c r="T4" s="572">
        <f>R4+S4</f>
        <v>10614.555</v>
      </c>
      <c r="U4" s="584"/>
      <c r="V4" s="520"/>
      <c r="W4" s="520"/>
      <c r="X4" s="520"/>
      <c r="Y4" s="585" t="str">
        <f>IF(OR(W4="", X4=""), "", IFERROR(VALUE(TRIM(SUBSTITUTE(W4,CHAR(160),""))),0) + IFERROR(VALUE(TRIM(SUBSTITUTE(X4,CHAR(160),""))),0))</f>
        <v/>
      </c>
      <c r="Z4" s="90" t="s">
        <v>147</v>
      </c>
      <c r="AA4" s="598" cm="1">
        <f t="array" ref="AA4">IF((_xlfn.IFS(TRIM(SUBSTITUTE(Z4,CHAR(160),""))="Devis 1",IFERROR(VALUE(TRIM(SUBSTITUTE(M4,CHAR(160),""))),0),TRIM(SUBSTITUTE(Z4,CHAR(160),""))="Devis 2",IFERROR(VALUE(TRIM(SUBSTITUTE(R4,CHAR(160),""))),0),TRIM(SUBSTITUTE(Z4,CHAR(160),""))="Devis 3",IFERROR(VALUE(TRIM(SUBSTITUTE(W4,CHAR(160),""))),0),TRUE,0)*IFERROR(VALUE(TRIM(SUBSTITUTE(D4,CHAR(160),""))),0))=0,"",_xlfn.IFS(TRIM(SUBSTITUTE(Z4,CHAR(160),""))="Devis 1",IFERROR(VALUE(TRIM(SUBSTITUTE(M4,CHAR(160),""))),0),TRIM(SUBSTITUTE(Z4,CHAR(160),""))="Devis 2",IFERROR(VALUE(TRIM(SUBSTITUTE(R4,CHAR(160),""))),0),TRIM(SUBSTITUTE(Z4,CHAR(160),""))="Devis 3",IFERROR(VALUE(TRIM(SUBSTITUTE(W4,CHAR(160),""))),0),TRUE,0)*IFERROR(VALUE(TRIM(SUBSTITUTE(D4,CHAR(160),""))),0))</f>
        <v>6504</v>
      </c>
      <c r="AB4" s="538" cm="1">
        <f t="array" ref="AB4">IF(ROUND((_xlfn.IFS(TRIM(SUBSTITUTE(Z4,CHAR(160),""))="Devis 1",IFERROR(VALUE(TRIM(SUBSTITUTE(N4,CHAR(160),""))),0),TRIM(SUBSTITUTE(Z4,CHAR(160),""))="Devis 2",IFERROR(VALUE(TRIM(SUBSTITUTE(S4,CHAR(160),""))),0),TRIM(SUBSTITUTE(Z4,CHAR(160),""))="Devis 3",IFERROR(VALUE(TRIM(SUBSTITUTE(X4,CHAR(160),""))),0),TRUE,0)*IFERROR(VALUE(TRIM(SUBSTITUTE(D4,CHAR(160),""))),0)),2)=0,IF(AA4&lt;&gt;"",0,""),ROUND((_xlfn.IFS(TRIM(SUBSTITUTE(Z4,CHAR(160),""))="Devis 1",IFERROR(VALUE(TRIM(SUBSTITUTE(N4,CHAR(160),""))),0),TRIM(SUBSTITUTE(Z4,CHAR(160),""))="Devis 2",IFERROR(VALUE(TRIM(SUBSTITUTE(S4,CHAR(160),""))),0),TRIM(SUBSTITUTE(Z4,CHAR(160),""))="Devis 3",IFERROR(VALUE(TRIM(SUBSTITUTE(X4,CHAR(160),""))),0),TRUE,0)*IFERROR(VALUE(TRIM(SUBSTITUTE(D4,CHAR(160),""))),0)),2))</f>
        <v>552.84</v>
      </c>
      <c r="AC4" s="599">
        <f>IF(OR(AA4="", AB4=""), "", IFERROR(VALUE(TRIM(SUBSTITUTE(AA4,CHAR(160),""))),0) + IFERROR(VALUE(TRIM(SUBSTITUTE(AB4,CHAR(160),""))),0))</f>
        <v>7056.84</v>
      </c>
      <c r="AD4" s="627"/>
      <c r="AE4" s="642" t="str">
        <f>IF(B4="","",B4)</f>
        <v>Etude de faisabilité</v>
      </c>
      <c r="AF4" s="526" t="s">
        <v>208</v>
      </c>
      <c r="AG4" s="539">
        <f>IF(D4="","",D4)</f>
        <v>1</v>
      </c>
      <c r="AH4" s="537" t="str">
        <f>IF(E4="","",E4)</f>
        <v>Favoriser service gestion errance animal</v>
      </c>
      <c r="AI4" s="526">
        <v>1</v>
      </c>
      <c r="AJ4" s="537" t="str">
        <f>IF(G4="","",G4)</f>
        <v>euro</v>
      </c>
      <c r="AK4" s="537" t="str">
        <f>IF(H4="","",H4)</f>
        <v>Pas de marché public</v>
      </c>
      <c r="AL4" s="537" t="str">
        <f>IF(E4="","",E4)</f>
        <v>Favoriser service gestion errance animal</v>
      </c>
      <c r="AM4" s="570">
        <f>IF(J4="","",J4)</f>
        <v>2</v>
      </c>
      <c r="AN4" s="525" t="s">
        <v>212</v>
      </c>
      <c r="AO4" s="526" t="s">
        <v>213</v>
      </c>
      <c r="AP4" s="540">
        <f>IF(M4="","",M4)</f>
        <v>6504</v>
      </c>
      <c r="AQ4" s="540">
        <f>IF(N4="","",N4)</f>
        <v>552.84</v>
      </c>
      <c r="AR4" s="580">
        <f>IF(OR(AP4="", AQ4=""), "", IFERROR(VALUE(TRIM(SUBSTITUTE(AP4,CHAR(160),""))),0) + IFERROR(VALUE(TRIM(SUBSTITUTE(AQ4,CHAR(160),""))),0))</f>
        <v>7056.84</v>
      </c>
      <c r="AS4" s="655" t="s">
        <v>214</v>
      </c>
      <c r="AT4" s="520" t="s">
        <v>215</v>
      </c>
      <c r="AU4" s="540">
        <f>IF(R4="","",R4)</f>
        <v>9783</v>
      </c>
      <c r="AV4" s="540">
        <f>IF(S4="","",S4)</f>
        <v>831.55500000000006</v>
      </c>
      <c r="AW4" s="580">
        <f>IF(OR(AU4="",AV4=""),"",IFERROR(VALUE(TRIM(SUBSTITUTE(AU4,CHAR(160),""))),0)+IFERROR(VALUE(TRIM(SUBSTITUTE(AV4,CHAR(160),""))),0))</f>
        <v>10614.555</v>
      </c>
      <c r="AX4" s="594"/>
      <c r="AY4" s="540"/>
      <c r="AZ4" s="540" t="str">
        <f>IF(W4="","",W4)</f>
        <v/>
      </c>
      <c r="BA4" s="540" t="str">
        <f>IF(X4="","",X4)</f>
        <v/>
      </c>
      <c r="BB4" s="595" t="str">
        <f>IF(OR(AZ4="",BA4=""),"",IFERROR(VALUE(TRIM(SUBSTITUTE(AZ4,CHAR(160),""))),0)+IFERROR(VALUE(TRIM(SUBSTITUTE(BA4,CHAR(160),""))),0))</f>
        <v/>
      </c>
      <c r="BC4" s="582" t="str">
        <f>IF(Z4="","",Z4)</f>
        <v>Devis 1</v>
      </c>
      <c r="BD4" s="541" t="s">
        <v>194</v>
      </c>
      <c r="BE4" s="542">
        <f>IF(AH4="","",
IF(
AND(
IFERROR(VALUE(TRIM(SUBSTITUTE(AP4,CHAR(160),""))),0)=0,
IFERROR(VALUE(TRIM(SUBSTITUTE(AU4,CHAR(160),""))),0)=0,
IFERROR(VALUE(TRIM(SUBSTITUTE(AZ4,CHAR(160),""))),0)=0
),
0,
IF(
1.15*
MIN(
IF(IFERROR(VALUE(TRIM(SUBSTITUTE(AP4,CHAR(160),""))),0)=0,1E+30,IFERROR(VALUE(TRIM(SUBSTITUTE(AP4,CHAR(160),""))),0)),
IF(IFERROR(VALUE(TRIM(SUBSTITUTE(AU4,CHAR(160),""))),0)=0,1E+30,IFERROR(VALUE(TRIM(SUBSTITUTE(AU4,CHAR(160),""))),0)),
IF(IFERROR(VALUE(TRIM(SUBSTITUTE(AZ4,CHAR(160),""))),0)=0,1E+30,IFERROR(VALUE(TRIM(SUBSTITUTE(AZ4,CHAR(160),""))),0))
)
*IFERROR(VALUE(TRIM(SUBSTITUTE(AG4,CHAR(160),""))),0)
=0,
0,
1.15*
MIN(
IF(IFERROR(VALUE(TRIM(SUBSTITUTE(AP4,CHAR(160),""))),0)=0,1E+30,IFERROR(VALUE(TRIM(SUBSTITUTE(AP4,CHAR(160),""))),0)),
IF(IFERROR(VALUE(TRIM(SUBSTITUTE(AU4,CHAR(160),""))),0)=0,1E+30,IFERROR(VALUE(TRIM(SUBSTITUTE(AU4,CHAR(160),""))),0)),
IF(IFERROR(VALUE(TRIM(SUBSTITUTE(AZ4,CHAR(160),""))),0)=0,1E+30,IFERROR(VALUE(TRIM(SUBSTITUTE(AZ4,CHAR(160),""))),0))
)
*IFERROR(VALUE(TRIM(SUBSTITUTE(AG4,CHAR(160),""))),0)
)
)
)</f>
        <v>7479.5999999999995</v>
      </c>
      <c r="BF4" s="542">
        <f>IF(AH4="","",
IF(
AND(
IFERROR(VALUE(TRIM(SUBSTITUTE(AQ4,CHAR(160),""))),0)=0,
IFERROR(VALUE(TRIM(SUBSTITUTE(AV4,CHAR(160),""))),0)=0,
IFERROR(VALUE(TRIM(SUBSTITUTE(BA4,CHAR(160),""))),0)=0
),
0,
IF(
1.15*
MIN(
IF(IFERROR(VALUE(TRIM(SUBSTITUTE(AQ4,CHAR(160),""))),0)=0,1E+30,IFERROR(VALUE(TRIM(SUBSTITUTE(AQ4,CHAR(160),""))),0)),
IF(IFERROR(VALUE(TRIM(SUBSTITUTE(AV4,CHAR(160),""))),0)=0,1E+30,IFERROR(VALUE(TRIM(SUBSTITUTE(AV4,CHAR(160),""))),0)),
IF(IFERROR(VALUE(TRIM(SUBSTITUTE(BA4,CHAR(160),""))),0)=0,1E+30,IFERROR(VALUE(TRIM(SUBSTITUTE(BA4,CHAR(160),""))),0))
)
*IFERROR(VALUE(TRIM(SUBSTITUTE(AG4,CHAR(160),""))),0)
=0,
0,
1.15*
MIN(
IF(IFERROR(VALUE(TRIM(SUBSTITUTE(AQ4,CHAR(160),""))),0)=0,1E+30,IFERROR(VALUE(TRIM(SUBSTITUTE(AQ4,CHAR(160),""))),0)),
IF(IFERROR(VALUE(TRIM(SUBSTITUTE(AV4,CHAR(160),""))),0)=0,1E+30,IFERROR(VALUE(TRIM(SUBSTITUTE(AV4,CHAR(160),""))),0)),
IF(IFERROR(VALUE(TRIM(SUBSTITUTE(BA4,CHAR(160),""))),0)=0,1E+30,IFERROR(VALUE(TRIM(SUBSTITUTE(BA4,CHAR(160),""))),0))
)
*IFERROR(VALUE(TRIM(SUBSTITUTE(AG4,CHAR(160),""))),0)
)
)
)</f>
        <v>635.76599999999996</v>
      </c>
      <c r="BG4" s="605">
        <f>IF(BE4="","",BE4+BF4)</f>
        <v>8115.3659999999991</v>
      </c>
      <c r="BH4" s="543" cm="1">
        <f t="array" ref="BH4">IF($AG4="","",
_xlfn.IFS(
$BC4="Devis 1",
IF(ISBLANK(AP4),"",IFERROR(VALUE(TRIM(SUBSTITUTE(AP4,CHAR(160),""))),0)*IFERROR(VALUE(TRIM(SUBSTITUTE($AG4,CHAR(160),""))),0)),
$BC4="Devis 2",
IF(ISBLANK(AU4),"",IFERROR(VALUE(TRIM(SUBSTITUTE(AU4,CHAR(160),""))),0)*IFERROR(VALUE(TRIM(SUBSTITUTE($AG4,CHAR(160),""))),0)),
$BC4="Devis 3",
IF(ISBLANK(AZ4),"",IFERROR(VALUE(TRIM(SUBSTITUTE(AZ4,CHAR(160),""))),0)*IFERROR(VALUE(TRIM(SUBSTITUTE($AG4,CHAR(160),""))),0)),
TRUE,0
)
)</f>
        <v>6504</v>
      </c>
      <c r="BI4" s="543" cm="1">
        <f t="array" ref="BI4">IF($AG4="","",
_xlfn.IFS(
$BC4="Devis 1",
IF(ISBLANK(AQ4),"",IFERROR(VALUE(TRIM(SUBSTITUTE(AQ4,CHAR(160),""))),0)*IFERROR(VALUE(TRIM(SUBSTITUTE($AG4,CHAR(160),""))),0)),
$BC4="Devis 2",
IF(ISBLANK(AV4),"",IFERROR(VALUE(TRIM(SUBSTITUTE(AV4,CHAR(160),""))),0)*IFERROR(VALUE(TRIM(SUBSTITUTE($AG4,CHAR(160),""))),0)),
$BC4="Devis 3",
IF(ISBLANK(BA4),"",IFERROR(VALUE(TRIM(SUBSTITUTE(BA4,CHAR(160),""))),0)*IFERROR(VALUE(TRIM(SUBSTITUTE($AG4,CHAR(160),""))),0)),
TRUE,0
)
)</f>
        <v>552.84</v>
      </c>
      <c r="BJ4" s="610" cm="1">
        <f t="array" ref="BJ4">IF($AG4="","",IF((IFERROR(_xlfn.IFS($BC4="Devis 1",(IFERROR(VALUE(TRIM(SUBSTITUTE(AR4,CHAR(160),""))),0)),$BC4="Devis 2",(IFERROR(VALUE(TRIM(SUBSTITUTE(AW4,CHAR(160),""))),0)),$BC4="Devis 3",(IFERROR(VALUE(TRIM(SUBSTITUTE(BB4,CHAR(160),""))),0))),0))*(IFERROR(VALUE(TRIM(SUBSTITUTE($AG4,CHAR(160),""))),0))=0,"",(IFERROR(_xlfn.IFS($BC4="Devis 1",(IFERROR(VALUE(TRIM(SUBSTITUTE(AR4,CHAR(160),""))),0)),$BC4="Devis 2",(IFERROR(VALUE(TRIM(SUBSTITUTE(AW4,CHAR(160),""))),0)),$BC4="Devis 3",(IFERROR(VALUE(TRIM(SUBSTITUTE(BB4,CHAR(160),""))),0))),0))*(IFERROR(VALUE(TRIM(SUBSTITUTE($AG4,CHAR(160),""))),0))))</f>
        <v>7056.84</v>
      </c>
      <c r="BK4" s="607"/>
      <c r="BL4" s="555" t="str" cm="1">
        <f t="array" ref="BL4">IF(OR(BJ4="",BG4="",BH4="",BE4="",BI4="",BF4=""),"",_xlfn.IFS(
ROUND(IFERROR(VALUE(TRIM(SUBSTITUTE(BJ4,CHAR(160),""))),0),2)&gt;
ROUND(IFERROR(VALUE(TRIM(SUBSTITUTE(BG4,CHAR(160),""))),0),2),
"KO : Le montant retenu TTC est supérieur au montant raisonnable TTC. Merci de revoir la ligne de dépense ou plafonner son montant.",
ROUND(IFERROR(VALUE(TRIM(SUBSTITUTE(BH4,CHAR(160),""))),0),2)&gt;
ROUND(IFERROR(VALUE(TRIM(SUBSTITUTE(BE4,CHAR(160),""))),0),2),
"Attention : Le montant retenu HT est supérieur au montant HT raisonnable. Merci de revoir la ligne de dépense, plafonner son montant, ou justifier la reventillation HT / TVA.",
ROUND(IFERROR(VALUE(TRIM(SUBSTITUTE(BI4,CHAR(160),""))),0),2)&gt;
ROUND(IFERROR(VALUE(TRIM(SUBSTITUTE(BF4,CHAR(160),""))),0),2),
"Attention : Le montant TVA retenu est supérieur au montant TVA raisonnable. Merci de revoir la ligne de dépense, plafonner son montant, ou justifier la reventillation HT / TVA.",
ROUND(IFERROR(VALUE(TRIM(SUBSTITUTE(BJ4,CHAR(160),""))),0),2)&gt;
ROUND(IFERROR(VALUE(TRIM(SUBSTITUTE(MIN(O4,T4,Y4),CHAR(160),""))),0),2),
"Attention : Le devis retenu n'est pas le moins cher. Une justification de la part du porteur est nécessaire.",
ROUND(IFERROR(VALUE(TRIM(SUBSTITUTE(BJ4,CHAR(160),""))),0),2)=0,
"Attention : montant présenté entièrement écarté",
ROUND(IFERROR(VALUE(TRIM(SUBSTITUTE(BG4,CHAR(160),""))),0),2)=
ROUND(IFERROR(VALUE(TRIM(SUBSTITUTE(BJ4,CHAR(160),""))),0),2),
"OK",
ROUND(IFERROR(VALUE(TRIM(SUBSTITUTE(BG4,CHAR(160),""))),0),2)&gt;
ROUND(IFERROR(VALUE(TRIM(SUBSTITUTE(BJ4,CHAR(160),""))),0),2),
" OK : Montant instruit inférieur au montant raisonnable.",
TRUE,""
))</f>
        <v xml:space="preserve"> OK : Montant instruit inférieur au montant raisonnable.</v>
      </c>
      <c r="BM4" s="544" t="str" cm="1">
        <f t="array" ref="BM4">IF(OR(BJ4="",AC4="",BH4="",AA4="",BI4="",AB4=""),"",_xlfn.IFS(
ROUND(IFERROR(VALUE(TRIM(SUBSTITUTE(BJ4,CHAR(160),""))),0),2)&gt;
ROUND(IFERROR(VALUE(TRIM(SUBSTITUTE(AC4,CHAR(160),""))),0),2),
"KO : Le montant retenu TTC est supérieur au montant présenté TTC. Merci de revoir la ligne de dépense ou plafonner son montant.",
ROUND(IFERROR(VALUE(TRIM(SUBSTITUTE(BH4,CHAR(160),""))),0),2)&gt;
ROUND(IFERROR(VALUE(TRIM(SUBSTITUTE(AA4,CHAR(160),""))),0),2),
"Attention : Le montant retenu HT est supérieur au montant HT présenté. Merci de revoir la ligne de dépense, plafonner son montant, ou justifier la reventillation HT / TVA.",
ROUND(IFERROR(VALUE(TRIM(SUBSTITUTE(BI4,CHAR(160),""))),0),2)&gt;
ROUND(IFERROR(VALUE(TRIM(SUBSTITUTE(AB4,CHAR(160),""))),0),2),
"Attention : Le montant TVA retenu est supérieur au montant TVA présenté. Merci de revoir la ligne de dépense, plafonner son montant, ou justifier la reventillation HT / TVA.",
ROUND(IFERROR(VALUE(TRIM(SUBSTITUTE(AC4,CHAR(160),""))),0),2)=0,
"",
ROUND(IFERROR(VALUE(TRIM(SUBSTITUTE(BJ4,CHAR(160),""))),0),2)=
ROUND(IFERROR(VALUE(TRIM(SUBSTITUTE(AC4,CHAR(160),""))),0),2),
"OK",
ROUND(IFERROR(VALUE(TRIM(SUBSTITUTE(BJ4,CHAR(160),""))),0),2)=0,
"Attention : Montant présenté entièrement rejeté.",
ROUND(IFERROR(VALUE(TRIM(SUBSTITUTE(BJ4,CHAR(160),""))),0),2)&lt;
ROUND(IFERROR(VALUE(TRIM(SUBSTITUTE(AC4,CHAR(160),""))),0),2),
"Attention : Montant présenté partiellement rejeté.",
TRUE,""
))</f>
        <v>OK</v>
      </c>
      <c r="BN4" s="542">
        <f t="shared" ref="BN4:BP5" si="0">IF(OR(AA4="",BH4=""),"",(IFERROR(VALUE(TRIM(SUBSTITUTE(AA4,CHAR(160),""))),0))-(IFERROR(VALUE(TRIM(SUBSTITUTE(BH4,CHAR(160),""))),0)))</f>
        <v>0</v>
      </c>
      <c r="BO4" s="542">
        <f t="shared" si="0"/>
        <v>0</v>
      </c>
      <c r="BP4" s="643">
        <f t="shared" si="0"/>
        <v>0</v>
      </c>
      <c r="BR4" s="44" t="s">
        <v>216</v>
      </c>
    </row>
    <row r="5" spans="1:70" s="1" customFormat="1" ht="15.95">
      <c r="A5" s="628">
        <v>1</v>
      </c>
      <c r="B5" s="545"/>
      <c r="C5" s="545"/>
      <c r="D5" s="546"/>
      <c r="E5" s="545"/>
      <c r="F5" s="547"/>
      <c r="G5" s="547"/>
      <c r="H5" s="545"/>
      <c r="I5" s="545"/>
      <c r="J5" s="560"/>
      <c r="K5" s="563"/>
      <c r="L5" s="545"/>
      <c r="M5" s="548"/>
      <c r="N5" s="549"/>
      <c r="O5" s="573" t="str">
        <f>IF(OR(M5="", N5=""), "", IFERROR(VALUE(TRIM(SUBSTITUTE(M5,CHAR(160),""))),0) + IFERROR(VALUE(TRIM(SUBSTITUTE(N5,CHAR(160),""))),0))</f>
        <v/>
      </c>
      <c r="P5" s="575"/>
      <c r="Q5" s="550"/>
      <c r="R5" s="549"/>
      <c r="S5" s="549"/>
      <c r="T5" s="573" t="str">
        <f t="shared" ref="T5:T36" si="1">IF(OR(R5="", S5=""), "", IFERROR(VALUE(TRIM(SUBSTITUTE(R5,CHAR(160),""))),0) + IFERROR(VALUE(TRIM(SUBSTITUTE(S5,CHAR(160),""))),0))</f>
        <v/>
      </c>
      <c r="U5" s="586"/>
      <c r="V5" s="549"/>
      <c r="W5" s="549"/>
      <c r="X5" s="549"/>
      <c r="Y5" s="587" t="str">
        <f t="shared" ref="Y5:Y7" si="2">IF(OR(W5="", X5=""), "", IFERROR(VALUE(TRIM(SUBSTITUTE(W5,CHAR(160),""))),0) + IFERROR(VALUE(TRIM(SUBSTITUTE(X5,CHAR(160),""))),0))</f>
        <v/>
      </c>
      <c r="Z5" s="114"/>
      <c r="AA5" s="600" t="str" cm="1">
        <f t="array" ref="AA5">IF((_xlfn.IFS(TRIM(SUBSTITUTE(Z5,CHAR(160),""))="Devis 1",IFERROR(VALUE(TRIM(SUBSTITUTE(M5,CHAR(160),""))),0),TRIM(SUBSTITUTE(Z5,CHAR(160),""))="Devis 2",IFERROR(VALUE(TRIM(SUBSTITUTE(R5,CHAR(160),""))),0),TRIM(SUBSTITUTE(Z5,CHAR(160),""))="Devis 3",IFERROR(VALUE(TRIM(SUBSTITUTE(W5,CHAR(160),""))),0),TRUE,0)*IFERROR(VALUE(TRIM(SUBSTITUTE(D5,CHAR(160),""))),0))=0,"",_xlfn.IFS(TRIM(SUBSTITUTE(Z5,CHAR(160),""))="Devis 1",IFERROR(VALUE(TRIM(SUBSTITUTE(M5,CHAR(160),""))),0),TRIM(SUBSTITUTE(Z5,CHAR(160),""))="Devis 2",IFERROR(VALUE(TRIM(SUBSTITUTE(R5,CHAR(160),""))),0),TRIM(SUBSTITUTE(Z5,CHAR(160),""))="Devis 3",IFERROR(VALUE(TRIM(SUBSTITUTE(W5,CHAR(160),""))),0),TRUE,0)*IFERROR(VALUE(TRIM(SUBSTITUTE(D5,CHAR(160),""))),0))</f>
        <v/>
      </c>
      <c r="AB5" s="551" t="str" cm="1">
        <f t="array" ref="AB5">IF(ROUND((_xlfn.IFS(TRIM(SUBSTITUTE(Z5,CHAR(160),""))="Devis 1",IFERROR(VALUE(TRIM(SUBSTITUTE(N5,CHAR(160),""))),0),TRIM(SUBSTITUTE(Z5,CHAR(160),""))="Devis 2",IFERROR(VALUE(TRIM(SUBSTITUTE(S5,CHAR(160),""))),0),TRIM(SUBSTITUTE(Z5,CHAR(160),""))="Devis 3",IFERROR(VALUE(TRIM(SUBSTITUTE(X5,CHAR(160),""))),0),TRUE,0)*IFERROR(VALUE(TRIM(SUBSTITUTE(D5,CHAR(160),""))),0)),2)=0,IF(AA5&lt;&gt;"",0,""),ROUND((_xlfn.IFS(TRIM(SUBSTITUTE(Z5,CHAR(160),""))="Devis 1",IFERROR(VALUE(TRIM(SUBSTITUTE(N5,CHAR(160),""))),0),TRIM(SUBSTITUTE(Z5,CHAR(160),""))="Devis 2",IFERROR(VALUE(TRIM(SUBSTITUTE(S5,CHAR(160),""))),0),TRIM(SUBSTITUTE(Z5,CHAR(160),""))="Devis 3",IFERROR(VALUE(TRIM(SUBSTITUTE(X5,CHAR(160),""))),0),TRUE,0)*IFERROR(VALUE(TRIM(SUBSTITUTE(D5,CHAR(160),""))),0)),2))</f>
        <v/>
      </c>
      <c r="AC5" s="601" t="str">
        <f t="shared" ref="AC5:AC6" si="3">IF(OR(AA5="", AB5=""), "", IFERROR(VALUE(TRIM(SUBSTITUTE(AA5,CHAR(160),""))),0) + IFERROR(VALUE(TRIM(SUBSTITUTE(AB5,CHAR(160),""))),0))</f>
        <v/>
      </c>
      <c r="AD5" s="629"/>
      <c r="AE5" s="644" t="str">
        <f>IF(B5="","",B5)</f>
        <v/>
      </c>
      <c r="AF5" s="553" t="str">
        <f t="shared" ref="AF5:AS5" si="4">IF(C5="","",C5)</f>
        <v/>
      </c>
      <c r="AG5" s="553" t="str">
        <f t="shared" si="4"/>
        <v/>
      </c>
      <c r="AH5" s="553" t="str">
        <f t="shared" si="4"/>
        <v/>
      </c>
      <c r="AI5" s="553" t="str">
        <f t="shared" si="4"/>
        <v/>
      </c>
      <c r="AJ5" s="553" t="str">
        <f t="shared" si="4"/>
        <v/>
      </c>
      <c r="AK5" s="553" t="str">
        <f t="shared" si="4"/>
        <v/>
      </c>
      <c r="AL5" s="553" t="str">
        <f t="shared" si="4"/>
        <v/>
      </c>
      <c r="AM5" s="517" t="str">
        <f t="shared" si="4"/>
        <v/>
      </c>
      <c r="AN5" s="651" t="str">
        <f t="shared" si="4"/>
        <v/>
      </c>
      <c r="AO5" s="553" t="str">
        <f t="shared" si="4"/>
        <v/>
      </c>
      <c r="AP5" s="553" t="str">
        <f t="shared" si="4"/>
        <v/>
      </c>
      <c r="AQ5" s="553" t="str">
        <f t="shared" si="4"/>
        <v/>
      </c>
      <c r="AR5" s="573" t="str">
        <f t="shared" ref="AR5" si="5">IF(OR(AP5="", AQ5=""), "", IFERROR(VALUE(TRIM(SUBSTITUTE(AP5,CHAR(160),""))),0) + IFERROR(VALUE(TRIM(SUBSTITUTE(AQ5,CHAR(160),""))),0))</f>
        <v/>
      </c>
      <c r="AS5" s="656" t="str">
        <f t="shared" si="4"/>
        <v/>
      </c>
      <c r="AT5" s="553" t="str">
        <f t="shared" ref="AT5" si="6">IF(Q5="","",Q5)</f>
        <v/>
      </c>
      <c r="AU5" s="553" t="str">
        <f t="shared" ref="AU5" si="7">IF(R5="","",R5)</f>
        <v/>
      </c>
      <c r="AV5" s="553" t="str">
        <f t="shared" ref="AV5:AX5" si="8">IF(S5="","",S5)</f>
        <v/>
      </c>
      <c r="AW5" s="573" t="str">
        <f t="shared" ref="AW5" si="9">IF(OR(AU5="",AV5=""),"",IFERROR(VALUE(TRIM(SUBSTITUTE(AU5,CHAR(160),""))),0)+IFERROR(VALUE(TRIM(SUBSTITUTE(AV5,CHAR(160),""))),0))</f>
        <v/>
      </c>
      <c r="AX5" s="657" t="str">
        <f t="shared" si="8"/>
        <v/>
      </c>
      <c r="AY5" s="553" t="str">
        <f t="shared" ref="AY5" si="10">IF(V5="","",V5)</f>
        <v/>
      </c>
      <c r="AZ5" s="553" t="str">
        <f t="shared" ref="AZ5" si="11">IF(W5="","",W5)</f>
        <v/>
      </c>
      <c r="BA5" s="553" t="str">
        <f t="shared" ref="BA5" si="12">IF(X5="","",X5)</f>
        <v/>
      </c>
      <c r="BB5" s="596" t="str">
        <f t="shared" ref="BB5" si="13">IF(OR(AZ5="",BA5=""),"",IFERROR(VALUE(TRIM(SUBSTITUTE(AZ5,CHAR(160),""))),0)+IFERROR(VALUE(TRIM(SUBSTITUTE(BA5,CHAR(160),""))),0))</f>
        <v/>
      </c>
      <c r="BC5" s="591" t="str">
        <f>IF(Z5="","",Z5)</f>
        <v/>
      </c>
      <c r="BD5" s="547"/>
      <c r="BE5" s="554" t="str">
        <f>IF(AH5="","",
IF(
AND(
IFERROR(VALUE(TRIM(SUBSTITUTE(AP5,CHAR(160),""))),0)=0,
IFERROR(VALUE(TRIM(SUBSTITUTE(AU5,CHAR(160),""))),0)=0,
IFERROR(VALUE(TRIM(SUBSTITUTE(AZ5,CHAR(160),""))),0)=0
),
0,
IF(
1.15*
MIN(
IF(IFERROR(VALUE(TRIM(SUBSTITUTE(AP5,CHAR(160),""))),0)=0,1E+30,IFERROR(VALUE(TRIM(SUBSTITUTE(AP5,CHAR(160),""))),0)),
IF(IFERROR(VALUE(TRIM(SUBSTITUTE(AU5,CHAR(160),""))),0)=0,1E+30,IFERROR(VALUE(TRIM(SUBSTITUTE(AU5,CHAR(160),""))),0)),
IF(IFERROR(VALUE(TRIM(SUBSTITUTE(AZ5,CHAR(160),""))),0)=0,1E+30,IFERROR(VALUE(TRIM(SUBSTITUTE(AZ5,CHAR(160),""))),0))
)
*IFERROR(VALUE(TRIM(SUBSTITUTE(AG5,CHAR(160),""))),0)
=0,
0,
1.15*
MIN(
IF(IFERROR(VALUE(TRIM(SUBSTITUTE(AP5,CHAR(160),""))),0)=0,1E+30,IFERROR(VALUE(TRIM(SUBSTITUTE(AP5,CHAR(160),""))),0)),
IF(IFERROR(VALUE(TRIM(SUBSTITUTE(AU5,CHAR(160),""))),0)=0,1E+30,IFERROR(VALUE(TRIM(SUBSTITUTE(AU5,CHAR(160),""))),0)),
IF(IFERROR(VALUE(TRIM(SUBSTITUTE(AZ5,CHAR(160),""))),0)=0,1E+30,IFERROR(VALUE(TRIM(SUBSTITUTE(AZ5,CHAR(160),""))),0))
)
*IFERROR(VALUE(TRIM(SUBSTITUTE(AG5,CHAR(160),""))),0)
)
)
)</f>
        <v/>
      </c>
      <c r="BF5" s="554" t="str">
        <f>IF(AH5="","",
IF(
AND(
IFERROR(VALUE(TRIM(SUBSTITUTE(AQ5,CHAR(160),""))),0)=0,
IFERROR(VALUE(TRIM(SUBSTITUTE(AV5,CHAR(160),""))),0)=0,
IFERROR(VALUE(TRIM(SUBSTITUTE(BA5,CHAR(160),""))),0)=0
),
0,
IF(
1.15*
MIN(
IF(IFERROR(VALUE(TRIM(SUBSTITUTE(AQ5,CHAR(160),""))),0)=0,1E+30,IFERROR(VALUE(TRIM(SUBSTITUTE(AQ5,CHAR(160),""))),0)),
IF(IFERROR(VALUE(TRIM(SUBSTITUTE(AV5,CHAR(160),""))),0)=0,1E+30,IFERROR(VALUE(TRIM(SUBSTITUTE(AV5,CHAR(160),""))),0)),
IF(IFERROR(VALUE(TRIM(SUBSTITUTE(BA5,CHAR(160),""))),0)=0,1E+30,IFERROR(VALUE(TRIM(SUBSTITUTE(BA5,CHAR(160),""))),0))
)
*IFERROR(VALUE(TRIM(SUBSTITUTE(AG5,CHAR(160),""))),0)
=0,
0,
1.15*
MIN(
IF(IFERROR(VALUE(TRIM(SUBSTITUTE(AQ5,CHAR(160),""))),0)=0,1E+30,IFERROR(VALUE(TRIM(SUBSTITUTE(AQ5,CHAR(160),""))),0)),
IF(IFERROR(VALUE(TRIM(SUBSTITUTE(AV5,CHAR(160),""))),0)=0,1E+30,IFERROR(VALUE(TRIM(SUBSTITUTE(AV5,CHAR(160),""))),0)),
IF(IFERROR(VALUE(TRIM(SUBSTITUTE(BA5,CHAR(160),""))),0)=0,1E+30,IFERROR(VALUE(TRIM(SUBSTITUTE(BA5,CHAR(160),""))),0))
)
*IFERROR(VALUE(TRIM(SUBSTITUTE(AG5,CHAR(160),""))),0)
)
)
)</f>
        <v/>
      </c>
      <c r="BG5" s="606" t="str">
        <f t="shared" ref="BG5" si="14">IF(BE5="","",BE5+BF5)</f>
        <v/>
      </c>
      <c r="BH5" s="611" t="str" cm="1">
        <f t="array" ref="BH5">IF($AG5="","",
_xlfn.IFS(
$BC5="Devis 1",
IF(ISBLANK(AP5),"",IFERROR(VALUE(TRIM(SUBSTITUTE(AP5,CHAR(160),""))),0)*IFERROR(VALUE(TRIM(SUBSTITUTE($AG5,CHAR(160),""))),0)),
$BC5="Devis 2",
IF(ISBLANK(AU5),"",IFERROR(VALUE(TRIM(SUBSTITUTE(AU5,CHAR(160),""))),0)*IFERROR(VALUE(TRIM(SUBSTITUTE($AG5,CHAR(160),""))),0)),
$BC5="Devis 3",
IF(ISBLANK(AZ5),"",IFERROR(VALUE(TRIM(SUBSTITUTE(AZ5,CHAR(160),""))),0)*IFERROR(VALUE(TRIM(SUBSTITUTE($AG5,CHAR(160),""))),0)),
TRUE,0
)
)</f>
        <v/>
      </c>
      <c r="BI5" s="611" t="str" cm="1">
        <f t="array" ref="BI5">IF($AG5="","",
_xlfn.IFS(
$BC5="Devis 1",
IF(ISBLANK(AQ5),"",IFERROR(VALUE(TRIM(SUBSTITUTE(AQ5,CHAR(160),""))),0)*IFERROR(VALUE(TRIM(SUBSTITUTE($AG5,CHAR(160),""))),0)),
$BC5="Devis 2",
IF(ISBLANK(AV5),"",IFERROR(VALUE(TRIM(SUBSTITUTE(AV5,CHAR(160),""))),0)*IFERROR(VALUE(TRIM(SUBSTITUTE($AG5,CHAR(160),""))),0)),
$BC5="Devis 3",
IF(ISBLANK(BA5),"",IFERROR(VALUE(TRIM(SUBSTITUTE(BA5,CHAR(160),""))),0)*IFERROR(VALUE(TRIM(SUBSTITUTE($AG5,CHAR(160),""))),0)),
TRUE,0
)
)</f>
        <v/>
      </c>
      <c r="BJ5" s="612" t="str">
        <f>IF(BH5="","",BH5+BI5)</f>
        <v/>
      </c>
      <c r="BK5" s="608"/>
      <c r="BL5" s="555" t="str" cm="1">
        <f t="array" ref="BL5">IF(OR(BJ5="",BG5="",BH5="",BE5="",BI5="",BF5=""),"",_xlfn.IFS(
ROUND(IFERROR(VALUE(TRIM(SUBSTITUTE(BJ5,CHAR(160),""))),0),2)&gt;
ROUND(IFERROR(VALUE(TRIM(SUBSTITUTE(BG5,CHAR(160),""))),0),2),
"KO : Le montant retenu TTC est supérieur au montant raisonnable TTC. Merci de revoir la ligne de dépense ou plafonner son montant.",
ROUND(IFERROR(VALUE(TRIM(SUBSTITUTE(BH5,CHAR(160),""))),0),2)&gt;
ROUND(IFERROR(VALUE(TRIM(SUBSTITUTE(BE5,CHAR(160),""))),0),2),
"Attention : Le montant retenu HT est supérieur au montant HT raisonnable. Merci de revoir la ligne de dépense, plafonner son montant, ou justifier la reventillation HT / TVA.",
ROUND(IFERROR(VALUE(TRIM(SUBSTITUTE(BI5,CHAR(160),""))),0),2)&gt;
ROUND(IFERROR(VALUE(TRIM(SUBSTITUTE(BF5,CHAR(160),""))),0),2),
"Attention : Le montant TVA retenu est supérieur au montant TVA raisonnable. Merci de revoir la ligne de dépense, plafonner son montant, ou justifier la reventillation HT / TVA.",
ROUND(IFERROR(VALUE(TRIM(SUBSTITUTE(BJ5,CHAR(160),""))),0),2)&gt;
ROUND(IFERROR(VALUE(TRIM(SUBSTITUTE(MIN(O5,T5,Y5),CHAR(160),""))),0),2),
"Attention : Le devis retenu n'est pas le moins cher. Une justification de la part du porteur est nécessaire.",
ROUND(IFERROR(VALUE(TRIM(SUBSTITUTE(BJ5,CHAR(160),""))),0),2)=0,
"Attention : montant présenté entièrement écarté",
ROUND(IFERROR(VALUE(TRIM(SUBSTITUTE(BG5,CHAR(160),""))),0),2)=
ROUND(IFERROR(VALUE(TRIM(SUBSTITUTE(BJ5,CHAR(160),""))),0),2),
"OK",
ROUND(IFERROR(VALUE(TRIM(SUBSTITUTE(BG5,CHAR(160),""))),0),2)&gt;
ROUND(IFERROR(VALUE(TRIM(SUBSTITUTE(BJ5,CHAR(160),""))),0),2),
" OK : Montant instruit inférieur au montant raisonnable.",
TRUE,""
))</f>
        <v/>
      </c>
      <c r="BM5" s="555" t="str" cm="1">
        <f t="array" ref="BM5">IF(OR(BJ5="",AC5="",BH5="",AA5="",BI5="",AB5=""),"",_xlfn.IFS(
ROUND(IFERROR(VALUE(TRIM(SUBSTITUTE(BJ5,CHAR(160),""))),0),2)&gt;
ROUND(IFERROR(VALUE(TRIM(SUBSTITUTE(AC5,CHAR(160),""))),0),2),
"KO : Le montant retenu TTC est supérieur au montant présenté TTC. Merci de revoir la ligne de dépense ou plafonner son montant.",
ROUND(IFERROR(VALUE(TRIM(SUBSTITUTE(BH5,CHAR(160),""))),0),2)&gt;
ROUND(IFERROR(VALUE(TRIM(SUBSTITUTE(AA5,CHAR(160),""))),0),2),
"Attention : Le montant retenu HT est supérieur au montant HT présenté. Merci de revoir la ligne de dépense, plafonner son montant, ou justifier la reventillation HT / TVA.",
ROUND(IFERROR(VALUE(TRIM(SUBSTITUTE(BI5,CHAR(160),""))),0),2)&gt;
ROUND(IFERROR(VALUE(TRIM(SUBSTITUTE(AB5,CHAR(160),""))),0),2),
"Attention : Le montant TVA retenu est supérieur au montant TVA présenté. Merci de revoir la ligne de dépense, plafonner son montant, ou justifier la reventillation HT / TVA.",
ROUND(IFERROR(VALUE(TRIM(SUBSTITUTE(AC5,CHAR(160),""))),0),2)=0,
"",
ROUND(IFERROR(VALUE(TRIM(SUBSTITUTE(BJ5,CHAR(160),""))),0),2)=
ROUND(IFERROR(VALUE(TRIM(SUBSTITUTE(AC5,CHAR(160),""))),0),2),
"OK",
ROUND(IFERROR(VALUE(TRIM(SUBSTITUTE(BJ5,CHAR(160),""))),0),2)=0,
"Attention : Montant présenté entièrement rejeté.",
ROUND(IFERROR(VALUE(TRIM(SUBSTITUTE(BJ5,CHAR(160),""))),0),2)&lt;
ROUND(IFERROR(VALUE(TRIM(SUBSTITUTE(AC5,CHAR(160),""))),0),2),
"Attention : Montant présenté partiellement rejeté.",
TRUE,""
))</f>
        <v/>
      </c>
      <c r="BN5" s="554" t="str">
        <f t="shared" si="0"/>
        <v/>
      </c>
      <c r="BO5" s="554" t="str">
        <f t="shared" si="0"/>
        <v/>
      </c>
      <c r="BP5" s="645" t="str">
        <f t="shared" si="0"/>
        <v/>
      </c>
    </row>
    <row r="6" spans="1:70" s="1" customFormat="1" ht="86.45" customHeight="1">
      <c r="A6" s="628">
        <v>2</v>
      </c>
      <c r="B6" s="545"/>
      <c r="C6" s="545"/>
      <c r="D6" s="546"/>
      <c r="E6" s="545"/>
      <c r="F6" s="547"/>
      <c r="G6" s="547"/>
      <c r="H6" s="545"/>
      <c r="I6" s="545"/>
      <c r="J6" s="560"/>
      <c r="K6" s="563"/>
      <c r="L6" s="545"/>
      <c r="M6" s="548"/>
      <c r="N6" s="549"/>
      <c r="O6" s="573" t="str">
        <f t="shared" ref="O6:O8" si="15">IF(OR(M6="", N6=""), "", IFERROR(VALUE(TRIM(SUBSTITUTE(M6,CHAR(160),""))),0) + IFERROR(VALUE(TRIM(SUBSTITUTE(N6,CHAR(160),""))),0))</f>
        <v/>
      </c>
      <c r="P6" s="575"/>
      <c r="Q6" s="550"/>
      <c r="R6" s="549"/>
      <c r="S6" s="549"/>
      <c r="T6" s="573" t="str">
        <f t="shared" si="1"/>
        <v/>
      </c>
      <c r="U6" s="586"/>
      <c r="V6" s="549"/>
      <c r="W6" s="549"/>
      <c r="X6" s="549"/>
      <c r="Y6" s="587" t="str">
        <f t="shared" si="2"/>
        <v/>
      </c>
      <c r="Z6" s="114"/>
      <c r="AA6" s="600" t="str" cm="1">
        <f t="array" ref="AA6">IF((_xlfn.IFS(TRIM(SUBSTITUTE(Z6,CHAR(160),""))="Devis 1",IFERROR(VALUE(TRIM(SUBSTITUTE(M6,CHAR(160),""))),0),TRIM(SUBSTITUTE(Z6,CHAR(160),""))="Devis 2",IFERROR(VALUE(TRIM(SUBSTITUTE(R6,CHAR(160),""))),0),TRIM(SUBSTITUTE(Z6,CHAR(160),""))="Devis 3",IFERROR(VALUE(TRIM(SUBSTITUTE(W6,CHAR(160),""))),0),TRUE,0)*IFERROR(VALUE(TRIM(SUBSTITUTE(D6,CHAR(160),""))),0))=0,"",_xlfn.IFS(TRIM(SUBSTITUTE(Z6,CHAR(160),""))="Devis 1",IFERROR(VALUE(TRIM(SUBSTITUTE(M6,CHAR(160),""))),0),TRIM(SUBSTITUTE(Z6,CHAR(160),""))="Devis 2",IFERROR(VALUE(TRIM(SUBSTITUTE(R6,CHAR(160),""))),0),TRIM(SUBSTITUTE(Z6,CHAR(160),""))="Devis 3",IFERROR(VALUE(TRIM(SUBSTITUTE(W6,CHAR(160),""))),0),TRUE,0)*IFERROR(VALUE(TRIM(SUBSTITUTE(D6,CHAR(160),""))),0))</f>
        <v/>
      </c>
      <c r="AB6" s="551" t="str" cm="1">
        <f t="array" ref="AB6">IF(ROUND((_xlfn.IFS(TRIM(SUBSTITUTE(Z6,CHAR(160),""))="Devis 1",IFERROR(VALUE(TRIM(SUBSTITUTE(N6,CHAR(160),""))),0),TRIM(SUBSTITUTE(Z6,CHAR(160),""))="Devis 2",IFERROR(VALUE(TRIM(SUBSTITUTE(S6,CHAR(160),""))),0),TRIM(SUBSTITUTE(Z6,CHAR(160),""))="Devis 3",IFERROR(VALUE(TRIM(SUBSTITUTE(X6,CHAR(160),""))),0),TRUE,0)*IFERROR(VALUE(TRIM(SUBSTITUTE(D6,CHAR(160),""))),0)),2)=0,IF(AA6&lt;&gt;"",0,""),ROUND((_xlfn.IFS(TRIM(SUBSTITUTE(Z6,CHAR(160),""))="Devis 1",IFERROR(VALUE(TRIM(SUBSTITUTE(N6,CHAR(160),""))),0),TRIM(SUBSTITUTE(Z6,CHAR(160),""))="Devis 2",IFERROR(VALUE(TRIM(SUBSTITUTE(S6,CHAR(160),""))),0),TRIM(SUBSTITUTE(Z6,CHAR(160),""))="Devis 3",IFERROR(VALUE(TRIM(SUBSTITUTE(X6,CHAR(160),""))),0),TRUE,0)*IFERROR(VALUE(TRIM(SUBSTITUTE(D6,CHAR(160),""))),0)),2))</f>
        <v/>
      </c>
      <c r="AC6" s="601" t="str">
        <f t="shared" si="3"/>
        <v/>
      </c>
      <c r="AD6" s="629"/>
      <c r="AE6" s="644" t="str">
        <f t="shared" ref="AE6:AE69" si="16">IF(B6="","",B6)</f>
        <v/>
      </c>
      <c r="AF6" s="553" t="str">
        <f t="shared" ref="AF6:AF69" si="17">IF(C6="","",C6)</f>
        <v/>
      </c>
      <c r="AG6" s="553" t="str">
        <f t="shared" ref="AG6:AG69" si="18">IF(D6="","",D6)</f>
        <v/>
      </c>
      <c r="AH6" s="553" t="str">
        <f t="shared" ref="AH6:AH69" si="19">IF(E6="","",E6)</f>
        <v/>
      </c>
      <c r="AI6" s="553" t="str">
        <f t="shared" ref="AI6:AI69" si="20">IF(F6="","",F6)</f>
        <v/>
      </c>
      <c r="AJ6" s="553" t="str">
        <f t="shared" ref="AJ6:AJ69" si="21">IF(G6="","",G6)</f>
        <v/>
      </c>
      <c r="AK6" s="553" t="str">
        <f t="shared" ref="AK6:AK69" si="22">IF(H6="","",H6)</f>
        <v/>
      </c>
      <c r="AL6" s="553" t="str">
        <f t="shared" ref="AL6:AL69" si="23">IF(I6="","",I6)</f>
        <v/>
      </c>
      <c r="AM6" s="517" t="str">
        <f t="shared" ref="AM6:AM69" si="24">IF(J6="","",J6)</f>
        <v/>
      </c>
      <c r="AN6" s="651" t="str">
        <f t="shared" ref="AN6:AN69" si="25">IF(K6="","",K6)</f>
        <v/>
      </c>
      <c r="AO6" s="553" t="str">
        <f t="shared" ref="AO6:AO69" si="26">IF(L6="","",L6)</f>
        <v/>
      </c>
      <c r="AP6" s="553" t="str">
        <f t="shared" ref="AP6:AP69" si="27">IF(M6="","",M6)</f>
        <v/>
      </c>
      <c r="AQ6" s="553" t="str">
        <f t="shared" ref="AQ6:AQ69" si="28">IF(N6="","",N6)</f>
        <v/>
      </c>
      <c r="AR6" s="573" t="str">
        <f t="shared" ref="AR6:AR69" si="29">IF(OR(AP6="", AQ6=""), "", IFERROR(VALUE(TRIM(SUBSTITUTE(AP6,CHAR(160),""))),0) + IFERROR(VALUE(TRIM(SUBSTITUTE(AQ6,CHAR(160),""))),0))</f>
        <v/>
      </c>
      <c r="AS6" s="656" t="str">
        <f t="shared" ref="AS6:AS69" si="30">IF(P6="","",P6)</f>
        <v/>
      </c>
      <c r="AT6" s="553" t="str">
        <f t="shared" ref="AT6:AT69" si="31">IF(Q6="","",Q6)</f>
        <v/>
      </c>
      <c r="AU6" s="553" t="str">
        <f t="shared" ref="AU6:AU69" si="32">IF(R6="","",R6)</f>
        <v/>
      </c>
      <c r="AV6" s="553" t="str">
        <f t="shared" ref="AV6:AV69" si="33">IF(S6="","",S6)</f>
        <v/>
      </c>
      <c r="AW6" s="573" t="str">
        <f t="shared" ref="AW6:AW69" si="34">IF(OR(AU6="",AV6=""),"",IFERROR(VALUE(TRIM(SUBSTITUTE(AU6,CHAR(160),""))),0)+IFERROR(VALUE(TRIM(SUBSTITUTE(AV6,CHAR(160),""))),0))</f>
        <v/>
      </c>
      <c r="AX6" s="657" t="str">
        <f t="shared" ref="AX6:AX69" si="35">IF(U6="","",U6)</f>
        <v/>
      </c>
      <c r="AY6" s="553" t="str">
        <f t="shared" ref="AY6:AY69" si="36">IF(V6="","",V6)</f>
        <v/>
      </c>
      <c r="AZ6" s="553" t="str">
        <f t="shared" ref="AZ6:AZ69" si="37">IF(W6="","",W6)</f>
        <v/>
      </c>
      <c r="BA6" s="553" t="str">
        <f t="shared" ref="BA6:BA69" si="38">IF(X6="","",X6)</f>
        <v/>
      </c>
      <c r="BB6" s="596" t="str">
        <f t="shared" ref="BB6:BB69" si="39">IF(OR(AZ6="",BA6=""),"",IFERROR(VALUE(TRIM(SUBSTITUTE(AZ6,CHAR(160),""))),0)+IFERROR(VALUE(TRIM(SUBSTITUTE(BA6,CHAR(160),""))),0))</f>
        <v/>
      </c>
      <c r="BC6" s="591" t="str">
        <f t="shared" ref="BC6:BC69" si="40">IF(Z6="","",Z6)</f>
        <v/>
      </c>
      <c r="BD6" s="547"/>
      <c r="BE6" s="554" t="str">
        <f t="shared" ref="BE6:BE69" si="41">IF(AH6="","",
IF(
AND(
IFERROR(VALUE(TRIM(SUBSTITUTE(AP6,CHAR(160),""))),0)=0,
IFERROR(VALUE(TRIM(SUBSTITUTE(AU6,CHAR(160),""))),0)=0,
IFERROR(VALUE(TRIM(SUBSTITUTE(AZ6,CHAR(160),""))),0)=0
),
0,
IF(
1.15*
MIN(
IF(IFERROR(VALUE(TRIM(SUBSTITUTE(AP6,CHAR(160),""))),0)=0,1E+30,IFERROR(VALUE(TRIM(SUBSTITUTE(AP6,CHAR(160),""))),0)),
IF(IFERROR(VALUE(TRIM(SUBSTITUTE(AU6,CHAR(160),""))),0)=0,1E+30,IFERROR(VALUE(TRIM(SUBSTITUTE(AU6,CHAR(160),""))),0)),
IF(IFERROR(VALUE(TRIM(SUBSTITUTE(AZ6,CHAR(160),""))),0)=0,1E+30,IFERROR(VALUE(TRIM(SUBSTITUTE(AZ6,CHAR(160),""))),0))
)
*IFERROR(VALUE(TRIM(SUBSTITUTE(AG6,CHAR(160),""))),0)
=0,
0,
1.15*
MIN(
IF(IFERROR(VALUE(TRIM(SUBSTITUTE(AP6,CHAR(160),""))),0)=0,1E+30,IFERROR(VALUE(TRIM(SUBSTITUTE(AP6,CHAR(160),""))),0)),
IF(IFERROR(VALUE(TRIM(SUBSTITUTE(AU6,CHAR(160),""))),0)=0,1E+30,IFERROR(VALUE(TRIM(SUBSTITUTE(AU6,CHAR(160),""))),0)),
IF(IFERROR(VALUE(TRIM(SUBSTITUTE(AZ6,CHAR(160),""))),0)=0,1E+30,IFERROR(VALUE(TRIM(SUBSTITUTE(AZ6,CHAR(160),""))),0))
)
*IFERROR(VALUE(TRIM(SUBSTITUTE(AG6,CHAR(160),""))),0)
)
)
)</f>
        <v/>
      </c>
      <c r="BF6" s="554" t="str">
        <f t="shared" ref="BF6:BF69" si="42">IF(AH6="","",
IF(
AND(
IFERROR(VALUE(TRIM(SUBSTITUTE(AQ6,CHAR(160),""))),0)=0,
IFERROR(VALUE(TRIM(SUBSTITUTE(AV6,CHAR(160),""))),0)=0,
IFERROR(VALUE(TRIM(SUBSTITUTE(BA6,CHAR(160),""))),0)=0
),
0,
IF(
1.15*
MIN(
IF(IFERROR(VALUE(TRIM(SUBSTITUTE(AQ6,CHAR(160),""))),0)=0,1E+30,IFERROR(VALUE(TRIM(SUBSTITUTE(AQ6,CHAR(160),""))),0)),
IF(IFERROR(VALUE(TRIM(SUBSTITUTE(AV6,CHAR(160),""))),0)=0,1E+30,IFERROR(VALUE(TRIM(SUBSTITUTE(AV6,CHAR(160),""))),0)),
IF(IFERROR(VALUE(TRIM(SUBSTITUTE(BA6,CHAR(160),""))),0)=0,1E+30,IFERROR(VALUE(TRIM(SUBSTITUTE(BA6,CHAR(160),""))),0))
)
*IFERROR(VALUE(TRIM(SUBSTITUTE(AG6,CHAR(160),""))),0)
=0,
0,
1.15*
MIN(
IF(IFERROR(VALUE(TRIM(SUBSTITUTE(AQ6,CHAR(160),""))),0)=0,1E+30,IFERROR(VALUE(TRIM(SUBSTITUTE(AQ6,CHAR(160),""))),0)),
IF(IFERROR(VALUE(TRIM(SUBSTITUTE(AV6,CHAR(160),""))),0)=0,1E+30,IFERROR(VALUE(TRIM(SUBSTITUTE(AV6,CHAR(160),""))),0)),
IF(IFERROR(VALUE(TRIM(SUBSTITUTE(BA6,CHAR(160),""))),0)=0,1E+30,IFERROR(VALUE(TRIM(SUBSTITUTE(BA6,CHAR(160),""))),0))
)
*IFERROR(VALUE(TRIM(SUBSTITUTE(AG6,CHAR(160),""))),0)
)
)
)</f>
        <v/>
      </c>
      <c r="BG6" s="606" t="str">
        <f t="shared" ref="BG6:BG69" si="43">IF(BE6="","",BE6+BF6)</f>
        <v/>
      </c>
      <c r="BH6" s="611" t="str" cm="1">
        <f t="array" ref="BH6">IF($AG6="","",
_xlfn.IFS(
$BC6="Devis 1",
IF(ISBLANK(AP6),"",IFERROR(VALUE(TRIM(SUBSTITUTE(AP6,CHAR(160),""))),0)*IFERROR(VALUE(TRIM(SUBSTITUTE($AG6,CHAR(160),""))),0)),
$BC6="Devis 2",
IF(ISBLANK(AU6),"",IFERROR(VALUE(TRIM(SUBSTITUTE(AU6,CHAR(160),""))),0)*IFERROR(VALUE(TRIM(SUBSTITUTE($AG6,CHAR(160),""))),0)),
$BC6="Devis 3",
IF(ISBLANK(AZ6),"",IFERROR(VALUE(TRIM(SUBSTITUTE(AZ6,CHAR(160),""))),0)*IFERROR(VALUE(TRIM(SUBSTITUTE($AG6,CHAR(160),""))),0)),
TRUE,0
)
)</f>
        <v/>
      </c>
      <c r="BI6" s="611" t="str" cm="1">
        <f t="array" ref="BI6">IF($AG6="","",
_xlfn.IFS(
$BC6="Devis 1",
IF(ISBLANK(AQ6),"",IFERROR(VALUE(TRIM(SUBSTITUTE(AQ6,CHAR(160),""))),0)*IFERROR(VALUE(TRIM(SUBSTITUTE($AG6,CHAR(160),""))),0)),
$BC6="Devis 2",
IF(ISBLANK(AV6),"",IFERROR(VALUE(TRIM(SUBSTITUTE(AV6,CHAR(160),""))),0)*IFERROR(VALUE(TRIM(SUBSTITUTE($AG6,CHAR(160),""))),0)),
$BC6="Devis 3",
IF(ISBLANK(BA6),"",IFERROR(VALUE(TRIM(SUBSTITUTE(BA6,CHAR(160),""))),0)*IFERROR(VALUE(TRIM(SUBSTITUTE($AG6,CHAR(160),""))),0)),
TRUE,0
)
)</f>
        <v/>
      </c>
      <c r="BJ6" s="612" t="str">
        <f t="shared" ref="BJ6:BJ69" si="44">IF(BH6="","",BH6+BI6)</f>
        <v/>
      </c>
      <c r="BK6" s="608"/>
      <c r="BL6" s="555" t="str" cm="1">
        <f t="array" ref="BL6">IF(OR(BJ6="",BG6="",BH6="",BE6="",BI6="",BF6=""),"",_xlfn.IFS(
ROUND(IFERROR(VALUE(TRIM(SUBSTITUTE(BJ6,CHAR(160),""))),0),2)&gt;
ROUND(IFERROR(VALUE(TRIM(SUBSTITUTE(BG6,CHAR(160),""))),0),2),
"KO : Le montant retenu TTC est supérieur au montant raisonnable TTC. Merci de revoir la ligne de dépense ou plafonner son montant.",
ROUND(IFERROR(VALUE(TRIM(SUBSTITUTE(BH6,CHAR(160),""))),0),2)&gt;
ROUND(IFERROR(VALUE(TRIM(SUBSTITUTE(BE6,CHAR(160),""))),0),2),
"Attention : Le montant retenu HT est supérieur au montant HT raisonnable. Merci de revoir la ligne de dépense, plafonner son montant, ou justifier la reventillation HT / TVA.",
ROUND(IFERROR(VALUE(TRIM(SUBSTITUTE(BI6,CHAR(160),""))),0),2)&gt;
ROUND(IFERROR(VALUE(TRIM(SUBSTITUTE(BF6,CHAR(160),""))),0),2),
"Attention : Le montant TVA retenu est supérieur au montant TVA raisonnable. Merci de revoir la ligne de dépense, plafonner son montant, ou justifier la reventillation HT / TVA.",
ROUND(IFERROR(VALUE(TRIM(SUBSTITUTE(BJ6,CHAR(160),""))),0),2)&gt;
ROUND(IFERROR(VALUE(TRIM(SUBSTITUTE(MIN(O6,T6,Y6),CHAR(160),""))),0),2),
"Attention : Le devis retenu n'est pas le moins cher. Une justification de la part du porteur est nécessaire.",
ROUND(IFERROR(VALUE(TRIM(SUBSTITUTE(BJ6,CHAR(160),""))),0),2)=0,
"Attention : montant présenté entièrement écarté",
ROUND(IFERROR(VALUE(TRIM(SUBSTITUTE(BG6,CHAR(160),""))),0),2)=
ROUND(IFERROR(VALUE(TRIM(SUBSTITUTE(BJ6,CHAR(160),""))),0),2),
"OK",
ROUND(IFERROR(VALUE(TRIM(SUBSTITUTE(BG6,CHAR(160),""))),0),2)&gt;
ROUND(IFERROR(VALUE(TRIM(SUBSTITUTE(BJ6,CHAR(160),""))),0),2),
" OK : Montant instruit inférieur au montant raisonnable.",
TRUE,""
))</f>
        <v/>
      </c>
      <c r="BM6" s="555" t="str" cm="1">
        <f t="array" ref="BM6">IF(OR(BJ6="",AC6="",BH6="",AA6="",BI6="",AB6=""),"",_xlfn.IFS(
ROUND(IFERROR(VALUE(TRIM(SUBSTITUTE(BJ6,CHAR(160),""))),0),2)&gt;
ROUND(IFERROR(VALUE(TRIM(SUBSTITUTE(AC6,CHAR(160),""))),0),2),
"KO : Le montant retenu TTC est supérieur au montant présenté TTC. Merci de revoir la ligne de dépense ou plafonner son montant.",
ROUND(IFERROR(VALUE(TRIM(SUBSTITUTE(BH6,CHAR(160),""))),0),2)&gt;
ROUND(IFERROR(VALUE(TRIM(SUBSTITUTE(AA6,CHAR(160),""))),0),2),
"Attention : Le montant retenu HT est supérieur au montant HT présenté. Merci de revoir la ligne de dépense, plafonner son montant, ou justifier la reventillation HT / TVA.",
ROUND(IFERROR(VALUE(TRIM(SUBSTITUTE(BI6,CHAR(160),""))),0),2)&gt;
ROUND(IFERROR(VALUE(TRIM(SUBSTITUTE(AB6,CHAR(160),""))),0),2),
"Attention : Le montant TVA retenu est supérieur au montant TVA présenté. Merci de revoir la ligne de dépense, plafonner son montant, ou justifier la reventillation HT / TVA.",
ROUND(IFERROR(VALUE(TRIM(SUBSTITUTE(AC6,CHAR(160),""))),0),2)=0,
"",
ROUND(IFERROR(VALUE(TRIM(SUBSTITUTE(BJ6,CHAR(160),""))),0),2)=
ROUND(IFERROR(VALUE(TRIM(SUBSTITUTE(AC6,CHAR(160),""))),0),2),
"OK",
ROUND(IFERROR(VALUE(TRIM(SUBSTITUTE(BJ6,CHAR(160),""))),0),2)=0,
"Attention : Montant présenté entièrement rejeté.",
ROUND(IFERROR(VALUE(TRIM(SUBSTITUTE(BJ6,CHAR(160),""))),0),2)&lt;
ROUND(IFERROR(VALUE(TRIM(SUBSTITUTE(AC6,CHAR(160),""))),0),2),
"Attention : Montant présenté partiellement rejeté.",
TRUE,""
))</f>
        <v/>
      </c>
      <c r="BN6" s="554" t="str">
        <f t="shared" ref="BN6:BN69" si="45">IF(OR(AA6="",BH6=""),"",(IFERROR(VALUE(TRIM(SUBSTITUTE(AA6,CHAR(160),""))),0))-(IFERROR(VALUE(TRIM(SUBSTITUTE(BH6,CHAR(160),""))),0)))</f>
        <v/>
      </c>
      <c r="BO6" s="554" t="str">
        <f t="shared" ref="BO6:BO69" si="46">IF(OR(AB6="",BI6=""),"",(IFERROR(VALUE(TRIM(SUBSTITUTE(AB6,CHAR(160),""))),0))-(IFERROR(VALUE(TRIM(SUBSTITUTE(BI6,CHAR(160),""))),0)))</f>
        <v/>
      </c>
      <c r="BP6" s="645" t="str">
        <f t="shared" ref="BP6:BP69" si="47">IF(OR(AC6="",BJ6=""),"",(IFERROR(VALUE(TRIM(SUBSTITUTE(AC6,CHAR(160),""))),0))-(IFERROR(VALUE(TRIM(SUBSTITUTE(BJ6,CHAR(160),""))),0)))</f>
        <v/>
      </c>
    </row>
    <row r="7" spans="1:70" ht="15.95">
      <c r="A7" s="630">
        <v>3</v>
      </c>
      <c r="B7" s="545"/>
      <c r="C7" s="545"/>
      <c r="D7" s="546"/>
      <c r="E7" s="545"/>
      <c r="F7" s="557"/>
      <c r="G7" s="547"/>
      <c r="H7" s="545"/>
      <c r="I7" s="545"/>
      <c r="J7" s="561"/>
      <c r="K7" s="563"/>
      <c r="L7" s="545"/>
      <c r="M7" s="548"/>
      <c r="N7" s="549"/>
      <c r="O7" s="573" t="str">
        <f t="shared" si="15"/>
        <v/>
      </c>
      <c r="P7" s="575"/>
      <c r="Q7" s="550"/>
      <c r="R7" s="549"/>
      <c r="S7" s="549"/>
      <c r="T7" s="573" t="str">
        <f t="shared" si="1"/>
        <v/>
      </c>
      <c r="U7" s="586"/>
      <c r="V7" s="549"/>
      <c r="W7" s="549"/>
      <c r="X7" s="549"/>
      <c r="Y7" s="587" t="str">
        <f t="shared" si="2"/>
        <v/>
      </c>
      <c r="Z7" s="114"/>
      <c r="AA7" s="600" t="str" cm="1">
        <f t="array" ref="AA7">IF((_xlfn.IFS(TRIM(SUBSTITUTE(Z7,CHAR(160),""))="Devis 1",IFERROR(VALUE(TRIM(SUBSTITUTE(M7,CHAR(160),""))),0),TRIM(SUBSTITUTE(Z7,CHAR(160),""))="Devis 2",IFERROR(VALUE(TRIM(SUBSTITUTE(R7,CHAR(160),""))),0),TRIM(SUBSTITUTE(Z7,CHAR(160),""))="Devis 3",IFERROR(VALUE(TRIM(SUBSTITUTE(W7,CHAR(160),""))),0),TRUE,0)*IFERROR(VALUE(TRIM(SUBSTITUTE(D7,CHAR(160),""))),0))=0,"",_xlfn.IFS(TRIM(SUBSTITUTE(Z7,CHAR(160),""))="Devis 1",IFERROR(VALUE(TRIM(SUBSTITUTE(M7,CHAR(160),""))),0),TRIM(SUBSTITUTE(Z7,CHAR(160),""))="Devis 2",IFERROR(VALUE(TRIM(SUBSTITUTE(R7,CHAR(160),""))),0),TRIM(SUBSTITUTE(Z7,CHAR(160),""))="Devis 3",IFERROR(VALUE(TRIM(SUBSTITUTE(W7,CHAR(160),""))),0),TRUE,0)*IFERROR(VALUE(TRIM(SUBSTITUTE(D7,CHAR(160),""))),0))</f>
        <v/>
      </c>
      <c r="AB7" s="551" t="str" cm="1">
        <f t="array" ref="AB7">IF(ROUND((_xlfn.IFS(TRIM(SUBSTITUTE(Z7,CHAR(160),""))="Devis 1",IFERROR(VALUE(TRIM(SUBSTITUTE(N7,CHAR(160),""))),0),TRIM(SUBSTITUTE(Z7,CHAR(160),""))="Devis 2",IFERROR(VALUE(TRIM(SUBSTITUTE(S7,CHAR(160),""))),0),TRIM(SUBSTITUTE(Z7,CHAR(160),""))="Devis 3",IFERROR(VALUE(TRIM(SUBSTITUTE(X7,CHAR(160),""))),0),TRUE,0)*IFERROR(VALUE(TRIM(SUBSTITUTE(D7,CHAR(160),""))),0)),2)=0,IF(AA7&lt;&gt;"",0,""),ROUND((_xlfn.IFS(TRIM(SUBSTITUTE(Z7,CHAR(160),""))="Devis 1",IFERROR(VALUE(TRIM(SUBSTITUTE(N7,CHAR(160),""))),0),TRIM(SUBSTITUTE(Z7,CHAR(160),""))="Devis 2",IFERROR(VALUE(TRIM(SUBSTITUTE(S7,CHAR(160),""))),0),TRIM(SUBSTITUTE(Z7,CHAR(160),""))="Devis 3",IFERROR(VALUE(TRIM(SUBSTITUTE(X7,CHAR(160),""))),0),TRUE,0)*IFERROR(VALUE(TRIM(SUBSTITUTE(D7,CHAR(160),""))),0)),2))</f>
        <v/>
      </c>
      <c r="AC7" s="601" t="str">
        <f t="shared" ref="AC7:AC69" si="48">IF(OR(AA7="", AB7=""), "", IFERROR(VALUE(TRIM(SUBSTITUTE(AA7,CHAR(160),""))),0) + IFERROR(VALUE(TRIM(SUBSTITUTE(AB7,CHAR(160),""))),0))</f>
        <v/>
      </c>
      <c r="AD7" s="629"/>
      <c r="AE7" s="644" t="str">
        <f t="shared" si="16"/>
        <v/>
      </c>
      <c r="AF7" s="553" t="str">
        <f t="shared" si="17"/>
        <v/>
      </c>
      <c r="AG7" s="553" t="str">
        <f t="shared" si="18"/>
        <v/>
      </c>
      <c r="AH7" s="553" t="str">
        <f t="shared" si="19"/>
        <v/>
      </c>
      <c r="AI7" s="553" t="str">
        <f t="shared" si="20"/>
        <v/>
      </c>
      <c r="AJ7" s="553" t="str">
        <f t="shared" si="21"/>
        <v/>
      </c>
      <c r="AK7" s="553" t="str">
        <f t="shared" si="22"/>
        <v/>
      </c>
      <c r="AL7" s="553" t="str">
        <f t="shared" si="23"/>
        <v/>
      </c>
      <c r="AM7" s="517" t="str">
        <f t="shared" si="24"/>
        <v/>
      </c>
      <c r="AN7" s="651" t="str">
        <f t="shared" si="25"/>
        <v/>
      </c>
      <c r="AO7" s="553" t="str">
        <f t="shared" si="26"/>
        <v/>
      </c>
      <c r="AP7" s="553" t="str">
        <f t="shared" si="27"/>
        <v/>
      </c>
      <c r="AQ7" s="553" t="str">
        <f t="shared" si="28"/>
        <v/>
      </c>
      <c r="AR7" s="573" t="str">
        <f t="shared" si="29"/>
        <v/>
      </c>
      <c r="AS7" s="656" t="str">
        <f t="shared" si="30"/>
        <v/>
      </c>
      <c r="AT7" s="553" t="str">
        <f t="shared" si="31"/>
        <v/>
      </c>
      <c r="AU7" s="553" t="str">
        <f t="shared" si="32"/>
        <v/>
      </c>
      <c r="AV7" s="553" t="str">
        <f t="shared" si="33"/>
        <v/>
      </c>
      <c r="AW7" s="573" t="str">
        <f t="shared" si="34"/>
        <v/>
      </c>
      <c r="AX7" s="657" t="str">
        <f t="shared" si="35"/>
        <v/>
      </c>
      <c r="AY7" s="553" t="str">
        <f t="shared" si="36"/>
        <v/>
      </c>
      <c r="AZ7" s="553" t="str">
        <f t="shared" si="37"/>
        <v/>
      </c>
      <c r="BA7" s="553" t="str">
        <f t="shared" si="38"/>
        <v/>
      </c>
      <c r="BB7" s="596" t="str">
        <f t="shared" si="39"/>
        <v/>
      </c>
      <c r="BC7" s="591" t="str">
        <f t="shared" si="40"/>
        <v/>
      </c>
      <c r="BD7" s="547"/>
      <c r="BE7" s="554" t="str">
        <f t="shared" si="41"/>
        <v/>
      </c>
      <c r="BF7" s="554" t="str">
        <f t="shared" si="42"/>
        <v/>
      </c>
      <c r="BG7" s="606" t="str">
        <f t="shared" si="43"/>
        <v/>
      </c>
      <c r="BH7" s="611" t="str" cm="1">
        <f t="array" ref="BH7">IF($AG7="","",
_xlfn.IFS(
$BC7="Devis 1",
IF(ISBLANK(AP7),"",IFERROR(VALUE(TRIM(SUBSTITUTE(AP7,CHAR(160),""))),0)*IFERROR(VALUE(TRIM(SUBSTITUTE($AG7,CHAR(160),""))),0)),
$BC7="Devis 2",
IF(ISBLANK(AU7),"",IFERROR(VALUE(TRIM(SUBSTITUTE(AU7,CHAR(160),""))),0)*IFERROR(VALUE(TRIM(SUBSTITUTE($AG7,CHAR(160),""))),0)),
$BC7="Devis 3",
IF(ISBLANK(AZ7),"",IFERROR(VALUE(TRIM(SUBSTITUTE(AZ7,CHAR(160),""))),0)*IFERROR(VALUE(TRIM(SUBSTITUTE($AG7,CHAR(160),""))),0)),
TRUE,0
)
)</f>
        <v/>
      </c>
      <c r="BI7" s="611" t="str" cm="1">
        <f t="array" ref="BI7">IF($AG7="","",
_xlfn.IFS(
$BC7="Devis 1",
IF(ISBLANK(AQ7),"",IFERROR(VALUE(TRIM(SUBSTITUTE(AQ7,CHAR(160),""))),0)*IFERROR(VALUE(TRIM(SUBSTITUTE($AG7,CHAR(160),""))),0)),
$BC7="Devis 2",
IF(ISBLANK(AV7),"",IFERROR(VALUE(TRIM(SUBSTITUTE(AV7,CHAR(160),""))),0)*IFERROR(VALUE(TRIM(SUBSTITUTE($AG7,CHAR(160),""))),0)),
$BC7="Devis 3",
IF(ISBLANK(BA7),"",IFERROR(VALUE(TRIM(SUBSTITUTE(BA7,CHAR(160),""))),0)*IFERROR(VALUE(TRIM(SUBSTITUTE($AG7,CHAR(160),""))),0)),
TRUE,0
)
)</f>
        <v/>
      </c>
      <c r="BJ7" s="612" t="str">
        <f t="shared" si="44"/>
        <v/>
      </c>
      <c r="BK7" s="608"/>
      <c r="BL7" s="555" t="str" cm="1">
        <f t="array" ref="BL7">IF(OR(BJ7="",BG7="",BH7="",BE7="",BI7="",BF7=""),"",_xlfn.IFS(
ROUND(IFERROR(VALUE(TRIM(SUBSTITUTE(BJ7,CHAR(160),""))),0),2)&gt;
ROUND(IFERROR(VALUE(TRIM(SUBSTITUTE(BG7,CHAR(160),""))),0),2),
"KO : Le montant retenu TTC est supérieur au montant raisonnable TTC. Merci de revoir la ligne de dépense ou plafonner son montant.",
ROUND(IFERROR(VALUE(TRIM(SUBSTITUTE(BH7,CHAR(160),""))),0),2)&gt;
ROUND(IFERROR(VALUE(TRIM(SUBSTITUTE(BE7,CHAR(160),""))),0),2),
"Attention : Le montant retenu HT est supérieur au montant HT raisonnable. Merci de revoir la ligne de dépense, plafonner son montant, ou justifier la reventillation HT / TVA.",
ROUND(IFERROR(VALUE(TRIM(SUBSTITUTE(BI7,CHAR(160),""))),0),2)&gt;
ROUND(IFERROR(VALUE(TRIM(SUBSTITUTE(BF7,CHAR(160),""))),0),2),
"Attention : Le montant TVA retenu est supérieur au montant TVA raisonnable. Merci de revoir la ligne de dépense, plafonner son montant, ou justifier la reventillation HT / TVA.",
ROUND(IFERROR(VALUE(TRIM(SUBSTITUTE(BJ7,CHAR(160),""))),0),2)&gt;
ROUND(IFERROR(VALUE(TRIM(SUBSTITUTE(MIN(O7,T7,Y7),CHAR(160),""))),0),2),
"Attention : Le devis retenu n'est pas le moins cher. Une justification de la part du porteur est nécessaire.",
ROUND(IFERROR(VALUE(TRIM(SUBSTITUTE(BJ7,CHAR(160),""))),0),2)=0,
"Attention : montant présenté entièrement écarté",
ROUND(IFERROR(VALUE(TRIM(SUBSTITUTE(BG7,CHAR(160),""))),0),2)=
ROUND(IFERROR(VALUE(TRIM(SUBSTITUTE(BJ7,CHAR(160),""))),0),2),
"OK",
ROUND(IFERROR(VALUE(TRIM(SUBSTITUTE(BG7,CHAR(160),""))),0),2)&gt;
ROUND(IFERROR(VALUE(TRIM(SUBSTITUTE(BJ7,CHAR(160),""))),0),2),
" OK : Montant instruit inférieur au montant raisonnable.",
TRUE,""
))</f>
        <v/>
      </c>
      <c r="BM7" s="555" t="str" cm="1">
        <f t="array" ref="BM7">IF(OR(BJ7="",AC7="",BH7="",AA7="",BI7="",AB7=""),"",_xlfn.IFS(
ROUND(IFERROR(VALUE(TRIM(SUBSTITUTE(BJ7,CHAR(160),""))),0),2)&gt;
ROUND(IFERROR(VALUE(TRIM(SUBSTITUTE(AC7,CHAR(160),""))),0),2),
"KO : Le montant retenu TTC est supérieur au montant présenté TTC. Merci de revoir la ligne de dépense ou plafonner son montant.",
ROUND(IFERROR(VALUE(TRIM(SUBSTITUTE(BH7,CHAR(160),""))),0),2)&gt;
ROUND(IFERROR(VALUE(TRIM(SUBSTITUTE(AA7,CHAR(160),""))),0),2),
"Attention : Le montant retenu HT est supérieur au montant HT présenté. Merci de revoir la ligne de dépense, plafonner son montant, ou justifier la reventillation HT / TVA.",
ROUND(IFERROR(VALUE(TRIM(SUBSTITUTE(BI7,CHAR(160),""))),0),2)&gt;
ROUND(IFERROR(VALUE(TRIM(SUBSTITUTE(AB7,CHAR(160),""))),0),2),
"Attention : Le montant TVA retenu est supérieur au montant TVA présenté. Merci de revoir la ligne de dépense, plafonner son montant, ou justifier la reventillation HT / TVA.",
ROUND(IFERROR(VALUE(TRIM(SUBSTITUTE(AC7,CHAR(160),""))),0),2)=0,
"",
ROUND(IFERROR(VALUE(TRIM(SUBSTITUTE(BJ7,CHAR(160),""))),0),2)=
ROUND(IFERROR(VALUE(TRIM(SUBSTITUTE(AC7,CHAR(160),""))),0),2),
"OK",
ROUND(IFERROR(VALUE(TRIM(SUBSTITUTE(BJ7,CHAR(160),""))),0),2)=0,
"Attention : Montant présenté entièrement rejeté.",
ROUND(IFERROR(VALUE(TRIM(SUBSTITUTE(BJ7,CHAR(160),""))),0),2)&lt;
ROUND(IFERROR(VALUE(TRIM(SUBSTITUTE(AC7,CHAR(160),""))),0),2),
"Attention : Montant présenté partiellement rejeté.",
TRUE,""
))</f>
        <v/>
      </c>
      <c r="BN7" s="554" t="str">
        <f t="shared" si="45"/>
        <v/>
      </c>
      <c r="BO7" s="554" t="str">
        <f t="shared" si="46"/>
        <v/>
      </c>
      <c r="BP7" s="645" t="str">
        <f t="shared" si="47"/>
        <v/>
      </c>
    </row>
    <row r="8" spans="1:70" ht="15" customHeight="1">
      <c r="A8" s="630">
        <v>4</v>
      </c>
      <c r="B8" s="545"/>
      <c r="C8" s="545"/>
      <c r="D8" s="546"/>
      <c r="E8" s="545"/>
      <c r="F8" s="557"/>
      <c r="G8" s="552"/>
      <c r="H8" s="556"/>
      <c r="I8" s="545"/>
      <c r="J8" s="561"/>
      <c r="K8" s="563"/>
      <c r="L8" s="545"/>
      <c r="M8" s="548"/>
      <c r="N8" s="549"/>
      <c r="O8" s="573" t="str">
        <f t="shared" si="15"/>
        <v/>
      </c>
      <c r="P8" s="575"/>
      <c r="Q8" s="550"/>
      <c r="R8" s="549"/>
      <c r="S8" s="549"/>
      <c r="T8" s="573" t="str">
        <f t="shared" si="1"/>
        <v/>
      </c>
      <c r="U8" s="586"/>
      <c r="V8" s="549"/>
      <c r="W8" s="549"/>
      <c r="X8" s="549"/>
      <c r="Y8" s="587" t="str">
        <f t="shared" ref="Y8:Y69" si="49">IF(OR(W8="", X8=""), "", IFERROR(VALUE(TRIM(SUBSTITUTE(W8,CHAR(160),""))),0) + IFERROR(VALUE(TRIM(SUBSTITUTE(X8,CHAR(160),""))),0))</f>
        <v/>
      </c>
      <c r="Z8" s="114"/>
      <c r="AA8" s="600" t="str" cm="1">
        <f t="array" ref="AA8">IF((_xlfn.IFS(TRIM(SUBSTITUTE(Z8,CHAR(160),""))="Devis 1",IFERROR(VALUE(TRIM(SUBSTITUTE(M8,CHAR(160),""))),0),TRIM(SUBSTITUTE(Z8,CHAR(160),""))="Devis 2",IFERROR(VALUE(TRIM(SUBSTITUTE(R8,CHAR(160),""))),0),TRIM(SUBSTITUTE(Z8,CHAR(160),""))="Devis 3",IFERROR(VALUE(TRIM(SUBSTITUTE(W8,CHAR(160),""))),0),TRUE,0)*IFERROR(VALUE(TRIM(SUBSTITUTE(D8,CHAR(160),""))),0))=0,"",_xlfn.IFS(TRIM(SUBSTITUTE(Z8,CHAR(160),""))="Devis 1",IFERROR(VALUE(TRIM(SUBSTITUTE(M8,CHAR(160),""))),0),TRIM(SUBSTITUTE(Z8,CHAR(160),""))="Devis 2",IFERROR(VALUE(TRIM(SUBSTITUTE(R8,CHAR(160),""))),0),TRIM(SUBSTITUTE(Z8,CHAR(160),""))="Devis 3",IFERROR(VALUE(TRIM(SUBSTITUTE(W8,CHAR(160),""))),0),TRUE,0)*IFERROR(VALUE(TRIM(SUBSTITUTE(D8,CHAR(160),""))),0))</f>
        <v/>
      </c>
      <c r="AB8" s="551" t="str" cm="1">
        <f t="array" ref="AB8">IF(ROUND((_xlfn.IFS(TRIM(SUBSTITUTE(Z8,CHAR(160),""))="Devis 1",IFERROR(VALUE(TRIM(SUBSTITUTE(N8,CHAR(160),""))),0),TRIM(SUBSTITUTE(Z8,CHAR(160),""))="Devis 2",IFERROR(VALUE(TRIM(SUBSTITUTE(S8,CHAR(160),""))),0),TRIM(SUBSTITUTE(Z8,CHAR(160),""))="Devis 3",IFERROR(VALUE(TRIM(SUBSTITUTE(X8,CHAR(160),""))),0),TRUE,0)*IFERROR(VALUE(TRIM(SUBSTITUTE(D8,CHAR(160),""))),0)),2)=0,IF(AA8&lt;&gt;"",0,""),ROUND((_xlfn.IFS(TRIM(SUBSTITUTE(Z8,CHAR(160),""))="Devis 1",IFERROR(VALUE(TRIM(SUBSTITUTE(N8,CHAR(160),""))),0),TRIM(SUBSTITUTE(Z8,CHAR(160),""))="Devis 2",IFERROR(VALUE(TRIM(SUBSTITUTE(S8,CHAR(160),""))),0),TRIM(SUBSTITUTE(Z8,CHAR(160),""))="Devis 3",IFERROR(VALUE(TRIM(SUBSTITUTE(X8,CHAR(160),""))),0),TRUE,0)*IFERROR(VALUE(TRIM(SUBSTITUTE(D8,CHAR(160),""))),0)),2))</f>
        <v/>
      </c>
      <c r="AC8" s="601" t="str">
        <f t="shared" si="48"/>
        <v/>
      </c>
      <c r="AD8" s="629"/>
      <c r="AE8" s="644" t="str">
        <f t="shared" si="16"/>
        <v/>
      </c>
      <c r="AF8" s="553" t="str">
        <f t="shared" si="17"/>
        <v/>
      </c>
      <c r="AG8" s="553" t="str">
        <f t="shared" si="18"/>
        <v/>
      </c>
      <c r="AH8" s="553" t="str">
        <f t="shared" si="19"/>
        <v/>
      </c>
      <c r="AI8" s="553" t="str">
        <f t="shared" si="20"/>
        <v/>
      </c>
      <c r="AJ8" s="553" t="str">
        <f t="shared" si="21"/>
        <v/>
      </c>
      <c r="AK8" s="553" t="str">
        <f t="shared" si="22"/>
        <v/>
      </c>
      <c r="AL8" s="553" t="str">
        <f t="shared" si="23"/>
        <v/>
      </c>
      <c r="AM8" s="517" t="str">
        <f t="shared" si="24"/>
        <v/>
      </c>
      <c r="AN8" s="651" t="str">
        <f t="shared" si="25"/>
        <v/>
      </c>
      <c r="AO8" s="553" t="str">
        <f t="shared" si="26"/>
        <v/>
      </c>
      <c r="AP8" s="553" t="str">
        <f t="shared" si="27"/>
        <v/>
      </c>
      <c r="AQ8" s="553" t="str">
        <f t="shared" si="28"/>
        <v/>
      </c>
      <c r="AR8" s="573" t="str">
        <f t="shared" si="29"/>
        <v/>
      </c>
      <c r="AS8" s="656" t="str">
        <f t="shared" si="30"/>
        <v/>
      </c>
      <c r="AT8" s="553" t="str">
        <f t="shared" si="31"/>
        <v/>
      </c>
      <c r="AU8" s="553" t="str">
        <f t="shared" si="32"/>
        <v/>
      </c>
      <c r="AV8" s="553" t="str">
        <f t="shared" si="33"/>
        <v/>
      </c>
      <c r="AW8" s="573" t="str">
        <f t="shared" si="34"/>
        <v/>
      </c>
      <c r="AX8" s="657" t="str">
        <f t="shared" si="35"/>
        <v/>
      </c>
      <c r="AY8" s="553" t="str">
        <f t="shared" si="36"/>
        <v/>
      </c>
      <c r="AZ8" s="553" t="str">
        <f t="shared" si="37"/>
        <v/>
      </c>
      <c r="BA8" s="553" t="str">
        <f t="shared" si="38"/>
        <v/>
      </c>
      <c r="BB8" s="596" t="str">
        <f t="shared" si="39"/>
        <v/>
      </c>
      <c r="BC8" s="591" t="str">
        <f t="shared" si="40"/>
        <v/>
      </c>
      <c r="BD8" s="547"/>
      <c r="BE8" s="554" t="str">
        <f t="shared" si="41"/>
        <v/>
      </c>
      <c r="BF8" s="554" t="str">
        <f t="shared" si="42"/>
        <v/>
      </c>
      <c r="BG8" s="606" t="str">
        <f t="shared" si="43"/>
        <v/>
      </c>
      <c r="BH8" s="611" t="str" cm="1">
        <f t="array" ref="BH8">IF($AG8="","",
_xlfn.IFS(
$BC8="Devis 1",
IF(ISBLANK(AP8),"",IFERROR(VALUE(TRIM(SUBSTITUTE(AP8,CHAR(160),""))),0)*IFERROR(VALUE(TRIM(SUBSTITUTE($AG8,CHAR(160),""))),0)),
$BC8="Devis 2",
IF(ISBLANK(AU8),"",IFERROR(VALUE(TRIM(SUBSTITUTE(AU8,CHAR(160),""))),0)*IFERROR(VALUE(TRIM(SUBSTITUTE($AG8,CHAR(160),""))),0)),
$BC8="Devis 3",
IF(ISBLANK(AZ8),"",IFERROR(VALUE(TRIM(SUBSTITUTE(AZ8,CHAR(160),""))),0)*IFERROR(VALUE(TRIM(SUBSTITUTE($AG8,CHAR(160),""))),0)),
TRUE,0
)
)</f>
        <v/>
      </c>
      <c r="BI8" s="611" t="str" cm="1">
        <f t="array" ref="BI8">IF($AG8="","",
_xlfn.IFS(
$BC8="Devis 1",
IF(ISBLANK(AQ8),"",IFERROR(VALUE(TRIM(SUBSTITUTE(AQ8,CHAR(160),""))),0)*IFERROR(VALUE(TRIM(SUBSTITUTE($AG8,CHAR(160),""))),0)),
$BC8="Devis 2",
IF(ISBLANK(AV8),"",IFERROR(VALUE(TRIM(SUBSTITUTE(AV8,CHAR(160),""))),0)*IFERROR(VALUE(TRIM(SUBSTITUTE($AG8,CHAR(160),""))),0)),
$BC8="Devis 3",
IF(ISBLANK(BA8),"",IFERROR(VALUE(TRIM(SUBSTITUTE(BA8,CHAR(160),""))),0)*IFERROR(VALUE(TRIM(SUBSTITUTE($AG8,CHAR(160),""))),0)),
TRUE,0
)
)</f>
        <v/>
      </c>
      <c r="BJ8" s="612" t="str">
        <f t="shared" si="44"/>
        <v/>
      </c>
      <c r="BK8" s="608"/>
      <c r="BL8" s="555" t="str" cm="1">
        <f t="array" ref="BL8">IF(OR(BJ8="",BG8="",BH8="",BE8="",BI8="",BF8=""),"",_xlfn.IFS(
ROUND(IFERROR(VALUE(TRIM(SUBSTITUTE(BJ8,CHAR(160),""))),0),2)&gt;
ROUND(IFERROR(VALUE(TRIM(SUBSTITUTE(BG8,CHAR(160),""))),0),2),
"KO : Le montant retenu TTC est supérieur au montant raisonnable TTC. Merci de revoir la ligne de dépense ou plafonner son montant.",
ROUND(IFERROR(VALUE(TRIM(SUBSTITUTE(BH8,CHAR(160),""))),0),2)&gt;
ROUND(IFERROR(VALUE(TRIM(SUBSTITUTE(BE8,CHAR(160),""))),0),2),
"Attention : Le montant retenu HT est supérieur au montant HT raisonnable. Merci de revoir la ligne de dépense, plafonner son montant, ou justifier la reventillation HT / TVA.",
ROUND(IFERROR(VALUE(TRIM(SUBSTITUTE(BI8,CHAR(160),""))),0),2)&gt;
ROUND(IFERROR(VALUE(TRIM(SUBSTITUTE(BF8,CHAR(160),""))),0),2),
"Attention : Le montant TVA retenu est supérieur au montant TVA raisonnable. Merci de revoir la ligne de dépense, plafonner son montant, ou justifier la reventillation HT / TVA.",
ROUND(IFERROR(VALUE(TRIM(SUBSTITUTE(BJ8,CHAR(160),""))),0),2)&gt;
ROUND(IFERROR(VALUE(TRIM(SUBSTITUTE(MIN(O8,T8,Y8),CHAR(160),""))),0),2),
"Attention : Le devis retenu n'est pas le moins cher. Une justification de la part du porteur est nécessaire.",
ROUND(IFERROR(VALUE(TRIM(SUBSTITUTE(BJ8,CHAR(160),""))),0),2)=0,
"Attention : montant présenté entièrement écarté",
ROUND(IFERROR(VALUE(TRIM(SUBSTITUTE(BG8,CHAR(160),""))),0),2)=
ROUND(IFERROR(VALUE(TRIM(SUBSTITUTE(BJ8,CHAR(160),""))),0),2),
"OK",
ROUND(IFERROR(VALUE(TRIM(SUBSTITUTE(BG8,CHAR(160),""))),0),2)&gt;
ROUND(IFERROR(VALUE(TRIM(SUBSTITUTE(BJ8,CHAR(160),""))),0),2),
" OK : Montant instruit inférieur au montant raisonnable.",
TRUE,""
))</f>
        <v/>
      </c>
      <c r="BM8" s="555" t="str" cm="1">
        <f t="array" ref="BM8">IF(OR(BJ8="",AC8="",BH8="",AA8="",BI8="",AB8=""),"",_xlfn.IFS(
ROUND(IFERROR(VALUE(TRIM(SUBSTITUTE(BJ8,CHAR(160),""))),0),2)&gt;
ROUND(IFERROR(VALUE(TRIM(SUBSTITUTE(AC8,CHAR(160),""))),0),2),
"KO : Le montant retenu TTC est supérieur au montant présenté TTC. Merci de revoir la ligne de dépense ou plafonner son montant.",
ROUND(IFERROR(VALUE(TRIM(SUBSTITUTE(BH8,CHAR(160),""))),0),2)&gt;
ROUND(IFERROR(VALUE(TRIM(SUBSTITUTE(AA8,CHAR(160),""))),0),2),
"Attention : Le montant retenu HT est supérieur au montant HT présenté. Merci de revoir la ligne de dépense, plafonner son montant, ou justifier la reventillation HT / TVA.",
ROUND(IFERROR(VALUE(TRIM(SUBSTITUTE(BI8,CHAR(160),""))),0),2)&gt;
ROUND(IFERROR(VALUE(TRIM(SUBSTITUTE(AB8,CHAR(160),""))),0),2),
"Attention : Le montant TVA retenu est supérieur au montant TVA présenté. Merci de revoir la ligne de dépense, plafonner son montant, ou justifier la reventillation HT / TVA.",
ROUND(IFERROR(VALUE(TRIM(SUBSTITUTE(AC8,CHAR(160),""))),0),2)=0,
"",
ROUND(IFERROR(VALUE(TRIM(SUBSTITUTE(BJ8,CHAR(160),""))),0),2)=
ROUND(IFERROR(VALUE(TRIM(SUBSTITUTE(AC8,CHAR(160),""))),0),2),
"OK",
ROUND(IFERROR(VALUE(TRIM(SUBSTITUTE(BJ8,CHAR(160),""))),0),2)=0,
"Attention : Montant présenté entièrement rejeté.",
ROUND(IFERROR(VALUE(TRIM(SUBSTITUTE(BJ8,CHAR(160),""))),0),2)&lt;
ROUND(IFERROR(VALUE(TRIM(SUBSTITUTE(AC8,CHAR(160),""))),0),2),
"Attention : Montant présenté partiellement rejeté.",
TRUE,""
))</f>
        <v/>
      </c>
      <c r="BN8" s="554" t="str">
        <f t="shared" si="45"/>
        <v/>
      </c>
      <c r="BO8" s="554" t="str">
        <f t="shared" si="46"/>
        <v/>
      </c>
      <c r="BP8" s="645" t="str">
        <f t="shared" si="47"/>
        <v/>
      </c>
    </row>
    <row r="9" spans="1:70" ht="15" customHeight="1">
      <c r="A9" s="630">
        <v>5</v>
      </c>
      <c r="B9" s="545"/>
      <c r="C9" s="545"/>
      <c r="D9" s="546"/>
      <c r="E9" s="545"/>
      <c r="F9" s="557"/>
      <c r="G9" s="552"/>
      <c r="H9" s="556"/>
      <c r="I9" s="545"/>
      <c r="J9" s="561"/>
      <c r="K9" s="563"/>
      <c r="L9" s="545"/>
      <c r="M9" s="548"/>
      <c r="N9" s="549"/>
      <c r="O9" s="573" t="str">
        <f t="shared" ref="O9:O40" si="50">IF(OR(M9="", N9=""), "", IFERROR(VALUE(TRIM(SUBSTITUTE(M9,CHAR(160),""))),0) + IFERROR(VALUE(TRIM(SUBSTITUTE(N9,CHAR(160),""))),0))</f>
        <v/>
      </c>
      <c r="P9" s="575"/>
      <c r="Q9" s="550"/>
      <c r="R9" s="549"/>
      <c r="S9" s="549"/>
      <c r="T9" s="573" t="str">
        <f t="shared" si="1"/>
        <v/>
      </c>
      <c r="U9" s="586"/>
      <c r="V9" s="549"/>
      <c r="W9" s="549"/>
      <c r="X9" s="549"/>
      <c r="Y9" s="587" t="str">
        <f>IF(OR(W9="", X9=""), "", IFERROR(VALUE(TRIM(SUBSTITUTE(W9,CHAR(160),""))),0) + IFERROR(VALUE(TRIM(SUBSTITUTE(X9,CHAR(160),""))),0))</f>
        <v/>
      </c>
      <c r="Z9" s="114"/>
      <c r="AA9" s="600" t="str" cm="1">
        <f t="array" ref="AA9">IF((_xlfn.IFS(TRIM(SUBSTITUTE(Z9,CHAR(160),""))="Devis 1",IFERROR(VALUE(TRIM(SUBSTITUTE(M9,CHAR(160),""))),0),TRIM(SUBSTITUTE(Z9,CHAR(160),""))="Devis 2",IFERROR(VALUE(TRIM(SUBSTITUTE(R9,CHAR(160),""))),0),TRIM(SUBSTITUTE(Z9,CHAR(160),""))="Devis 3",IFERROR(VALUE(TRIM(SUBSTITUTE(W9,CHAR(160),""))),0),TRUE,0)*IFERROR(VALUE(TRIM(SUBSTITUTE(D9,CHAR(160),""))),0))=0,"",_xlfn.IFS(TRIM(SUBSTITUTE(Z9,CHAR(160),""))="Devis 1",IFERROR(VALUE(TRIM(SUBSTITUTE(M9,CHAR(160),""))),0),TRIM(SUBSTITUTE(Z9,CHAR(160),""))="Devis 2",IFERROR(VALUE(TRIM(SUBSTITUTE(R9,CHAR(160),""))),0),TRIM(SUBSTITUTE(Z9,CHAR(160),""))="Devis 3",IFERROR(VALUE(TRIM(SUBSTITUTE(W9,CHAR(160),""))),0),TRUE,0)*IFERROR(VALUE(TRIM(SUBSTITUTE(D9,CHAR(160),""))),0))</f>
        <v/>
      </c>
      <c r="AB9" s="551" t="str" cm="1">
        <f t="array" ref="AB9">IF(ROUND((_xlfn.IFS(TRIM(SUBSTITUTE(Z9,CHAR(160),""))="Devis 1",IFERROR(VALUE(TRIM(SUBSTITUTE(N9,CHAR(160),""))),0),TRIM(SUBSTITUTE(Z9,CHAR(160),""))="Devis 2",IFERROR(VALUE(TRIM(SUBSTITUTE(S9,CHAR(160),""))),0),TRIM(SUBSTITUTE(Z9,CHAR(160),""))="Devis 3",IFERROR(VALUE(TRIM(SUBSTITUTE(X9,CHAR(160),""))),0),TRUE,0)*IFERROR(VALUE(TRIM(SUBSTITUTE(D9,CHAR(160),""))),0)),2)=0,IF(AA9&lt;&gt;"",0,""),ROUND((_xlfn.IFS(TRIM(SUBSTITUTE(Z9,CHAR(160),""))="Devis 1",IFERROR(VALUE(TRIM(SUBSTITUTE(N9,CHAR(160),""))),0),TRIM(SUBSTITUTE(Z9,CHAR(160),""))="Devis 2",IFERROR(VALUE(TRIM(SUBSTITUTE(S9,CHAR(160),""))),0),TRIM(SUBSTITUTE(Z9,CHAR(160),""))="Devis 3",IFERROR(VALUE(TRIM(SUBSTITUTE(X9,CHAR(160),""))),0),TRUE,0)*IFERROR(VALUE(TRIM(SUBSTITUTE(D9,CHAR(160),""))),0)),2))</f>
        <v/>
      </c>
      <c r="AC9" s="601" t="str">
        <f t="shared" si="48"/>
        <v/>
      </c>
      <c r="AD9" s="629"/>
      <c r="AE9" s="644" t="str">
        <f t="shared" si="16"/>
        <v/>
      </c>
      <c r="AF9" s="553" t="str">
        <f t="shared" si="17"/>
        <v/>
      </c>
      <c r="AG9" s="553" t="str">
        <f t="shared" si="18"/>
        <v/>
      </c>
      <c r="AH9" s="553" t="str">
        <f t="shared" si="19"/>
        <v/>
      </c>
      <c r="AI9" s="553" t="str">
        <f t="shared" si="20"/>
        <v/>
      </c>
      <c r="AJ9" s="553" t="str">
        <f t="shared" si="21"/>
        <v/>
      </c>
      <c r="AK9" s="553" t="str">
        <f t="shared" si="22"/>
        <v/>
      </c>
      <c r="AL9" s="553" t="str">
        <f t="shared" si="23"/>
        <v/>
      </c>
      <c r="AM9" s="517" t="str">
        <f t="shared" si="24"/>
        <v/>
      </c>
      <c r="AN9" s="651" t="str">
        <f t="shared" si="25"/>
        <v/>
      </c>
      <c r="AO9" s="553" t="str">
        <f t="shared" si="26"/>
        <v/>
      </c>
      <c r="AP9" s="553" t="str">
        <f t="shared" si="27"/>
        <v/>
      </c>
      <c r="AQ9" s="553" t="str">
        <f t="shared" si="28"/>
        <v/>
      </c>
      <c r="AR9" s="573" t="str">
        <f t="shared" si="29"/>
        <v/>
      </c>
      <c r="AS9" s="656" t="str">
        <f t="shared" si="30"/>
        <v/>
      </c>
      <c r="AT9" s="553" t="str">
        <f t="shared" si="31"/>
        <v/>
      </c>
      <c r="AU9" s="553" t="str">
        <f t="shared" si="32"/>
        <v/>
      </c>
      <c r="AV9" s="553" t="str">
        <f t="shared" si="33"/>
        <v/>
      </c>
      <c r="AW9" s="573" t="str">
        <f t="shared" si="34"/>
        <v/>
      </c>
      <c r="AX9" s="657" t="str">
        <f t="shared" si="35"/>
        <v/>
      </c>
      <c r="AY9" s="553" t="str">
        <f t="shared" si="36"/>
        <v/>
      </c>
      <c r="AZ9" s="553" t="str">
        <f t="shared" si="37"/>
        <v/>
      </c>
      <c r="BA9" s="553" t="str">
        <f t="shared" si="38"/>
        <v/>
      </c>
      <c r="BB9" s="596" t="str">
        <f t="shared" si="39"/>
        <v/>
      </c>
      <c r="BC9" s="591" t="str">
        <f t="shared" si="40"/>
        <v/>
      </c>
      <c r="BD9" s="547"/>
      <c r="BE9" s="554" t="str">
        <f t="shared" si="41"/>
        <v/>
      </c>
      <c r="BF9" s="554" t="str">
        <f t="shared" si="42"/>
        <v/>
      </c>
      <c r="BG9" s="606" t="str">
        <f t="shared" si="43"/>
        <v/>
      </c>
      <c r="BH9" s="611" t="str" cm="1">
        <f t="array" ref="BH9">IF($AG9="","",
_xlfn.IFS(
$BC9="Devis 1",
IF(ISBLANK(AP9),"",IFERROR(VALUE(TRIM(SUBSTITUTE(AP9,CHAR(160),""))),0)*IFERROR(VALUE(TRIM(SUBSTITUTE($AG9,CHAR(160),""))),0)),
$BC9="Devis 2",
IF(ISBLANK(AU9),"",IFERROR(VALUE(TRIM(SUBSTITUTE(AU9,CHAR(160),""))),0)*IFERROR(VALUE(TRIM(SUBSTITUTE($AG9,CHAR(160),""))),0)),
$BC9="Devis 3",
IF(ISBLANK(AZ9),"",IFERROR(VALUE(TRIM(SUBSTITUTE(AZ9,CHAR(160),""))),0)*IFERROR(VALUE(TRIM(SUBSTITUTE($AG9,CHAR(160),""))),0)),
TRUE,0
)
)</f>
        <v/>
      </c>
      <c r="BI9" s="611" t="str" cm="1">
        <f t="array" ref="BI9">IF($AG9="","",
_xlfn.IFS(
$BC9="Devis 1",
IF(ISBLANK(AQ9),"",IFERROR(VALUE(TRIM(SUBSTITUTE(AQ9,CHAR(160),""))),0)*IFERROR(VALUE(TRIM(SUBSTITUTE($AG9,CHAR(160),""))),0)),
$BC9="Devis 2",
IF(ISBLANK(AV9),"",IFERROR(VALUE(TRIM(SUBSTITUTE(AV9,CHAR(160),""))),0)*IFERROR(VALUE(TRIM(SUBSTITUTE($AG9,CHAR(160),""))),0)),
$BC9="Devis 3",
IF(ISBLANK(BA9),"",IFERROR(VALUE(TRIM(SUBSTITUTE(BA9,CHAR(160),""))),0)*IFERROR(VALUE(TRIM(SUBSTITUTE($AG9,CHAR(160),""))),0)),
TRUE,0
)
)</f>
        <v/>
      </c>
      <c r="BJ9" s="612" t="str">
        <f t="shared" si="44"/>
        <v/>
      </c>
      <c r="BK9" s="608"/>
      <c r="BL9" s="555" t="str" cm="1">
        <f t="array" ref="BL9">IF(OR(BJ9="",BG9="",BH9="",BE9="",BI9="",BF9=""),"",_xlfn.IFS(
ROUND(IFERROR(VALUE(TRIM(SUBSTITUTE(BJ9,CHAR(160),""))),0),2)&gt;
ROUND(IFERROR(VALUE(TRIM(SUBSTITUTE(BG9,CHAR(160),""))),0),2),
"KO : Le montant retenu TTC est supérieur au montant raisonnable TTC. Merci de revoir la ligne de dépense ou plafonner son montant.",
ROUND(IFERROR(VALUE(TRIM(SUBSTITUTE(BH9,CHAR(160),""))),0),2)&gt;
ROUND(IFERROR(VALUE(TRIM(SUBSTITUTE(BE9,CHAR(160),""))),0),2),
"Attention : Le montant retenu HT est supérieur au montant HT raisonnable. Merci de revoir la ligne de dépense, plafonner son montant, ou justifier la reventillation HT / TVA.",
ROUND(IFERROR(VALUE(TRIM(SUBSTITUTE(BI9,CHAR(160),""))),0),2)&gt;
ROUND(IFERROR(VALUE(TRIM(SUBSTITUTE(BF9,CHAR(160),""))),0),2),
"Attention : Le montant TVA retenu est supérieur au montant TVA raisonnable. Merci de revoir la ligne de dépense, plafonner son montant, ou justifier la reventillation HT / TVA.",
ROUND(IFERROR(VALUE(TRIM(SUBSTITUTE(BJ9,CHAR(160),""))),0),2)&gt;
ROUND(IFERROR(VALUE(TRIM(SUBSTITUTE(MIN(O9,T9,Y9),CHAR(160),""))),0),2),
"Attention : Le devis retenu n'est pas le moins cher. Une justification de la part du porteur est nécessaire.",
ROUND(IFERROR(VALUE(TRIM(SUBSTITUTE(BJ9,CHAR(160),""))),0),2)=0,
"Attention : montant présenté entièrement écarté",
ROUND(IFERROR(VALUE(TRIM(SUBSTITUTE(BG9,CHAR(160),""))),0),2)=
ROUND(IFERROR(VALUE(TRIM(SUBSTITUTE(BJ9,CHAR(160),""))),0),2),
"OK",
ROUND(IFERROR(VALUE(TRIM(SUBSTITUTE(BG9,CHAR(160),""))),0),2)&gt;
ROUND(IFERROR(VALUE(TRIM(SUBSTITUTE(BJ9,CHAR(160),""))),0),2),
" OK : Montant instruit inférieur au montant raisonnable.",
TRUE,""
))</f>
        <v/>
      </c>
      <c r="BM9" s="555" t="str" cm="1">
        <f t="array" ref="BM9">IF(OR(BJ9="",AC9="",BH9="",AA9="",BI9="",AB9=""),"",_xlfn.IFS(
ROUND(IFERROR(VALUE(TRIM(SUBSTITUTE(BJ9,CHAR(160),""))),0),2)&gt;
ROUND(IFERROR(VALUE(TRIM(SUBSTITUTE(AC9,CHAR(160),""))),0),2),
"KO : Le montant retenu TTC est supérieur au montant présenté TTC. Merci de revoir la ligne de dépense ou plafonner son montant.",
ROUND(IFERROR(VALUE(TRIM(SUBSTITUTE(BH9,CHAR(160),""))),0),2)&gt;
ROUND(IFERROR(VALUE(TRIM(SUBSTITUTE(AA9,CHAR(160),""))),0),2),
"Attention : Le montant retenu HT est supérieur au montant HT présenté. Merci de revoir la ligne de dépense, plafonner son montant, ou justifier la reventillation HT / TVA.",
ROUND(IFERROR(VALUE(TRIM(SUBSTITUTE(BI9,CHAR(160),""))),0),2)&gt;
ROUND(IFERROR(VALUE(TRIM(SUBSTITUTE(AB9,CHAR(160),""))),0),2),
"Attention : Le montant TVA retenu est supérieur au montant TVA présenté. Merci de revoir la ligne de dépense, plafonner son montant, ou justifier la reventillation HT / TVA.",
ROUND(IFERROR(VALUE(TRIM(SUBSTITUTE(AC9,CHAR(160),""))),0),2)=0,
"",
ROUND(IFERROR(VALUE(TRIM(SUBSTITUTE(BJ9,CHAR(160),""))),0),2)=
ROUND(IFERROR(VALUE(TRIM(SUBSTITUTE(AC9,CHAR(160),""))),0),2),
"OK",
ROUND(IFERROR(VALUE(TRIM(SUBSTITUTE(BJ9,CHAR(160),""))),0),2)=0,
"Attention : Montant présenté entièrement rejeté.",
ROUND(IFERROR(VALUE(TRIM(SUBSTITUTE(BJ9,CHAR(160),""))),0),2)&lt;
ROUND(IFERROR(VALUE(TRIM(SUBSTITUTE(AC9,CHAR(160),""))),0),2),
"Attention : Montant présenté partiellement rejeté.",
TRUE,""
))</f>
        <v/>
      </c>
      <c r="BN9" s="554" t="str">
        <f t="shared" si="45"/>
        <v/>
      </c>
      <c r="BO9" s="554" t="str">
        <f t="shared" si="46"/>
        <v/>
      </c>
      <c r="BP9" s="645" t="str">
        <f t="shared" si="47"/>
        <v/>
      </c>
    </row>
    <row r="10" spans="1:70" ht="15" customHeight="1">
      <c r="A10" s="630">
        <v>6</v>
      </c>
      <c r="B10" s="545"/>
      <c r="C10" s="545"/>
      <c r="D10" s="546"/>
      <c r="E10" s="545"/>
      <c r="F10" s="557"/>
      <c r="G10" s="552"/>
      <c r="H10" s="556"/>
      <c r="I10" s="545"/>
      <c r="J10" s="561"/>
      <c r="K10" s="563"/>
      <c r="L10" s="545"/>
      <c r="M10" s="548"/>
      <c r="N10" s="549"/>
      <c r="O10" s="573" t="str">
        <f t="shared" si="50"/>
        <v/>
      </c>
      <c r="P10" s="575"/>
      <c r="Q10" s="550"/>
      <c r="R10" s="549"/>
      <c r="S10" s="549"/>
      <c r="T10" s="573" t="str">
        <f t="shared" si="1"/>
        <v/>
      </c>
      <c r="U10" s="586"/>
      <c r="V10" s="549"/>
      <c r="W10" s="549"/>
      <c r="X10" s="549"/>
      <c r="Y10" s="587" t="str">
        <f t="shared" si="49"/>
        <v/>
      </c>
      <c r="Z10" s="114"/>
      <c r="AA10" s="600" t="str" cm="1">
        <f t="array" ref="AA10">IF((_xlfn.IFS(TRIM(SUBSTITUTE(Z10,CHAR(160),""))="Devis 1",IFERROR(VALUE(TRIM(SUBSTITUTE(M10,CHAR(160),""))),0),TRIM(SUBSTITUTE(Z10,CHAR(160),""))="Devis 2",IFERROR(VALUE(TRIM(SUBSTITUTE(R10,CHAR(160),""))),0),TRIM(SUBSTITUTE(Z10,CHAR(160),""))="Devis 3",IFERROR(VALUE(TRIM(SUBSTITUTE(W10,CHAR(160),""))),0),TRUE,0)*IFERROR(VALUE(TRIM(SUBSTITUTE(D10,CHAR(160),""))),0))=0,"",_xlfn.IFS(TRIM(SUBSTITUTE(Z10,CHAR(160),""))="Devis 1",IFERROR(VALUE(TRIM(SUBSTITUTE(M10,CHAR(160),""))),0),TRIM(SUBSTITUTE(Z10,CHAR(160),""))="Devis 2",IFERROR(VALUE(TRIM(SUBSTITUTE(R10,CHAR(160),""))),0),TRIM(SUBSTITUTE(Z10,CHAR(160),""))="Devis 3",IFERROR(VALUE(TRIM(SUBSTITUTE(W10,CHAR(160),""))),0),TRUE,0)*IFERROR(VALUE(TRIM(SUBSTITUTE(D10,CHAR(160),""))),0))</f>
        <v/>
      </c>
      <c r="AB10" s="551" t="str" cm="1">
        <f t="array" ref="AB10">IF(ROUND((_xlfn.IFS(TRIM(SUBSTITUTE(Z10,CHAR(160),""))="Devis 1",IFERROR(VALUE(TRIM(SUBSTITUTE(N10,CHAR(160),""))),0),TRIM(SUBSTITUTE(Z10,CHAR(160),""))="Devis 2",IFERROR(VALUE(TRIM(SUBSTITUTE(S10,CHAR(160),""))),0),TRIM(SUBSTITUTE(Z10,CHAR(160),""))="Devis 3",IFERROR(VALUE(TRIM(SUBSTITUTE(X10,CHAR(160),""))),0),TRUE,0)*IFERROR(VALUE(TRIM(SUBSTITUTE(D10,CHAR(160),""))),0)),2)=0,IF(AA10&lt;&gt;"",0,""),ROUND((_xlfn.IFS(TRIM(SUBSTITUTE(Z10,CHAR(160),""))="Devis 1",IFERROR(VALUE(TRIM(SUBSTITUTE(N10,CHAR(160),""))),0),TRIM(SUBSTITUTE(Z10,CHAR(160),""))="Devis 2",IFERROR(VALUE(TRIM(SUBSTITUTE(S10,CHAR(160),""))),0),TRIM(SUBSTITUTE(Z10,CHAR(160),""))="Devis 3",IFERROR(VALUE(TRIM(SUBSTITUTE(X10,CHAR(160),""))),0),TRUE,0)*IFERROR(VALUE(TRIM(SUBSTITUTE(D10,CHAR(160),""))),0)),2))</f>
        <v/>
      </c>
      <c r="AC10" s="601" t="str">
        <f t="shared" si="48"/>
        <v/>
      </c>
      <c r="AD10" s="629"/>
      <c r="AE10" s="644" t="str">
        <f t="shared" si="16"/>
        <v/>
      </c>
      <c r="AF10" s="553" t="str">
        <f t="shared" si="17"/>
        <v/>
      </c>
      <c r="AG10" s="553" t="str">
        <f t="shared" si="18"/>
        <v/>
      </c>
      <c r="AH10" s="553" t="str">
        <f t="shared" si="19"/>
        <v/>
      </c>
      <c r="AI10" s="553" t="str">
        <f t="shared" si="20"/>
        <v/>
      </c>
      <c r="AJ10" s="553" t="str">
        <f t="shared" si="21"/>
        <v/>
      </c>
      <c r="AK10" s="553" t="str">
        <f t="shared" si="22"/>
        <v/>
      </c>
      <c r="AL10" s="553" t="str">
        <f t="shared" si="23"/>
        <v/>
      </c>
      <c r="AM10" s="517" t="str">
        <f t="shared" si="24"/>
        <v/>
      </c>
      <c r="AN10" s="651" t="str">
        <f t="shared" si="25"/>
        <v/>
      </c>
      <c r="AO10" s="553" t="str">
        <f t="shared" si="26"/>
        <v/>
      </c>
      <c r="AP10" s="553" t="str">
        <f t="shared" si="27"/>
        <v/>
      </c>
      <c r="AQ10" s="553" t="str">
        <f t="shared" si="28"/>
        <v/>
      </c>
      <c r="AR10" s="573" t="str">
        <f t="shared" si="29"/>
        <v/>
      </c>
      <c r="AS10" s="656" t="str">
        <f t="shared" si="30"/>
        <v/>
      </c>
      <c r="AT10" s="553" t="str">
        <f t="shared" si="31"/>
        <v/>
      </c>
      <c r="AU10" s="553" t="str">
        <f t="shared" si="32"/>
        <v/>
      </c>
      <c r="AV10" s="553" t="str">
        <f t="shared" si="33"/>
        <v/>
      </c>
      <c r="AW10" s="573" t="str">
        <f t="shared" si="34"/>
        <v/>
      </c>
      <c r="AX10" s="657" t="str">
        <f t="shared" si="35"/>
        <v/>
      </c>
      <c r="AY10" s="553" t="str">
        <f t="shared" si="36"/>
        <v/>
      </c>
      <c r="AZ10" s="553" t="str">
        <f t="shared" si="37"/>
        <v/>
      </c>
      <c r="BA10" s="553" t="str">
        <f t="shared" si="38"/>
        <v/>
      </c>
      <c r="BB10" s="596" t="str">
        <f t="shared" si="39"/>
        <v/>
      </c>
      <c r="BC10" s="591" t="str">
        <f t="shared" si="40"/>
        <v/>
      </c>
      <c r="BD10" s="547"/>
      <c r="BE10" s="554" t="str">
        <f t="shared" si="41"/>
        <v/>
      </c>
      <c r="BF10" s="554" t="str">
        <f t="shared" si="42"/>
        <v/>
      </c>
      <c r="BG10" s="606" t="str">
        <f t="shared" si="43"/>
        <v/>
      </c>
      <c r="BH10" s="611" t="str" cm="1">
        <f t="array" ref="BH10">IF($AG10="","",
_xlfn.IFS(
$BC10="Devis 1",
IF(ISBLANK(AP10),"",IFERROR(VALUE(TRIM(SUBSTITUTE(AP10,CHAR(160),""))),0)*IFERROR(VALUE(TRIM(SUBSTITUTE($AG10,CHAR(160),""))),0)),
$BC10="Devis 2",
IF(ISBLANK(AU10),"",IFERROR(VALUE(TRIM(SUBSTITUTE(AU10,CHAR(160),""))),0)*IFERROR(VALUE(TRIM(SUBSTITUTE($AG10,CHAR(160),""))),0)),
$BC10="Devis 3",
IF(ISBLANK(AZ10),"",IFERROR(VALUE(TRIM(SUBSTITUTE(AZ10,CHAR(160),""))),0)*IFERROR(VALUE(TRIM(SUBSTITUTE($AG10,CHAR(160),""))),0)),
TRUE,0
)
)</f>
        <v/>
      </c>
      <c r="BI10" s="611" t="str" cm="1">
        <f t="array" ref="BI10">IF($AG10="","",
_xlfn.IFS(
$BC10="Devis 1",
IF(ISBLANK(AQ10),"",IFERROR(VALUE(TRIM(SUBSTITUTE(AQ10,CHAR(160),""))),0)*IFERROR(VALUE(TRIM(SUBSTITUTE($AG10,CHAR(160),""))),0)),
$BC10="Devis 2",
IF(ISBLANK(AV10),"",IFERROR(VALUE(TRIM(SUBSTITUTE(AV10,CHAR(160),""))),0)*IFERROR(VALUE(TRIM(SUBSTITUTE($AG10,CHAR(160),""))),0)),
$BC10="Devis 3",
IF(ISBLANK(BA10),"",IFERROR(VALUE(TRIM(SUBSTITUTE(BA10,CHAR(160),""))),0)*IFERROR(VALUE(TRIM(SUBSTITUTE($AG10,CHAR(160),""))),0)),
TRUE,0
)
)</f>
        <v/>
      </c>
      <c r="BJ10" s="612" t="str">
        <f t="shared" si="44"/>
        <v/>
      </c>
      <c r="BK10" s="608"/>
      <c r="BL10" s="555" t="str" cm="1">
        <f t="array" ref="BL10">IF(OR(BJ10="",BG10="",BH10="",BE10="",BI10="",BF10=""),"",_xlfn.IFS(
ROUND(IFERROR(VALUE(TRIM(SUBSTITUTE(BJ10,CHAR(160),""))),0),2)&gt;
ROUND(IFERROR(VALUE(TRIM(SUBSTITUTE(BG10,CHAR(160),""))),0),2),
"KO : Le montant retenu TTC est supérieur au montant raisonnable TTC. Merci de revoir la ligne de dépense ou plafonner son montant.",
ROUND(IFERROR(VALUE(TRIM(SUBSTITUTE(BH10,CHAR(160),""))),0),2)&gt;
ROUND(IFERROR(VALUE(TRIM(SUBSTITUTE(BE10,CHAR(160),""))),0),2),
"Attention : Le montant retenu HT est supérieur au montant HT raisonnable. Merci de revoir la ligne de dépense, plafonner son montant, ou justifier la reventillation HT / TVA.",
ROUND(IFERROR(VALUE(TRIM(SUBSTITUTE(BI10,CHAR(160),""))),0),2)&gt;
ROUND(IFERROR(VALUE(TRIM(SUBSTITUTE(BF10,CHAR(160),""))),0),2),
"Attention : Le montant TVA retenu est supérieur au montant TVA raisonnable. Merci de revoir la ligne de dépense, plafonner son montant, ou justifier la reventillation HT / TVA.",
ROUND(IFERROR(VALUE(TRIM(SUBSTITUTE(BJ10,CHAR(160),""))),0),2)&gt;
ROUND(IFERROR(VALUE(TRIM(SUBSTITUTE(MIN(O10,T10,Y10),CHAR(160),""))),0),2),
"Attention : Le devis retenu n'est pas le moins cher. Une justification de la part du porteur est nécessaire.",
ROUND(IFERROR(VALUE(TRIM(SUBSTITUTE(BJ10,CHAR(160),""))),0),2)=0,
"Attention : montant présenté entièrement écarté",
ROUND(IFERROR(VALUE(TRIM(SUBSTITUTE(BG10,CHAR(160),""))),0),2)=
ROUND(IFERROR(VALUE(TRIM(SUBSTITUTE(BJ10,CHAR(160),""))),0),2),
"OK",
ROUND(IFERROR(VALUE(TRIM(SUBSTITUTE(BG10,CHAR(160),""))),0),2)&gt;
ROUND(IFERROR(VALUE(TRIM(SUBSTITUTE(BJ10,CHAR(160),""))),0),2),
" OK : Montant instruit inférieur au montant raisonnable.",
TRUE,""
))</f>
        <v/>
      </c>
      <c r="BM10" s="555" t="str" cm="1">
        <f t="array" ref="BM10">IF(OR(BJ10="",AC10="",BH10="",AA10="",BI10="",AB10=""),"",_xlfn.IFS(
ROUND(IFERROR(VALUE(TRIM(SUBSTITUTE(BJ10,CHAR(160),""))),0),2)&gt;
ROUND(IFERROR(VALUE(TRIM(SUBSTITUTE(AC10,CHAR(160),""))),0),2),
"KO : Le montant retenu TTC est supérieur au montant présenté TTC. Merci de revoir la ligne de dépense ou plafonner son montant.",
ROUND(IFERROR(VALUE(TRIM(SUBSTITUTE(BH10,CHAR(160),""))),0),2)&gt;
ROUND(IFERROR(VALUE(TRIM(SUBSTITUTE(AA10,CHAR(160),""))),0),2),
"Attention : Le montant retenu HT est supérieur au montant HT présenté. Merci de revoir la ligne de dépense, plafonner son montant, ou justifier la reventillation HT / TVA.",
ROUND(IFERROR(VALUE(TRIM(SUBSTITUTE(BI10,CHAR(160),""))),0),2)&gt;
ROUND(IFERROR(VALUE(TRIM(SUBSTITUTE(AB10,CHAR(160),""))),0),2),
"Attention : Le montant TVA retenu est supérieur au montant TVA présenté. Merci de revoir la ligne de dépense, plafonner son montant, ou justifier la reventillation HT / TVA.",
ROUND(IFERROR(VALUE(TRIM(SUBSTITUTE(AC10,CHAR(160),""))),0),2)=0,
"",
ROUND(IFERROR(VALUE(TRIM(SUBSTITUTE(BJ10,CHAR(160),""))),0),2)=
ROUND(IFERROR(VALUE(TRIM(SUBSTITUTE(AC10,CHAR(160),""))),0),2),
"OK",
ROUND(IFERROR(VALUE(TRIM(SUBSTITUTE(BJ10,CHAR(160),""))),0),2)=0,
"Attention : Montant présenté entièrement rejeté.",
ROUND(IFERROR(VALUE(TRIM(SUBSTITUTE(BJ10,CHAR(160),""))),0),2)&lt;
ROUND(IFERROR(VALUE(TRIM(SUBSTITUTE(AC10,CHAR(160),""))),0),2),
"Attention : Montant présenté partiellement rejeté.",
TRUE,""
))</f>
        <v/>
      </c>
      <c r="BN10" s="554" t="str">
        <f t="shared" si="45"/>
        <v/>
      </c>
      <c r="BO10" s="554" t="str">
        <f t="shared" si="46"/>
        <v/>
      </c>
      <c r="BP10" s="645" t="str">
        <f t="shared" si="47"/>
        <v/>
      </c>
    </row>
    <row r="11" spans="1:70" ht="15" customHeight="1">
      <c r="A11" s="630">
        <v>7</v>
      </c>
      <c r="B11" s="545"/>
      <c r="C11" s="545"/>
      <c r="D11" s="546"/>
      <c r="E11" s="545"/>
      <c r="F11" s="557"/>
      <c r="G11" s="552"/>
      <c r="H11" s="556"/>
      <c r="I11" s="545"/>
      <c r="J11" s="561"/>
      <c r="K11" s="563"/>
      <c r="L11" s="545"/>
      <c r="M11" s="548"/>
      <c r="N11" s="549"/>
      <c r="O11" s="573" t="str">
        <f t="shared" si="50"/>
        <v/>
      </c>
      <c r="P11" s="575"/>
      <c r="Q11" s="550"/>
      <c r="R11" s="549"/>
      <c r="S11" s="549"/>
      <c r="T11" s="573" t="str">
        <f t="shared" si="1"/>
        <v/>
      </c>
      <c r="U11" s="586"/>
      <c r="V11" s="549"/>
      <c r="W11" s="549"/>
      <c r="X11" s="549"/>
      <c r="Y11" s="587" t="str">
        <f t="shared" si="49"/>
        <v/>
      </c>
      <c r="Z11" s="114"/>
      <c r="AA11" s="600" t="str" cm="1">
        <f t="array" ref="AA11">IF((_xlfn.IFS(TRIM(SUBSTITUTE(Z11,CHAR(160),""))="Devis 1",IFERROR(VALUE(TRIM(SUBSTITUTE(M11,CHAR(160),""))),0),TRIM(SUBSTITUTE(Z11,CHAR(160),""))="Devis 2",IFERROR(VALUE(TRIM(SUBSTITUTE(R11,CHAR(160),""))),0),TRIM(SUBSTITUTE(Z11,CHAR(160),""))="Devis 3",IFERROR(VALUE(TRIM(SUBSTITUTE(W11,CHAR(160),""))),0),TRUE,0)*IFERROR(VALUE(TRIM(SUBSTITUTE(D11,CHAR(160),""))),0))=0,"",_xlfn.IFS(TRIM(SUBSTITUTE(Z11,CHAR(160),""))="Devis 1",IFERROR(VALUE(TRIM(SUBSTITUTE(M11,CHAR(160),""))),0),TRIM(SUBSTITUTE(Z11,CHAR(160),""))="Devis 2",IFERROR(VALUE(TRIM(SUBSTITUTE(R11,CHAR(160),""))),0),TRIM(SUBSTITUTE(Z11,CHAR(160),""))="Devis 3",IFERROR(VALUE(TRIM(SUBSTITUTE(W11,CHAR(160),""))),0),TRUE,0)*IFERROR(VALUE(TRIM(SUBSTITUTE(D11,CHAR(160),""))),0))</f>
        <v/>
      </c>
      <c r="AB11" s="551" t="str" cm="1">
        <f t="array" ref="AB11">IF(ROUND((_xlfn.IFS(TRIM(SUBSTITUTE(Z11,CHAR(160),""))="Devis 1",IFERROR(VALUE(TRIM(SUBSTITUTE(N11,CHAR(160),""))),0),TRIM(SUBSTITUTE(Z11,CHAR(160),""))="Devis 2",IFERROR(VALUE(TRIM(SUBSTITUTE(S11,CHAR(160),""))),0),TRIM(SUBSTITUTE(Z11,CHAR(160),""))="Devis 3",IFERROR(VALUE(TRIM(SUBSTITUTE(X11,CHAR(160),""))),0),TRUE,0)*IFERROR(VALUE(TRIM(SUBSTITUTE(D11,CHAR(160),""))),0)),2)=0,IF(AA11&lt;&gt;"",0,""),ROUND((_xlfn.IFS(TRIM(SUBSTITUTE(Z11,CHAR(160),""))="Devis 1",IFERROR(VALUE(TRIM(SUBSTITUTE(N11,CHAR(160),""))),0),TRIM(SUBSTITUTE(Z11,CHAR(160),""))="Devis 2",IFERROR(VALUE(TRIM(SUBSTITUTE(S11,CHAR(160),""))),0),TRIM(SUBSTITUTE(Z11,CHAR(160),""))="Devis 3",IFERROR(VALUE(TRIM(SUBSTITUTE(X11,CHAR(160),""))),0),TRUE,0)*IFERROR(VALUE(TRIM(SUBSTITUTE(D11,CHAR(160),""))),0)),2))</f>
        <v/>
      </c>
      <c r="AC11" s="601" t="str">
        <f t="shared" si="48"/>
        <v/>
      </c>
      <c r="AD11" s="629"/>
      <c r="AE11" s="644" t="str">
        <f t="shared" si="16"/>
        <v/>
      </c>
      <c r="AF11" s="553" t="str">
        <f t="shared" si="17"/>
        <v/>
      </c>
      <c r="AG11" s="553" t="str">
        <f t="shared" si="18"/>
        <v/>
      </c>
      <c r="AH11" s="553" t="str">
        <f t="shared" si="19"/>
        <v/>
      </c>
      <c r="AI11" s="553" t="str">
        <f t="shared" si="20"/>
        <v/>
      </c>
      <c r="AJ11" s="553" t="str">
        <f t="shared" si="21"/>
        <v/>
      </c>
      <c r="AK11" s="553" t="str">
        <f t="shared" si="22"/>
        <v/>
      </c>
      <c r="AL11" s="553" t="str">
        <f t="shared" si="23"/>
        <v/>
      </c>
      <c r="AM11" s="517" t="str">
        <f t="shared" si="24"/>
        <v/>
      </c>
      <c r="AN11" s="651" t="str">
        <f t="shared" si="25"/>
        <v/>
      </c>
      <c r="AO11" s="553" t="str">
        <f t="shared" si="26"/>
        <v/>
      </c>
      <c r="AP11" s="553" t="str">
        <f t="shared" si="27"/>
        <v/>
      </c>
      <c r="AQ11" s="553" t="str">
        <f t="shared" si="28"/>
        <v/>
      </c>
      <c r="AR11" s="573" t="str">
        <f t="shared" si="29"/>
        <v/>
      </c>
      <c r="AS11" s="656" t="str">
        <f t="shared" si="30"/>
        <v/>
      </c>
      <c r="AT11" s="553" t="str">
        <f t="shared" si="31"/>
        <v/>
      </c>
      <c r="AU11" s="553" t="str">
        <f t="shared" si="32"/>
        <v/>
      </c>
      <c r="AV11" s="553" t="str">
        <f t="shared" si="33"/>
        <v/>
      </c>
      <c r="AW11" s="573" t="str">
        <f t="shared" si="34"/>
        <v/>
      </c>
      <c r="AX11" s="657" t="str">
        <f t="shared" si="35"/>
        <v/>
      </c>
      <c r="AY11" s="553" t="str">
        <f t="shared" si="36"/>
        <v/>
      </c>
      <c r="AZ11" s="553" t="str">
        <f t="shared" si="37"/>
        <v/>
      </c>
      <c r="BA11" s="553" t="str">
        <f t="shared" si="38"/>
        <v/>
      </c>
      <c r="BB11" s="596" t="str">
        <f t="shared" si="39"/>
        <v/>
      </c>
      <c r="BC11" s="591" t="str">
        <f t="shared" si="40"/>
        <v/>
      </c>
      <c r="BD11" s="547"/>
      <c r="BE11" s="554" t="str">
        <f t="shared" si="41"/>
        <v/>
      </c>
      <c r="BF11" s="554" t="str">
        <f t="shared" si="42"/>
        <v/>
      </c>
      <c r="BG11" s="606" t="str">
        <f t="shared" si="43"/>
        <v/>
      </c>
      <c r="BH11" s="611" t="str" cm="1">
        <f t="array" ref="BH11">IF($AG11="","",
_xlfn.IFS(
$BC11="Devis 1",
IF(ISBLANK(AP11),"",IFERROR(VALUE(TRIM(SUBSTITUTE(AP11,CHAR(160),""))),0)*IFERROR(VALUE(TRIM(SUBSTITUTE($AG11,CHAR(160),""))),0)),
$BC11="Devis 2",
IF(ISBLANK(AU11),"",IFERROR(VALUE(TRIM(SUBSTITUTE(AU11,CHAR(160),""))),0)*IFERROR(VALUE(TRIM(SUBSTITUTE($AG11,CHAR(160),""))),0)),
$BC11="Devis 3",
IF(ISBLANK(AZ11),"",IFERROR(VALUE(TRIM(SUBSTITUTE(AZ11,CHAR(160),""))),0)*IFERROR(VALUE(TRIM(SUBSTITUTE($AG11,CHAR(160),""))),0)),
TRUE,0
)
)</f>
        <v/>
      </c>
      <c r="BI11" s="611" t="str" cm="1">
        <f t="array" ref="BI11">IF($AG11="","",
_xlfn.IFS(
$BC11="Devis 1",
IF(ISBLANK(AQ11),"",IFERROR(VALUE(TRIM(SUBSTITUTE(AQ11,CHAR(160),""))),0)*IFERROR(VALUE(TRIM(SUBSTITUTE($AG11,CHAR(160),""))),0)),
$BC11="Devis 2",
IF(ISBLANK(AV11),"",IFERROR(VALUE(TRIM(SUBSTITUTE(AV11,CHAR(160),""))),0)*IFERROR(VALUE(TRIM(SUBSTITUTE($AG11,CHAR(160),""))),0)),
$BC11="Devis 3",
IF(ISBLANK(BA11),"",IFERROR(VALUE(TRIM(SUBSTITUTE(BA11,CHAR(160),""))),0)*IFERROR(VALUE(TRIM(SUBSTITUTE($AG11,CHAR(160),""))),0)),
TRUE,0
)
)</f>
        <v/>
      </c>
      <c r="BJ11" s="612" t="str">
        <f t="shared" si="44"/>
        <v/>
      </c>
      <c r="BK11" s="608"/>
      <c r="BL11" s="555" t="str" cm="1">
        <f t="array" ref="BL11">IF(OR(BJ11="",BG11="",BH11="",BE11="",BI11="",BF11=""),"",_xlfn.IFS(
ROUND(IFERROR(VALUE(TRIM(SUBSTITUTE(BJ11,CHAR(160),""))),0),2)&gt;
ROUND(IFERROR(VALUE(TRIM(SUBSTITUTE(BG11,CHAR(160),""))),0),2),
"KO : Le montant retenu TTC est supérieur au montant raisonnable TTC. Merci de revoir la ligne de dépense ou plafonner son montant.",
ROUND(IFERROR(VALUE(TRIM(SUBSTITUTE(BH11,CHAR(160),""))),0),2)&gt;
ROUND(IFERROR(VALUE(TRIM(SUBSTITUTE(BE11,CHAR(160),""))),0),2),
"Attention : Le montant retenu HT est supérieur au montant HT raisonnable. Merci de revoir la ligne de dépense, plafonner son montant, ou justifier la reventillation HT / TVA.",
ROUND(IFERROR(VALUE(TRIM(SUBSTITUTE(BI11,CHAR(160),""))),0),2)&gt;
ROUND(IFERROR(VALUE(TRIM(SUBSTITUTE(BF11,CHAR(160),""))),0),2),
"Attention : Le montant TVA retenu est supérieur au montant TVA raisonnable. Merci de revoir la ligne de dépense, plafonner son montant, ou justifier la reventillation HT / TVA.",
ROUND(IFERROR(VALUE(TRIM(SUBSTITUTE(BJ11,CHAR(160),""))),0),2)&gt;
ROUND(IFERROR(VALUE(TRIM(SUBSTITUTE(MIN(O11,T11,Y11),CHAR(160),""))),0),2),
"Attention : Le devis retenu n'est pas le moins cher. Une justification de la part du porteur est nécessaire.",
ROUND(IFERROR(VALUE(TRIM(SUBSTITUTE(BJ11,CHAR(160),""))),0),2)=0,
"Attention : montant présenté entièrement écarté",
ROUND(IFERROR(VALUE(TRIM(SUBSTITUTE(BG11,CHAR(160),""))),0),2)=
ROUND(IFERROR(VALUE(TRIM(SUBSTITUTE(BJ11,CHAR(160),""))),0),2),
"OK",
ROUND(IFERROR(VALUE(TRIM(SUBSTITUTE(BG11,CHAR(160),""))),0),2)&gt;
ROUND(IFERROR(VALUE(TRIM(SUBSTITUTE(BJ11,CHAR(160),""))),0),2),
" OK : Montant instruit inférieur au montant raisonnable.",
TRUE,""
))</f>
        <v/>
      </c>
      <c r="BM11" s="555" t="str" cm="1">
        <f t="array" ref="BM11">IF(OR(BJ11="",AC11="",BH11="",AA11="",BI11="",AB11=""),"",_xlfn.IFS(
ROUND(IFERROR(VALUE(TRIM(SUBSTITUTE(BJ11,CHAR(160),""))),0),2)&gt;
ROUND(IFERROR(VALUE(TRIM(SUBSTITUTE(AC11,CHAR(160),""))),0),2),
"KO : Le montant retenu TTC est supérieur au montant présenté TTC. Merci de revoir la ligne de dépense ou plafonner son montant.",
ROUND(IFERROR(VALUE(TRIM(SUBSTITUTE(BH11,CHAR(160),""))),0),2)&gt;
ROUND(IFERROR(VALUE(TRIM(SUBSTITUTE(AA11,CHAR(160),""))),0),2),
"Attention : Le montant retenu HT est supérieur au montant HT présenté. Merci de revoir la ligne de dépense, plafonner son montant, ou justifier la reventillation HT / TVA.",
ROUND(IFERROR(VALUE(TRIM(SUBSTITUTE(BI11,CHAR(160),""))),0),2)&gt;
ROUND(IFERROR(VALUE(TRIM(SUBSTITUTE(AB11,CHAR(160),""))),0),2),
"Attention : Le montant TVA retenu est supérieur au montant TVA présenté. Merci de revoir la ligne de dépense, plafonner son montant, ou justifier la reventillation HT / TVA.",
ROUND(IFERROR(VALUE(TRIM(SUBSTITUTE(AC11,CHAR(160),""))),0),2)=0,
"",
ROUND(IFERROR(VALUE(TRIM(SUBSTITUTE(BJ11,CHAR(160),""))),0),2)=
ROUND(IFERROR(VALUE(TRIM(SUBSTITUTE(AC11,CHAR(160),""))),0),2),
"OK",
ROUND(IFERROR(VALUE(TRIM(SUBSTITUTE(BJ11,CHAR(160),""))),0),2)=0,
"Attention : Montant présenté entièrement rejeté.",
ROUND(IFERROR(VALUE(TRIM(SUBSTITUTE(BJ11,CHAR(160),""))),0),2)&lt;
ROUND(IFERROR(VALUE(TRIM(SUBSTITUTE(AC11,CHAR(160),""))),0),2),
"Attention : Montant présenté partiellement rejeté.",
TRUE,""
))</f>
        <v/>
      </c>
      <c r="BN11" s="554" t="str">
        <f t="shared" si="45"/>
        <v/>
      </c>
      <c r="BO11" s="554" t="str">
        <f t="shared" si="46"/>
        <v/>
      </c>
      <c r="BP11" s="645" t="str">
        <f t="shared" si="47"/>
        <v/>
      </c>
    </row>
    <row r="12" spans="1:70" ht="15" customHeight="1">
      <c r="A12" s="630">
        <v>8</v>
      </c>
      <c r="B12" s="545"/>
      <c r="C12" s="545"/>
      <c r="D12" s="546"/>
      <c r="E12" s="545"/>
      <c r="F12" s="557"/>
      <c r="G12" s="552"/>
      <c r="H12" s="556"/>
      <c r="I12" s="545"/>
      <c r="J12" s="561"/>
      <c r="K12" s="563"/>
      <c r="L12" s="545"/>
      <c r="M12" s="548"/>
      <c r="N12" s="549"/>
      <c r="O12" s="573" t="str">
        <f t="shared" si="50"/>
        <v/>
      </c>
      <c r="P12" s="575"/>
      <c r="Q12" s="550"/>
      <c r="R12" s="549"/>
      <c r="S12" s="549"/>
      <c r="T12" s="573" t="str">
        <f t="shared" si="1"/>
        <v/>
      </c>
      <c r="U12" s="586"/>
      <c r="V12" s="549"/>
      <c r="W12" s="549"/>
      <c r="X12" s="549"/>
      <c r="Y12" s="587" t="str">
        <f t="shared" si="49"/>
        <v/>
      </c>
      <c r="Z12" s="114"/>
      <c r="AA12" s="600" t="str" cm="1">
        <f t="array" ref="AA12">IF((_xlfn.IFS(TRIM(SUBSTITUTE(Z12,CHAR(160),""))="Devis 1",IFERROR(VALUE(TRIM(SUBSTITUTE(M12,CHAR(160),""))),0),TRIM(SUBSTITUTE(Z12,CHAR(160),""))="Devis 2",IFERROR(VALUE(TRIM(SUBSTITUTE(R12,CHAR(160),""))),0),TRIM(SUBSTITUTE(Z12,CHAR(160),""))="Devis 3",IFERROR(VALUE(TRIM(SUBSTITUTE(W12,CHAR(160),""))),0),TRUE,0)*IFERROR(VALUE(TRIM(SUBSTITUTE(D12,CHAR(160),""))),0))=0,"",_xlfn.IFS(TRIM(SUBSTITUTE(Z12,CHAR(160),""))="Devis 1",IFERROR(VALUE(TRIM(SUBSTITUTE(M12,CHAR(160),""))),0),TRIM(SUBSTITUTE(Z12,CHAR(160),""))="Devis 2",IFERROR(VALUE(TRIM(SUBSTITUTE(R12,CHAR(160),""))),0),TRIM(SUBSTITUTE(Z12,CHAR(160),""))="Devis 3",IFERROR(VALUE(TRIM(SUBSTITUTE(W12,CHAR(160),""))),0),TRUE,0)*IFERROR(VALUE(TRIM(SUBSTITUTE(D12,CHAR(160),""))),0))</f>
        <v/>
      </c>
      <c r="AB12" s="551" t="str" cm="1">
        <f t="array" ref="AB12">IF(ROUND((_xlfn.IFS(TRIM(SUBSTITUTE(Z12,CHAR(160),""))="Devis 1",IFERROR(VALUE(TRIM(SUBSTITUTE(N12,CHAR(160),""))),0),TRIM(SUBSTITUTE(Z12,CHAR(160),""))="Devis 2",IFERROR(VALUE(TRIM(SUBSTITUTE(S12,CHAR(160),""))),0),TRIM(SUBSTITUTE(Z12,CHAR(160),""))="Devis 3",IFERROR(VALUE(TRIM(SUBSTITUTE(X12,CHAR(160),""))),0),TRUE,0)*IFERROR(VALUE(TRIM(SUBSTITUTE(D12,CHAR(160),""))),0)),2)=0,IF(AA12&lt;&gt;"",0,""),ROUND((_xlfn.IFS(TRIM(SUBSTITUTE(Z12,CHAR(160),""))="Devis 1",IFERROR(VALUE(TRIM(SUBSTITUTE(N12,CHAR(160),""))),0),TRIM(SUBSTITUTE(Z12,CHAR(160),""))="Devis 2",IFERROR(VALUE(TRIM(SUBSTITUTE(S12,CHAR(160),""))),0),TRIM(SUBSTITUTE(Z12,CHAR(160),""))="Devis 3",IFERROR(VALUE(TRIM(SUBSTITUTE(X12,CHAR(160),""))),0),TRUE,0)*IFERROR(VALUE(TRIM(SUBSTITUTE(D12,CHAR(160),""))),0)),2))</f>
        <v/>
      </c>
      <c r="AC12" s="601" t="str">
        <f t="shared" si="48"/>
        <v/>
      </c>
      <c r="AD12" s="629"/>
      <c r="AE12" s="644" t="str">
        <f t="shared" si="16"/>
        <v/>
      </c>
      <c r="AF12" s="553" t="str">
        <f t="shared" si="17"/>
        <v/>
      </c>
      <c r="AG12" s="553" t="str">
        <f t="shared" si="18"/>
        <v/>
      </c>
      <c r="AH12" s="553" t="str">
        <f t="shared" si="19"/>
        <v/>
      </c>
      <c r="AI12" s="553" t="str">
        <f t="shared" si="20"/>
        <v/>
      </c>
      <c r="AJ12" s="553" t="str">
        <f t="shared" si="21"/>
        <v/>
      </c>
      <c r="AK12" s="553" t="str">
        <f t="shared" si="22"/>
        <v/>
      </c>
      <c r="AL12" s="553" t="str">
        <f t="shared" si="23"/>
        <v/>
      </c>
      <c r="AM12" s="517" t="str">
        <f t="shared" si="24"/>
        <v/>
      </c>
      <c r="AN12" s="651" t="str">
        <f t="shared" si="25"/>
        <v/>
      </c>
      <c r="AO12" s="553" t="str">
        <f t="shared" si="26"/>
        <v/>
      </c>
      <c r="AP12" s="553" t="str">
        <f t="shared" si="27"/>
        <v/>
      </c>
      <c r="AQ12" s="553" t="str">
        <f t="shared" si="28"/>
        <v/>
      </c>
      <c r="AR12" s="573" t="str">
        <f t="shared" si="29"/>
        <v/>
      </c>
      <c r="AS12" s="656" t="str">
        <f t="shared" si="30"/>
        <v/>
      </c>
      <c r="AT12" s="553" t="str">
        <f t="shared" si="31"/>
        <v/>
      </c>
      <c r="AU12" s="553" t="str">
        <f t="shared" si="32"/>
        <v/>
      </c>
      <c r="AV12" s="553" t="str">
        <f t="shared" si="33"/>
        <v/>
      </c>
      <c r="AW12" s="573" t="str">
        <f t="shared" si="34"/>
        <v/>
      </c>
      <c r="AX12" s="657" t="str">
        <f t="shared" si="35"/>
        <v/>
      </c>
      <c r="AY12" s="553" t="str">
        <f t="shared" si="36"/>
        <v/>
      </c>
      <c r="AZ12" s="553" t="str">
        <f t="shared" si="37"/>
        <v/>
      </c>
      <c r="BA12" s="553" t="str">
        <f t="shared" si="38"/>
        <v/>
      </c>
      <c r="BB12" s="596" t="str">
        <f t="shared" si="39"/>
        <v/>
      </c>
      <c r="BC12" s="591" t="str">
        <f t="shared" si="40"/>
        <v/>
      </c>
      <c r="BD12" s="547"/>
      <c r="BE12" s="554" t="str">
        <f t="shared" si="41"/>
        <v/>
      </c>
      <c r="BF12" s="554" t="str">
        <f t="shared" si="42"/>
        <v/>
      </c>
      <c r="BG12" s="606" t="str">
        <f t="shared" si="43"/>
        <v/>
      </c>
      <c r="BH12" s="611" t="str" cm="1">
        <f t="array" ref="BH12">IF($AG12="","",
_xlfn.IFS(
$BC12="Devis 1",
IF(ISBLANK(AP12),"",IFERROR(VALUE(TRIM(SUBSTITUTE(AP12,CHAR(160),""))),0)*IFERROR(VALUE(TRIM(SUBSTITUTE($AG12,CHAR(160),""))),0)),
$BC12="Devis 2",
IF(ISBLANK(AU12),"",IFERROR(VALUE(TRIM(SUBSTITUTE(AU12,CHAR(160),""))),0)*IFERROR(VALUE(TRIM(SUBSTITUTE($AG12,CHAR(160),""))),0)),
$BC12="Devis 3",
IF(ISBLANK(AZ12),"",IFERROR(VALUE(TRIM(SUBSTITUTE(AZ12,CHAR(160),""))),0)*IFERROR(VALUE(TRIM(SUBSTITUTE($AG12,CHAR(160),""))),0)),
TRUE,0
)
)</f>
        <v/>
      </c>
      <c r="BI12" s="611" t="str" cm="1">
        <f t="array" ref="BI12">IF($AG12="","",
_xlfn.IFS(
$BC12="Devis 1",
IF(ISBLANK(AQ12),"",IFERROR(VALUE(TRIM(SUBSTITUTE(AQ12,CHAR(160),""))),0)*IFERROR(VALUE(TRIM(SUBSTITUTE($AG12,CHAR(160),""))),0)),
$BC12="Devis 2",
IF(ISBLANK(AV12),"",IFERROR(VALUE(TRIM(SUBSTITUTE(AV12,CHAR(160),""))),0)*IFERROR(VALUE(TRIM(SUBSTITUTE($AG12,CHAR(160),""))),0)),
$BC12="Devis 3",
IF(ISBLANK(BA12),"",IFERROR(VALUE(TRIM(SUBSTITUTE(BA12,CHAR(160),""))),0)*IFERROR(VALUE(TRIM(SUBSTITUTE($AG12,CHAR(160),""))),0)),
TRUE,0
)
)</f>
        <v/>
      </c>
      <c r="BJ12" s="612" t="str">
        <f t="shared" si="44"/>
        <v/>
      </c>
      <c r="BK12" s="608"/>
      <c r="BL12" s="555" t="str" cm="1">
        <f t="array" ref="BL12">IF(OR(BJ12="",BG12="",BH12="",BE12="",BI12="",BF12=""),"",_xlfn.IFS(
ROUND(IFERROR(VALUE(TRIM(SUBSTITUTE(BJ12,CHAR(160),""))),0),2)&gt;
ROUND(IFERROR(VALUE(TRIM(SUBSTITUTE(BG12,CHAR(160),""))),0),2),
"KO : Le montant retenu TTC est supérieur au montant raisonnable TTC. Merci de revoir la ligne de dépense ou plafonner son montant.",
ROUND(IFERROR(VALUE(TRIM(SUBSTITUTE(BH12,CHAR(160),""))),0),2)&gt;
ROUND(IFERROR(VALUE(TRIM(SUBSTITUTE(BE12,CHAR(160),""))),0),2),
"Attention : Le montant retenu HT est supérieur au montant HT raisonnable. Merci de revoir la ligne de dépense, plafonner son montant, ou justifier la reventillation HT / TVA.",
ROUND(IFERROR(VALUE(TRIM(SUBSTITUTE(BI12,CHAR(160),""))),0),2)&gt;
ROUND(IFERROR(VALUE(TRIM(SUBSTITUTE(BF12,CHAR(160),""))),0),2),
"Attention : Le montant TVA retenu est supérieur au montant TVA raisonnable. Merci de revoir la ligne de dépense, plafonner son montant, ou justifier la reventillation HT / TVA.",
ROUND(IFERROR(VALUE(TRIM(SUBSTITUTE(BJ12,CHAR(160),""))),0),2)&gt;
ROUND(IFERROR(VALUE(TRIM(SUBSTITUTE(MIN(O12,T12,Y12),CHAR(160),""))),0),2),
"Attention : Le devis retenu n'est pas le moins cher. Une justification de la part du porteur est nécessaire.",
ROUND(IFERROR(VALUE(TRIM(SUBSTITUTE(BJ12,CHAR(160),""))),0),2)=0,
"Attention : montant présenté entièrement écarté",
ROUND(IFERROR(VALUE(TRIM(SUBSTITUTE(BG12,CHAR(160),""))),0),2)=
ROUND(IFERROR(VALUE(TRIM(SUBSTITUTE(BJ12,CHAR(160),""))),0),2),
"OK",
ROUND(IFERROR(VALUE(TRIM(SUBSTITUTE(BG12,CHAR(160),""))),0),2)&gt;
ROUND(IFERROR(VALUE(TRIM(SUBSTITUTE(BJ12,CHAR(160),""))),0),2),
" OK : Montant instruit inférieur au montant raisonnable.",
TRUE,""
))</f>
        <v/>
      </c>
      <c r="BM12" s="555" t="str" cm="1">
        <f t="array" ref="BM12">IF(OR(BJ12="",AC12="",BH12="",AA12="",BI12="",AB12=""),"",_xlfn.IFS(
ROUND(IFERROR(VALUE(TRIM(SUBSTITUTE(BJ12,CHAR(160),""))),0),2)&gt;
ROUND(IFERROR(VALUE(TRIM(SUBSTITUTE(AC12,CHAR(160),""))),0),2),
"KO : Le montant retenu TTC est supérieur au montant présenté TTC. Merci de revoir la ligne de dépense ou plafonner son montant.",
ROUND(IFERROR(VALUE(TRIM(SUBSTITUTE(BH12,CHAR(160),""))),0),2)&gt;
ROUND(IFERROR(VALUE(TRIM(SUBSTITUTE(AA12,CHAR(160),""))),0),2),
"Attention : Le montant retenu HT est supérieur au montant HT présenté. Merci de revoir la ligne de dépense, plafonner son montant, ou justifier la reventillation HT / TVA.",
ROUND(IFERROR(VALUE(TRIM(SUBSTITUTE(BI12,CHAR(160),""))),0),2)&gt;
ROUND(IFERROR(VALUE(TRIM(SUBSTITUTE(AB12,CHAR(160),""))),0),2),
"Attention : Le montant TVA retenu est supérieur au montant TVA présenté. Merci de revoir la ligne de dépense, plafonner son montant, ou justifier la reventillation HT / TVA.",
ROUND(IFERROR(VALUE(TRIM(SUBSTITUTE(AC12,CHAR(160),""))),0),2)=0,
"",
ROUND(IFERROR(VALUE(TRIM(SUBSTITUTE(BJ12,CHAR(160),""))),0),2)=
ROUND(IFERROR(VALUE(TRIM(SUBSTITUTE(AC12,CHAR(160),""))),0),2),
"OK",
ROUND(IFERROR(VALUE(TRIM(SUBSTITUTE(BJ12,CHAR(160),""))),0),2)=0,
"Attention : Montant présenté entièrement rejeté.",
ROUND(IFERROR(VALUE(TRIM(SUBSTITUTE(BJ12,CHAR(160),""))),0),2)&lt;
ROUND(IFERROR(VALUE(TRIM(SUBSTITUTE(AC12,CHAR(160),""))),0),2),
"Attention : Montant présenté partiellement rejeté.",
TRUE,""
))</f>
        <v/>
      </c>
      <c r="BN12" s="554" t="str">
        <f t="shared" si="45"/>
        <v/>
      </c>
      <c r="BO12" s="554" t="str">
        <f t="shared" si="46"/>
        <v/>
      </c>
      <c r="BP12" s="645" t="str">
        <f t="shared" si="47"/>
        <v/>
      </c>
    </row>
    <row r="13" spans="1:70" ht="15" customHeight="1">
      <c r="A13" s="630">
        <v>9</v>
      </c>
      <c r="B13" s="545"/>
      <c r="C13" s="545"/>
      <c r="D13" s="546"/>
      <c r="E13" s="545"/>
      <c r="F13" s="557"/>
      <c r="G13" s="552"/>
      <c r="H13" s="556"/>
      <c r="I13" s="545"/>
      <c r="J13" s="561"/>
      <c r="K13" s="563"/>
      <c r="L13" s="545"/>
      <c r="M13" s="548"/>
      <c r="N13" s="549"/>
      <c r="O13" s="573" t="str">
        <f t="shared" si="50"/>
        <v/>
      </c>
      <c r="P13" s="575"/>
      <c r="Q13" s="550"/>
      <c r="R13" s="549"/>
      <c r="S13" s="549"/>
      <c r="T13" s="573" t="str">
        <f t="shared" si="1"/>
        <v/>
      </c>
      <c r="U13" s="586"/>
      <c r="V13" s="549"/>
      <c r="W13" s="549"/>
      <c r="X13" s="549"/>
      <c r="Y13" s="587" t="str">
        <f t="shared" si="49"/>
        <v/>
      </c>
      <c r="Z13" s="114"/>
      <c r="AA13" s="600" t="str" cm="1">
        <f t="array" ref="AA13">IF((_xlfn.IFS(TRIM(SUBSTITUTE(Z13,CHAR(160),""))="Devis 1",IFERROR(VALUE(TRIM(SUBSTITUTE(M13,CHAR(160),""))),0),TRIM(SUBSTITUTE(Z13,CHAR(160),""))="Devis 2",IFERROR(VALUE(TRIM(SUBSTITUTE(R13,CHAR(160),""))),0),TRIM(SUBSTITUTE(Z13,CHAR(160),""))="Devis 3",IFERROR(VALUE(TRIM(SUBSTITUTE(W13,CHAR(160),""))),0),TRUE,0)*IFERROR(VALUE(TRIM(SUBSTITUTE(D13,CHAR(160),""))),0))=0,"",_xlfn.IFS(TRIM(SUBSTITUTE(Z13,CHAR(160),""))="Devis 1",IFERROR(VALUE(TRIM(SUBSTITUTE(M13,CHAR(160),""))),0),TRIM(SUBSTITUTE(Z13,CHAR(160),""))="Devis 2",IFERROR(VALUE(TRIM(SUBSTITUTE(R13,CHAR(160),""))),0),TRIM(SUBSTITUTE(Z13,CHAR(160),""))="Devis 3",IFERROR(VALUE(TRIM(SUBSTITUTE(W13,CHAR(160),""))),0),TRUE,0)*IFERROR(VALUE(TRIM(SUBSTITUTE(D13,CHAR(160),""))),0))</f>
        <v/>
      </c>
      <c r="AB13" s="551" t="str" cm="1">
        <f t="array" ref="AB13">IF(ROUND((_xlfn.IFS(TRIM(SUBSTITUTE(Z13,CHAR(160),""))="Devis 1",IFERROR(VALUE(TRIM(SUBSTITUTE(N13,CHAR(160),""))),0),TRIM(SUBSTITUTE(Z13,CHAR(160),""))="Devis 2",IFERROR(VALUE(TRIM(SUBSTITUTE(S13,CHAR(160),""))),0),TRIM(SUBSTITUTE(Z13,CHAR(160),""))="Devis 3",IFERROR(VALUE(TRIM(SUBSTITUTE(X13,CHAR(160),""))),0),TRUE,0)*IFERROR(VALUE(TRIM(SUBSTITUTE(D13,CHAR(160),""))),0)),2)=0,IF(AA13&lt;&gt;"",0,""),ROUND((_xlfn.IFS(TRIM(SUBSTITUTE(Z13,CHAR(160),""))="Devis 1",IFERROR(VALUE(TRIM(SUBSTITUTE(N13,CHAR(160),""))),0),TRIM(SUBSTITUTE(Z13,CHAR(160),""))="Devis 2",IFERROR(VALUE(TRIM(SUBSTITUTE(S13,CHAR(160),""))),0),TRIM(SUBSTITUTE(Z13,CHAR(160),""))="Devis 3",IFERROR(VALUE(TRIM(SUBSTITUTE(X13,CHAR(160),""))),0),TRUE,0)*IFERROR(VALUE(TRIM(SUBSTITUTE(D13,CHAR(160),""))),0)),2))</f>
        <v/>
      </c>
      <c r="AC13" s="601" t="str">
        <f t="shared" si="48"/>
        <v/>
      </c>
      <c r="AD13" s="629"/>
      <c r="AE13" s="644" t="str">
        <f t="shared" si="16"/>
        <v/>
      </c>
      <c r="AF13" s="553" t="str">
        <f t="shared" si="17"/>
        <v/>
      </c>
      <c r="AG13" s="553" t="str">
        <f t="shared" si="18"/>
        <v/>
      </c>
      <c r="AH13" s="553" t="str">
        <f t="shared" si="19"/>
        <v/>
      </c>
      <c r="AI13" s="553" t="str">
        <f t="shared" si="20"/>
        <v/>
      </c>
      <c r="AJ13" s="553" t="str">
        <f t="shared" si="21"/>
        <v/>
      </c>
      <c r="AK13" s="553" t="str">
        <f t="shared" si="22"/>
        <v/>
      </c>
      <c r="AL13" s="553" t="str">
        <f t="shared" si="23"/>
        <v/>
      </c>
      <c r="AM13" s="517" t="str">
        <f t="shared" si="24"/>
        <v/>
      </c>
      <c r="AN13" s="651" t="str">
        <f t="shared" si="25"/>
        <v/>
      </c>
      <c r="AO13" s="553" t="str">
        <f t="shared" si="26"/>
        <v/>
      </c>
      <c r="AP13" s="553" t="str">
        <f t="shared" si="27"/>
        <v/>
      </c>
      <c r="AQ13" s="553" t="str">
        <f t="shared" si="28"/>
        <v/>
      </c>
      <c r="AR13" s="573" t="str">
        <f t="shared" si="29"/>
        <v/>
      </c>
      <c r="AS13" s="656" t="str">
        <f t="shared" si="30"/>
        <v/>
      </c>
      <c r="AT13" s="553" t="str">
        <f t="shared" si="31"/>
        <v/>
      </c>
      <c r="AU13" s="553" t="str">
        <f t="shared" si="32"/>
        <v/>
      </c>
      <c r="AV13" s="553" t="str">
        <f t="shared" si="33"/>
        <v/>
      </c>
      <c r="AW13" s="573" t="str">
        <f t="shared" si="34"/>
        <v/>
      </c>
      <c r="AX13" s="657" t="str">
        <f t="shared" si="35"/>
        <v/>
      </c>
      <c r="AY13" s="553" t="str">
        <f t="shared" si="36"/>
        <v/>
      </c>
      <c r="AZ13" s="553" t="str">
        <f t="shared" si="37"/>
        <v/>
      </c>
      <c r="BA13" s="553" t="str">
        <f t="shared" si="38"/>
        <v/>
      </c>
      <c r="BB13" s="596" t="str">
        <f t="shared" si="39"/>
        <v/>
      </c>
      <c r="BC13" s="591" t="str">
        <f t="shared" si="40"/>
        <v/>
      </c>
      <c r="BD13" s="547"/>
      <c r="BE13" s="554" t="str">
        <f t="shared" si="41"/>
        <v/>
      </c>
      <c r="BF13" s="554" t="str">
        <f t="shared" si="42"/>
        <v/>
      </c>
      <c r="BG13" s="606" t="str">
        <f t="shared" si="43"/>
        <v/>
      </c>
      <c r="BH13" s="611" t="str" cm="1">
        <f t="array" ref="BH13">IF($AG13="","",
_xlfn.IFS(
$BC13="Devis 1",
IF(ISBLANK(AP13),"",IFERROR(VALUE(TRIM(SUBSTITUTE(AP13,CHAR(160),""))),0)*IFERROR(VALUE(TRIM(SUBSTITUTE($AG13,CHAR(160),""))),0)),
$BC13="Devis 2",
IF(ISBLANK(AU13),"",IFERROR(VALUE(TRIM(SUBSTITUTE(AU13,CHAR(160),""))),0)*IFERROR(VALUE(TRIM(SUBSTITUTE($AG13,CHAR(160),""))),0)),
$BC13="Devis 3",
IF(ISBLANK(AZ13),"",IFERROR(VALUE(TRIM(SUBSTITUTE(AZ13,CHAR(160),""))),0)*IFERROR(VALUE(TRIM(SUBSTITUTE($AG13,CHAR(160),""))),0)),
TRUE,0
)
)</f>
        <v/>
      </c>
      <c r="BI13" s="611" t="str" cm="1">
        <f t="array" ref="BI13">IF($AG13="","",
_xlfn.IFS(
$BC13="Devis 1",
IF(ISBLANK(AQ13),"",IFERROR(VALUE(TRIM(SUBSTITUTE(AQ13,CHAR(160),""))),0)*IFERROR(VALUE(TRIM(SUBSTITUTE($AG13,CHAR(160),""))),0)),
$BC13="Devis 2",
IF(ISBLANK(AV13),"",IFERROR(VALUE(TRIM(SUBSTITUTE(AV13,CHAR(160),""))),0)*IFERROR(VALUE(TRIM(SUBSTITUTE($AG13,CHAR(160),""))),0)),
$BC13="Devis 3",
IF(ISBLANK(BA13),"",IFERROR(VALUE(TRIM(SUBSTITUTE(BA13,CHAR(160),""))),0)*IFERROR(VALUE(TRIM(SUBSTITUTE($AG13,CHAR(160),""))),0)),
TRUE,0
)
)</f>
        <v/>
      </c>
      <c r="BJ13" s="612" t="str">
        <f t="shared" si="44"/>
        <v/>
      </c>
      <c r="BK13" s="608"/>
      <c r="BL13" s="555" t="str" cm="1">
        <f t="array" ref="BL13">IF(OR(BJ13="",BG13="",BH13="",BE13="",BI13="",BF13=""),"",_xlfn.IFS(
ROUND(IFERROR(VALUE(TRIM(SUBSTITUTE(BJ13,CHAR(160),""))),0),2)&gt;
ROUND(IFERROR(VALUE(TRIM(SUBSTITUTE(BG13,CHAR(160),""))),0),2),
"KO : Le montant retenu TTC est supérieur au montant raisonnable TTC. Merci de revoir la ligne de dépense ou plafonner son montant.",
ROUND(IFERROR(VALUE(TRIM(SUBSTITUTE(BH13,CHAR(160),""))),0),2)&gt;
ROUND(IFERROR(VALUE(TRIM(SUBSTITUTE(BE13,CHAR(160),""))),0),2),
"Attention : Le montant retenu HT est supérieur au montant HT raisonnable. Merci de revoir la ligne de dépense, plafonner son montant, ou justifier la reventillation HT / TVA.",
ROUND(IFERROR(VALUE(TRIM(SUBSTITUTE(BI13,CHAR(160),""))),0),2)&gt;
ROUND(IFERROR(VALUE(TRIM(SUBSTITUTE(BF13,CHAR(160),""))),0),2),
"Attention : Le montant TVA retenu est supérieur au montant TVA raisonnable. Merci de revoir la ligne de dépense, plafonner son montant, ou justifier la reventillation HT / TVA.",
ROUND(IFERROR(VALUE(TRIM(SUBSTITUTE(BJ13,CHAR(160),""))),0),2)&gt;
ROUND(IFERROR(VALUE(TRIM(SUBSTITUTE(MIN(O13,T13,Y13),CHAR(160),""))),0),2),
"Attention : Le devis retenu n'est pas le moins cher. Une justification de la part du porteur est nécessaire.",
ROUND(IFERROR(VALUE(TRIM(SUBSTITUTE(BJ13,CHAR(160),""))),0),2)=0,
"Attention : montant présenté entièrement écarté",
ROUND(IFERROR(VALUE(TRIM(SUBSTITUTE(BG13,CHAR(160),""))),0),2)=
ROUND(IFERROR(VALUE(TRIM(SUBSTITUTE(BJ13,CHAR(160),""))),0),2),
"OK",
ROUND(IFERROR(VALUE(TRIM(SUBSTITUTE(BG13,CHAR(160),""))),0),2)&gt;
ROUND(IFERROR(VALUE(TRIM(SUBSTITUTE(BJ13,CHAR(160),""))),0),2),
" OK : Montant instruit inférieur au montant raisonnable.",
TRUE,""
))</f>
        <v/>
      </c>
      <c r="BM13" s="555" t="str" cm="1">
        <f t="array" ref="BM13">IF(OR(BJ13="",AC13="",BH13="",AA13="",BI13="",AB13=""),"",_xlfn.IFS(
ROUND(IFERROR(VALUE(TRIM(SUBSTITUTE(BJ13,CHAR(160),""))),0),2)&gt;
ROUND(IFERROR(VALUE(TRIM(SUBSTITUTE(AC13,CHAR(160),""))),0),2),
"KO : Le montant retenu TTC est supérieur au montant présenté TTC. Merci de revoir la ligne de dépense ou plafonner son montant.",
ROUND(IFERROR(VALUE(TRIM(SUBSTITUTE(BH13,CHAR(160),""))),0),2)&gt;
ROUND(IFERROR(VALUE(TRIM(SUBSTITUTE(AA13,CHAR(160),""))),0),2),
"Attention : Le montant retenu HT est supérieur au montant HT présenté. Merci de revoir la ligne de dépense, plafonner son montant, ou justifier la reventillation HT / TVA.",
ROUND(IFERROR(VALUE(TRIM(SUBSTITUTE(BI13,CHAR(160),""))),0),2)&gt;
ROUND(IFERROR(VALUE(TRIM(SUBSTITUTE(AB13,CHAR(160),""))),0),2),
"Attention : Le montant TVA retenu est supérieur au montant TVA présenté. Merci de revoir la ligne de dépense, plafonner son montant, ou justifier la reventillation HT / TVA.",
ROUND(IFERROR(VALUE(TRIM(SUBSTITUTE(AC13,CHAR(160),""))),0),2)=0,
"",
ROUND(IFERROR(VALUE(TRIM(SUBSTITUTE(BJ13,CHAR(160),""))),0),2)=
ROUND(IFERROR(VALUE(TRIM(SUBSTITUTE(AC13,CHAR(160),""))),0),2),
"OK",
ROUND(IFERROR(VALUE(TRIM(SUBSTITUTE(BJ13,CHAR(160),""))),0),2)=0,
"Attention : Montant présenté entièrement rejeté.",
ROUND(IFERROR(VALUE(TRIM(SUBSTITUTE(BJ13,CHAR(160),""))),0),2)&lt;
ROUND(IFERROR(VALUE(TRIM(SUBSTITUTE(AC13,CHAR(160),""))),0),2),
"Attention : Montant présenté partiellement rejeté.",
TRUE,""
))</f>
        <v/>
      </c>
      <c r="BN13" s="554" t="str">
        <f t="shared" si="45"/>
        <v/>
      </c>
      <c r="BO13" s="554" t="str">
        <f t="shared" si="46"/>
        <v/>
      </c>
      <c r="BP13" s="645" t="str">
        <f t="shared" si="47"/>
        <v/>
      </c>
    </row>
    <row r="14" spans="1:70" ht="15" customHeight="1">
      <c r="A14" s="630">
        <v>10</v>
      </c>
      <c r="B14" s="545"/>
      <c r="C14" s="545"/>
      <c r="D14" s="546"/>
      <c r="E14" s="545"/>
      <c r="F14" s="557"/>
      <c r="G14" s="552"/>
      <c r="H14" s="556"/>
      <c r="I14" s="545"/>
      <c r="J14" s="561"/>
      <c r="K14" s="564"/>
      <c r="L14" s="557"/>
      <c r="M14" s="548"/>
      <c r="N14" s="549"/>
      <c r="O14" s="573" t="str">
        <f t="shared" si="50"/>
        <v/>
      </c>
      <c r="P14" s="575"/>
      <c r="Q14" s="550"/>
      <c r="R14" s="549"/>
      <c r="S14" s="549"/>
      <c r="T14" s="573" t="str">
        <f t="shared" si="1"/>
        <v/>
      </c>
      <c r="U14" s="586"/>
      <c r="V14" s="549"/>
      <c r="W14" s="549"/>
      <c r="X14" s="549"/>
      <c r="Y14" s="587" t="str">
        <f t="shared" si="49"/>
        <v/>
      </c>
      <c r="Z14" s="114"/>
      <c r="AA14" s="600" t="str" cm="1">
        <f t="array" ref="AA14">IF((_xlfn.IFS(TRIM(SUBSTITUTE(Z14,CHAR(160),""))="Devis 1",IFERROR(VALUE(TRIM(SUBSTITUTE(M14,CHAR(160),""))),0),TRIM(SUBSTITUTE(Z14,CHAR(160),""))="Devis 2",IFERROR(VALUE(TRIM(SUBSTITUTE(R14,CHAR(160),""))),0),TRIM(SUBSTITUTE(Z14,CHAR(160),""))="Devis 3",IFERROR(VALUE(TRIM(SUBSTITUTE(W14,CHAR(160),""))),0),TRUE,0)*IFERROR(VALUE(TRIM(SUBSTITUTE(D14,CHAR(160),""))),0))=0,"",_xlfn.IFS(TRIM(SUBSTITUTE(Z14,CHAR(160),""))="Devis 1",IFERROR(VALUE(TRIM(SUBSTITUTE(M14,CHAR(160),""))),0),TRIM(SUBSTITUTE(Z14,CHAR(160),""))="Devis 2",IFERROR(VALUE(TRIM(SUBSTITUTE(R14,CHAR(160),""))),0),TRIM(SUBSTITUTE(Z14,CHAR(160),""))="Devis 3",IFERROR(VALUE(TRIM(SUBSTITUTE(W14,CHAR(160),""))),0),TRUE,0)*IFERROR(VALUE(TRIM(SUBSTITUTE(D14,CHAR(160),""))),0))</f>
        <v/>
      </c>
      <c r="AB14" s="551" t="str" cm="1">
        <f t="array" ref="AB14">IF(ROUND((_xlfn.IFS(TRIM(SUBSTITUTE(Z14,CHAR(160),""))="Devis 1",IFERROR(VALUE(TRIM(SUBSTITUTE(N14,CHAR(160),""))),0),TRIM(SUBSTITUTE(Z14,CHAR(160),""))="Devis 2",IFERROR(VALUE(TRIM(SUBSTITUTE(S14,CHAR(160),""))),0),TRIM(SUBSTITUTE(Z14,CHAR(160),""))="Devis 3",IFERROR(VALUE(TRIM(SUBSTITUTE(X14,CHAR(160),""))),0),TRUE,0)*IFERROR(VALUE(TRIM(SUBSTITUTE(D14,CHAR(160),""))),0)),2)=0,IF(AA14&lt;&gt;"",0,""),ROUND((_xlfn.IFS(TRIM(SUBSTITUTE(Z14,CHAR(160),""))="Devis 1",IFERROR(VALUE(TRIM(SUBSTITUTE(N14,CHAR(160),""))),0),TRIM(SUBSTITUTE(Z14,CHAR(160),""))="Devis 2",IFERROR(VALUE(TRIM(SUBSTITUTE(S14,CHAR(160),""))),0),TRIM(SUBSTITUTE(Z14,CHAR(160),""))="Devis 3",IFERROR(VALUE(TRIM(SUBSTITUTE(X14,CHAR(160),""))),0),TRUE,0)*IFERROR(VALUE(TRIM(SUBSTITUTE(D14,CHAR(160),""))),0)),2))</f>
        <v/>
      </c>
      <c r="AC14" s="601" t="str">
        <f t="shared" si="48"/>
        <v/>
      </c>
      <c r="AD14" s="629"/>
      <c r="AE14" s="644" t="str">
        <f t="shared" si="16"/>
        <v/>
      </c>
      <c r="AF14" s="553" t="str">
        <f t="shared" si="17"/>
        <v/>
      </c>
      <c r="AG14" s="553" t="str">
        <f t="shared" si="18"/>
        <v/>
      </c>
      <c r="AH14" s="553" t="str">
        <f t="shared" si="19"/>
        <v/>
      </c>
      <c r="AI14" s="553" t="str">
        <f t="shared" si="20"/>
        <v/>
      </c>
      <c r="AJ14" s="553" t="str">
        <f t="shared" si="21"/>
        <v/>
      </c>
      <c r="AK14" s="553" t="str">
        <f t="shared" si="22"/>
        <v/>
      </c>
      <c r="AL14" s="553" t="str">
        <f t="shared" si="23"/>
        <v/>
      </c>
      <c r="AM14" s="517" t="str">
        <f t="shared" si="24"/>
        <v/>
      </c>
      <c r="AN14" s="651" t="str">
        <f t="shared" si="25"/>
        <v/>
      </c>
      <c r="AO14" s="553" t="str">
        <f t="shared" si="26"/>
        <v/>
      </c>
      <c r="AP14" s="553" t="str">
        <f t="shared" si="27"/>
        <v/>
      </c>
      <c r="AQ14" s="553" t="str">
        <f t="shared" si="28"/>
        <v/>
      </c>
      <c r="AR14" s="573" t="str">
        <f t="shared" si="29"/>
        <v/>
      </c>
      <c r="AS14" s="656" t="str">
        <f t="shared" si="30"/>
        <v/>
      </c>
      <c r="AT14" s="553" t="str">
        <f t="shared" si="31"/>
        <v/>
      </c>
      <c r="AU14" s="553" t="str">
        <f t="shared" si="32"/>
        <v/>
      </c>
      <c r="AV14" s="553" t="str">
        <f t="shared" si="33"/>
        <v/>
      </c>
      <c r="AW14" s="573" t="str">
        <f t="shared" si="34"/>
        <v/>
      </c>
      <c r="AX14" s="657" t="str">
        <f t="shared" si="35"/>
        <v/>
      </c>
      <c r="AY14" s="553" t="str">
        <f t="shared" si="36"/>
        <v/>
      </c>
      <c r="AZ14" s="553" t="str">
        <f t="shared" si="37"/>
        <v/>
      </c>
      <c r="BA14" s="553" t="str">
        <f t="shared" si="38"/>
        <v/>
      </c>
      <c r="BB14" s="596" t="str">
        <f t="shared" si="39"/>
        <v/>
      </c>
      <c r="BC14" s="591" t="str">
        <f t="shared" si="40"/>
        <v/>
      </c>
      <c r="BD14" s="547"/>
      <c r="BE14" s="554" t="str">
        <f t="shared" si="41"/>
        <v/>
      </c>
      <c r="BF14" s="554" t="str">
        <f t="shared" si="42"/>
        <v/>
      </c>
      <c r="BG14" s="606" t="str">
        <f t="shared" si="43"/>
        <v/>
      </c>
      <c r="BH14" s="611" t="str" cm="1">
        <f t="array" ref="BH14">IF($AG14="","",
_xlfn.IFS(
$BC14="Devis 1",
IF(ISBLANK(AP14),"",IFERROR(VALUE(TRIM(SUBSTITUTE(AP14,CHAR(160),""))),0)*IFERROR(VALUE(TRIM(SUBSTITUTE($AG14,CHAR(160),""))),0)),
$BC14="Devis 2",
IF(ISBLANK(AU14),"",IFERROR(VALUE(TRIM(SUBSTITUTE(AU14,CHAR(160),""))),0)*IFERROR(VALUE(TRIM(SUBSTITUTE($AG14,CHAR(160),""))),0)),
$BC14="Devis 3",
IF(ISBLANK(AZ14),"",IFERROR(VALUE(TRIM(SUBSTITUTE(AZ14,CHAR(160),""))),0)*IFERROR(VALUE(TRIM(SUBSTITUTE($AG14,CHAR(160),""))),0)),
TRUE,0
)
)</f>
        <v/>
      </c>
      <c r="BI14" s="611" t="str" cm="1">
        <f t="array" ref="BI14">IF($AG14="","",
_xlfn.IFS(
$BC14="Devis 1",
IF(ISBLANK(AQ14),"",IFERROR(VALUE(TRIM(SUBSTITUTE(AQ14,CHAR(160),""))),0)*IFERROR(VALUE(TRIM(SUBSTITUTE($AG14,CHAR(160),""))),0)),
$BC14="Devis 2",
IF(ISBLANK(AV14),"",IFERROR(VALUE(TRIM(SUBSTITUTE(AV14,CHAR(160),""))),0)*IFERROR(VALUE(TRIM(SUBSTITUTE($AG14,CHAR(160),""))),0)),
$BC14="Devis 3",
IF(ISBLANK(BA14),"",IFERROR(VALUE(TRIM(SUBSTITUTE(BA14,CHAR(160),""))),0)*IFERROR(VALUE(TRIM(SUBSTITUTE($AG14,CHAR(160),""))),0)),
TRUE,0
)
)</f>
        <v/>
      </c>
      <c r="BJ14" s="612" t="str">
        <f t="shared" si="44"/>
        <v/>
      </c>
      <c r="BK14" s="608"/>
      <c r="BL14" s="555" t="str" cm="1">
        <f t="array" ref="BL14">IF(OR(BJ14="",BG14="",BH14="",BE14="",BI14="",BF14=""),"",_xlfn.IFS(
ROUND(IFERROR(VALUE(TRIM(SUBSTITUTE(BJ14,CHAR(160),""))),0),2)&gt;
ROUND(IFERROR(VALUE(TRIM(SUBSTITUTE(BG14,CHAR(160),""))),0),2),
"KO : Le montant retenu TTC est supérieur au montant raisonnable TTC. Merci de revoir la ligne de dépense ou plafonner son montant.",
ROUND(IFERROR(VALUE(TRIM(SUBSTITUTE(BH14,CHAR(160),""))),0),2)&gt;
ROUND(IFERROR(VALUE(TRIM(SUBSTITUTE(BE14,CHAR(160),""))),0),2),
"Attention : Le montant retenu HT est supérieur au montant HT raisonnable. Merci de revoir la ligne de dépense, plafonner son montant, ou justifier la reventillation HT / TVA.",
ROUND(IFERROR(VALUE(TRIM(SUBSTITUTE(BI14,CHAR(160),""))),0),2)&gt;
ROUND(IFERROR(VALUE(TRIM(SUBSTITUTE(BF14,CHAR(160),""))),0),2),
"Attention : Le montant TVA retenu est supérieur au montant TVA raisonnable. Merci de revoir la ligne de dépense, plafonner son montant, ou justifier la reventillation HT / TVA.",
ROUND(IFERROR(VALUE(TRIM(SUBSTITUTE(BJ14,CHAR(160),""))),0),2)&gt;
ROUND(IFERROR(VALUE(TRIM(SUBSTITUTE(MIN(O14,T14,Y14),CHAR(160),""))),0),2),
"Attention : Le devis retenu n'est pas le moins cher. Une justification de la part du porteur est nécessaire.",
ROUND(IFERROR(VALUE(TRIM(SUBSTITUTE(BJ14,CHAR(160),""))),0),2)=0,
"Attention : montant présenté entièrement écarté",
ROUND(IFERROR(VALUE(TRIM(SUBSTITUTE(BG14,CHAR(160),""))),0),2)=
ROUND(IFERROR(VALUE(TRIM(SUBSTITUTE(BJ14,CHAR(160),""))),0),2),
"OK",
ROUND(IFERROR(VALUE(TRIM(SUBSTITUTE(BG14,CHAR(160),""))),0),2)&gt;
ROUND(IFERROR(VALUE(TRIM(SUBSTITUTE(BJ14,CHAR(160),""))),0),2),
" OK : Montant instruit inférieur au montant raisonnable.",
TRUE,""
))</f>
        <v/>
      </c>
      <c r="BM14" s="555" t="str" cm="1">
        <f t="array" ref="BM14">IF(OR(BJ14="",AC14="",BH14="",AA14="",BI14="",AB14=""),"",_xlfn.IFS(
ROUND(IFERROR(VALUE(TRIM(SUBSTITUTE(BJ14,CHAR(160),""))),0),2)&gt;
ROUND(IFERROR(VALUE(TRIM(SUBSTITUTE(AC14,CHAR(160),""))),0),2),
"KO : Le montant retenu TTC est supérieur au montant présenté TTC. Merci de revoir la ligne de dépense ou plafonner son montant.",
ROUND(IFERROR(VALUE(TRIM(SUBSTITUTE(BH14,CHAR(160),""))),0),2)&gt;
ROUND(IFERROR(VALUE(TRIM(SUBSTITUTE(AA14,CHAR(160),""))),0),2),
"Attention : Le montant retenu HT est supérieur au montant HT présenté. Merci de revoir la ligne de dépense, plafonner son montant, ou justifier la reventillation HT / TVA.",
ROUND(IFERROR(VALUE(TRIM(SUBSTITUTE(BI14,CHAR(160),""))),0),2)&gt;
ROUND(IFERROR(VALUE(TRIM(SUBSTITUTE(AB14,CHAR(160),""))),0),2),
"Attention : Le montant TVA retenu est supérieur au montant TVA présenté. Merci de revoir la ligne de dépense, plafonner son montant, ou justifier la reventillation HT / TVA.",
ROUND(IFERROR(VALUE(TRIM(SUBSTITUTE(AC14,CHAR(160),""))),0),2)=0,
"",
ROUND(IFERROR(VALUE(TRIM(SUBSTITUTE(BJ14,CHAR(160),""))),0),2)=
ROUND(IFERROR(VALUE(TRIM(SUBSTITUTE(AC14,CHAR(160),""))),0),2),
"OK",
ROUND(IFERROR(VALUE(TRIM(SUBSTITUTE(BJ14,CHAR(160),""))),0),2)=0,
"Attention : Montant présenté entièrement rejeté.",
ROUND(IFERROR(VALUE(TRIM(SUBSTITUTE(BJ14,CHAR(160),""))),0),2)&lt;
ROUND(IFERROR(VALUE(TRIM(SUBSTITUTE(AC14,CHAR(160),""))),0),2),
"Attention : Montant présenté partiellement rejeté.",
TRUE,""
))</f>
        <v/>
      </c>
      <c r="BN14" s="554" t="str">
        <f t="shared" si="45"/>
        <v/>
      </c>
      <c r="BO14" s="554" t="str">
        <f t="shared" si="46"/>
        <v/>
      </c>
      <c r="BP14" s="645" t="str">
        <f t="shared" si="47"/>
        <v/>
      </c>
    </row>
    <row r="15" spans="1:70" ht="15" customHeight="1">
      <c r="A15" s="630">
        <v>11</v>
      </c>
      <c r="B15" s="545"/>
      <c r="C15" s="545"/>
      <c r="D15" s="546"/>
      <c r="E15" s="545"/>
      <c r="F15" s="557"/>
      <c r="G15" s="552"/>
      <c r="H15" s="556"/>
      <c r="I15" s="545"/>
      <c r="J15" s="561"/>
      <c r="K15" s="564"/>
      <c r="L15" s="557"/>
      <c r="M15" s="548"/>
      <c r="N15" s="549"/>
      <c r="O15" s="573" t="str">
        <f t="shared" si="50"/>
        <v/>
      </c>
      <c r="P15" s="575"/>
      <c r="Q15" s="550"/>
      <c r="R15" s="549"/>
      <c r="S15" s="549"/>
      <c r="T15" s="573" t="str">
        <f t="shared" si="1"/>
        <v/>
      </c>
      <c r="U15" s="586"/>
      <c r="V15" s="549"/>
      <c r="W15" s="549"/>
      <c r="X15" s="549"/>
      <c r="Y15" s="587" t="str">
        <f t="shared" si="49"/>
        <v/>
      </c>
      <c r="Z15" s="114"/>
      <c r="AA15" s="600" t="str" cm="1">
        <f t="array" ref="AA15">IF((_xlfn.IFS(TRIM(SUBSTITUTE(Z15,CHAR(160),""))="Devis 1",IFERROR(VALUE(TRIM(SUBSTITUTE(M15,CHAR(160),""))),0),TRIM(SUBSTITUTE(Z15,CHAR(160),""))="Devis 2",IFERROR(VALUE(TRIM(SUBSTITUTE(R15,CHAR(160),""))),0),TRIM(SUBSTITUTE(Z15,CHAR(160),""))="Devis 3",IFERROR(VALUE(TRIM(SUBSTITUTE(W15,CHAR(160),""))),0),TRUE,0)*IFERROR(VALUE(TRIM(SUBSTITUTE(D15,CHAR(160),""))),0))=0,"",_xlfn.IFS(TRIM(SUBSTITUTE(Z15,CHAR(160),""))="Devis 1",IFERROR(VALUE(TRIM(SUBSTITUTE(M15,CHAR(160),""))),0),TRIM(SUBSTITUTE(Z15,CHAR(160),""))="Devis 2",IFERROR(VALUE(TRIM(SUBSTITUTE(R15,CHAR(160),""))),0),TRIM(SUBSTITUTE(Z15,CHAR(160),""))="Devis 3",IFERROR(VALUE(TRIM(SUBSTITUTE(W15,CHAR(160),""))),0),TRUE,0)*IFERROR(VALUE(TRIM(SUBSTITUTE(D15,CHAR(160),""))),0))</f>
        <v/>
      </c>
      <c r="AB15" s="551" t="str" cm="1">
        <f t="array" ref="AB15">IF(ROUND((_xlfn.IFS(TRIM(SUBSTITUTE(Z15,CHAR(160),""))="Devis 1",IFERROR(VALUE(TRIM(SUBSTITUTE(N15,CHAR(160),""))),0),TRIM(SUBSTITUTE(Z15,CHAR(160),""))="Devis 2",IFERROR(VALUE(TRIM(SUBSTITUTE(S15,CHAR(160),""))),0),TRIM(SUBSTITUTE(Z15,CHAR(160),""))="Devis 3",IFERROR(VALUE(TRIM(SUBSTITUTE(X15,CHAR(160),""))),0),TRUE,0)*IFERROR(VALUE(TRIM(SUBSTITUTE(D15,CHAR(160),""))),0)),2)=0,IF(AA15&lt;&gt;"",0,""),ROUND((_xlfn.IFS(TRIM(SUBSTITUTE(Z15,CHAR(160),""))="Devis 1",IFERROR(VALUE(TRIM(SUBSTITUTE(N15,CHAR(160),""))),0),TRIM(SUBSTITUTE(Z15,CHAR(160),""))="Devis 2",IFERROR(VALUE(TRIM(SUBSTITUTE(S15,CHAR(160),""))),0),TRIM(SUBSTITUTE(Z15,CHAR(160),""))="Devis 3",IFERROR(VALUE(TRIM(SUBSTITUTE(X15,CHAR(160),""))),0),TRUE,0)*IFERROR(VALUE(TRIM(SUBSTITUTE(D15,CHAR(160),""))),0)),2))</f>
        <v/>
      </c>
      <c r="AC15" s="601" t="str">
        <f t="shared" si="48"/>
        <v/>
      </c>
      <c r="AD15" s="629"/>
      <c r="AE15" s="644" t="str">
        <f t="shared" si="16"/>
        <v/>
      </c>
      <c r="AF15" s="553" t="str">
        <f t="shared" si="17"/>
        <v/>
      </c>
      <c r="AG15" s="553" t="str">
        <f t="shared" si="18"/>
        <v/>
      </c>
      <c r="AH15" s="553" t="str">
        <f t="shared" si="19"/>
        <v/>
      </c>
      <c r="AI15" s="553" t="str">
        <f t="shared" si="20"/>
        <v/>
      </c>
      <c r="AJ15" s="553" t="str">
        <f t="shared" si="21"/>
        <v/>
      </c>
      <c r="AK15" s="553" t="str">
        <f t="shared" si="22"/>
        <v/>
      </c>
      <c r="AL15" s="553" t="str">
        <f t="shared" si="23"/>
        <v/>
      </c>
      <c r="AM15" s="517" t="str">
        <f t="shared" si="24"/>
        <v/>
      </c>
      <c r="AN15" s="651" t="str">
        <f t="shared" si="25"/>
        <v/>
      </c>
      <c r="AO15" s="553" t="str">
        <f t="shared" si="26"/>
        <v/>
      </c>
      <c r="AP15" s="553" t="str">
        <f t="shared" si="27"/>
        <v/>
      </c>
      <c r="AQ15" s="553" t="str">
        <f t="shared" si="28"/>
        <v/>
      </c>
      <c r="AR15" s="573" t="str">
        <f t="shared" si="29"/>
        <v/>
      </c>
      <c r="AS15" s="656" t="str">
        <f t="shared" si="30"/>
        <v/>
      </c>
      <c r="AT15" s="553" t="str">
        <f t="shared" si="31"/>
        <v/>
      </c>
      <c r="AU15" s="553" t="str">
        <f t="shared" si="32"/>
        <v/>
      </c>
      <c r="AV15" s="553" t="str">
        <f t="shared" si="33"/>
        <v/>
      </c>
      <c r="AW15" s="573" t="str">
        <f t="shared" si="34"/>
        <v/>
      </c>
      <c r="AX15" s="657" t="str">
        <f t="shared" si="35"/>
        <v/>
      </c>
      <c r="AY15" s="553" t="str">
        <f t="shared" si="36"/>
        <v/>
      </c>
      <c r="AZ15" s="553" t="str">
        <f t="shared" si="37"/>
        <v/>
      </c>
      <c r="BA15" s="553" t="str">
        <f t="shared" si="38"/>
        <v/>
      </c>
      <c r="BB15" s="596" t="str">
        <f t="shared" si="39"/>
        <v/>
      </c>
      <c r="BC15" s="591" t="str">
        <f t="shared" si="40"/>
        <v/>
      </c>
      <c r="BD15" s="547"/>
      <c r="BE15" s="554" t="str">
        <f t="shared" si="41"/>
        <v/>
      </c>
      <c r="BF15" s="554" t="str">
        <f t="shared" si="42"/>
        <v/>
      </c>
      <c r="BG15" s="606" t="str">
        <f t="shared" si="43"/>
        <v/>
      </c>
      <c r="BH15" s="611" t="str" cm="1">
        <f t="array" ref="BH15">IF($AG15="","",
_xlfn.IFS(
$BC15="Devis 1",
IF(ISBLANK(AP15),"",IFERROR(VALUE(TRIM(SUBSTITUTE(AP15,CHAR(160),""))),0)*IFERROR(VALUE(TRIM(SUBSTITUTE($AG15,CHAR(160),""))),0)),
$BC15="Devis 2",
IF(ISBLANK(AU15),"",IFERROR(VALUE(TRIM(SUBSTITUTE(AU15,CHAR(160),""))),0)*IFERROR(VALUE(TRIM(SUBSTITUTE($AG15,CHAR(160),""))),0)),
$BC15="Devis 3",
IF(ISBLANK(AZ15),"",IFERROR(VALUE(TRIM(SUBSTITUTE(AZ15,CHAR(160),""))),0)*IFERROR(VALUE(TRIM(SUBSTITUTE($AG15,CHAR(160),""))),0)),
TRUE,0
)
)</f>
        <v/>
      </c>
      <c r="BI15" s="611" t="str" cm="1">
        <f t="array" ref="BI15">IF($AG15="","",
_xlfn.IFS(
$BC15="Devis 1",
IF(ISBLANK(AQ15),"",IFERROR(VALUE(TRIM(SUBSTITUTE(AQ15,CHAR(160),""))),0)*IFERROR(VALUE(TRIM(SUBSTITUTE($AG15,CHAR(160),""))),0)),
$BC15="Devis 2",
IF(ISBLANK(AV15),"",IFERROR(VALUE(TRIM(SUBSTITUTE(AV15,CHAR(160),""))),0)*IFERROR(VALUE(TRIM(SUBSTITUTE($AG15,CHAR(160),""))),0)),
$BC15="Devis 3",
IF(ISBLANK(BA15),"",IFERROR(VALUE(TRIM(SUBSTITUTE(BA15,CHAR(160),""))),0)*IFERROR(VALUE(TRIM(SUBSTITUTE($AG15,CHAR(160),""))),0)),
TRUE,0
)
)</f>
        <v/>
      </c>
      <c r="BJ15" s="612" t="str">
        <f t="shared" si="44"/>
        <v/>
      </c>
      <c r="BK15" s="608"/>
      <c r="BL15" s="555" t="str" cm="1">
        <f t="array" ref="BL15">IF(OR(BJ15="",BG15="",BH15="",BE15="",BI15="",BF15=""),"",_xlfn.IFS(
ROUND(IFERROR(VALUE(TRIM(SUBSTITUTE(BJ15,CHAR(160),""))),0),2)&gt;
ROUND(IFERROR(VALUE(TRIM(SUBSTITUTE(BG15,CHAR(160),""))),0),2),
"KO : Le montant retenu TTC est supérieur au montant raisonnable TTC. Merci de revoir la ligne de dépense ou plafonner son montant.",
ROUND(IFERROR(VALUE(TRIM(SUBSTITUTE(BH15,CHAR(160),""))),0),2)&gt;
ROUND(IFERROR(VALUE(TRIM(SUBSTITUTE(BE15,CHAR(160),""))),0),2),
"Attention : Le montant retenu HT est supérieur au montant HT raisonnable. Merci de revoir la ligne de dépense, plafonner son montant, ou justifier la reventillation HT / TVA.",
ROUND(IFERROR(VALUE(TRIM(SUBSTITUTE(BI15,CHAR(160),""))),0),2)&gt;
ROUND(IFERROR(VALUE(TRIM(SUBSTITUTE(BF15,CHAR(160),""))),0),2),
"Attention : Le montant TVA retenu est supérieur au montant TVA raisonnable. Merci de revoir la ligne de dépense, plafonner son montant, ou justifier la reventillation HT / TVA.",
ROUND(IFERROR(VALUE(TRIM(SUBSTITUTE(BJ15,CHAR(160),""))),0),2)&gt;
ROUND(IFERROR(VALUE(TRIM(SUBSTITUTE(MIN(O15,T15,Y15),CHAR(160),""))),0),2),
"Attention : Le devis retenu n'est pas le moins cher. Une justification de la part du porteur est nécessaire.",
ROUND(IFERROR(VALUE(TRIM(SUBSTITUTE(BJ15,CHAR(160),""))),0),2)=0,
"Attention : montant présenté entièrement écarté",
ROUND(IFERROR(VALUE(TRIM(SUBSTITUTE(BG15,CHAR(160),""))),0),2)=
ROUND(IFERROR(VALUE(TRIM(SUBSTITUTE(BJ15,CHAR(160),""))),0),2),
"OK",
ROUND(IFERROR(VALUE(TRIM(SUBSTITUTE(BG15,CHAR(160),""))),0),2)&gt;
ROUND(IFERROR(VALUE(TRIM(SUBSTITUTE(BJ15,CHAR(160),""))),0),2),
" OK : Montant instruit inférieur au montant raisonnable.",
TRUE,""
))</f>
        <v/>
      </c>
      <c r="BM15" s="555" t="str" cm="1">
        <f t="array" ref="BM15">IF(OR(BJ15="",AC15="",BH15="",AA15="",BI15="",AB15=""),"",_xlfn.IFS(
ROUND(IFERROR(VALUE(TRIM(SUBSTITUTE(BJ15,CHAR(160),""))),0),2)&gt;
ROUND(IFERROR(VALUE(TRIM(SUBSTITUTE(AC15,CHAR(160),""))),0),2),
"KO : Le montant retenu TTC est supérieur au montant présenté TTC. Merci de revoir la ligne de dépense ou plafonner son montant.",
ROUND(IFERROR(VALUE(TRIM(SUBSTITUTE(BH15,CHAR(160),""))),0),2)&gt;
ROUND(IFERROR(VALUE(TRIM(SUBSTITUTE(AA15,CHAR(160),""))),0),2),
"Attention : Le montant retenu HT est supérieur au montant HT présenté. Merci de revoir la ligne de dépense, plafonner son montant, ou justifier la reventillation HT / TVA.",
ROUND(IFERROR(VALUE(TRIM(SUBSTITUTE(BI15,CHAR(160),""))),0),2)&gt;
ROUND(IFERROR(VALUE(TRIM(SUBSTITUTE(AB15,CHAR(160),""))),0),2),
"Attention : Le montant TVA retenu est supérieur au montant TVA présenté. Merci de revoir la ligne de dépense, plafonner son montant, ou justifier la reventillation HT / TVA.",
ROUND(IFERROR(VALUE(TRIM(SUBSTITUTE(AC15,CHAR(160),""))),0),2)=0,
"",
ROUND(IFERROR(VALUE(TRIM(SUBSTITUTE(BJ15,CHAR(160),""))),0),2)=
ROUND(IFERROR(VALUE(TRIM(SUBSTITUTE(AC15,CHAR(160),""))),0),2),
"OK",
ROUND(IFERROR(VALUE(TRIM(SUBSTITUTE(BJ15,CHAR(160),""))),0),2)=0,
"Attention : Montant présenté entièrement rejeté.",
ROUND(IFERROR(VALUE(TRIM(SUBSTITUTE(BJ15,CHAR(160),""))),0),2)&lt;
ROUND(IFERROR(VALUE(TRIM(SUBSTITUTE(AC15,CHAR(160),""))),0),2),
"Attention : Montant présenté partiellement rejeté.",
TRUE,""
))</f>
        <v/>
      </c>
      <c r="BN15" s="554" t="str">
        <f t="shared" si="45"/>
        <v/>
      </c>
      <c r="BO15" s="554" t="str">
        <f t="shared" si="46"/>
        <v/>
      </c>
      <c r="BP15" s="645" t="str">
        <f t="shared" si="47"/>
        <v/>
      </c>
    </row>
    <row r="16" spans="1:70" ht="15" customHeight="1">
      <c r="A16" s="630">
        <v>12</v>
      </c>
      <c r="B16" s="545"/>
      <c r="C16" s="545"/>
      <c r="D16" s="546"/>
      <c r="E16" s="545"/>
      <c r="F16" s="557"/>
      <c r="G16" s="552"/>
      <c r="H16" s="556"/>
      <c r="I16" s="545"/>
      <c r="J16" s="561"/>
      <c r="K16" s="564"/>
      <c r="L16" s="557"/>
      <c r="M16" s="548"/>
      <c r="N16" s="549"/>
      <c r="O16" s="573" t="str">
        <f t="shared" si="50"/>
        <v/>
      </c>
      <c r="P16" s="575"/>
      <c r="Q16" s="550"/>
      <c r="R16" s="549"/>
      <c r="S16" s="549"/>
      <c r="T16" s="573" t="str">
        <f t="shared" si="1"/>
        <v/>
      </c>
      <c r="U16" s="586"/>
      <c r="V16" s="549"/>
      <c r="W16" s="549"/>
      <c r="X16" s="549"/>
      <c r="Y16" s="587" t="str">
        <f t="shared" si="49"/>
        <v/>
      </c>
      <c r="Z16" s="114"/>
      <c r="AA16" s="600" t="str" cm="1">
        <f t="array" ref="AA16">IF((_xlfn.IFS(TRIM(SUBSTITUTE(Z16,CHAR(160),""))="Devis 1",IFERROR(VALUE(TRIM(SUBSTITUTE(M16,CHAR(160),""))),0),TRIM(SUBSTITUTE(Z16,CHAR(160),""))="Devis 2",IFERROR(VALUE(TRIM(SUBSTITUTE(R16,CHAR(160),""))),0),TRIM(SUBSTITUTE(Z16,CHAR(160),""))="Devis 3",IFERROR(VALUE(TRIM(SUBSTITUTE(W16,CHAR(160),""))),0),TRUE,0)*IFERROR(VALUE(TRIM(SUBSTITUTE(D16,CHAR(160),""))),0))=0,"",_xlfn.IFS(TRIM(SUBSTITUTE(Z16,CHAR(160),""))="Devis 1",IFERROR(VALUE(TRIM(SUBSTITUTE(M16,CHAR(160),""))),0),TRIM(SUBSTITUTE(Z16,CHAR(160),""))="Devis 2",IFERROR(VALUE(TRIM(SUBSTITUTE(R16,CHAR(160),""))),0),TRIM(SUBSTITUTE(Z16,CHAR(160),""))="Devis 3",IFERROR(VALUE(TRIM(SUBSTITUTE(W16,CHAR(160),""))),0),TRUE,0)*IFERROR(VALUE(TRIM(SUBSTITUTE(D16,CHAR(160),""))),0))</f>
        <v/>
      </c>
      <c r="AB16" s="551" t="str" cm="1">
        <f t="array" ref="AB16">IF(ROUND((_xlfn.IFS(TRIM(SUBSTITUTE(Z16,CHAR(160),""))="Devis 1",IFERROR(VALUE(TRIM(SUBSTITUTE(N16,CHAR(160),""))),0),TRIM(SUBSTITUTE(Z16,CHAR(160),""))="Devis 2",IFERROR(VALUE(TRIM(SUBSTITUTE(S16,CHAR(160),""))),0),TRIM(SUBSTITUTE(Z16,CHAR(160),""))="Devis 3",IFERROR(VALUE(TRIM(SUBSTITUTE(X16,CHAR(160),""))),0),TRUE,0)*IFERROR(VALUE(TRIM(SUBSTITUTE(D16,CHAR(160),""))),0)),2)=0,IF(AA16&lt;&gt;"",0,""),ROUND((_xlfn.IFS(TRIM(SUBSTITUTE(Z16,CHAR(160),""))="Devis 1",IFERROR(VALUE(TRIM(SUBSTITUTE(N16,CHAR(160),""))),0),TRIM(SUBSTITUTE(Z16,CHAR(160),""))="Devis 2",IFERROR(VALUE(TRIM(SUBSTITUTE(S16,CHAR(160),""))),0),TRIM(SUBSTITUTE(Z16,CHAR(160),""))="Devis 3",IFERROR(VALUE(TRIM(SUBSTITUTE(X16,CHAR(160),""))),0),TRUE,0)*IFERROR(VALUE(TRIM(SUBSTITUTE(D16,CHAR(160),""))),0)),2))</f>
        <v/>
      </c>
      <c r="AC16" s="601" t="str">
        <f t="shared" si="48"/>
        <v/>
      </c>
      <c r="AD16" s="629"/>
      <c r="AE16" s="644" t="str">
        <f t="shared" si="16"/>
        <v/>
      </c>
      <c r="AF16" s="553" t="str">
        <f t="shared" si="17"/>
        <v/>
      </c>
      <c r="AG16" s="553" t="str">
        <f t="shared" si="18"/>
        <v/>
      </c>
      <c r="AH16" s="553" t="str">
        <f t="shared" si="19"/>
        <v/>
      </c>
      <c r="AI16" s="553" t="str">
        <f t="shared" si="20"/>
        <v/>
      </c>
      <c r="AJ16" s="553" t="str">
        <f t="shared" si="21"/>
        <v/>
      </c>
      <c r="AK16" s="553" t="str">
        <f t="shared" si="22"/>
        <v/>
      </c>
      <c r="AL16" s="553" t="str">
        <f t="shared" si="23"/>
        <v/>
      </c>
      <c r="AM16" s="517" t="str">
        <f t="shared" si="24"/>
        <v/>
      </c>
      <c r="AN16" s="651" t="str">
        <f t="shared" si="25"/>
        <v/>
      </c>
      <c r="AO16" s="553" t="str">
        <f t="shared" si="26"/>
        <v/>
      </c>
      <c r="AP16" s="553" t="str">
        <f t="shared" si="27"/>
        <v/>
      </c>
      <c r="AQ16" s="553" t="str">
        <f t="shared" si="28"/>
        <v/>
      </c>
      <c r="AR16" s="573" t="str">
        <f t="shared" si="29"/>
        <v/>
      </c>
      <c r="AS16" s="656" t="str">
        <f t="shared" si="30"/>
        <v/>
      </c>
      <c r="AT16" s="553" t="str">
        <f t="shared" si="31"/>
        <v/>
      </c>
      <c r="AU16" s="553" t="str">
        <f t="shared" si="32"/>
        <v/>
      </c>
      <c r="AV16" s="553" t="str">
        <f t="shared" si="33"/>
        <v/>
      </c>
      <c r="AW16" s="573" t="str">
        <f t="shared" si="34"/>
        <v/>
      </c>
      <c r="AX16" s="657" t="str">
        <f t="shared" si="35"/>
        <v/>
      </c>
      <c r="AY16" s="553" t="str">
        <f t="shared" si="36"/>
        <v/>
      </c>
      <c r="AZ16" s="553" t="str">
        <f t="shared" si="37"/>
        <v/>
      </c>
      <c r="BA16" s="553" t="str">
        <f t="shared" si="38"/>
        <v/>
      </c>
      <c r="BB16" s="596" t="str">
        <f t="shared" si="39"/>
        <v/>
      </c>
      <c r="BC16" s="591" t="str">
        <f t="shared" si="40"/>
        <v/>
      </c>
      <c r="BD16" s="547"/>
      <c r="BE16" s="554" t="str">
        <f t="shared" si="41"/>
        <v/>
      </c>
      <c r="BF16" s="554" t="str">
        <f t="shared" si="42"/>
        <v/>
      </c>
      <c r="BG16" s="606" t="str">
        <f t="shared" si="43"/>
        <v/>
      </c>
      <c r="BH16" s="611" t="str" cm="1">
        <f t="array" ref="BH16">IF($AG16="","",
_xlfn.IFS(
$BC16="Devis 1",
IF(ISBLANK(AP16),"",IFERROR(VALUE(TRIM(SUBSTITUTE(AP16,CHAR(160),""))),0)*IFERROR(VALUE(TRIM(SUBSTITUTE($AG16,CHAR(160),""))),0)),
$BC16="Devis 2",
IF(ISBLANK(AU16),"",IFERROR(VALUE(TRIM(SUBSTITUTE(AU16,CHAR(160),""))),0)*IFERROR(VALUE(TRIM(SUBSTITUTE($AG16,CHAR(160),""))),0)),
$BC16="Devis 3",
IF(ISBLANK(AZ16),"",IFERROR(VALUE(TRIM(SUBSTITUTE(AZ16,CHAR(160),""))),0)*IFERROR(VALUE(TRIM(SUBSTITUTE($AG16,CHAR(160),""))),0)),
TRUE,0
)
)</f>
        <v/>
      </c>
      <c r="BI16" s="611" t="str" cm="1">
        <f t="array" ref="BI16">IF($AG16="","",
_xlfn.IFS(
$BC16="Devis 1",
IF(ISBLANK(AQ16),"",IFERROR(VALUE(TRIM(SUBSTITUTE(AQ16,CHAR(160),""))),0)*IFERROR(VALUE(TRIM(SUBSTITUTE($AG16,CHAR(160),""))),0)),
$BC16="Devis 2",
IF(ISBLANK(AV16),"",IFERROR(VALUE(TRIM(SUBSTITUTE(AV16,CHAR(160),""))),0)*IFERROR(VALUE(TRIM(SUBSTITUTE($AG16,CHAR(160),""))),0)),
$BC16="Devis 3",
IF(ISBLANK(BA16),"",IFERROR(VALUE(TRIM(SUBSTITUTE(BA16,CHAR(160),""))),0)*IFERROR(VALUE(TRIM(SUBSTITUTE($AG16,CHAR(160),""))),0)),
TRUE,0
)
)</f>
        <v/>
      </c>
      <c r="BJ16" s="612" t="str">
        <f t="shared" si="44"/>
        <v/>
      </c>
      <c r="BK16" s="608"/>
      <c r="BL16" s="555" t="str" cm="1">
        <f t="array" ref="BL16">IF(OR(BJ16="",BG16="",BH16="",BE16="",BI16="",BF16=""),"",_xlfn.IFS(
ROUND(IFERROR(VALUE(TRIM(SUBSTITUTE(BJ16,CHAR(160),""))),0),2)&gt;
ROUND(IFERROR(VALUE(TRIM(SUBSTITUTE(BG16,CHAR(160),""))),0),2),
"KO : Le montant retenu TTC est supérieur au montant raisonnable TTC. Merci de revoir la ligne de dépense ou plafonner son montant.",
ROUND(IFERROR(VALUE(TRIM(SUBSTITUTE(BH16,CHAR(160),""))),0),2)&gt;
ROUND(IFERROR(VALUE(TRIM(SUBSTITUTE(BE16,CHAR(160),""))),0),2),
"Attention : Le montant retenu HT est supérieur au montant HT raisonnable. Merci de revoir la ligne de dépense, plafonner son montant, ou justifier la reventillation HT / TVA.",
ROUND(IFERROR(VALUE(TRIM(SUBSTITUTE(BI16,CHAR(160),""))),0),2)&gt;
ROUND(IFERROR(VALUE(TRIM(SUBSTITUTE(BF16,CHAR(160),""))),0),2),
"Attention : Le montant TVA retenu est supérieur au montant TVA raisonnable. Merci de revoir la ligne de dépense, plafonner son montant, ou justifier la reventillation HT / TVA.",
ROUND(IFERROR(VALUE(TRIM(SUBSTITUTE(BJ16,CHAR(160),""))),0),2)&gt;
ROUND(IFERROR(VALUE(TRIM(SUBSTITUTE(MIN(O16,T16,Y16),CHAR(160),""))),0),2),
"Attention : Le devis retenu n'est pas le moins cher. Une justification de la part du porteur est nécessaire.",
ROUND(IFERROR(VALUE(TRIM(SUBSTITUTE(BJ16,CHAR(160),""))),0),2)=0,
"Attention : montant présenté entièrement écarté",
ROUND(IFERROR(VALUE(TRIM(SUBSTITUTE(BG16,CHAR(160),""))),0),2)=
ROUND(IFERROR(VALUE(TRIM(SUBSTITUTE(BJ16,CHAR(160),""))),0),2),
"OK",
ROUND(IFERROR(VALUE(TRIM(SUBSTITUTE(BG16,CHAR(160),""))),0),2)&gt;
ROUND(IFERROR(VALUE(TRIM(SUBSTITUTE(BJ16,CHAR(160),""))),0),2),
" OK : Montant instruit inférieur au montant raisonnable.",
TRUE,""
))</f>
        <v/>
      </c>
      <c r="BM16" s="555" t="str" cm="1">
        <f t="array" ref="BM16">IF(OR(BJ16="",AC16="",BH16="",AA16="",BI16="",AB16=""),"",_xlfn.IFS(
ROUND(IFERROR(VALUE(TRIM(SUBSTITUTE(BJ16,CHAR(160),""))),0),2)&gt;
ROUND(IFERROR(VALUE(TRIM(SUBSTITUTE(AC16,CHAR(160),""))),0),2),
"KO : Le montant retenu TTC est supérieur au montant présenté TTC. Merci de revoir la ligne de dépense ou plafonner son montant.",
ROUND(IFERROR(VALUE(TRIM(SUBSTITUTE(BH16,CHAR(160),""))),0),2)&gt;
ROUND(IFERROR(VALUE(TRIM(SUBSTITUTE(AA16,CHAR(160),""))),0),2),
"Attention : Le montant retenu HT est supérieur au montant HT présenté. Merci de revoir la ligne de dépense, plafonner son montant, ou justifier la reventillation HT / TVA.",
ROUND(IFERROR(VALUE(TRIM(SUBSTITUTE(BI16,CHAR(160),""))),0),2)&gt;
ROUND(IFERROR(VALUE(TRIM(SUBSTITUTE(AB16,CHAR(160),""))),0),2),
"Attention : Le montant TVA retenu est supérieur au montant TVA présenté. Merci de revoir la ligne de dépense, plafonner son montant, ou justifier la reventillation HT / TVA.",
ROUND(IFERROR(VALUE(TRIM(SUBSTITUTE(AC16,CHAR(160),""))),0),2)=0,
"",
ROUND(IFERROR(VALUE(TRIM(SUBSTITUTE(BJ16,CHAR(160),""))),0),2)=
ROUND(IFERROR(VALUE(TRIM(SUBSTITUTE(AC16,CHAR(160),""))),0),2),
"OK",
ROUND(IFERROR(VALUE(TRIM(SUBSTITUTE(BJ16,CHAR(160),""))),0),2)=0,
"Attention : Montant présenté entièrement rejeté.",
ROUND(IFERROR(VALUE(TRIM(SUBSTITUTE(BJ16,CHAR(160),""))),0),2)&lt;
ROUND(IFERROR(VALUE(TRIM(SUBSTITUTE(AC16,CHAR(160),""))),0),2),
"Attention : Montant présenté partiellement rejeté.",
TRUE,""
))</f>
        <v/>
      </c>
      <c r="BN16" s="554" t="str">
        <f t="shared" si="45"/>
        <v/>
      </c>
      <c r="BO16" s="554" t="str">
        <f t="shared" si="46"/>
        <v/>
      </c>
      <c r="BP16" s="645" t="str">
        <f t="shared" si="47"/>
        <v/>
      </c>
    </row>
    <row r="17" spans="1:68" ht="15" customHeight="1">
      <c r="A17" s="630">
        <v>13</v>
      </c>
      <c r="B17" s="545"/>
      <c r="C17" s="545"/>
      <c r="D17" s="546"/>
      <c r="E17" s="545"/>
      <c r="F17" s="557"/>
      <c r="G17" s="552"/>
      <c r="H17" s="556"/>
      <c r="I17" s="545"/>
      <c r="J17" s="561"/>
      <c r="K17" s="564"/>
      <c r="L17" s="557"/>
      <c r="M17" s="548"/>
      <c r="N17" s="549"/>
      <c r="O17" s="573" t="str">
        <f t="shared" si="50"/>
        <v/>
      </c>
      <c r="P17" s="575"/>
      <c r="Q17" s="550"/>
      <c r="R17" s="549"/>
      <c r="S17" s="549"/>
      <c r="T17" s="573" t="str">
        <f t="shared" si="1"/>
        <v/>
      </c>
      <c r="U17" s="586"/>
      <c r="V17" s="549"/>
      <c r="W17" s="549"/>
      <c r="X17" s="549"/>
      <c r="Y17" s="587" t="str">
        <f t="shared" si="49"/>
        <v/>
      </c>
      <c r="Z17" s="114"/>
      <c r="AA17" s="600" t="str" cm="1">
        <f t="array" ref="AA17">IF((_xlfn.IFS(TRIM(SUBSTITUTE(Z17,CHAR(160),""))="Devis 1",IFERROR(VALUE(TRIM(SUBSTITUTE(M17,CHAR(160),""))),0),TRIM(SUBSTITUTE(Z17,CHAR(160),""))="Devis 2",IFERROR(VALUE(TRIM(SUBSTITUTE(R17,CHAR(160),""))),0),TRIM(SUBSTITUTE(Z17,CHAR(160),""))="Devis 3",IFERROR(VALUE(TRIM(SUBSTITUTE(W17,CHAR(160),""))),0),TRUE,0)*IFERROR(VALUE(TRIM(SUBSTITUTE(D17,CHAR(160),""))),0))=0,"",_xlfn.IFS(TRIM(SUBSTITUTE(Z17,CHAR(160),""))="Devis 1",IFERROR(VALUE(TRIM(SUBSTITUTE(M17,CHAR(160),""))),0),TRIM(SUBSTITUTE(Z17,CHAR(160),""))="Devis 2",IFERROR(VALUE(TRIM(SUBSTITUTE(R17,CHAR(160),""))),0),TRIM(SUBSTITUTE(Z17,CHAR(160),""))="Devis 3",IFERROR(VALUE(TRIM(SUBSTITUTE(W17,CHAR(160),""))),0),TRUE,0)*IFERROR(VALUE(TRIM(SUBSTITUTE(D17,CHAR(160),""))),0))</f>
        <v/>
      </c>
      <c r="AB17" s="551" t="str" cm="1">
        <f t="array" ref="AB17">IF(ROUND((_xlfn.IFS(TRIM(SUBSTITUTE(Z17,CHAR(160),""))="Devis 1",IFERROR(VALUE(TRIM(SUBSTITUTE(N17,CHAR(160),""))),0),TRIM(SUBSTITUTE(Z17,CHAR(160),""))="Devis 2",IFERROR(VALUE(TRIM(SUBSTITUTE(S17,CHAR(160),""))),0),TRIM(SUBSTITUTE(Z17,CHAR(160),""))="Devis 3",IFERROR(VALUE(TRIM(SUBSTITUTE(X17,CHAR(160),""))),0),TRUE,0)*IFERROR(VALUE(TRIM(SUBSTITUTE(D17,CHAR(160),""))),0)),2)=0,IF(AA17&lt;&gt;"",0,""),ROUND((_xlfn.IFS(TRIM(SUBSTITUTE(Z17,CHAR(160),""))="Devis 1",IFERROR(VALUE(TRIM(SUBSTITUTE(N17,CHAR(160),""))),0),TRIM(SUBSTITUTE(Z17,CHAR(160),""))="Devis 2",IFERROR(VALUE(TRIM(SUBSTITUTE(S17,CHAR(160),""))),0),TRIM(SUBSTITUTE(Z17,CHAR(160),""))="Devis 3",IFERROR(VALUE(TRIM(SUBSTITUTE(X17,CHAR(160),""))),0),TRUE,0)*IFERROR(VALUE(TRIM(SUBSTITUTE(D17,CHAR(160),""))),0)),2))</f>
        <v/>
      </c>
      <c r="AC17" s="601" t="str">
        <f t="shared" si="48"/>
        <v/>
      </c>
      <c r="AD17" s="629"/>
      <c r="AE17" s="644" t="str">
        <f t="shared" si="16"/>
        <v/>
      </c>
      <c r="AF17" s="553" t="str">
        <f t="shared" si="17"/>
        <v/>
      </c>
      <c r="AG17" s="553" t="str">
        <f t="shared" si="18"/>
        <v/>
      </c>
      <c r="AH17" s="553" t="str">
        <f t="shared" si="19"/>
        <v/>
      </c>
      <c r="AI17" s="553" t="str">
        <f t="shared" si="20"/>
        <v/>
      </c>
      <c r="AJ17" s="553" t="str">
        <f t="shared" si="21"/>
        <v/>
      </c>
      <c r="AK17" s="553" t="str">
        <f t="shared" si="22"/>
        <v/>
      </c>
      <c r="AL17" s="553" t="str">
        <f t="shared" si="23"/>
        <v/>
      </c>
      <c r="AM17" s="517" t="str">
        <f t="shared" si="24"/>
        <v/>
      </c>
      <c r="AN17" s="651" t="str">
        <f t="shared" si="25"/>
        <v/>
      </c>
      <c r="AO17" s="553" t="str">
        <f t="shared" si="26"/>
        <v/>
      </c>
      <c r="AP17" s="553" t="str">
        <f t="shared" si="27"/>
        <v/>
      </c>
      <c r="AQ17" s="553" t="str">
        <f t="shared" si="28"/>
        <v/>
      </c>
      <c r="AR17" s="573" t="str">
        <f t="shared" si="29"/>
        <v/>
      </c>
      <c r="AS17" s="656" t="str">
        <f t="shared" si="30"/>
        <v/>
      </c>
      <c r="AT17" s="553" t="str">
        <f t="shared" si="31"/>
        <v/>
      </c>
      <c r="AU17" s="553" t="str">
        <f t="shared" si="32"/>
        <v/>
      </c>
      <c r="AV17" s="553" t="str">
        <f t="shared" si="33"/>
        <v/>
      </c>
      <c r="AW17" s="573" t="str">
        <f t="shared" si="34"/>
        <v/>
      </c>
      <c r="AX17" s="657" t="str">
        <f t="shared" si="35"/>
        <v/>
      </c>
      <c r="AY17" s="553" t="str">
        <f t="shared" si="36"/>
        <v/>
      </c>
      <c r="AZ17" s="553" t="str">
        <f t="shared" si="37"/>
        <v/>
      </c>
      <c r="BA17" s="553" t="str">
        <f t="shared" si="38"/>
        <v/>
      </c>
      <c r="BB17" s="596" t="str">
        <f t="shared" si="39"/>
        <v/>
      </c>
      <c r="BC17" s="591" t="str">
        <f t="shared" si="40"/>
        <v/>
      </c>
      <c r="BD17" s="547"/>
      <c r="BE17" s="554" t="str">
        <f t="shared" si="41"/>
        <v/>
      </c>
      <c r="BF17" s="554" t="str">
        <f t="shared" si="42"/>
        <v/>
      </c>
      <c r="BG17" s="606" t="str">
        <f t="shared" si="43"/>
        <v/>
      </c>
      <c r="BH17" s="611" t="str" cm="1">
        <f t="array" ref="BH17">IF($AG17="","",
_xlfn.IFS(
$BC17="Devis 1",
IF(ISBLANK(AP17),"",IFERROR(VALUE(TRIM(SUBSTITUTE(AP17,CHAR(160),""))),0)*IFERROR(VALUE(TRIM(SUBSTITUTE($AG17,CHAR(160),""))),0)),
$BC17="Devis 2",
IF(ISBLANK(AU17),"",IFERROR(VALUE(TRIM(SUBSTITUTE(AU17,CHAR(160),""))),0)*IFERROR(VALUE(TRIM(SUBSTITUTE($AG17,CHAR(160),""))),0)),
$BC17="Devis 3",
IF(ISBLANK(AZ17),"",IFERROR(VALUE(TRIM(SUBSTITUTE(AZ17,CHAR(160),""))),0)*IFERROR(VALUE(TRIM(SUBSTITUTE($AG17,CHAR(160),""))),0)),
TRUE,0
)
)</f>
        <v/>
      </c>
      <c r="BI17" s="611" t="str" cm="1">
        <f t="array" ref="BI17">IF($AG17="","",
_xlfn.IFS(
$BC17="Devis 1",
IF(ISBLANK(AQ17),"",IFERROR(VALUE(TRIM(SUBSTITUTE(AQ17,CHAR(160),""))),0)*IFERROR(VALUE(TRIM(SUBSTITUTE($AG17,CHAR(160),""))),0)),
$BC17="Devis 2",
IF(ISBLANK(AV17),"",IFERROR(VALUE(TRIM(SUBSTITUTE(AV17,CHAR(160),""))),0)*IFERROR(VALUE(TRIM(SUBSTITUTE($AG17,CHAR(160),""))),0)),
$BC17="Devis 3",
IF(ISBLANK(BA17),"",IFERROR(VALUE(TRIM(SUBSTITUTE(BA17,CHAR(160),""))),0)*IFERROR(VALUE(TRIM(SUBSTITUTE($AG17,CHAR(160),""))),0)),
TRUE,0
)
)</f>
        <v/>
      </c>
      <c r="BJ17" s="612" t="str">
        <f t="shared" si="44"/>
        <v/>
      </c>
      <c r="BK17" s="608"/>
      <c r="BL17" s="555" t="str" cm="1">
        <f t="array" ref="BL17">IF(OR(BJ17="",BG17="",BH17="",BE17="",BI17="",BF17=""),"",_xlfn.IFS(
ROUND(IFERROR(VALUE(TRIM(SUBSTITUTE(BJ17,CHAR(160),""))),0),2)&gt;
ROUND(IFERROR(VALUE(TRIM(SUBSTITUTE(BG17,CHAR(160),""))),0),2),
"KO : Le montant retenu TTC est supérieur au montant raisonnable TTC. Merci de revoir la ligne de dépense ou plafonner son montant.",
ROUND(IFERROR(VALUE(TRIM(SUBSTITUTE(BH17,CHAR(160),""))),0),2)&gt;
ROUND(IFERROR(VALUE(TRIM(SUBSTITUTE(BE17,CHAR(160),""))),0),2),
"Attention : Le montant retenu HT est supérieur au montant HT raisonnable. Merci de revoir la ligne de dépense, plafonner son montant, ou justifier la reventillation HT / TVA.",
ROUND(IFERROR(VALUE(TRIM(SUBSTITUTE(BI17,CHAR(160),""))),0),2)&gt;
ROUND(IFERROR(VALUE(TRIM(SUBSTITUTE(BF17,CHAR(160),""))),0),2),
"Attention : Le montant TVA retenu est supérieur au montant TVA raisonnable. Merci de revoir la ligne de dépense, plafonner son montant, ou justifier la reventillation HT / TVA.",
ROUND(IFERROR(VALUE(TRIM(SUBSTITUTE(BJ17,CHAR(160),""))),0),2)&gt;
ROUND(IFERROR(VALUE(TRIM(SUBSTITUTE(MIN(O17,T17,Y17),CHAR(160),""))),0),2),
"Attention : Le devis retenu n'est pas le moins cher. Une justification de la part du porteur est nécessaire.",
ROUND(IFERROR(VALUE(TRIM(SUBSTITUTE(BJ17,CHAR(160),""))),0),2)=0,
"Attention : montant présenté entièrement écarté",
ROUND(IFERROR(VALUE(TRIM(SUBSTITUTE(BG17,CHAR(160),""))),0),2)=
ROUND(IFERROR(VALUE(TRIM(SUBSTITUTE(BJ17,CHAR(160),""))),0),2),
"OK",
ROUND(IFERROR(VALUE(TRIM(SUBSTITUTE(BG17,CHAR(160),""))),0),2)&gt;
ROUND(IFERROR(VALUE(TRIM(SUBSTITUTE(BJ17,CHAR(160),""))),0),2),
" OK : Montant instruit inférieur au montant raisonnable.",
TRUE,""
))</f>
        <v/>
      </c>
      <c r="BM17" s="555" t="str" cm="1">
        <f t="array" ref="BM17">IF(OR(BJ17="",AC17="",BH17="",AA17="",BI17="",AB17=""),"",_xlfn.IFS(
ROUND(IFERROR(VALUE(TRIM(SUBSTITUTE(BJ17,CHAR(160),""))),0),2)&gt;
ROUND(IFERROR(VALUE(TRIM(SUBSTITUTE(AC17,CHAR(160),""))),0),2),
"KO : Le montant retenu TTC est supérieur au montant présenté TTC. Merci de revoir la ligne de dépense ou plafonner son montant.",
ROUND(IFERROR(VALUE(TRIM(SUBSTITUTE(BH17,CHAR(160),""))),0),2)&gt;
ROUND(IFERROR(VALUE(TRIM(SUBSTITUTE(AA17,CHAR(160),""))),0),2),
"Attention : Le montant retenu HT est supérieur au montant HT présenté. Merci de revoir la ligne de dépense, plafonner son montant, ou justifier la reventillation HT / TVA.",
ROUND(IFERROR(VALUE(TRIM(SUBSTITUTE(BI17,CHAR(160),""))),0),2)&gt;
ROUND(IFERROR(VALUE(TRIM(SUBSTITUTE(AB17,CHAR(160),""))),0),2),
"Attention : Le montant TVA retenu est supérieur au montant TVA présenté. Merci de revoir la ligne de dépense, plafonner son montant, ou justifier la reventillation HT / TVA.",
ROUND(IFERROR(VALUE(TRIM(SUBSTITUTE(AC17,CHAR(160),""))),0),2)=0,
"",
ROUND(IFERROR(VALUE(TRIM(SUBSTITUTE(BJ17,CHAR(160),""))),0),2)=
ROUND(IFERROR(VALUE(TRIM(SUBSTITUTE(AC17,CHAR(160),""))),0),2),
"OK",
ROUND(IFERROR(VALUE(TRIM(SUBSTITUTE(BJ17,CHAR(160),""))),0),2)=0,
"Attention : Montant présenté entièrement rejeté.",
ROUND(IFERROR(VALUE(TRIM(SUBSTITUTE(BJ17,CHAR(160),""))),0),2)&lt;
ROUND(IFERROR(VALUE(TRIM(SUBSTITUTE(AC17,CHAR(160),""))),0),2),
"Attention : Montant présenté partiellement rejeté.",
TRUE,""
))</f>
        <v/>
      </c>
      <c r="BN17" s="554" t="str">
        <f t="shared" si="45"/>
        <v/>
      </c>
      <c r="BO17" s="554" t="str">
        <f t="shared" si="46"/>
        <v/>
      </c>
      <c r="BP17" s="645" t="str">
        <f t="shared" si="47"/>
        <v/>
      </c>
    </row>
    <row r="18" spans="1:68" ht="15" customHeight="1">
      <c r="A18" s="630">
        <v>14</v>
      </c>
      <c r="B18" s="545"/>
      <c r="C18" s="545"/>
      <c r="D18" s="546"/>
      <c r="E18" s="545"/>
      <c r="F18" s="557"/>
      <c r="G18" s="552"/>
      <c r="H18" s="556"/>
      <c r="I18" s="545"/>
      <c r="J18" s="561"/>
      <c r="K18" s="564"/>
      <c r="L18" s="557"/>
      <c r="M18" s="548"/>
      <c r="N18" s="549"/>
      <c r="O18" s="573" t="str">
        <f t="shared" si="50"/>
        <v/>
      </c>
      <c r="P18" s="575"/>
      <c r="Q18" s="550"/>
      <c r="R18" s="549"/>
      <c r="S18" s="549"/>
      <c r="T18" s="573" t="str">
        <f t="shared" si="1"/>
        <v/>
      </c>
      <c r="U18" s="586"/>
      <c r="V18" s="549"/>
      <c r="W18" s="549"/>
      <c r="X18" s="549"/>
      <c r="Y18" s="587" t="str">
        <f t="shared" si="49"/>
        <v/>
      </c>
      <c r="Z18" s="114"/>
      <c r="AA18" s="600" t="str" cm="1">
        <f t="array" ref="AA18">IF((_xlfn.IFS(TRIM(SUBSTITUTE(Z18,CHAR(160),""))="Devis 1",IFERROR(VALUE(TRIM(SUBSTITUTE(M18,CHAR(160),""))),0),TRIM(SUBSTITUTE(Z18,CHAR(160),""))="Devis 2",IFERROR(VALUE(TRIM(SUBSTITUTE(R18,CHAR(160),""))),0),TRIM(SUBSTITUTE(Z18,CHAR(160),""))="Devis 3",IFERROR(VALUE(TRIM(SUBSTITUTE(W18,CHAR(160),""))),0),TRUE,0)*IFERROR(VALUE(TRIM(SUBSTITUTE(D18,CHAR(160),""))),0))=0,"",_xlfn.IFS(TRIM(SUBSTITUTE(Z18,CHAR(160),""))="Devis 1",IFERROR(VALUE(TRIM(SUBSTITUTE(M18,CHAR(160),""))),0),TRIM(SUBSTITUTE(Z18,CHAR(160),""))="Devis 2",IFERROR(VALUE(TRIM(SUBSTITUTE(R18,CHAR(160),""))),0),TRIM(SUBSTITUTE(Z18,CHAR(160),""))="Devis 3",IFERROR(VALUE(TRIM(SUBSTITUTE(W18,CHAR(160),""))),0),TRUE,0)*IFERROR(VALUE(TRIM(SUBSTITUTE(D18,CHAR(160),""))),0))</f>
        <v/>
      </c>
      <c r="AB18" s="551" t="str" cm="1">
        <f t="array" ref="AB18">IF(ROUND((_xlfn.IFS(TRIM(SUBSTITUTE(Z18,CHAR(160),""))="Devis 1",IFERROR(VALUE(TRIM(SUBSTITUTE(N18,CHAR(160),""))),0),TRIM(SUBSTITUTE(Z18,CHAR(160),""))="Devis 2",IFERROR(VALUE(TRIM(SUBSTITUTE(S18,CHAR(160),""))),0),TRIM(SUBSTITUTE(Z18,CHAR(160),""))="Devis 3",IFERROR(VALUE(TRIM(SUBSTITUTE(X18,CHAR(160),""))),0),TRUE,0)*IFERROR(VALUE(TRIM(SUBSTITUTE(D18,CHAR(160),""))),0)),2)=0,IF(AA18&lt;&gt;"",0,""),ROUND((_xlfn.IFS(TRIM(SUBSTITUTE(Z18,CHAR(160),""))="Devis 1",IFERROR(VALUE(TRIM(SUBSTITUTE(N18,CHAR(160),""))),0),TRIM(SUBSTITUTE(Z18,CHAR(160),""))="Devis 2",IFERROR(VALUE(TRIM(SUBSTITUTE(S18,CHAR(160),""))),0),TRIM(SUBSTITUTE(Z18,CHAR(160),""))="Devis 3",IFERROR(VALUE(TRIM(SUBSTITUTE(X18,CHAR(160),""))),0),TRUE,0)*IFERROR(VALUE(TRIM(SUBSTITUTE(D18,CHAR(160),""))),0)),2))</f>
        <v/>
      </c>
      <c r="AC18" s="601" t="str">
        <f t="shared" si="48"/>
        <v/>
      </c>
      <c r="AD18" s="629"/>
      <c r="AE18" s="644" t="str">
        <f t="shared" si="16"/>
        <v/>
      </c>
      <c r="AF18" s="553" t="str">
        <f t="shared" si="17"/>
        <v/>
      </c>
      <c r="AG18" s="553" t="str">
        <f t="shared" si="18"/>
        <v/>
      </c>
      <c r="AH18" s="553" t="str">
        <f t="shared" si="19"/>
        <v/>
      </c>
      <c r="AI18" s="553" t="str">
        <f t="shared" si="20"/>
        <v/>
      </c>
      <c r="AJ18" s="553" t="str">
        <f t="shared" si="21"/>
        <v/>
      </c>
      <c r="AK18" s="553" t="str">
        <f t="shared" si="22"/>
        <v/>
      </c>
      <c r="AL18" s="553" t="str">
        <f t="shared" si="23"/>
        <v/>
      </c>
      <c r="AM18" s="517" t="str">
        <f t="shared" si="24"/>
        <v/>
      </c>
      <c r="AN18" s="651" t="str">
        <f t="shared" si="25"/>
        <v/>
      </c>
      <c r="AO18" s="553" t="str">
        <f t="shared" si="26"/>
        <v/>
      </c>
      <c r="AP18" s="553" t="str">
        <f t="shared" si="27"/>
        <v/>
      </c>
      <c r="AQ18" s="553" t="str">
        <f t="shared" si="28"/>
        <v/>
      </c>
      <c r="AR18" s="573" t="str">
        <f t="shared" si="29"/>
        <v/>
      </c>
      <c r="AS18" s="656" t="str">
        <f t="shared" si="30"/>
        <v/>
      </c>
      <c r="AT18" s="553" t="str">
        <f t="shared" si="31"/>
        <v/>
      </c>
      <c r="AU18" s="553" t="str">
        <f t="shared" si="32"/>
        <v/>
      </c>
      <c r="AV18" s="553" t="str">
        <f t="shared" si="33"/>
        <v/>
      </c>
      <c r="AW18" s="573" t="str">
        <f t="shared" si="34"/>
        <v/>
      </c>
      <c r="AX18" s="657" t="str">
        <f t="shared" si="35"/>
        <v/>
      </c>
      <c r="AY18" s="553" t="str">
        <f t="shared" si="36"/>
        <v/>
      </c>
      <c r="AZ18" s="553" t="str">
        <f t="shared" si="37"/>
        <v/>
      </c>
      <c r="BA18" s="553" t="str">
        <f t="shared" si="38"/>
        <v/>
      </c>
      <c r="BB18" s="596" t="str">
        <f t="shared" si="39"/>
        <v/>
      </c>
      <c r="BC18" s="591" t="str">
        <f t="shared" si="40"/>
        <v/>
      </c>
      <c r="BD18" s="547"/>
      <c r="BE18" s="554" t="str">
        <f t="shared" si="41"/>
        <v/>
      </c>
      <c r="BF18" s="554" t="str">
        <f t="shared" si="42"/>
        <v/>
      </c>
      <c r="BG18" s="606" t="str">
        <f t="shared" si="43"/>
        <v/>
      </c>
      <c r="BH18" s="611" t="str" cm="1">
        <f t="array" ref="BH18">IF($AG18="","",
_xlfn.IFS(
$BC18="Devis 1",
IF(ISBLANK(AP18),"",IFERROR(VALUE(TRIM(SUBSTITUTE(AP18,CHAR(160),""))),0)*IFERROR(VALUE(TRIM(SUBSTITUTE($AG18,CHAR(160),""))),0)),
$BC18="Devis 2",
IF(ISBLANK(AU18),"",IFERROR(VALUE(TRIM(SUBSTITUTE(AU18,CHAR(160),""))),0)*IFERROR(VALUE(TRIM(SUBSTITUTE($AG18,CHAR(160),""))),0)),
$BC18="Devis 3",
IF(ISBLANK(AZ18),"",IFERROR(VALUE(TRIM(SUBSTITUTE(AZ18,CHAR(160),""))),0)*IFERROR(VALUE(TRIM(SUBSTITUTE($AG18,CHAR(160),""))),0)),
TRUE,0
)
)</f>
        <v/>
      </c>
      <c r="BI18" s="611" t="str" cm="1">
        <f t="array" ref="BI18">IF($AG18="","",
_xlfn.IFS(
$BC18="Devis 1",
IF(ISBLANK(AQ18),"",IFERROR(VALUE(TRIM(SUBSTITUTE(AQ18,CHAR(160),""))),0)*IFERROR(VALUE(TRIM(SUBSTITUTE($AG18,CHAR(160),""))),0)),
$BC18="Devis 2",
IF(ISBLANK(AV18),"",IFERROR(VALUE(TRIM(SUBSTITUTE(AV18,CHAR(160),""))),0)*IFERROR(VALUE(TRIM(SUBSTITUTE($AG18,CHAR(160),""))),0)),
$BC18="Devis 3",
IF(ISBLANK(BA18),"",IFERROR(VALUE(TRIM(SUBSTITUTE(BA18,CHAR(160),""))),0)*IFERROR(VALUE(TRIM(SUBSTITUTE($AG18,CHAR(160),""))),0)),
TRUE,0
)
)</f>
        <v/>
      </c>
      <c r="BJ18" s="612" t="str">
        <f t="shared" si="44"/>
        <v/>
      </c>
      <c r="BK18" s="608"/>
      <c r="BL18" s="555" t="str" cm="1">
        <f t="array" ref="BL18">IF(OR(BJ18="",BG18="",BH18="",BE18="",BI18="",BF18=""),"",_xlfn.IFS(
ROUND(IFERROR(VALUE(TRIM(SUBSTITUTE(BJ18,CHAR(160),""))),0),2)&gt;
ROUND(IFERROR(VALUE(TRIM(SUBSTITUTE(BG18,CHAR(160),""))),0),2),
"KO : Le montant retenu TTC est supérieur au montant raisonnable TTC. Merci de revoir la ligne de dépense ou plafonner son montant.",
ROUND(IFERROR(VALUE(TRIM(SUBSTITUTE(BH18,CHAR(160),""))),0),2)&gt;
ROUND(IFERROR(VALUE(TRIM(SUBSTITUTE(BE18,CHAR(160),""))),0),2),
"Attention : Le montant retenu HT est supérieur au montant HT raisonnable. Merci de revoir la ligne de dépense, plafonner son montant, ou justifier la reventillation HT / TVA.",
ROUND(IFERROR(VALUE(TRIM(SUBSTITUTE(BI18,CHAR(160),""))),0),2)&gt;
ROUND(IFERROR(VALUE(TRIM(SUBSTITUTE(BF18,CHAR(160),""))),0),2),
"Attention : Le montant TVA retenu est supérieur au montant TVA raisonnable. Merci de revoir la ligne de dépense, plafonner son montant, ou justifier la reventillation HT / TVA.",
ROUND(IFERROR(VALUE(TRIM(SUBSTITUTE(BJ18,CHAR(160),""))),0),2)&gt;
ROUND(IFERROR(VALUE(TRIM(SUBSTITUTE(MIN(O18,T18,Y18),CHAR(160),""))),0),2),
"Attention : Le devis retenu n'est pas le moins cher. Une justification de la part du porteur est nécessaire.",
ROUND(IFERROR(VALUE(TRIM(SUBSTITUTE(BJ18,CHAR(160),""))),0),2)=0,
"Attention : montant présenté entièrement écarté",
ROUND(IFERROR(VALUE(TRIM(SUBSTITUTE(BG18,CHAR(160),""))),0),2)=
ROUND(IFERROR(VALUE(TRIM(SUBSTITUTE(BJ18,CHAR(160),""))),0),2),
"OK",
ROUND(IFERROR(VALUE(TRIM(SUBSTITUTE(BG18,CHAR(160),""))),0),2)&gt;
ROUND(IFERROR(VALUE(TRIM(SUBSTITUTE(BJ18,CHAR(160),""))),0),2),
" OK : Montant instruit inférieur au montant raisonnable.",
TRUE,""
))</f>
        <v/>
      </c>
      <c r="BM18" s="555" t="str" cm="1">
        <f t="array" ref="BM18">IF(OR(BJ18="",AC18="",BH18="",AA18="",BI18="",AB18=""),"",_xlfn.IFS(
ROUND(IFERROR(VALUE(TRIM(SUBSTITUTE(BJ18,CHAR(160),""))),0),2)&gt;
ROUND(IFERROR(VALUE(TRIM(SUBSTITUTE(AC18,CHAR(160),""))),0),2),
"KO : Le montant retenu TTC est supérieur au montant présenté TTC. Merci de revoir la ligne de dépense ou plafonner son montant.",
ROUND(IFERROR(VALUE(TRIM(SUBSTITUTE(BH18,CHAR(160),""))),0),2)&gt;
ROUND(IFERROR(VALUE(TRIM(SUBSTITUTE(AA18,CHAR(160),""))),0),2),
"Attention : Le montant retenu HT est supérieur au montant HT présenté. Merci de revoir la ligne de dépense, plafonner son montant, ou justifier la reventillation HT / TVA.",
ROUND(IFERROR(VALUE(TRIM(SUBSTITUTE(BI18,CHAR(160),""))),0),2)&gt;
ROUND(IFERROR(VALUE(TRIM(SUBSTITUTE(AB18,CHAR(160),""))),0),2),
"Attention : Le montant TVA retenu est supérieur au montant TVA présenté. Merci de revoir la ligne de dépense, plafonner son montant, ou justifier la reventillation HT / TVA.",
ROUND(IFERROR(VALUE(TRIM(SUBSTITUTE(AC18,CHAR(160),""))),0),2)=0,
"",
ROUND(IFERROR(VALUE(TRIM(SUBSTITUTE(BJ18,CHAR(160),""))),0),2)=
ROUND(IFERROR(VALUE(TRIM(SUBSTITUTE(AC18,CHAR(160),""))),0),2),
"OK",
ROUND(IFERROR(VALUE(TRIM(SUBSTITUTE(BJ18,CHAR(160),""))),0),2)=0,
"Attention : Montant présenté entièrement rejeté.",
ROUND(IFERROR(VALUE(TRIM(SUBSTITUTE(BJ18,CHAR(160),""))),0),2)&lt;
ROUND(IFERROR(VALUE(TRIM(SUBSTITUTE(AC18,CHAR(160),""))),0),2),
"Attention : Montant présenté partiellement rejeté.",
TRUE,""
))</f>
        <v/>
      </c>
      <c r="BN18" s="554" t="str">
        <f t="shared" si="45"/>
        <v/>
      </c>
      <c r="BO18" s="554" t="str">
        <f t="shared" si="46"/>
        <v/>
      </c>
      <c r="BP18" s="645" t="str">
        <f t="shared" si="47"/>
        <v/>
      </c>
    </row>
    <row r="19" spans="1:68" ht="15" customHeight="1">
      <c r="A19" s="630">
        <v>15</v>
      </c>
      <c r="B19" s="545"/>
      <c r="C19" s="545"/>
      <c r="D19" s="546"/>
      <c r="E19" s="545"/>
      <c r="F19" s="557"/>
      <c r="G19" s="552"/>
      <c r="H19" s="556"/>
      <c r="I19" s="545"/>
      <c r="J19" s="561"/>
      <c r="K19" s="564"/>
      <c r="L19" s="557"/>
      <c r="M19" s="548"/>
      <c r="N19" s="549"/>
      <c r="O19" s="573" t="str">
        <f t="shared" si="50"/>
        <v/>
      </c>
      <c r="P19" s="575"/>
      <c r="Q19" s="550"/>
      <c r="R19" s="549"/>
      <c r="S19" s="549"/>
      <c r="T19" s="573" t="str">
        <f t="shared" si="1"/>
        <v/>
      </c>
      <c r="U19" s="586"/>
      <c r="V19" s="549"/>
      <c r="W19" s="549"/>
      <c r="X19" s="549"/>
      <c r="Y19" s="587" t="str">
        <f t="shared" si="49"/>
        <v/>
      </c>
      <c r="Z19" s="114"/>
      <c r="AA19" s="600" t="str" cm="1">
        <f t="array" ref="AA19">IF((_xlfn.IFS(TRIM(SUBSTITUTE(Z19,CHAR(160),""))="Devis 1",IFERROR(VALUE(TRIM(SUBSTITUTE(M19,CHAR(160),""))),0),TRIM(SUBSTITUTE(Z19,CHAR(160),""))="Devis 2",IFERROR(VALUE(TRIM(SUBSTITUTE(R19,CHAR(160),""))),0),TRIM(SUBSTITUTE(Z19,CHAR(160),""))="Devis 3",IFERROR(VALUE(TRIM(SUBSTITUTE(W19,CHAR(160),""))),0),TRUE,0)*IFERROR(VALUE(TRIM(SUBSTITUTE(D19,CHAR(160),""))),0))=0,"",_xlfn.IFS(TRIM(SUBSTITUTE(Z19,CHAR(160),""))="Devis 1",IFERROR(VALUE(TRIM(SUBSTITUTE(M19,CHAR(160),""))),0),TRIM(SUBSTITUTE(Z19,CHAR(160),""))="Devis 2",IFERROR(VALUE(TRIM(SUBSTITUTE(R19,CHAR(160),""))),0),TRIM(SUBSTITUTE(Z19,CHAR(160),""))="Devis 3",IFERROR(VALUE(TRIM(SUBSTITUTE(W19,CHAR(160),""))),0),TRUE,0)*IFERROR(VALUE(TRIM(SUBSTITUTE(D19,CHAR(160),""))),0))</f>
        <v/>
      </c>
      <c r="AB19" s="551" t="str" cm="1">
        <f t="array" ref="AB19">IF(ROUND((_xlfn.IFS(TRIM(SUBSTITUTE(Z19,CHAR(160),""))="Devis 1",IFERROR(VALUE(TRIM(SUBSTITUTE(N19,CHAR(160),""))),0),TRIM(SUBSTITUTE(Z19,CHAR(160),""))="Devis 2",IFERROR(VALUE(TRIM(SUBSTITUTE(S19,CHAR(160),""))),0),TRIM(SUBSTITUTE(Z19,CHAR(160),""))="Devis 3",IFERROR(VALUE(TRIM(SUBSTITUTE(X19,CHAR(160),""))),0),TRUE,0)*IFERROR(VALUE(TRIM(SUBSTITUTE(D19,CHAR(160),""))),0)),2)=0,IF(AA19&lt;&gt;"",0,""),ROUND((_xlfn.IFS(TRIM(SUBSTITUTE(Z19,CHAR(160),""))="Devis 1",IFERROR(VALUE(TRIM(SUBSTITUTE(N19,CHAR(160),""))),0),TRIM(SUBSTITUTE(Z19,CHAR(160),""))="Devis 2",IFERROR(VALUE(TRIM(SUBSTITUTE(S19,CHAR(160),""))),0),TRIM(SUBSTITUTE(Z19,CHAR(160),""))="Devis 3",IFERROR(VALUE(TRIM(SUBSTITUTE(X19,CHAR(160),""))),0),TRUE,0)*IFERROR(VALUE(TRIM(SUBSTITUTE(D19,CHAR(160),""))),0)),2))</f>
        <v/>
      </c>
      <c r="AC19" s="601" t="str">
        <f t="shared" si="48"/>
        <v/>
      </c>
      <c r="AD19" s="629"/>
      <c r="AE19" s="644" t="str">
        <f t="shared" si="16"/>
        <v/>
      </c>
      <c r="AF19" s="553" t="str">
        <f t="shared" si="17"/>
        <v/>
      </c>
      <c r="AG19" s="553" t="str">
        <f t="shared" si="18"/>
        <v/>
      </c>
      <c r="AH19" s="553" t="str">
        <f t="shared" si="19"/>
        <v/>
      </c>
      <c r="AI19" s="553" t="str">
        <f t="shared" si="20"/>
        <v/>
      </c>
      <c r="AJ19" s="553" t="str">
        <f t="shared" si="21"/>
        <v/>
      </c>
      <c r="AK19" s="553" t="str">
        <f t="shared" si="22"/>
        <v/>
      </c>
      <c r="AL19" s="553" t="str">
        <f t="shared" si="23"/>
        <v/>
      </c>
      <c r="AM19" s="517" t="str">
        <f t="shared" si="24"/>
        <v/>
      </c>
      <c r="AN19" s="651" t="str">
        <f t="shared" si="25"/>
        <v/>
      </c>
      <c r="AO19" s="553" t="str">
        <f t="shared" si="26"/>
        <v/>
      </c>
      <c r="AP19" s="553" t="str">
        <f t="shared" si="27"/>
        <v/>
      </c>
      <c r="AQ19" s="553" t="str">
        <f t="shared" si="28"/>
        <v/>
      </c>
      <c r="AR19" s="573" t="str">
        <f t="shared" si="29"/>
        <v/>
      </c>
      <c r="AS19" s="656" t="str">
        <f t="shared" si="30"/>
        <v/>
      </c>
      <c r="AT19" s="553" t="str">
        <f t="shared" si="31"/>
        <v/>
      </c>
      <c r="AU19" s="553" t="str">
        <f t="shared" si="32"/>
        <v/>
      </c>
      <c r="AV19" s="553" t="str">
        <f t="shared" si="33"/>
        <v/>
      </c>
      <c r="AW19" s="573" t="str">
        <f t="shared" si="34"/>
        <v/>
      </c>
      <c r="AX19" s="657" t="str">
        <f t="shared" si="35"/>
        <v/>
      </c>
      <c r="AY19" s="553" t="str">
        <f t="shared" si="36"/>
        <v/>
      </c>
      <c r="AZ19" s="553" t="str">
        <f t="shared" si="37"/>
        <v/>
      </c>
      <c r="BA19" s="553" t="str">
        <f t="shared" si="38"/>
        <v/>
      </c>
      <c r="BB19" s="596" t="str">
        <f t="shared" si="39"/>
        <v/>
      </c>
      <c r="BC19" s="591" t="str">
        <f t="shared" si="40"/>
        <v/>
      </c>
      <c r="BD19" s="547"/>
      <c r="BE19" s="554" t="str">
        <f t="shared" si="41"/>
        <v/>
      </c>
      <c r="BF19" s="554" t="str">
        <f t="shared" si="42"/>
        <v/>
      </c>
      <c r="BG19" s="606" t="str">
        <f t="shared" si="43"/>
        <v/>
      </c>
      <c r="BH19" s="611" t="str" cm="1">
        <f t="array" ref="BH19">IF($AG19="","",
_xlfn.IFS(
$BC19="Devis 1",
IF(ISBLANK(AP19),"",IFERROR(VALUE(TRIM(SUBSTITUTE(AP19,CHAR(160),""))),0)*IFERROR(VALUE(TRIM(SUBSTITUTE($AG19,CHAR(160),""))),0)),
$BC19="Devis 2",
IF(ISBLANK(AU19),"",IFERROR(VALUE(TRIM(SUBSTITUTE(AU19,CHAR(160),""))),0)*IFERROR(VALUE(TRIM(SUBSTITUTE($AG19,CHAR(160),""))),0)),
$BC19="Devis 3",
IF(ISBLANK(AZ19),"",IFERROR(VALUE(TRIM(SUBSTITUTE(AZ19,CHAR(160),""))),0)*IFERROR(VALUE(TRIM(SUBSTITUTE($AG19,CHAR(160),""))),0)),
TRUE,0
)
)</f>
        <v/>
      </c>
      <c r="BI19" s="611" t="str" cm="1">
        <f t="array" ref="BI19">IF($AG19="","",
_xlfn.IFS(
$BC19="Devis 1",
IF(ISBLANK(AQ19),"",IFERROR(VALUE(TRIM(SUBSTITUTE(AQ19,CHAR(160),""))),0)*IFERROR(VALUE(TRIM(SUBSTITUTE($AG19,CHAR(160),""))),0)),
$BC19="Devis 2",
IF(ISBLANK(AV19),"",IFERROR(VALUE(TRIM(SUBSTITUTE(AV19,CHAR(160),""))),0)*IFERROR(VALUE(TRIM(SUBSTITUTE($AG19,CHAR(160),""))),0)),
$BC19="Devis 3",
IF(ISBLANK(BA19),"",IFERROR(VALUE(TRIM(SUBSTITUTE(BA19,CHAR(160),""))),0)*IFERROR(VALUE(TRIM(SUBSTITUTE($AG19,CHAR(160),""))),0)),
TRUE,0
)
)</f>
        <v/>
      </c>
      <c r="BJ19" s="612" t="str">
        <f t="shared" si="44"/>
        <v/>
      </c>
      <c r="BK19" s="608"/>
      <c r="BL19" s="555" t="str" cm="1">
        <f t="array" ref="BL19">IF(OR(BJ19="",BG19="",BH19="",BE19="",BI19="",BF19=""),"",_xlfn.IFS(
ROUND(IFERROR(VALUE(TRIM(SUBSTITUTE(BJ19,CHAR(160),""))),0),2)&gt;
ROUND(IFERROR(VALUE(TRIM(SUBSTITUTE(BG19,CHAR(160),""))),0),2),
"KO : Le montant retenu TTC est supérieur au montant raisonnable TTC. Merci de revoir la ligne de dépense ou plafonner son montant.",
ROUND(IFERROR(VALUE(TRIM(SUBSTITUTE(BH19,CHAR(160),""))),0),2)&gt;
ROUND(IFERROR(VALUE(TRIM(SUBSTITUTE(BE19,CHAR(160),""))),0),2),
"Attention : Le montant retenu HT est supérieur au montant HT raisonnable. Merci de revoir la ligne de dépense, plafonner son montant, ou justifier la reventillation HT / TVA.",
ROUND(IFERROR(VALUE(TRIM(SUBSTITUTE(BI19,CHAR(160),""))),0),2)&gt;
ROUND(IFERROR(VALUE(TRIM(SUBSTITUTE(BF19,CHAR(160),""))),0),2),
"Attention : Le montant TVA retenu est supérieur au montant TVA raisonnable. Merci de revoir la ligne de dépense, plafonner son montant, ou justifier la reventillation HT / TVA.",
ROUND(IFERROR(VALUE(TRIM(SUBSTITUTE(BJ19,CHAR(160),""))),0),2)&gt;
ROUND(IFERROR(VALUE(TRIM(SUBSTITUTE(MIN(O19,T19,Y19),CHAR(160),""))),0),2),
"Attention : Le devis retenu n'est pas le moins cher. Une justification de la part du porteur est nécessaire.",
ROUND(IFERROR(VALUE(TRIM(SUBSTITUTE(BJ19,CHAR(160),""))),0),2)=0,
"Attention : montant présenté entièrement écarté",
ROUND(IFERROR(VALUE(TRIM(SUBSTITUTE(BG19,CHAR(160),""))),0),2)=
ROUND(IFERROR(VALUE(TRIM(SUBSTITUTE(BJ19,CHAR(160),""))),0),2),
"OK",
ROUND(IFERROR(VALUE(TRIM(SUBSTITUTE(BG19,CHAR(160),""))),0),2)&gt;
ROUND(IFERROR(VALUE(TRIM(SUBSTITUTE(BJ19,CHAR(160),""))),0),2),
" OK : Montant instruit inférieur au montant raisonnable.",
TRUE,""
))</f>
        <v/>
      </c>
      <c r="BM19" s="555" t="str" cm="1">
        <f t="array" ref="BM19">IF(OR(BJ19="",AC19="",BH19="",AA19="",BI19="",AB19=""),"",_xlfn.IFS(
ROUND(IFERROR(VALUE(TRIM(SUBSTITUTE(BJ19,CHAR(160),""))),0),2)&gt;
ROUND(IFERROR(VALUE(TRIM(SUBSTITUTE(AC19,CHAR(160),""))),0),2),
"KO : Le montant retenu TTC est supérieur au montant présenté TTC. Merci de revoir la ligne de dépense ou plafonner son montant.",
ROUND(IFERROR(VALUE(TRIM(SUBSTITUTE(BH19,CHAR(160),""))),0),2)&gt;
ROUND(IFERROR(VALUE(TRIM(SUBSTITUTE(AA19,CHAR(160),""))),0),2),
"Attention : Le montant retenu HT est supérieur au montant HT présenté. Merci de revoir la ligne de dépense, plafonner son montant, ou justifier la reventillation HT / TVA.",
ROUND(IFERROR(VALUE(TRIM(SUBSTITUTE(BI19,CHAR(160),""))),0),2)&gt;
ROUND(IFERROR(VALUE(TRIM(SUBSTITUTE(AB19,CHAR(160),""))),0),2),
"Attention : Le montant TVA retenu est supérieur au montant TVA présenté. Merci de revoir la ligne de dépense, plafonner son montant, ou justifier la reventillation HT / TVA.",
ROUND(IFERROR(VALUE(TRIM(SUBSTITUTE(AC19,CHAR(160),""))),0),2)=0,
"",
ROUND(IFERROR(VALUE(TRIM(SUBSTITUTE(BJ19,CHAR(160),""))),0),2)=
ROUND(IFERROR(VALUE(TRIM(SUBSTITUTE(AC19,CHAR(160),""))),0),2),
"OK",
ROUND(IFERROR(VALUE(TRIM(SUBSTITUTE(BJ19,CHAR(160),""))),0),2)=0,
"Attention : Montant présenté entièrement rejeté.",
ROUND(IFERROR(VALUE(TRIM(SUBSTITUTE(BJ19,CHAR(160),""))),0),2)&lt;
ROUND(IFERROR(VALUE(TRIM(SUBSTITUTE(AC19,CHAR(160),""))),0),2),
"Attention : Montant présenté partiellement rejeté.",
TRUE,""
))</f>
        <v/>
      </c>
      <c r="BN19" s="554" t="str">
        <f t="shared" si="45"/>
        <v/>
      </c>
      <c r="BO19" s="554" t="str">
        <f t="shared" si="46"/>
        <v/>
      </c>
      <c r="BP19" s="645" t="str">
        <f t="shared" si="47"/>
        <v/>
      </c>
    </row>
    <row r="20" spans="1:68" ht="15" customHeight="1">
      <c r="A20" s="630">
        <v>16</v>
      </c>
      <c r="B20" s="545"/>
      <c r="C20" s="545"/>
      <c r="D20" s="546"/>
      <c r="E20" s="545"/>
      <c r="F20" s="557"/>
      <c r="G20" s="552"/>
      <c r="H20" s="556"/>
      <c r="I20" s="545"/>
      <c r="J20" s="561"/>
      <c r="K20" s="564"/>
      <c r="L20" s="557"/>
      <c r="M20" s="548"/>
      <c r="N20" s="549"/>
      <c r="O20" s="573" t="str">
        <f t="shared" si="50"/>
        <v/>
      </c>
      <c r="P20" s="575"/>
      <c r="Q20" s="550"/>
      <c r="R20" s="549"/>
      <c r="S20" s="549"/>
      <c r="T20" s="573" t="str">
        <f t="shared" si="1"/>
        <v/>
      </c>
      <c r="U20" s="586"/>
      <c r="V20" s="549"/>
      <c r="W20" s="549"/>
      <c r="X20" s="549"/>
      <c r="Y20" s="587" t="str">
        <f t="shared" si="49"/>
        <v/>
      </c>
      <c r="Z20" s="114"/>
      <c r="AA20" s="600" t="str" cm="1">
        <f t="array" ref="AA20">IF((_xlfn.IFS(TRIM(SUBSTITUTE(Z20,CHAR(160),""))="Devis 1",IFERROR(VALUE(TRIM(SUBSTITUTE(M20,CHAR(160),""))),0),TRIM(SUBSTITUTE(Z20,CHAR(160),""))="Devis 2",IFERROR(VALUE(TRIM(SUBSTITUTE(R20,CHAR(160),""))),0),TRIM(SUBSTITUTE(Z20,CHAR(160),""))="Devis 3",IFERROR(VALUE(TRIM(SUBSTITUTE(W20,CHAR(160),""))),0),TRUE,0)*IFERROR(VALUE(TRIM(SUBSTITUTE(D20,CHAR(160),""))),0))=0,"",_xlfn.IFS(TRIM(SUBSTITUTE(Z20,CHAR(160),""))="Devis 1",IFERROR(VALUE(TRIM(SUBSTITUTE(M20,CHAR(160),""))),0),TRIM(SUBSTITUTE(Z20,CHAR(160),""))="Devis 2",IFERROR(VALUE(TRIM(SUBSTITUTE(R20,CHAR(160),""))),0),TRIM(SUBSTITUTE(Z20,CHAR(160),""))="Devis 3",IFERROR(VALUE(TRIM(SUBSTITUTE(W20,CHAR(160),""))),0),TRUE,0)*IFERROR(VALUE(TRIM(SUBSTITUTE(D20,CHAR(160),""))),0))</f>
        <v/>
      </c>
      <c r="AB20" s="551" t="str" cm="1">
        <f t="array" ref="AB20">IF(ROUND((_xlfn.IFS(TRIM(SUBSTITUTE(Z20,CHAR(160),""))="Devis 1",IFERROR(VALUE(TRIM(SUBSTITUTE(N20,CHAR(160),""))),0),TRIM(SUBSTITUTE(Z20,CHAR(160),""))="Devis 2",IFERROR(VALUE(TRIM(SUBSTITUTE(S20,CHAR(160),""))),0),TRIM(SUBSTITUTE(Z20,CHAR(160),""))="Devis 3",IFERROR(VALUE(TRIM(SUBSTITUTE(X20,CHAR(160),""))),0),TRUE,0)*IFERROR(VALUE(TRIM(SUBSTITUTE(D20,CHAR(160),""))),0)),2)=0,IF(AA20&lt;&gt;"",0,""),ROUND((_xlfn.IFS(TRIM(SUBSTITUTE(Z20,CHAR(160),""))="Devis 1",IFERROR(VALUE(TRIM(SUBSTITUTE(N20,CHAR(160),""))),0),TRIM(SUBSTITUTE(Z20,CHAR(160),""))="Devis 2",IFERROR(VALUE(TRIM(SUBSTITUTE(S20,CHAR(160),""))),0),TRIM(SUBSTITUTE(Z20,CHAR(160),""))="Devis 3",IFERROR(VALUE(TRIM(SUBSTITUTE(X20,CHAR(160),""))),0),TRUE,0)*IFERROR(VALUE(TRIM(SUBSTITUTE(D20,CHAR(160),""))),0)),2))</f>
        <v/>
      </c>
      <c r="AC20" s="601" t="str">
        <f t="shared" si="48"/>
        <v/>
      </c>
      <c r="AD20" s="629"/>
      <c r="AE20" s="644" t="str">
        <f t="shared" si="16"/>
        <v/>
      </c>
      <c r="AF20" s="553" t="str">
        <f t="shared" si="17"/>
        <v/>
      </c>
      <c r="AG20" s="553" t="str">
        <f t="shared" si="18"/>
        <v/>
      </c>
      <c r="AH20" s="553" t="str">
        <f t="shared" si="19"/>
        <v/>
      </c>
      <c r="AI20" s="553" t="str">
        <f t="shared" si="20"/>
        <v/>
      </c>
      <c r="AJ20" s="553" t="str">
        <f t="shared" si="21"/>
        <v/>
      </c>
      <c r="AK20" s="553" t="str">
        <f t="shared" si="22"/>
        <v/>
      </c>
      <c r="AL20" s="553" t="str">
        <f t="shared" si="23"/>
        <v/>
      </c>
      <c r="AM20" s="517" t="str">
        <f t="shared" si="24"/>
        <v/>
      </c>
      <c r="AN20" s="651" t="str">
        <f t="shared" si="25"/>
        <v/>
      </c>
      <c r="AO20" s="553" t="str">
        <f t="shared" si="26"/>
        <v/>
      </c>
      <c r="AP20" s="553" t="str">
        <f t="shared" si="27"/>
        <v/>
      </c>
      <c r="AQ20" s="553" t="str">
        <f t="shared" si="28"/>
        <v/>
      </c>
      <c r="AR20" s="573" t="str">
        <f t="shared" si="29"/>
        <v/>
      </c>
      <c r="AS20" s="656" t="str">
        <f t="shared" si="30"/>
        <v/>
      </c>
      <c r="AT20" s="553" t="str">
        <f t="shared" si="31"/>
        <v/>
      </c>
      <c r="AU20" s="553" t="str">
        <f t="shared" si="32"/>
        <v/>
      </c>
      <c r="AV20" s="553" t="str">
        <f t="shared" si="33"/>
        <v/>
      </c>
      <c r="AW20" s="573" t="str">
        <f t="shared" si="34"/>
        <v/>
      </c>
      <c r="AX20" s="657" t="str">
        <f t="shared" si="35"/>
        <v/>
      </c>
      <c r="AY20" s="553" t="str">
        <f t="shared" si="36"/>
        <v/>
      </c>
      <c r="AZ20" s="553" t="str">
        <f t="shared" si="37"/>
        <v/>
      </c>
      <c r="BA20" s="553" t="str">
        <f t="shared" si="38"/>
        <v/>
      </c>
      <c r="BB20" s="596" t="str">
        <f t="shared" si="39"/>
        <v/>
      </c>
      <c r="BC20" s="591" t="str">
        <f t="shared" si="40"/>
        <v/>
      </c>
      <c r="BD20" s="547"/>
      <c r="BE20" s="554" t="str">
        <f t="shared" si="41"/>
        <v/>
      </c>
      <c r="BF20" s="554" t="str">
        <f t="shared" si="42"/>
        <v/>
      </c>
      <c r="BG20" s="606" t="str">
        <f t="shared" si="43"/>
        <v/>
      </c>
      <c r="BH20" s="611" t="str" cm="1">
        <f t="array" ref="BH20">IF($AG20="","",
_xlfn.IFS(
$BC20="Devis 1",
IF(ISBLANK(AP20),"",IFERROR(VALUE(TRIM(SUBSTITUTE(AP20,CHAR(160),""))),0)*IFERROR(VALUE(TRIM(SUBSTITUTE($AG20,CHAR(160),""))),0)),
$BC20="Devis 2",
IF(ISBLANK(AU20),"",IFERROR(VALUE(TRIM(SUBSTITUTE(AU20,CHAR(160),""))),0)*IFERROR(VALUE(TRIM(SUBSTITUTE($AG20,CHAR(160),""))),0)),
$BC20="Devis 3",
IF(ISBLANK(AZ20),"",IFERROR(VALUE(TRIM(SUBSTITUTE(AZ20,CHAR(160),""))),0)*IFERROR(VALUE(TRIM(SUBSTITUTE($AG20,CHAR(160),""))),0)),
TRUE,0
)
)</f>
        <v/>
      </c>
      <c r="BI20" s="611" t="str" cm="1">
        <f t="array" ref="BI20">IF($AG20="","",
_xlfn.IFS(
$BC20="Devis 1",
IF(ISBLANK(AQ20),"",IFERROR(VALUE(TRIM(SUBSTITUTE(AQ20,CHAR(160),""))),0)*IFERROR(VALUE(TRIM(SUBSTITUTE($AG20,CHAR(160),""))),0)),
$BC20="Devis 2",
IF(ISBLANK(AV20),"",IFERROR(VALUE(TRIM(SUBSTITUTE(AV20,CHAR(160),""))),0)*IFERROR(VALUE(TRIM(SUBSTITUTE($AG20,CHAR(160),""))),0)),
$BC20="Devis 3",
IF(ISBLANK(BA20),"",IFERROR(VALUE(TRIM(SUBSTITUTE(BA20,CHAR(160),""))),0)*IFERROR(VALUE(TRIM(SUBSTITUTE($AG20,CHAR(160),""))),0)),
TRUE,0
)
)</f>
        <v/>
      </c>
      <c r="BJ20" s="612" t="str">
        <f t="shared" si="44"/>
        <v/>
      </c>
      <c r="BK20" s="608"/>
      <c r="BL20" s="555" t="str" cm="1">
        <f t="array" ref="BL20">IF(OR(BJ20="",BG20="",BH20="",BE20="",BI20="",BF20=""),"",_xlfn.IFS(
ROUND(IFERROR(VALUE(TRIM(SUBSTITUTE(BJ20,CHAR(160),""))),0),2)&gt;
ROUND(IFERROR(VALUE(TRIM(SUBSTITUTE(BG20,CHAR(160),""))),0),2),
"KO : Le montant retenu TTC est supérieur au montant raisonnable TTC. Merci de revoir la ligne de dépense ou plafonner son montant.",
ROUND(IFERROR(VALUE(TRIM(SUBSTITUTE(BH20,CHAR(160),""))),0),2)&gt;
ROUND(IFERROR(VALUE(TRIM(SUBSTITUTE(BE20,CHAR(160),""))),0),2),
"Attention : Le montant retenu HT est supérieur au montant HT raisonnable. Merci de revoir la ligne de dépense, plafonner son montant, ou justifier la reventillation HT / TVA.",
ROUND(IFERROR(VALUE(TRIM(SUBSTITUTE(BI20,CHAR(160),""))),0),2)&gt;
ROUND(IFERROR(VALUE(TRIM(SUBSTITUTE(BF20,CHAR(160),""))),0),2),
"Attention : Le montant TVA retenu est supérieur au montant TVA raisonnable. Merci de revoir la ligne de dépense, plafonner son montant, ou justifier la reventillation HT / TVA.",
ROUND(IFERROR(VALUE(TRIM(SUBSTITUTE(BJ20,CHAR(160),""))),0),2)&gt;
ROUND(IFERROR(VALUE(TRIM(SUBSTITUTE(MIN(O20,T20,Y20),CHAR(160),""))),0),2),
"Attention : Le devis retenu n'est pas le moins cher. Une justification de la part du porteur est nécessaire.",
ROUND(IFERROR(VALUE(TRIM(SUBSTITUTE(BJ20,CHAR(160),""))),0),2)=0,
"Attention : montant présenté entièrement écarté",
ROUND(IFERROR(VALUE(TRIM(SUBSTITUTE(BG20,CHAR(160),""))),0),2)=
ROUND(IFERROR(VALUE(TRIM(SUBSTITUTE(BJ20,CHAR(160),""))),0),2),
"OK",
ROUND(IFERROR(VALUE(TRIM(SUBSTITUTE(BG20,CHAR(160),""))),0),2)&gt;
ROUND(IFERROR(VALUE(TRIM(SUBSTITUTE(BJ20,CHAR(160),""))),0),2),
" OK : Montant instruit inférieur au montant raisonnable.",
TRUE,""
))</f>
        <v/>
      </c>
      <c r="BM20" s="555" t="str" cm="1">
        <f t="array" ref="BM20">IF(OR(BJ20="",AC20="",BH20="",AA20="",BI20="",AB20=""),"",_xlfn.IFS(
ROUND(IFERROR(VALUE(TRIM(SUBSTITUTE(BJ20,CHAR(160),""))),0),2)&gt;
ROUND(IFERROR(VALUE(TRIM(SUBSTITUTE(AC20,CHAR(160),""))),0),2),
"KO : Le montant retenu TTC est supérieur au montant présenté TTC. Merci de revoir la ligne de dépense ou plafonner son montant.",
ROUND(IFERROR(VALUE(TRIM(SUBSTITUTE(BH20,CHAR(160),""))),0),2)&gt;
ROUND(IFERROR(VALUE(TRIM(SUBSTITUTE(AA20,CHAR(160),""))),0),2),
"Attention : Le montant retenu HT est supérieur au montant HT présenté. Merci de revoir la ligne de dépense, plafonner son montant, ou justifier la reventillation HT / TVA.",
ROUND(IFERROR(VALUE(TRIM(SUBSTITUTE(BI20,CHAR(160),""))),0),2)&gt;
ROUND(IFERROR(VALUE(TRIM(SUBSTITUTE(AB20,CHAR(160),""))),0),2),
"Attention : Le montant TVA retenu est supérieur au montant TVA présenté. Merci de revoir la ligne de dépense, plafonner son montant, ou justifier la reventillation HT / TVA.",
ROUND(IFERROR(VALUE(TRIM(SUBSTITUTE(AC20,CHAR(160),""))),0),2)=0,
"",
ROUND(IFERROR(VALUE(TRIM(SUBSTITUTE(BJ20,CHAR(160),""))),0),2)=
ROUND(IFERROR(VALUE(TRIM(SUBSTITUTE(AC20,CHAR(160),""))),0),2),
"OK",
ROUND(IFERROR(VALUE(TRIM(SUBSTITUTE(BJ20,CHAR(160),""))),0),2)=0,
"Attention : Montant présenté entièrement rejeté.",
ROUND(IFERROR(VALUE(TRIM(SUBSTITUTE(BJ20,CHAR(160),""))),0),2)&lt;
ROUND(IFERROR(VALUE(TRIM(SUBSTITUTE(AC20,CHAR(160),""))),0),2),
"Attention : Montant présenté partiellement rejeté.",
TRUE,""
))</f>
        <v/>
      </c>
      <c r="BN20" s="554" t="str">
        <f t="shared" si="45"/>
        <v/>
      </c>
      <c r="BO20" s="554" t="str">
        <f t="shared" si="46"/>
        <v/>
      </c>
      <c r="BP20" s="645" t="str">
        <f t="shared" si="47"/>
        <v/>
      </c>
    </row>
    <row r="21" spans="1:68" ht="15" customHeight="1">
      <c r="A21" s="630">
        <v>17</v>
      </c>
      <c r="B21" s="545"/>
      <c r="C21" s="545"/>
      <c r="D21" s="546"/>
      <c r="E21" s="545"/>
      <c r="F21" s="557"/>
      <c r="G21" s="552"/>
      <c r="H21" s="556"/>
      <c r="I21" s="545"/>
      <c r="J21" s="561"/>
      <c r="K21" s="564"/>
      <c r="L21" s="557"/>
      <c r="M21" s="548"/>
      <c r="N21" s="549"/>
      <c r="O21" s="573" t="str">
        <f t="shared" si="50"/>
        <v/>
      </c>
      <c r="P21" s="575"/>
      <c r="Q21" s="550"/>
      <c r="R21" s="549"/>
      <c r="S21" s="549"/>
      <c r="T21" s="573" t="str">
        <f t="shared" si="1"/>
        <v/>
      </c>
      <c r="U21" s="586"/>
      <c r="V21" s="549"/>
      <c r="W21" s="549"/>
      <c r="X21" s="549"/>
      <c r="Y21" s="587" t="str">
        <f t="shared" si="49"/>
        <v/>
      </c>
      <c r="Z21" s="114"/>
      <c r="AA21" s="600" t="str" cm="1">
        <f t="array" ref="AA21">IF((_xlfn.IFS(TRIM(SUBSTITUTE(Z21,CHAR(160),""))="Devis 1",IFERROR(VALUE(TRIM(SUBSTITUTE(M21,CHAR(160),""))),0),TRIM(SUBSTITUTE(Z21,CHAR(160),""))="Devis 2",IFERROR(VALUE(TRIM(SUBSTITUTE(R21,CHAR(160),""))),0),TRIM(SUBSTITUTE(Z21,CHAR(160),""))="Devis 3",IFERROR(VALUE(TRIM(SUBSTITUTE(W21,CHAR(160),""))),0),TRUE,0)*IFERROR(VALUE(TRIM(SUBSTITUTE(D21,CHAR(160),""))),0))=0,"",_xlfn.IFS(TRIM(SUBSTITUTE(Z21,CHAR(160),""))="Devis 1",IFERROR(VALUE(TRIM(SUBSTITUTE(M21,CHAR(160),""))),0),TRIM(SUBSTITUTE(Z21,CHAR(160),""))="Devis 2",IFERROR(VALUE(TRIM(SUBSTITUTE(R21,CHAR(160),""))),0),TRIM(SUBSTITUTE(Z21,CHAR(160),""))="Devis 3",IFERROR(VALUE(TRIM(SUBSTITUTE(W21,CHAR(160),""))),0),TRUE,0)*IFERROR(VALUE(TRIM(SUBSTITUTE(D21,CHAR(160),""))),0))</f>
        <v/>
      </c>
      <c r="AB21" s="551" t="str" cm="1">
        <f t="array" ref="AB21">IF(ROUND((_xlfn.IFS(TRIM(SUBSTITUTE(Z21,CHAR(160),""))="Devis 1",IFERROR(VALUE(TRIM(SUBSTITUTE(N21,CHAR(160),""))),0),TRIM(SUBSTITUTE(Z21,CHAR(160),""))="Devis 2",IFERROR(VALUE(TRIM(SUBSTITUTE(S21,CHAR(160),""))),0),TRIM(SUBSTITUTE(Z21,CHAR(160),""))="Devis 3",IFERROR(VALUE(TRIM(SUBSTITUTE(X21,CHAR(160),""))),0),TRUE,0)*IFERROR(VALUE(TRIM(SUBSTITUTE(D21,CHAR(160),""))),0)),2)=0,IF(AA21&lt;&gt;"",0,""),ROUND((_xlfn.IFS(TRIM(SUBSTITUTE(Z21,CHAR(160),""))="Devis 1",IFERROR(VALUE(TRIM(SUBSTITUTE(N21,CHAR(160),""))),0),TRIM(SUBSTITUTE(Z21,CHAR(160),""))="Devis 2",IFERROR(VALUE(TRIM(SUBSTITUTE(S21,CHAR(160),""))),0),TRIM(SUBSTITUTE(Z21,CHAR(160),""))="Devis 3",IFERROR(VALUE(TRIM(SUBSTITUTE(X21,CHAR(160),""))),0),TRUE,0)*IFERROR(VALUE(TRIM(SUBSTITUTE(D21,CHAR(160),""))),0)),2))</f>
        <v/>
      </c>
      <c r="AC21" s="601" t="str">
        <f t="shared" si="48"/>
        <v/>
      </c>
      <c r="AD21" s="629"/>
      <c r="AE21" s="644" t="str">
        <f t="shared" si="16"/>
        <v/>
      </c>
      <c r="AF21" s="553" t="str">
        <f t="shared" si="17"/>
        <v/>
      </c>
      <c r="AG21" s="553" t="str">
        <f t="shared" si="18"/>
        <v/>
      </c>
      <c r="AH21" s="553" t="str">
        <f t="shared" si="19"/>
        <v/>
      </c>
      <c r="AI21" s="553" t="str">
        <f t="shared" si="20"/>
        <v/>
      </c>
      <c r="AJ21" s="553" t="str">
        <f t="shared" si="21"/>
        <v/>
      </c>
      <c r="AK21" s="553" t="str">
        <f t="shared" si="22"/>
        <v/>
      </c>
      <c r="AL21" s="553" t="str">
        <f t="shared" si="23"/>
        <v/>
      </c>
      <c r="AM21" s="517" t="str">
        <f t="shared" si="24"/>
        <v/>
      </c>
      <c r="AN21" s="651" t="str">
        <f t="shared" si="25"/>
        <v/>
      </c>
      <c r="AO21" s="553" t="str">
        <f t="shared" si="26"/>
        <v/>
      </c>
      <c r="AP21" s="553" t="str">
        <f t="shared" si="27"/>
        <v/>
      </c>
      <c r="AQ21" s="553" t="str">
        <f t="shared" si="28"/>
        <v/>
      </c>
      <c r="AR21" s="573" t="str">
        <f t="shared" si="29"/>
        <v/>
      </c>
      <c r="AS21" s="656" t="str">
        <f t="shared" si="30"/>
        <v/>
      </c>
      <c r="AT21" s="553" t="str">
        <f t="shared" si="31"/>
        <v/>
      </c>
      <c r="AU21" s="553" t="str">
        <f t="shared" si="32"/>
        <v/>
      </c>
      <c r="AV21" s="553" t="str">
        <f t="shared" si="33"/>
        <v/>
      </c>
      <c r="AW21" s="573" t="str">
        <f t="shared" si="34"/>
        <v/>
      </c>
      <c r="AX21" s="657" t="str">
        <f t="shared" si="35"/>
        <v/>
      </c>
      <c r="AY21" s="553" t="str">
        <f t="shared" si="36"/>
        <v/>
      </c>
      <c r="AZ21" s="553" t="str">
        <f t="shared" si="37"/>
        <v/>
      </c>
      <c r="BA21" s="553" t="str">
        <f t="shared" si="38"/>
        <v/>
      </c>
      <c r="BB21" s="596" t="str">
        <f t="shared" si="39"/>
        <v/>
      </c>
      <c r="BC21" s="591" t="str">
        <f t="shared" si="40"/>
        <v/>
      </c>
      <c r="BD21" s="547"/>
      <c r="BE21" s="554" t="str">
        <f t="shared" si="41"/>
        <v/>
      </c>
      <c r="BF21" s="554" t="str">
        <f t="shared" si="42"/>
        <v/>
      </c>
      <c r="BG21" s="606" t="str">
        <f t="shared" si="43"/>
        <v/>
      </c>
      <c r="BH21" s="611" t="str" cm="1">
        <f t="array" ref="BH21">IF($AG21="","",
_xlfn.IFS(
$BC21="Devis 1",
IF(ISBLANK(AP21),"",IFERROR(VALUE(TRIM(SUBSTITUTE(AP21,CHAR(160),""))),0)*IFERROR(VALUE(TRIM(SUBSTITUTE($AG21,CHAR(160),""))),0)),
$BC21="Devis 2",
IF(ISBLANK(AU21),"",IFERROR(VALUE(TRIM(SUBSTITUTE(AU21,CHAR(160),""))),0)*IFERROR(VALUE(TRIM(SUBSTITUTE($AG21,CHAR(160),""))),0)),
$BC21="Devis 3",
IF(ISBLANK(AZ21),"",IFERROR(VALUE(TRIM(SUBSTITUTE(AZ21,CHAR(160),""))),0)*IFERROR(VALUE(TRIM(SUBSTITUTE($AG21,CHAR(160),""))),0)),
TRUE,0
)
)</f>
        <v/>
      </c>
      <c r="BI21" s="611" t="str" cm="1">
        <f t="array" ref="BI21">IF($AG21="","",
_xlfn.IFS(
$BC21="Devis 1",
IF(ISBLANK(AQ21),"",IFERROR(VALUE(TRIM(SUBSTITUTE(AQ21,CHAR(160),""))),0)*IFERROR(VALUE(TRIM(SUBSTITUTE($AG21,CHAR(160),""))),0)),
$BC21="Devis 2",
IF(ISBLANK(AV21),"",IFERROR(VALUE(TRIM(SUBSTITUTE(AV21,CHAR(160),""))),0)*IFERROR(VALUE(TRIM(SUBSTITUTE($AG21,CHAR(160),""))),0)),
$BC21="Devis 3",
IF(ISBLANK(BA21),"",IFERROR(VALUE(TRIM(SUBSTITUTE(BA21,CHAR(160),""))),0)*IFERROR(VALUE(TRIM(SUBSTITUTE($AG21,CHAR(160),""))),0)),
TRUE,0
)
)</f>
        <v/>
      </c>
      <c r="BJ21" s="612" t="str">
        <f t="shared" si="44"/>
        <v/>
      </c>
      <c r="BK21" s="608"/>
      <c r="BL21" s="555" t="str" cm="1">
        <f t="array" ref="BL21">IF(OR(BJ21="",BG21="",BH21="",BE21="",BI21="",BF21=""),"",_xlfn.IFS(
ROUND(IFERROR(VALUE(TRIM(SUBSTITUTE(BJ21,CHAR(160),""))),0),2)&gt;
ROUND(IFERROR(VALUE(TRIM(SUBSTITUTE(BG21,CHAR(160),""))),0),2),
"KO : Le montant retenu TTC est supérieur au montant raisonnable TTC. Merci de revoir la ligne de dépense ou plafonner son montant.",
ROUND(IFERROR(VALUE(TRIM(SUBSTITUTE(BH21,CHAR(160),""))),0),2)&gt;
ROUND(IFERROR(VALUE(TRIM(SUBSTITUTE(BE21,CHAR(160),""))),0),2),
"Attention : Le montant retenu HT est supérieur au montant HT raisonnable. Merci de revoir la ligne de dépense, plafonner son montant, ou justifier la reventillation HT / TVA.",
ROUND(IFERROR(VALUE(TRIM(SUBSTITUTE(BI21,CHAR(160),""))),0),2)&gt;
ROUND(IFERROR(VALUE(TRIM(SUBSTITUTE(BF21,CHAR(160),""))),0),2),
"Attention : Le montant TVA retenu est supérieur au montant TVA raisonnable. Merci de revoir la ligne de dépense, plafonner son montant, ou justifier la reventillation HT / TVA.",
ROUND(IFERROR(VALUE(TRIM(SUBSTITUTE(BJ21,CHAR(160),""))),0),2)&gt;
ROUND(IFERROR(VALUE(TRIM(SUBSTITUTE(MIN(O21,T21,Y21),CHAR(160),""))),0),2),
"Attention : Le devis retenu n'est pas le moins cher. Une justification de la part du porteur est nécessaire.",
ROUND(IFERROR(VALUE(TRIM(SUBSTITUTE(BJ21,CHAR(160),""))),0),2)=0,
"Attention : montant présenté entièrement écarté",
ROUND(IFERROR(VALUE(TRIM(SUBSTITUTE(BG21,CHAR(160),""))),0),2)=
ROUND(IFERROR(VALUE(TRIM(SUBSTITUTE(BJ21,CHAR(160),""))),0),2),
"OK",
ROUND(IFERROR(VALUE(TRIM(SUBSTITUTE(BG21,CHAR(160),""))),0),2)&gt;
ROUND(IFERROR(VALUE(TRIM(SUBSTITUTE(BJ21,CHAR(160),""))),0),2),
" OK : Montant instruit inférieur au montant raisonnable.",
TRUE,""
))</f>
        <v/>
      </c>
      <c r="BM21" s="555" t="str" cm="1">
        <f t="array" ref="BM21">IF(OR(BJ21="",AC21="",BH21="",AA21="",BI21="",AB21=""),"",_xlfn.IFS(
ROUND(IFERROR(VALUE(TRIM(SUBSTITUTE(BJ21,CHAR(160),""))),0),2)&gt;
ROUND(IFERROR(VALUE(TRIM(SUBSTITUTE(AC21,CHAR(160),""))),0),2),
"KO : Le montant retenu TTC est supérieur au montant présenté TTC. Merci de revoir la ligne de dépense ou plafonner son montant.",
ROUND(IFERROR(VALUE(TRIM(SUBSTITUTE(BH21,CHAR(160),""))),0),2)&gt;
ROUND(IFERROR(VALUE(TRIM(SUBSTITUTE(AA21,CHAR(160),""))),0),2),
"Attention : Le montant retenu HT est supérieur au montant HT présenté. Merci de revoir la ligne de dépense, plafonner son montant, ou justifier la reventillation HT / TVA.",
ROUND(IFERROR(VALUE(TRIM(SUBSTITUTE(BI21,CHAR(160),""))),0),2)&gt;
ROUND(IFERROR(VALUE(TRIM(SUBSTITUTE(AB21,CHAR(160),""))),0),2),
"Attention : Le montant TVA retenu est supérieur au montant TVA présenté. Merci de revoir la ligne de dépense, plafonner son montant, ou justifier la reventillation HT / TVA.",
ROUND(IFERROR(VALUE(TRIM(SUBSTITUTE(AC21,CHAR(160),""))),0),2)=0,
"",
ROUND(IFERROR(VALUE(TRIM(SUBSTITUTE(BJ21,CHAR(160),""))),0),2)=
ROUND(IFERROR(VALUE(TRIM(SUBSTITUTE(AC21,CHAR(160),""))),0),2),
"OK",
ROUND(IFERROR(VALUE(TRIM(SUBSTITUTE(BJ21,CHAR(160),""))),0),2)=0,
"Attention : Montant présenté entièrement rejeté.",
ROUND(IFERROR(VALUE(TRIM(SUBSTITUTE(BJ21,CHAR(160),""))),0),2)&lt;
ROUND(IFERROR(VALUE(TRIM(SUBSTITUTE(AC21,CHAR(160),""))),0),2),
"Attention : Montant présenté partiellement rejeté.",
TRUE,""
))</f>
        <v/>
      </c>
      <c r="BN21" s="554" t="str">
        <f t="shared" si="45"/>
        <v/>
      </c>
      <c r="BO21" s="554" t="str">
        <f t="shared" si="46"/>
        <v/>
      </c>
      <c r="BP21" s="645" t="str">
        <f t="shared" si="47"/>
        <v/>
      </c>
    </row>
    <row r="22" spans="1:68" ht="15" customHeight="1">
      <c r="A22" s="630">
        <v>18</v>
      </c>
      <c r="B22" s="545"/>
      <c r="C22" s="545"/>
      <c r="D22" s="546"/>
      <c r="E22" s="545"/>
      <c r="F22" s="557"/>
      <c r="G22" s="552"/>
      <c r="H22" s="556"/>
      <c r="I22" s="545"/>
      <c r="J22" s="561"/>
      <c r="K22" s="564"/>
      <c r="L22" s="557"/>
      <c r="M22" s="548"/>
      <c r="N22" s="549"/>
      <c r="O22" s="573" t="str">
        <f t="shared" si="50"/>
        <v/>
      </c>
      <c r="P22" s="575"/>
      <c r="Q22" s="550"/>
      <c r="R22" s="549"/>
      <c r="S22" s="549"/>
      <c r="T22" s="573" t="str">
        <f t="shared" si="1"/>
        <v/>
      </c>
      <c r="U22" s="586"/>
      <c r="V22" s="549"/>
      <c r="W22" s="549"/>
      <c r="X22" s="549"/>
      <c r="Y22" s="587" t="str">
        <f t="shared" si="49"/>
        <v/>
      </c>
      <c r="Z22" s="114"/>
      <c r="AA22" s="600" t="str" cm="1">
        <f t="array" ref="AA22">IF((_xlfn.IFS(TRIM(SUBSTITUTE(Z22,CHAR(160),""))="Devis 1",IFERROR(VALUE(TRIM(SUBSTITUTE(M22,CHAR(160),""))),0),TRIM(SUBSTITUTE(Z22,CHAR(160),""))="Devis 2",IFERROR(VALUE(TRIM(SUBSTITUTE(R22,CHAR(160),""))),0),TRIM(SUBSTITUTE(Z22,CHAR(160),""))="Devis 3",IFERROR(VALUE(TRIM(SUBSTITUTE(W22,CHAR(160),""))),0),TRUE,0)*IFERROR(VALUE(TRIM(SUBSTITUTE(D22,CHAR(160),""))),0))=0,"",_xlfn.IFS(TRIM(SUBSTITUTE(Z22,CHAR(160),""))="Devis 1",IFERROR(VALUE(TRIM(SUBSTITUTE(M22,CHAR(160),""))),0),TRIM(SUBSTITUTE(Z22,CHAR(160),""))="Devis 2",IFERROR(VALUE(TRIM(SUBSTITUTE(R22,CHAR(160),""))),0),TRIM(SUBSTITUTE(Z22,CHAR(160),""))="Devis 3",IFERROR(VALUE(TRIM(SUBSTITUTE(W22,CHAR(160),""))),0),TRUE,0)*IFERROR(VALUE(TRIM(SUBSTITUTE(D22,CHAR(160),""))),0))</f>
        <v/>
      </c>
      <c r="AB22" s="551" t="str" cm="1">
        <f t="array" ref="AB22">IF(ROUND((_xlfn.IFS(TRIM(SUBSTITUTE(Z22,CHAR(160),""))="Devis 1",IFERROR(VALUE(TRIM(SUBSTITUTE(N22,CHAR(160),""))),0),TRIM(SUBSTITUTE(Z22,CHAR(160),""))="Devis 2",IFERROR(VALUE(TRIM(SUBSTITUTE(S22,CHAR(160),""))),0),TRIM(SUBSTITUTE(Z22,CHAR(160),""))="Devis 3",IFERROR(VALUE(TRIM(SUBSTITUTE(X22,CHAR(160),""))),0),TRUE,0)*IFERROR(VALUE(TRIM(SUBSTITUTE(D22,CHAR(160),""))),0)),2)=0,IF(AA22&lt;&gt;"",0,""),ROUND((_xlfn.IFS(TRIM(SUBSTITUTE(Z22,CHAR(160),""))="Devis 1",IFERROR(VALUE(TRIM(SUBSTITUTE(N22,CHAR(160),""))),0),TRIM(SUBSTITUTE(Z22,CHAR(160),""))="Devis 2",IFERROR(VALUE(TRIM(SUBSTITUTE(S22,CHAR(160),""))),0),TRIM(SUBSTITUTE(Z22,CHAR(160),""))="Devis 3",IFERROR(VALUE(TRIM(SUBSTITUTE(X22,CHAR(160),""))),0),TRUE,0)*IFERROR(VALUE(TRIM(SUBSTITUTE(D22,CHAR(160),""))),0)),2))</f>
        <v/>
      </c>
      <c r="AC22" s="601" t="str">
        <f t="shared" si="48"/>
        <v/>
      </c>
      <c r="AD22" s="629"/>
      <c r="AE22" s="644" t="str">
        <f t="shared" si="16"/>
        <v/>
      </c>
      <c r="AF22" s="553" t="str">
        <f t="shared" si="17"/>
        <v/>
      </c>
      <c r="AG22" s="553" t="str">
        <f t="shared" si="18"/>
        <v/>
      </c>
      <c r="AH22" s="553" t="str">
        <f t="shared" si="19"/>
        <v/>
      </c>
      <c r="AI22" s="553" t="str">
        <f t="shared" si="20"/>
        <v/>
      </c>
      <c r="AJ22" s="553" t="str">
        <f t="shared" si="21"/>
        <v/>
      </c>
      <c r="AK22" s="553" t="str">
        <f t="shared" si="22"/>
        <v/>
      </c>
      <c r="AL22" s="553" t="str">
        <f t="shared" si="23"/>
        <v/>
      </c>
      <c r="AM22" s="517" t="str">
        <f t="shared" si="24"/>
        <v/>
      </c>
      <c r="AN22" s="651" t="str">
        <f t="shared" si="25"/>
        <v/>
      </c>
      <c r="AO22" s="553" t="str">
        <f t="shared" si="26"/>
        <v/>
      </c>
      <c r="AP22" s="553" t="str">
        <f t="shared" si="27"/>
        <v/>
      </c>
      <c r="AQ22" s="553" t="str">
        <f t="shared" si="28"/>
        <v/>
      </c>
      <c r="AR22" s="573" t="str">
        <f t="shared" si="29"/>
        <v/>
      </c>
      <c r="AS22" s="656" t="str">
        <f t="shared" si="30"/>
        <v/>
      </c>
      <c r="AT22" s="553" t="str">
        <f t="shared" si="31"/>
        <v/>
      </c>
      <c r="AU22" s="553" t="str">
        <f t="shared" si="32"/>
        <v/>
      </c>
      <c r="AV22" s="553" t="str">
        <f t="shared" si="33"/>
        <v/>
      </c>
      <c r="AW22" s="573" t="str">
        <f t="shared" si="34"/>
        <v/>
      </c>
      <c r="AX22" s="657" t="str">
        <f t="shared" si="35"/>
        <v/>
      </c>
      <c r="AY22" s="553" t="str">
        <f t="shared" si="36"/>
        <v/>
      </c>
      <c r="AZ22" s="553" t="str">
        <f t="shared" si="37"/>
        <v/>
      </c>
      <c r="BA22" s="553" t="str">
        <f t="shared" si="38"/>
        <v/>
      </c>
      <c r="BB22" s="596" t="str">
        <f t="shared" si="39"/>
        <v/>
      </c>
      <c r="BC22" s="591" t="str">
        <f t="shared" si="40"/>
        <v/>
      </c>
      <c r="BD22" s="547"/>
      <c r="BE22" s="554" t="str">
        <f t="shared" si="41"/>
        <v/>
      </c>
      <c r="BF22" s="554" t="str">
        <f t="shared" si="42"/>
        <v/>
      </c>
      <c r="BG22" s="606" t="str">
        <f t="shared" si="43"/>
        <v/>
      </c>
      <c r="BH22" s="611" t="str" cm="1">
        <f t="array" ref="BH22">IF($AG22="","",
_xlfn.IFS(
$BC22="Devis 1",
IF(ISBLANK(AP22),"",IFERROR(VALUE(TRIM(SUBSTITUTE(AP22,CHAR(160),""))),0)*IFERROR(VALUE(TRIM(SUBSTITUTE($AG22,CHAR(160),""))),0)),
$BC22="Devis 2",
IF(ISBLANK(AU22),"",IFERROR(VALUE(TRIM(SUBSTITUTE(AU22,CHAR(160),""))),0)*IFERROR(VALUE(TRIM(SUBSTITUTE($AG22,CHAR(160),""))),0)),
$BC22="Devis 3",
IF(ISBLANK(AZ22),"",IFERROR(VALUE(TRIM(SUBSTITUTE(AZ22,CHAR(160),""))),0)*IFERROR(VALUE(TRIM(SUBSTITUTE($AG22,CHAR(160),""))),0)),
TRUE,0
)
)</f>
        <v/>
      </c>
      <c r="BI22" s="611" t="str" cm="1">
        <f t="array" ref="BI22">IF($AG22="","",
_xlfn.IFS(
$BC22="Devis 1",
IF(ISBLANK(AQ22),"",IFERROR(VALUE(TRIM(SUBSTITUTE(AQ22,CHAR(160),""))),0)*IFERROR(VALUE(TRIM(SUBSTITUTE($AG22,CHAR(160),""))),0)),
$BC22="Devis 2",
IF(ISBLANK(AV22),"",IFERROR(VALUE(TRIM(SUBSTITUTE(AV22,CHAR(160),""))),0)*IFERROR(VALUE(TRIM(SUBSTITUTE($AG22,CHAR(160),""))),0)),
$BC22="Devis 3",
IF(ISBLANK(BA22),"",IFERROR(VALUE(TRIM(SUBSTITUTE(BA22,CHAR(160),""))),0)*IFERROR(VALUE(TRIM(SUBSTITUTE($AG22,CHAR(160),""))),0)),
TRUE,0
)
)</f>
        <v/>
      </c>
      <c r="BJ22" s="612" t="str">
        <f t="shared" si="44"/>
        <v/>
      </c>
      <c r="BK22" s="608"/>
      <c r="BL22" s="555" t="str" cm="1">
        <f t="array" ref="BL22">IF(OR(BJ22="",BG22="",BH22="",BE22="",BI22="",BF22=""),"",_xlfn.IFS(
ROUND(IFERROR(VALUE(TRIM(SUBSTITUTE(BJ22,CHAR(160),""))),0),2)&gt;
ROUND(IFERROR(VALUE(TRIM(SUBSTITUTE(BG22,CHAR(160),""))),0),2),
"KO : Le montant retenu TTC est supérieur au montant raisonnable TTC. Merci de revoir la ligne de dépense ou plafonner son montant.",
ROUND(IFERROR(VALUE(TRIM(SUBSTITUTE(BH22,CHAR(160),""))),0),2)&gt;
ROUND(IFERROR(VALUE(TRIM(SUBSTITUTE(BE22,CHAR(160),""))),0),2),
"Attention : Le montant retenu HT est supérieur au montant HT raisonnable. Merci de revoir la ligne de dépense, plafonner son montant, ou justifier la reventillation HT / TVA.",
ROUND(IFERROR(VALUE(TRIM(SUBSTITUTE(BI22,CHAR(160),""))),0),2)&gt;
ROUND(IFERROR(VALUE(TRIM(SUBSTITUTE(BF22,CHAR(160),""))),0),2),
"Attention : Le montant TVA retenu est supérieur au montant TVA raisonnable. Merci de revoir la ligne de dépense, plafonner son montant, ou justifier la reventillation HT / TVA.",
ROUND(IFERROR(VALUE(TRIM(SUBSTITUTE(BJ22,CHAR(160),""))),0),2)&gt;
ROUND(IFERROR(VALUE(TRIM(SUBSTITUTE(MIN(O22,T22,Y22),CHAR(160),""))),0),2),
"Attention : Le devis retenu n'est pas le moins cher. Une justification de la part du porteur est nécessaire.",
ROUND(IFERROR(VALUE(TRIM(SUBSTITUTE(BJ22,CHAR(160),""))),0),2)=0,
"Attention : montant présenté entièrement écarté",
ROUND(IFERROR(VALUE(TRIM(SUBSTITUTE(BG22,CHAR(160),""))),0),2)=
ROUND(IFERROR(VALUE(TRIM(SUBSTITUTE(BJ22,CHAR(160),""))),0),2),
"OK",
ROUND(IFERROR(VALUE(TRIM(SUBSTITUTE(BG22,CHAR(160),""))),0),2)&gt;
ROUND(IFERROR(VALUE(TRIM(SUBSTITUTE(BJ22,CHAR(160),""))),0),2),
" OK : Montant instruit inférieur au montant raisonnable.",
TRUE,""
))</f>
        <v/>
      </c>
      <c r="BM22" s="555" t="str" cm="1">
        <f t="array" ref="BM22">IF(OR(BJ22="",AC22="",BH22="",AA22="",BI22="",AB22=""),"",_xlfn.IFS(
ROUND(IFERROR(VALUE(TRIM(SUBSTITUTE(BJ22,CHAR(160),""))),0),2)&gt;
ROUND(IFERROR(VALUE(TRIM(SUBSTITUTE(AC22,CHAR(160),""))),0),2),
"KO : Le montant retenu TTC est supérieur au montant présenté TTC. Merci de revoir la ligne de dépense ou plafonner son montant.",
ROUND(IFERROR(VALUE(TRIM(SUBSTITUTE(BH22,CHAR(160),""))),0),2)&gt;
ROUND(IFERROR(VALUE(TRIM(SUBSTITUTE(AA22,CHAR(160),""))),0),2),
"Attention : Le montant retenu HT est supérieur au montant HT présenté. Merci de revoir la ligne de dépense, plafonner son montant, ou justifier la reventillation HT / TVA.",
ROUND(IFERROR(VALUE(TRIM(SUBSTITUTE(BI22,CHAR(160),""))),0),2)&gt;
ROUND(IFERROR(VALUE(TRIM(SUBSTITUTE(AB22,CHAR(160),""))),0),2),
"Attention : Le montant TVA retenu est supérieur au montant TVA présenté. Merci de revoir la ligne de dépense, plafonner son montant, ou justifier la reventillation HT / TVA.",
ROUND(IFERROR(VALUE(TRIM(SUBSTITUTE(AC22,CHAR(160),""))),0),2)=0,
"",
ROUND(IFERROR(VALUE(TRIM(SUBSTITUTE(BJ22,CHAR(160),""))),0),2)=
ROUND(IFERROR(VALUE(TRIM(SUBSTITUTE(AC22,CHAR(160),""))),0),2),
"OK",
ROUND(IFERROR(VALUE(TRIM(SUBSTITUTE(BJ22,CHAR(160),""))),0),2)=0,
"Attention : Montant présenté entièrement rejeté.",
ROUND(IFERROR(VALUE(TRIM(SUBSTITUTE(BJ22,CHAR(160),""))),0),2)&lt;
ROUND(IFERROR(VALUE(TRIM(SUBSTITUTE(AC22,CHAR(160),""))),0),2),
"Attention : Montant présenté partiellement rejeté.",
TRUE,""
))</f>
        <v/>
      </c>
      <c r="BN22" s="554" t="str">
        <f t="shared" si="45"/>
        <v/>
      </c>
      <c r="BO22" s="554" t="str">
        <f t="shared" si="46"/>
        <v/>
      </c>
      <c r="BP22" s="645" t="str">
        <f t="shared" si="47"/>
        <v/>
      </c>
    </row>
    <row r="23" spans="1:68" ht="15" customHeight="1">
      <c r="A23" s="630">
        <v>19</v>
      </c>
      <c r="B23" s="545"/>
      <c r="C23" s="545"/>
      <c r="D23" s="546"/>
      <c r="E23" s="545"/>
      <c r="F23" s="557"/>
      <c r="G23" s="552"/>
      <c r="H23" s="556"/>
      <c r="I23" s="545"/>
      <c r="J23" s="561"/>
      <c r="K23" s="564"/>
      <c r="L23" s="557"/>
      <c r="M23" s="548"/>
      <c r="N23" s="549"/>
      <c r="O23" s="573" t="str">
        <f t="shared" si="50"/>
        <v/>
      </c>
      <c r="P23" s="575"/>
      <c r="Q23" s="550"/>
      <c r="R23" s="549"/>
      <c r="S23" s="549"/>
      <c r="T23" s="573" t="str">
        <f t="shared" si="1"/>
        <v/>
      </c>
      <c r="U23" s="586"/>
      <c r="V23" s="549"/>
      <c r="W23" s="549"/>
      <c r="X23" s="549"/>
      <c r="Y23" s="587" t="str">
        <f t="shared" si="49"/>
        <v/>
      </c>
      <c r="Z23" s="114"/>
      <c r="AA23" s="600" t="str" cm="1">
        <f t="array" ref="AA23">IF((_xlfn.IFS(TRIM(SUBSTITUTE(Z23,CHAR(160),""))="Devis 1",IFERROR(VALUE(TRIM(SUBSTITUTE(M23,CHAR(160),""))),0),TRIM(SUBSTITUTE(Z23,CHAR(160),""))="Devis 2",IFERROR(VALUE(TRIM(SUBSTITUTE(R23,CHAR(160),""))),0),TRIM(SUBSTITUTE(Z23,CHAR(160),""))="Devis 3",IFERROR(VALUE(TRIM(SUBSTITUTE(W23,CHAR(160),""))),0),TRUE,0)*IFERROR(VALUE(TRIM(SUBSTITUTE(D23,CHAR(160),""))),0))=0,"",_xlfn.IFS(TRIM(SUBSTITUTE(Z23,CHAR(160),""))="Devis 1",IFERROR(VALUE(TRIM(SUBSTITUTE(M23,CHAR(160),""))),0),TRIM(SUBSTITUTE(Z23,CHAR(160),""))="Devis 2",IFERROR(VALUE(TRIM(SUBSTITUTE(R23,CHAR(160),""))),0),TRIM(SUBSTITUTE(Z23,CHAR(160),""))="Devis 3",IFERROR(VALUE(TRIM(SUBSTITUTE(W23,CHAR(160),""))),0),TRUE,0)*IFERROR(VALUE(TRIM(SUBSTITUTE(D23,CHAR(160),""))),0))</f>
        <v/>
      </c>
      <c r="AB23" s="551" t="str" cm="1">
        <f t="array" ref="AB23">IF(ROUND((_xlfn.IFS(TRIM(SUBSTITUTE(Z23,CHAR(160),""))="Devis 1",IFERROR(VALUE(TRIM(SUBSTITUTE(N23,CHAR(160),""))),0),TRIM(SUBSTITUTE(Z23,CHAR(160),""))="Devis 2",IFERROR(VALUE(TRIM(SUBSTITUTE(S23,CHAR(160),""))),0),TRIM(SUBSTITUTE(Z23,CHAR(160),""))="Devis 3",IFERROR(VALUE(TRIM(SUBSTITUTE(X23,CHAR(160),""))),0),TRUE,0)*IFERROR(VALUE(TRIM(SUBSTITUTE(D23,CHAR(160),""))),0)),2)=0,IF(AA23&lt;&gt;"",0,""),ROUND((_xlfn.IFS(TRIM(SUBSTITUTE(Z23,CHAR(160),""))="Devis 1",IFERROR(VALUE(TRIM(SUBSTITUTE(N23,CHAR(160),""))),0),TRIM(SUBSTITUTE(Z23,CHAR(160),""))="Devis 2",IFERROR(VALUE(TRIM(SUBSTITUTE(S23,CHAR(160),""))),0),TRIM(SUBSTITUTE(Z23,CHAR(160),""))="Devis 3",IFERROR(VALUE(TRIM(SUBSTITUTE(X23,CHAR(160),""))),0),TRUE,0)*IFERROR(VALUE(TRIM(SUBSTITUTE(D23,CHAR(160),""))),0)),2))</f>
        <v/>
      </c>
      <c r="AC23" s="601" t="str">
        <f t="shared" si="48"/>
        <v/>
      </c>
      <c r="AD23" s="629"/>
      <c r="AE23" s="644" t="str">
        <f t="shared" si="16"/>
        <v/>
      </c>
      <c r="AF23" s="553" t="str">
        <f t="shared" si="17"/>
        <v/>
      </c>
      <c r="AG23" s="553" t="str">
        <f t="shared" si="18"/>
        <v/>
      </c>
      <c r="AH23" s="553" t="str">
        <f t="shared" si="19"/>
        <v/>
      </c>
      <c r="AI23" s="553" t="str">
        <f t="shared" si="20"/>
        <v/>
      </c>
      <c r="AJ23" s="553" t="str">
        <f t="shared" si="21"/>
        <v/>
      </c>
      <c r="AK23" s="553" t="str">
        <f t="shared" si="22"/>
        <v/>
      </c>
      <c r="AL23" s="553" t="str">
        <f t="shared" si="23"/>
        <v/>
      </c>
      <c r="AM23" s="517" t="str">
        <f t="shared" si="24"/>
        <v/>
      </c>
      <c r="AN23" s="651" t="str">
        <f t="shared" si="25"/>
        <v/>
      </c>
      <c r="AO23" s="553" t="str">
        <f t="shared" si="26"/>
        <v/>
      </c>
      <c r="AP23" s="553" t="str">
        <f t="shared" si="27"/>
        <v/>
      </c>
      <c r="AQ23" s="553" t="str">
        <f t="shared" si="28"/>
        <v/>
      </c>
      <c r="AR23" s="573" t="str">
        <f t="shared" si="29"/>
        <v/>
      </c>
      <c r="AS23" s="656" t="str">
        <f t="shared" si="30"/>
        <v/>
      </c>
      <c r="AT23" s="553" t="str">
        <f t="shared" si="31"/>
        <v/>
      </c>
      <c r="AU23" s="553" t="str">
        <f t="shared" si="32"/>
        <v/>
      </c>
      <c r="AV23" s="553" t="str">
        <f t="shared" si="33"/>
        <v/>
      </c>
      <c r="AW23" s="573" t="str">
        <f t="shared" si="34"/>
        <v/>
      </c>
      <c r="AX23" s="657" t="str">
        <f t="shared" si="35"/>
        <v/>
      </c>
      <c r="AY23" s="553" t="str">
        <f t="shared" si="36"/>
        <v/>
      </c>
      <c r="AZ23" s="553" t="str">
        <f t="shared" si="37"/>
        <v/>
      </c>
      <c r="BA23" s="553" t="str">
        <f t="shared" si="38"/>
        <v/>
      </c>
      <c r="BB23" s="596" t="str">
        <f t="shared" si="39"/>
        <v/>
      </c>
      <c r="BC23" s="591" t="str">
        <f t="shared" si="40"/>
        <v/>
      </c>
      <c r="BD23" s="547"/>
      <c r="BE23" s="554" t="str">
        <f t="shared" si="41"/>
        <v/>
      </c>
      <c r="BF23" s="554" t="str">
        <f t="shared" si="42"/>
        <v/>
      </c>
      <c r="BG23" s="606" t="str">
        <f t="shared" si="43"/>
        <v/>
      </c>
      <c r="BH23" s="611" t="str" cm="1">
        <f t="array" ref="BH23">IF($AG23="","",
_xlfn.IFS(
$BC23="Devis 1",
IF(ISBLANK(AP23),"",IFERROR(VALUE(TRIM(SUBSTITUTE(AP23,CHAR(160),""))),0)*IFERROR(VALUE(TRIM(SUBSTITUTE($AG23,CHAR(160),""))),0)),
$BC23="Devis 2",
IF(ISBLANK(AU23),"",IFERROR(VALUE(TRIM(SUBSTITUTE(AU23,CHAR(160),""))),0)*IFERROR(VALUE(TRIM(SUBSTITUTE($AG23,CHAR(160),""))),0)),
$BC23="Devis 3",
IF(ISBLANK(AZ23),"",IFERROR(VALUE(TRIM(SUBSTITUTE(AZ23,CHAR(160),""))),0)*IFERROR(VALUE(TRIM(SUBSTITUTE($AG23,CHAR(160),""))),0)),
TRUE,0
)
)</f>
        <v/>
      </c>
      <c r="BI23" s="611" t="str" cm="1">
        <f t="array" ref="BI23">IF($AG23="","",
_xlfn.IFS(
$BC23="Devis 1",
IF(ISBLANK(AQ23),"",IFERROR(VALUE(TRIM(SUBSTITUTE(AQ23,CHAR(160),""))),0)*IFERROR(VALUE(TRIM(SUBSTITUTE($AG23,CHAR(160),""))),0)),
$BC23="Devis 2",
IF(ISBLANK(AV23),"",IFERROR(VALUE(TRIM(SUBSTITUTE(AV23,CHAR(160),""))),0)*IFERROR(VALUE(TRIM(SUBSTITUTE($AG23,CHAR(160),""))),0)),
$BC23="Devis 3",
IF(ISBLANK(BA23),"",IFERROR(VALUE(TRIM(SUBSTITUTE(BA23,CHAR(160),""))),0)*IFERROR(VALUE(TRIM(SUBSTITUTE($AG23,CHAR(160),""))),0)),
TRUE,0
)
)</f>
        <v/>
      </c>
      <c r="BJ23" s="612" t="str">
        <f t="shared" si="44"/>
        <v/>
      </c>
      <c r="BK23" s="608"/>
      <c r="BL23" s="555" t="str" cm="1">
        <f t="array" ref="BL23">IF(OR(BJ23="",BG23="",BH23="",BE23="",BI23="",BF23=""),"",_xlfn.IFS(
ROUND(IFERROR(VALUE(TRIM(SUBSTITUTE(BJ23,CHAR(160),""))),0),2)&gt;
ROUND(IFERROR(VALUE(TRIM(SUBSTITUTE(BG23,CHAR(160),""))),0),2),
"KO : Le montant retenu TTC est supérieur au montant raisonnable TTC. Merci de revoir la ligne de dépense ou plafonner son montant.",
ROUND(IFERROR(VALUE(TRIM(SUBSTITUTE(BH23,CHAR(160),""))),0),2)&gt;
ROUND(IFERROR(VALUE(TRIM(SUBSTITUTE(BE23,CHAR(160),""))),0),2),
"Attention : Le montant retenu HT est supérieur au montant HT raisonnable. Merci de revoir la ligne de dépense, plafonner son montant, ou justifier la reventillation HT / TVA.",
ROUND(IFERROR(VALUE(TRIM(SUBSTITUTE(BI23,CHAR(160),""))),0),2)&gt;
ROUND(IFERROR(VALUE(TRIM(SUBSTITUTE(BF23,CHAR(160),""))),0),2),
"Attention : Le montant TVA retenu est supérieur au montant TVA raisonnable. Merci de revoir la ligne de dépense, plafonner son montant, ou justifier la reventillation HT / TVA.",
ROUND(IFERROR(VALUE(TRIM(SUBSTITUTE(BJ23,CHAR(160),""))),0),2)&gt;
ROUND(IFERROR(VALUE(TRIM(SUBSTITUTE(MIN(O23,T23,Y23),CHAR(160),""))),0),2),
"Attention : Le devis retenu n'est pas le moins cher. Une justification de la part du porteur est nécessaire.",
ROUND(IFERROR(VALUE(TRIM(SUBSTITUTE(BJ23,CHAR(160),""))),0),2)=0,
"Attention : montant présenté entièrement écarté",
ROUND(IFERROR(VALUE(TRIM(SUBSTITUTE(BG23,CHAR(160),""))),0),2)=
ROUND(IFERROR(VALUE(TRIM(SUBSTITUTE(BJ23,CHAR(160),""))),0),2),
"OK",
ROUND(IFERROR(VALUE(TRIM(SUBSTITUTE(BG23,CHAR(160),""))),0),2)&gt;
ROUND(IFERROR(VALUE(TRIM(SUBSTITUTE(BJ23,CHAR(160),""))),0),2),
" OK : Montant instruit inférieur au montant raisonnable.",
TRUE,""
))</f>
        <v/>
      </c>
      <c r="BM23" s="555" t="str" cm="1">
        <f t="array" ref="BM23">IF(OR(BJ23="",AC23="",BH23="",AA23="",BI23="",AB23=""),"",_xlfn.IFS(
ROUND(IFERROR(VALUE(TRIM(SUBSTITUTE(BJ23,CHAR(160),""))),0),2)&gt;
ROUND(IFERROR(VALUE(TRIM(SUBSTITUTE(AC23,CHAR(160),""))),0),2),
"KO : Le montant retenu TTC est supérieur au montant présenté TTC. Merci de revoir la ligne de dépense ou plafonner son montant.",
ROUND(IFERROR(VALUE(TRIM(SUBSTITUTE(BH23,CHAR(160),""))),0),2)&gt;
ROUND(IFERROR(VALUE(TRIM(SUBSTITUTE(AA23,CHAR(160),""))),0),2),
"Attention : Le montant retenu HT est supérieur au montant HT présenté. Merci de revoir la ligne de dépense, plafonner son montant, ou justifier la reventillation HT / TVA.",
ROUND(IFERROR(VALUE(TRIM(SUBSTITUTE(BI23,CHAR(160),""))),0),2)&gt;
ROUND(IFERROR(VALUE(TRIM(SUBSTITUTE(AB23,CHAR(160),""))),0),2),
"Attention : Le montant TVA retenu est supérieur au montant TVA présenté. Merci de revoir la ligne de dépense, plafonner son montant, ou justifier la reventillation HT / TVA.",
ROUND(IFERROR(VALUE(TRIM(SUBSTITUTE(AC23,CHAR(160),""))),0),2)=0,
"",
ROUND(IFERROR(VALUE(TRIM(SUBSTITUTE(BJ23,CHAR(160),""))),0),2)=
ROUND(IFERROR(VALUE(TRIM(SUBSTITUTE(AC23,CHAR(160),""))),0),2),
"OK",
ROUND(IFERROR(VALUE(TRIM(SUBSTITUTE(BJ23,CHAR(160),""))),0),2)=0,
"Attention : Montant présenté entièrement rejeté.",
ROUND(IFERROR(VALUE(TRIM(SUBSTITUTE(BJ23,CHAR(160),""))),0),2)&lt;
ROUND(IFERROR(VALUE(TRIM(SUBSTITUTE(AC23,CHAR(160),""))),0),2),
"Attention : Montant présenté partiellement rejeté.",
TRUE,""
))</f>
        <v/>
      </c>
      <c r="BN23" s="554" t="str">
        <f t="shared" si="45"/>
        <v/>
      </c>
      <c r="BO23" s="554" t="str">
        <f t="shared" si="46"/>
        <v/>
      </c>
      <c r="BP23" s="645" t="str">
        <f t="shared" si="47"/>
        <v/>
      </c>
    </row>
    <row r="24" spans="1:68" ht="15" customHeight="1">
      <c r="A24" s="630">
        <v>20</v>
      </c>
      <c r="B24" s="545"/>
      <c r="C24" s="545"/>
      <c r="D24" s="546"/>
      <c r="E24" s="545"/>
      <c r="F24" s="557"/>
      <c r="G24" s="552"/>
      <c r="H24" s="556"/>
      <c r="I24" s="545"/>
      <c r="J24" s="561"/>
      <c r="K24" s="564"/>
      <c r="L24" s="557"/>
      <c r="M24" s="548"/>
      <c r="N24" s="549"/>
      <c r="O24" s="573" t="str">
        <f t="shared" si="50"/>
        <v/>
      </c>
      <c r="P24" s="575"/>
      <c r="Q24" s="550"/>
      <c r="R24" s="549"/>
      <c r="S24" s="549"/>
      <c r="T24" s="573" t="str">
        <f t="shared" si="1"/>
        <v/>
      </c>
      <c r="U24" s="586"/>
      <c r="V24" s="549"/>
      <c r="W24" s="549"/>
      <c r="X24" s="549"/>
      <c r="Y24" s="587" t="str">
        <f t="shared" si="49"/>
        <v/>
      </c>
      <c r="Z24" s="114"/>
      <c r="AA24" s="600" t="str" cm="1">
        <f t="array" ref="AA24">IF((_xlfn.IFS(TRIM(SUBSTITUTE(Z24,CHAR(160),""))="Devis 1",IFERROR(VALUE(TRIM(SUBSTITUTE(M24,CHAR(160),""))),0),TRIM(SUBSTITUTE(Z24,CHAR(160),""))="Devis 2",IFERROR(VALUE(TRIM(SUBSTITUTE(R24,CHAR(160),""))),0),TRIM(SUBSTITUTE(Z24,CHAR(160),""))="Devis 3",IFERROR(VALUE(TRIM(SUBSTITUTE(W24,CHAR(160),""))),0),TRUE,0)*IFERROR(VALUE(TRIM(SUBSTITUTE(D24,CHAR(160),""))),0))=0,"",_xlfn.IFS(TRIM(SUBSTITUTE(Z24,CHAR(160),""))="Devis 1",IFERROR(VALUE(TRIM(SUBSTITUTE(M24,CHAR(160),""))),0),TRIM(SUBSTITUTE(Z24,CHAR(160),""))="Devis 2",IFERROR(VALUE(TRIM(SUBSTITUTE(R24,CHAR(160),""))),0),TRIM(SUBSTITUTE(Z24,CHAR(160),""))="Devis 3",IFERROR(VALUE(TRIM(SUBSTITUTE(W24,CHAR(160),""))),0),TRUE,0)*IFERROR(VALUE(TRIM(SUBSTITUTE(D24,CHAR(160),""))),0))</f>
        <v/>
      </c>
      <c r="AB24" s="551" t="str" cm="1">
        <f t="array" ref="AB24">IF(ROUND((_xlfn.IFS(TRIM(SUBSTITUTE(Z24,CHAR(160),""))="Devis 1",IFERROR(VALUE(TRIM(SUBSTITUTE(N24,CHAR(160),""))),0),TRIM(SUBSTITUTE(Z24,CHAR(160),""))="Devis 2",IFERROR(VALUE(TRIM(SUBSTITUTE(S24,CHAR(160),""))),0),TRIM(SUBSTITUTE(Z24,CHAR(160),""))="Devis 3",IFERROR(VALUE(TRIM(SUBSTITUTE(X24,CHAR(160),""))),0),TRUE,0)*IFERROR(VALUE(TRIM(SUBSTITUTE(D24,CHAR(160),""))),0)),2)=0,IF(AA24&lt;&gt;"",0,""),ROUND((_xlfn.IFS(TRIM(SUBSTITUTE(Z24,CHAR(160),""))="Devis 1",IFERROR(VALUE(TRIM(SUBSTITUTE(N24,CHAR(160),""))),0),TRIM(SUBSTITUTE(Z24,CHAR(160),""))="Devis 2",IFERROR(VALUE(TRIM(SUBSTITUTE(S24,CHAR(160),""))),0),TRIM(SUBSTITUTE(Z24,CHAR(160),""))="Devis 3",IFERROR(VALUE(TRIM(SUBSTITUTE(X24,CHAR(160),""))),0),TRUE,0)*IFERROR(VALUE(TRIM(SUBSTITUTE(D24,CHAR(160),""))),0)),2))</f>
        <v/>
      </c>
      <c r="AC24" s="601" t="str">
        <f t="shared" si="48"/>
        <v/>
      </c>
      <c r="AD24" s="629"/>
      <c r="AE24" s="644" t="str">
        <f t="shared" si="16"/>
        <v/>
      </c>
      <c r="AF24" s="553" t="str">
        <f t="shared" si="17"/>
        <v/>
      </c>
      <c r="AG24" s="553" t="str">
        <f t="shared" si="18"/>
        <v/>
      </c>
      <c r="AH24" s="553" t="str">
        <f t="shared" si="19"/>
        <v/>
      </c>
      <c r="AI24" s="553" t="str">
        <f t="shared" si="20"/>
        <v/>
      </c>
      <c r="AJ24" s="553" t="str">
        <f t="shared" si="21"/>
        <v/>
      </c>
      <c r="AK24" s="553" t="str">
        <f t="shared" si="22"/>
        <v/>
      </c>
      <c r="AL24" s="553" t="str">
        <f t="shared" si="23"/>
        <v/>
      </c>
      <c r="AM24" s="517" t="str">
        <f t="shared" si="24"/>
        <v/>
      </c>
      <c r="AN24" s="651" t="str">
        <f t="shared" si="25"/>
        <v/>
      </c>
      <c r="AO24" s="553" t="str">
        <f t="shared" si="26"/>
        <v/>
      </c>
      <c r="AP24" s="553" t="str">
        <f t="shared" si="27"/>
        <v/>
      </c>
      <c r="AQ24" s="553" t="str">
        <f t="shared" si="28"/>
        <v/>
      </c>
      <c r="AR24" s="573" t="str">
        <f t="shared" si="29"/>
        <v/>
      </c>
      <c r="AS24" s="656" t="str">
        <f t="shared" si="30"/>
        <v/>
      </c>
      <c r="AT24" s="553" t="str">
        <f t="shared" si="31"/>
        <v/>
      </c>
      <c r="AU24" s="553" t="str">
        <f t="shared" si="32"/>
        <v/>
      </c>
      <c r="AV24" s="553" t="str">
        <f t="shared" si="33"/>
        <v/>
      </c>
      <c r="AW24" s="573" t="str">
        <f t="shared" si="34"/>
        <v/>
      </c>
      <c r="AX24" s="657" t="str">
        <f t="shared" si="35"/>
        <v/>
      </c>
      <c r="AY24" s="553" t="str">
        <f t="shared" si="36"/>
        <v/>
      </c>
      <c r="AZ24" s="553" t="str">
        <f t="shared" si="37"/>
        <v/>
      </c>
      <c r="BA24" s="553" t="str">
        <f t="shared" si="38"/>
        <v/>
      </c>
      <c r="BB24" s="596" t="str">
        <f t="shared" si="39"/>
        <v/>
      </c>
      <c r="BC24" s="591" t="str">
        <f t="shared" si="40"/>
        <v/>
      </c>
      <c r="BD24" s="547"/>
      <c r="BE24" s="554" t="str">
        <f t="shared" si="41"/>
        <v/>
      </c>
      <c r="BF24" s="554" t="str">
        <f t="shared" si="42"/>
        <v/>
      </c>
      <c r="BG24" s="606" t="str">
        <f t="shared" si="43"/>
        <v/>
      </c>
      <c r="BH24" s="611" t="str" cm="1">
        <f t="array" ref="BH24">IF($AG24="","",
_xlfn.IFS(
$BC24="Devis 1",
IF(ISBLANK(AP24),"",IFERROR(VALUE(TRIM(SUBSTITUTE(AP24,CHAR(160),""))),0)*IFERROR(VALUE(TRIM(SUBSTITUTE($AG24,CHAR(160),""))),0)),
$BC24="Devis 2",
IF(ISBLANK(AU24),"",IFERROR(VALUE(TRIM(SUBSTITUTE(AU24,CHAR(160),""))),0)*IFERROR(VALUE(TRIM(SUBSTITUTE($AG24,CHAR(160),""))),0)),
$BC24="Devis 3",
IF(ISBLANK(AZ24),"",IFERROR(VALUE(TRIM(SUBSTITUTE(AZ24,CHAR(160),""))),0)*IFERROR(VALUE(TRIM(SUBSTITUTE($AG24,CHAR(160),""))),0)),
TRUE,0
)
)</f>
        <v/>
      </c>
      <c r="BI24" s="611" t="str" cm="1">
        <f t="array" ref="BI24">IF($AG24="","",
_xlfn.IFS(
$BC24="Devis 1",
IF(ISBLANK(AQ24),"",IFERROR(VALUE(TRIM(SUBSTITUTE(AQ24,CHAR(160),""))),0)*IFERROR(VALUE(TRIM(SUBSTITUTE($AG24,CHAR(160),""))),0)),
$BC24="Devis 2",
IF(ISBLANK(AV24),"",IFERROR(VALUE(TRIM(SUBSTITUTE(AV24,CHAR(160),""))),0)*IFERROR(VALUE(TRIM(SUBSTITUTE($AG24,CHAR(160),""))),0)),
$BC24="Devis 3",
IF(ISBLANK(BA24),"",IFERROR(VALUE(TRIM(SUBSTITUTE(BA24,CHAR(160),""))),0)*IFERROR(VALUE(TRIM(SUBSTITUTE($AG24,CHAR(160),""))),0)),
TRUE,0
)
)</f>
        <v/>
      </c>
      <c r="BJ24" s="612" t="str">
        <f t="shared" si="44"/>
        <v/>
      </c>
      <c r="BK24" s="608"/>
      <c r="BL24" s="555" t="str" cm="1">
        <f t="array" ref="BL24">IF(OR(BJ24="",BG24="",BH24="",BE24="",BI24="",BF24=""),"",_xlfn.IFS(
ROUND(IFERROR(VALUE(TRIM(SUBSTITUTE(BJ24,CHAR(160),""))),0),2)&gt;
ROUND(IFERROR(VALUE(TRIM(SUBSTITUTE(BG24,CHAR(160),""))),0),2),
"KO : Le montant retenu TTC est supérieur au montant raisonnable TTC. Merci de revoir la ligne de dépense ou plafonner son montant.",
ROUND(IFERROR(VALUE(TRIM(SUBSTITUTE(BH24,CHAR(160),""))),0),2)&gt;
ROUND(IFERROR(VALUE(TRIM(SUBSTITUTE(BE24,CHAR(160),""))),0),2),
"Attention : Le montant retenu HT est supérieur au montant HT raisonnable. Merci de revoir la ligne de dépense, plafonner son montant, ou justifier la reventillation HT / TVA.",
ROUND(IFERROR(VALUE(TRIM(SUBSTITUTE(BI24,CHAR(160),""))),0),2)&gt;
ROUND(IFERROR(VALUE(TRIM(SUBSTITUTE(BF24,CHAR(160),""))),0),2),
"Attention : Le montant TVA retenu est supérieur au montant TVA raisonnable. Merci de revoir la ligne de dépense, plafonner son montant, ou justifier la reventillation HT / TVA.",
ROUND(IFERROR(VALUE(TRIM(SUBSTITUTE(BJ24,CHAR(160),""))),0),2)&gt;
ROUND(IFERROR(VALUE(TRIM(SUBSTITUTE(MIN(O24,T24,Y24),CHAR(160),""))),0),2),
"Attention : Le devis retenu n'est pas le moins cher. Une justification de la part du porteur est nécessaire.",
ROUND(IFERROR(VALUE(TRIM(SUBSTITUTE(BJ24,CHAR(160),""))),0),2)=0,
"Attention : montant présenté entièrement écarté",
ROUND(IFERROR(VALUE(TRIM(SUBSTITUTE(BG24,CHAR(160),""))),0),2)=
ROUND(IFERROR(VALUE(TRIM(SUBSTITUTE(BJ24,CHAR(160),""))),0),2),
"OK",
ROUND(IFERROR(VALUE(TRIM(SUBSTITUTE(BG24,CHAR(160),""))),0),2)&gt;
ROUND(IFERROR(VALUE(TRIM(SUBSTITUTE(BJ24,CHAR(160),""))),0),2),
" OK : Montant instruit inférieur au montant raisonnable.",
TRUE,""
))</f>
        <v/>
      </c>
      <c r="BM24" s="555" t="str" cm="1">
        <f t="array" ref="BM24">IF(OR(BJ24="",AC24="",BH24="",AA24="",BI24="",AB24=""),"",_xlfn.IFS(
ROUND(IFERROR(VALUE(TRIM(SUBSTITUTE(BJ24,CHAR(160),""))),0),2)&gt;
ROUND(IFERROR(VALUE(TRIM(SUBSTITUTE(AC24,CHAR(160),""))),0),2),
"KO : Le montant retenu TTC est supérieur au montant présenté TTC. Merci de revoir la ligne de dépense ou plafonner son montant.",
ROUND(IFERROR(VALUE(TRIM(SUBSTITUTE(BH24,CHAR(160),""))),0),2)&gt;
ROUND(IFERROR(VALUE(TRIM(SUBSTITUTE(AA24,CHAR(160),""))),0),2),
"Attention : Le montant retenu HT est supérieur au montant HT présenté. Merci de revoir la ligne de dépense, plafonner son montant, ou justifier la reventillation HT / TVA.",
ROUND(IFERROR(VALUE(TRIM(SUBSTITUTE(BI24,CHAR(160),""))),0),2)&gt;
ROUND(IFERROR(VALUE(TRIM(SUBSTITUTE(AB24,CHAR(160),""))),0),2),
"Attention : Le montant TVA retenu est supérieur au montant TVA présenté. Merci de revoir la ligne de dépense, plafonner son montant, ou justifier la reventillation HT / TVA.",
ROUND(IFERROR(VALUE(TRIM(SUBSTITUTE(AC24,CHAR(160),""))),0),2)=0,
"",
ROUND(IFERROR(VALUE(TRIM(SUBSTITUTE(BJ24,CHAR(160),""))),0),2)=
ROUND(IFERROR(VALUE(TRIM(SUBSTITUTE(AC24,CHAR(160),""))),0),2),
"OK",
ROUND(IFERROR(VALUE(TRIM(SUBSTITUTE(BJ24,CHAR(160),""))),0),2)=0,
"Attention : Montant présenté entièrement rejeté.",
ROUND(IFERROR(VALUE(TRIM(SUBSTITUTE(BJ24,CHAR(160),""))),0),2)&lt;
ROUND(IFERROR(VALUE(TRIM(SUBSTITUTE(AC24,CHAR(160),""))),0),2),
"Attention : Montant présenté partiellement rejeté.",
TRUE,""
))</f>
        <v/>
      </c>
      <c r="BN24" s="554" t="str">
        <f t="shared" si="45"/>
        <v/>
      </c>
      <c r="BO24" s="554" t="str">
        <f t="shared" si="46"/>
        <v/>
      </c>
      <c r="BP24" s="645" t="str">
        <f t="shared" si="47"/>
        <v/>
      </c>
    </row>
    <row r="25" spans="1:68" ht="15" customHeight="1">
      <c r="A25" s="630">
        <v>21</v>
      </c>
      <c r="B25" s="545"/>
      <c r="C25" s="545"/>
      <c r="D25" s="546"/>
      <c r="E25" s="545"/>
      <c r="F25" s="557"/>
      <c r="G25" s="552"/>
      <c r="H25" s="556"/>
      <c r="I25" s="545"/>
      <c r="J25" s="561"/>
      <c r="K25" s="564"/>
      <c r="L25" s="557"/>
      <c r="M25" s="548"/>
      <c r="N25" s="549"/>
      <c r="O25" s="573" t="str">
        <f t="shared" si="50"/>
        <v/>
      </c>
      <c r="P25" s="575"/>
      <c r="Q25" s="550"/>
      <c r="R25" s="549"/>
      <c r="S25" s="549"/>
      <c r="T25" s="573" t="str">
        <f t="shared" si="1"/>
        <v/>
      </c>
      <c r="U25" s="586"/>
      <c r="V25" s="549"/>
      <c r="W25" s="549"/>
      <c r="X25" s="549"/>
      <c r="Y25" s="587" t="str">
        <f t="shared" si="49"/>
        <v/>
      </c>
      <c r="Z25" s="114"/>
      <c r="AA25" s="600" t="str" cm="1">
        <f t="array" ref="AA25">IF((_xlfn.IFS(TRIM(SUBSTITUTE(Z25,CHAR(160),""))="Devis 1",IFERROR(VALUE(TRIM(SUBSTITUTE(M25,CHAR(160),""))),0),TRIM(SUBSTITUTE(Z25,CHAR(160),""))="Devis 2",IFERROR(VALUE(TRIM(SUBSTITUTE(R25,CHAR(160),""))),0),TRIM(SUBSTITUTE(Z25,CHAR(160),""))="Devis 3",IFERROR(VALUE(TRIM(SUBSTITUTE(W25,CHAR(160),""))),0),TRUE,0)*IFERROR(VALUE(TRIM(SUBSTITUTE(D25,CHAR(160),""))),0))=0,"",_xlfn.IFS(TRIM(SUBSTITUTE(Z25,CHAR(160),""))="Devis 1",IFERROR(VALUE(TRIM(SUBSTITUTE(M25,CHAR(160),""))),0),TRIM(SUBSTITUTE(Z25,CHAR(160),""))="Devis 2",IFERROR(VALUE(TRIM(SUBSTITUTE(R25,CHAR(160),""))),0),TRIM(SUBSTITUTE(Z25,CHAR(160),""))="Devis 3",IFERROR(VALUE(TRIM(SUBSTITUTE(W25,CHAR(160),""))),0),TRUE,0)*IFERROR(VALUE(TRIM(SUBSTITUTE(D25,CHAR(160),""))),0))</f>
        <v/>
      </c>
      <c r="AB25" s="551" t="str" cm="1">
        <f t="array" ref="AB25">IF(ROUND((_xlfn.IFS(TRIM(SUBSTITUTE(Z25,CHAR(160),""))="Devis 1",IFERROR(VALUE(TRIM(SUBSTITUTE(N25,CHAR(160),""))),0),TRIM(SUBSTITUTE(Z25,CHAR(160),""))="Devis 2",IFERROR(VALUE(TRIM(SUBSTITUTE(S25,CHAR(160),""))),0),TRIM(SUBSTITUTE(Z25,CHAR(160),""))="Devis 3",IFERROR(VALUE(TRIM(SUBSTITUTE(X25,CHAR(160),""))),0),TRUE,0)*IFERROR(VALUE(TRIM(SUBSTITUTE(D25,CHAR(160),""))),0)),2)=0,IF(AA25&lt;&gt;"",0,""),ROUND((_xlfn.IFS(TRIM(SUBSTITUTE(Z25,CHAR(160),""))="Devis 1",IFERROR(VALUE(TRIM(SUBSTITUTE(N25,CHAR(160),""))),0),TRIM(SUBSTITUTE(Z25,CHAR(160),""))="Devis 2",IFERROR(VALUE(TRIM(SUBSTITUTE(S25,CHAR(160),""))),0),TRIM(SUBSTITUTE(Z25,CHAR(160),""))="Devis 3",IFERROR(VALUE(TRIM(SUBSTITUTE(X25,CHAR(160),""))),0),TRUE,0)*IFERROR(VALUE(TRIM(SUBSTITUTE(D25,CHAR(160),""))),0)),2))</f>
        <v/>
      </c>
      <c r="AC25" s="601" t="str">
        <f t="shared" si="48"/>
        <v/>
      </c>
      <c r="AD25" s="629"/>
      <c r="AE25" s="644" t="str">
        <f t="shared" si="16"/>
        <v/>
      </c>
      <c r="AF25" s="553" t="str">
        <f t="shared" si="17"/>
        <v/>
      </c>
      <c r="AG25" s="553" t="str">
        <f t="shared" si="18"/>
        <v/>
      </c>
      <c r="AH25" s="553" t="str">
        <f t="shared" si="19"/>
        <v/>
      </c>
      <c r="AI25" s="553" t="str">
        <f t="shared" si="20"/>
        <v/>
      </c>
      <c r="AJ25" s="553" t="str">
        <f t="shared" si="21"/>
        <v/>
      </c>
      <c r="AK25" s="553" t="str">
        <f t="shared" si="22"/>
        <v/>
      </c>
      <c r="AL25" s="553" t="str">
        <f t="shared" si="23"/>
        <v/>
      </c>
      <c r="AM25" s="517" t="str">
        <f t="shared" si="24"/>
        <v/>
      </c>
      <c r="AN25" s="651" t="str">
        <f t="shared" si="25"/>
        <v/>
      </c>
      <c r="AO25" s="553" t="str">
        <f t="shared" si="26"/>
        <v/>
      </c>
      <c r="AP25" s="553" t="str">
        <f t="shared" si="27"/>
        <v/>
      </c>
      <c r="AQ25" s="553" t="str">
        <f t="shared" si="28"/>
        <v/>
      </c>
      <c r="AR25" s="573" t="str">
        <f t="shared" si="29"/>
        <v/>
      </c>
      <c r="AS25" s="656" t="str">
        <f t="shared" si="30"/>
        <v/>
      </c>
      <c r="AT25" s="553" t="str">
        <f t="shared" si="31"/>
        <v/>
      </c>
      <c r="AU25" s="553" t="str">
        <f t="shared" si="32"/>
        <v/>
      </c>
      <c r="AV25" s="553" t="str">
        <f t="shared" si="33"/>
        <v/>
      </c>
      <c r="AW25" s="573" t="str">
        <f t="shared" si="34"/>
        <v/>
      </c>
      <c r="AX25" s="657" t="str">
        <f t="shared" si="35"/>
        <v/>
      </c>
      <c r="AY25" s="553" t="str">
        <f t="shared" si="36"/>
        <v/>
      </c>
      <c r="AZ25" s="553" t="str">
        <f t="shared" si="37"/>
        <v/>
      </c>
      <c r="BA25" s="553" t="str">
        <f t="shared" si="38"/>
        <v/>
      </c>
      <c r="BB25" s="596" t="str">
        <f t="shared" si="39"/>
        <v/>
      </c>
      <c r="BC25" s="591" t="str">
        <f t="shared" si="40"/>
        <v/>
      </c>
      <c r="BD25" s="547"/>
      <c r="BE25" s="554" t="str">
        <f t="shared" si="41"/>
        <v/>
      </c>
      <c r="BF25" s="554" t="str">
        <f t="shared" si="42"/>
        <v/>
      </c>
      <c r="BG25" s="606" t="str">
        <f t="shared" si="43"/>
        <v/>
      </c>
      <c r="BH25" s="611" t="str" cm="1">
        <f t="array" ref="BH25">IF($AG25="","",
_xlfn.IFS(
$BC25="Devis 1",
IF(ISBLANK(AP25),"",IFERROR(VALUE(TRIM(SUBSTITUTE(AP25,CHAR(160),""))),0)*IFERROR(VALUE(TRIM(SUBSTITUTE($AG25,CHAR(160),""))),0)),
$BC25="Devis 2",
IF(ISBLANK(AU25),"",IFERROR(VALUE(TRIM(SUBSTITUTE(AU25,CHAR(160),""))),0)*IFERROR(VALUE(TRIM(SUBSTITUTE($AG25,CHAR(160),""))),0)),
$BC25="Devis 3",
IF(ISBLANK(AZ25),"",IFERROR(VALUE(TRIM(SUBSTITUTE(AZ25,CHAR(160),""))),0)*IFERROR(VALUE(TRIM(SUBSTITUTE($AG25,CHAR(160),""))),0)),
TRUE,0
)
)</f>
        <v/>
      </c>
      <c r="BI25" s="611" t="str" cm="1">
        <f t="array" ref="BI25">IF($AG25="","",
_xlfn.IFS(
$BC25="Devis 1",
IF(ISBLANK(AQ25),"",IFERROR(VALUE(TRIM(SUBSTITUTE(AQ25,CHAR(160),""))),0)*IFERROR(VALUE(TRIM(SUBSTITUTE($AG25,CHAR(160),""))),0)),
$BC25="Devis 2",
IF(ISBLANK(AV25),"",IFERROR(VALUE(TRIM(SUBSTITUTE(AV25,CHAR(160),""))),0)*IFERROR(VALUE(TRIM(SUBSTITUTE($AG25,CHAR(160),""))),0)),
$BC25="Devis 3",
IF(ISBLANK(BA25),"",IFERROR(VALUE(TRIM(SUBSTITUTE(BA25,CHAR(160),""))),0)*IFERROR(VALUE(TRIM(SUBSTITUTE($AG25,CHAR(160),""))),0)),
TRUE,0
)
)</f>
        <v/>
      </c>
      <c r="BJ25" s="612" t="str">
        <f t="shared" si="44"/>
        <v/>
      </c>
      <c r="BK25" s="608"/>
      <c r="BL25" s="555" t="str" cm="1">
        <f t="array" ref="BL25">IF(OR(BJ25="",BG25="",BH25="",BE25="",BI25="",BF25=""),"",_xlfn.IFS(
ROUND(IFERROR(VALUE(TRIM(SUBSTITUTE(BJ25,CHAR(160),""))),0),2)&gt;
ROUND(IFERROR(VALUE(TRIM(SUBSTITUTE(BG25,CHAR(160),""))),0),2),
"KO : Le montant retenu TTC est supérieur au montant raisonnable TTC. Merci de revoir la ligne de dépense ou plafonner son montant.",
ROUND(IFERROR(VALUE(TRIM(SUBSTITUTE(BH25,CHAR(160),""))),0),2)&gt;
ROUND(IFERROR(VALUE(TRIM(SUBSTITUTE(BE25,CHAR(160),""))),0),2),
"Attention : Le montant retenu HT est supérieur au montant HT raisonnable. Merci de revoir la ligne de dépense, plafonner son montant, ou justifier la reventillation HT / TVA.",
ROUND(IFERROR(VALUE(TRIM(SUBSTITUTE(BI25,CHAR(160),""))),0),2)&gt;
ROUND(IFERROR(VALUE(TRIM(SUBSTITUTE(BF25,CHAR(160),""))),0),2),
"Attention : Le montant TVA retenu est supérieur au montant TVA raisonnable. Merci de revoir la ligne de dépense, plafonner son montant, ou justifier la reventillation HT / TVA.",
ROUND(IFERROR(VALUE(TRIM(SUBSTITUTE(BJ25,CHAR(160),""))),0),2)&gt;
ROUND(IFERROR(VALUE(TRIM(SUBSTITUTE(MIN(O25,T25,Y25),CHAR(160),""))),0),2),
"Attention : Le devis retenu n'est pas le moins cher. Une justification de la part du porteur est nécessaire.",
ROUND(IFERROR(VALUE(TRIM(SUBSTITUTE(BJ25,CHAR(160),""))),0),2)=0,
"Attention : montant présenté entièrement écarté",
ROUND(IFERROR(VALUE(TRIM(SUBSTITUTE(BG25,CHAR(160),""))),0),2)=
ROUND(IFERROR(VALUE(TRIM(SUBSTITUTE(BJ25,CHAR(160),""))),0),2),
"OK",
ROUND(IFERROR(VALUE(TRIM(SUBSTITUTE(BG25,CHAR(160),""))),0),2)&gt;
ROUND(IFERROR(VALUE(TRIM(SUBSTITUTE(BJ25,CHAR(160),""))),0),2),
" OK : Montant instruit inférieur au montant raisonnable.",
TRUE,""
))</f>
        <v/>
      </c>
      <c r="BM25" s="555" t="str" cm="1">
        <f t="array" ref="BM25">IF(OR(BJ25="",AC25="",BH25="",AA25="",BI25="",AB25=""),"",_xlfn.IFS(
ROUND(IFERROR(VALUE(TRIM(SUBSTITUTE(BJ25,CHAR(160),""))),0),2)&gt;
ROUND(IFERROR(VALUE(TRIM(SUBSTITUTE(AC25,CHAR(160),""))),0),2),
"KO : Le montant retenu TTC est supérieur au montant présenté TTC. Merci de revoir la ligne de dépense ou plafonner son montant.",
ROUND(IFERROR(VALUE(TRIM(SUBSTITUTE(BH25,CHAR(160),""))),0),2)&gt;
ROUND(IFERROR(VALUE(TRIM(SUBSTITUTE(AA25,CHAR(160),""))),0),2),
"Attention : Le montant retenu HT est supérieur au montant HT présenté. Merci de revoir la ligne de dépense, plafonner son montant, ou justifier la reventillation HT / TVA.",
ROUND(IFERROR(VALUE(TRIM(SUBSTITUTE(BI25,CHAR(160),""))),0),2)&gt;
ROUND(IFERROR(VALUE(TRIM(SUBSTITUTE(AB25,CHAR(160),""))),0),2),
"Attention : Le montant TVA retenu est supérieur au montant TVA présenté. Merci de revoir la ligne de dépense, plafonner son montant, ou justifier la reventillation HT / TVA.",
ROUND(IFERROR(VALUE(TRIM(SUBSTITUTE(AC25,CHAR(160),""))),0),2)=0,
"",
ROUND(IFERROR(VALUE(TRIM(SUBSTITUTE(BJ25,CHAR(160),""))),0),2)=
ROUND(IFERROR(VALUE(TRIM(SUBSTITUTE(AC25,CHAR(160),""))),0),2),
"OK",
ROUND(IFERROR(VALUE(TRIM(SUBSTITUTE(BJ25,CHAR(160),""))),0),2)=0,
"Attention : Montant présenté entièrement rejeté.",
ROUND(IFERROR(VALUE(TRIM(SUBSTITUTE(BJ25,CHAR(160),""))),0),2)&lt;
ROUND(IFERROR(VALUE(TRIM(SUBSTITUTE(AC25,CHAR(160),""))),0),2),
"Attention : Montant présenté partiellement rejeté.",
TRUE,""
))</f>
        <v/>
      </c>
      <c r="BN25" s="554" t="str">
        <f t="shared" si="45"/>
        <v/>
      </c>
      <c r="BO25" s="554" t="str">
        <f t="shared" si="46"/>
        <v/>
      </c>
      <c r="BP25" s="645" t="str">
        <f t="shared" si="47"/>
        <v/>
      </c>
    </row>
    <row r="26" spans="1:68" ht="15" customHeight="1">
      <c r="A26" s="630">
        <v>22</v>
      </c>
      <c r="B26" s="545"/>
      <c r="C26" s="545"/>
      <c r="D26" s="546"/>
      <c r="E26" s="545"/>
      <c r="F26" s="557"/>
      <c r="G26" s="552"/>
      <c r="H26" s="556"/>
      <c r="I26" s="545"/>
      <c r="J26" s="561"/>
      <c r="K26" s="564"/>
      <c r="L26" s="557"/>
      <c r="M26" s="548"/>
      <c r="N26" s="549"/>
      <c r="O26" s="573" t="str">
        <f t="shared" si="50"/>
        <v/>
      </c>
      <c r="P26" s="575"/>
      <c r="Q26" s="550"/>
      <c r="R26" s="549"/>
      <c r="S26" s="549"/>
      <c r="T26" s="573" t="str">
        <f t="shared" si="1"/>
        <v/>
      </c>
      <c r="U26" s="586"/>
      <c r="V26" s="549"/>
      <c r="W26" s="549"/>
      <c r="X26" s="549"/>
      <c r="Y26" s="587" t="str">
        <f t="shared" si="49"/>
        <v/>
      </c>
      <c r="Z26" s="114"/>
      <c r="AA26" s="600" t="str" cm="1">
        <f t="array" ref="AA26">IF((_xlfn.IFS(TRIM(SUBSTITUTE(Z26,CHAR(160),""))="Devis 1",IFERROR(VALUE(TRIM(SUBSTITUTE(M26,CHAR(160),""))),0),TRIM(SUBSTITUTE(Z26,CHAR(160),""))="Devis 2",IFERROR(VALUE(TRIM(SUBSTITUTE(R26,CHAR(160),""))),0),TRIM(SUBSTITUTE(Z26,CHAR(160),""))="Devis 3",IFERROR(VALUE(TRIM(SUBSTITUTE(W26,CHAR(160),""))),0),TRUE,0)*IFERROR(VALUE(TRIM(SUBSTITUTE(D26,CHAR(160),""))),0))=0,"",_xlfn.IFS(TRIM(SUBSTITUTE(Z26,CHAR(160),""))="Devis 1",IFERROR(VALUE(TRIM(SUBSTITUTE(M26,CHAR(160),""))),0),TRIM(SUBSTITUTE(Z26,CHAR(160),""))="Devis 2",IFERROR(VALUE(TRIM(SUBSTITUTE(R26,CHAR(160),""))),0),TRIM(SUBSTITUTE(Z26,CHAR(160),""))="Devis 3",IFERROR(VALUE(TRIM(SUBSTITUTE(W26,CHAR(160),""))),0),TRUE,0)*IFERROR(VALUE(TRIM(SUBSTITUTE(D26,CHAR(160),""))),0))</f>
        <v/>
      </c>
      <c r="AB26" s="551" t="str" cm="1">
        <f t="array" ref="AB26">IF(ROUND((_xlfn.IFS(TRIM(SUBSTITUTE(Z26,CHAR(160),""))="Devis 1",IFERROR(VALUE(TRIM(SUBSTITUTE(N26,CHAR(160),""))),0),TRIM(SUBSTITUTE(Z26,CHAR(160),""))="Devis 2",IFERROR(VALUE(TRIM(SUBSTITUTE(S26,CHAR(160),""))),0),TRIM(SUBSTITUTE(Z26,CHAR(160),""))="Devis 3",IFERROR(VALUE(TRIM(SUBSTITUTE(X26,CHAR(160),""))),0),TRUE,0)*IFERROR(VALUE(TRIM(SUBSTITUTE(D26,CHAR(160),""))),0)),2)=0,IF(AA26&lt;&gt;"",0,""),ROUND((_xlfn.IFS(TRIM(SUBSTITUTE(Z26,CHAR(160),""))="Devis 1",IFERROR(VALUE(TRIM(SUBSTITUTE(N26,CHAR(160),""))),0),TRIM(SUBSTITUTE(Z26,CHAR(160),""))="Devis 2",IFERROR(VALUE(TRIM(SUBSTITUTE(S26,CHAR(160),""))),0),TRIM(SUBSTITUTE(Z26,CHAR(160),""))="Devis 3",IFERROR(VALUE(TRIM(SUBSTITUTE(X26,CHAR(160),""))),0),TRUE,0)*IFERROR(VALUE(TRIM(SUBSTITUTE(D26,CHAR(160),""))),0)),2))</f>
        <v/>
      </c>
      <c r="AC26" s="601" t="str">
        <f t="shared" si="48"/>
        <v/>
      </c>
      <c r="AD26" s="629"/>
      <c r="AE26" s="644" t="str">
        <f t="shared" si="16"/>
        <v/>
      </c>
      <c r="AF26" s="553" t="str">
        <f t="shared" si="17"/>
        <v/>
      </c>
      <c r="AG26" s="553" t="str">
        <f t="shared" si="18"/>
        <v/>
      </c>
      <c r="AH26" s="553" t="str">
        <f t="shared" si="19"/>
        <v/>
      </c>
      <c r="AI26" s="553" t="str">
        <f t="shared" si="20"/>
        <v/>
      </c>
      <c r="AJ26" s="553" t="str">
        <f t="shared" si="21"/>
        <v/>
      </c>
      <c r="AK26" s="553" t="str">
        <f t="shared" si="22"/>
        <v/>
      </c>
      <c r="AL26" s="553" t="str">
        <f t="shared" si="23"/>
        <v/>
      </c>
      <c r="AM26" s="517" t="str">
        <f t="shared" si="24"/>
        <v/>
      </c>
      <c r="AN26" s="651" t="str">
        <f t="shared" si="25"/>
        <v/>
      </c>
      <c r="AO26" s="553" t="str">
        <f t="shared" si="26"/>
        <v/>
      </c>
      <c r="AP26" s="553" t="str">
        <f t="shared" si="27"/>
        <v/>
      </c>
      <c r="AQ26" s="553" t="str">
        <f t="shared" si="28"/>
        <v/>
      </c>
      <c r="AR26" s="573" t="str">
        <f t="shared" si="29"/>
        <v/>
      </c>
      <c r="AS26" s="656" t="str">
        <f t="shared" si="30"/>
        <v/>
      </c>
      <c r="AT26" s="553" t="str">
        <f t="shared" si="31"/>
        <v/>
      </c>
      <c r="AU26" s="553" t="str">
        <f t="shared" si="32"/>
        <v/>
      </c>
      <c r="AV26" s="553" t="str">
        <f t="shared" si="33"/>
        <v/>
      </c>
      <c r="AW26" s="573" t="str">
        <f t="shared" si="34"/>
        <v/>
      </c>
      <c r="AX26" s="657" t="str">
        <f t="shared" si="35"/>
        <v/>
      </c>
      <c r="AY26" s="553" t="str">
        <f t="shared" si="36"/>
        <v/>
      </c>
      <c r="AZ26" s="553" t="str">
        <f t="shared" si="37"/>
        <v/>
      </c>
      <c r="BA26" s="553" t="str">
        <f t="shared" si="38"/>
        <v/>
      </c>
      <c r="BB26" s="596" t="str">
        <f t="shared" si="39"/>
        <v/>
      </c>
      <c r="BC26" s="591" t="str">
        <f t="shared" si="40"/>
        <v/>
      </c>
      <c r="BD26" s="547"/>
      <c r="BE26" s="554" t="str">
        <f t="shared" si="41"/>
        <v/>
      </c>
      <c r="BF26" s="554" t="str">
        <f t="shared" si="42"/>
        <v/>
      </c>
      <c r="BG26" s="606" t="str">
        <f t="shared" si="43"/>
        <v/>
      </c>
      <c r="BH26" s="611" t="str" cm="1">
        <f t="array" ref="BH26">IF($AG26="","",
_xlfn.IFS(
$BC26="Devis 1",
IF(ISBLANK(AP26),"",IFERROR(VALUE(TRIM(SUBSTITUTE(AP26,CHAR(160),""))),0)*IFERROR(VALUE(TRIM(SUBSTITUTE($AG26,CHAR(160),""))),0)),
$BC26="Devis 2",
IF(ISBLANK(AU26),"",IFERROR(VALUE(TRIM(SUBSTITUTE(AU26,CHAR(160),""))),0)*IFERROR(VALUE(TRIM(SUBSTITUTE($AG26,CHAR(160),""))),0)),
$BC26="Devis 3",
IF(ISBLANK(AZ26),"",IFERROR(VALUE(TRIM(SUBSTITUTE(AZ26,CHAR(160),""))),0)*IFERROR(VALUE(TRIM(SUBSTITUTE($AG26,CHAR(160),""))),0)),
TRUE,0
)
)</f>
        <v/>
      </c>
      <c r="BI26" s="611" t="str" cm="1">
        <f t="array" ref="BI26">IF($AG26="","",
_xlfn.IFS(
$BC26="Devis 1",
IF(ISBLANK(AQ26),"",IFERROR(VALUE(TRIM(SUBSTITUTE(AQ26,CHAR(160),""))),0)*IFERROR(VALUE(TRIM(SUBSTITUTE($AG26,CHAR(160),""))),0)),
$BC26="Devis 2",
IF(ISBLANK(AV26),"",IFERROR(VALUE(TRIM(SUBSTITUTE(AV26,CHAR(160),""))),0)*IFERROR(VALUE(TRIM(SUBSTITUTE($AG26,CHAR(160),""))),0)),
$BC26="Devis 3",
IF(ISBLANK(BA26),"",IFERROR(VALUE(TRIM(SUBSTITUTE(BA26,CHAR(160),""))),0)*IFERROR(VALUE(TRIM(SUBSTITUTE($AG26,CHAR(160),""))),0)),
TRUE,0
)
)</f>
        <v/>
      </c>
      <c r="BJ26" s="612" t="str">
        <f t="shared" si="44"/>
        <v/>
      </c>
      <c r="BK26" s="608"/>
      <c r="BL26" s="555" t="str" cm="1">
        <f t="array" ref="BL26">IF(OR(BJ26="",BG26="",BH26="",BE26="",BI26="",BF26=""),"",_xlfn.IFS(
ROUND(IFERROR(VALUE(TRIM(SUBSTITUTE(BJ26,CHAR(160),""))),0),2)&gt;
ROUND(IFERROR(VALUE(TRIM(SUBSTITUTE(BG26,CHAR(160),""))),0),2),
"KO : Le montant retenu TTC est supérieur au montant raisonnable TTC. Merci de revoir la ligne de dépense ou plafonner son montant.",
ROUND(IFERROR(VALUE(TRIM(SUBSTITUTE(BH26,CHAR(160),""))),0),2)&gt;
ROUND(IFERROR(VALUE(TRIM(SUBSTITUTE(BE26,CHAR(160),""))),0),2),
"Attention : Le montant retenu HT est supérieur au montant HT raisonnable. Merci de revoir la ligne de dépense, plafonner son montant, ou justifier la reventillation HT / TVA.",
ROUND(IFERROR(VALUE(TRIM(SUBSTITUTE(BI26,CHAR(160),""))),0),2)&gt;
ROUND(IFERROR(VALUE(TRIM(SUBSTITUTE(BF26,CHAR(160),""))),0),2),
"Attention : Le montant TVA retenu est supérieur au montant TVA raisonnable. Merci de revoir la ligne de dépense, plafonner son montant, ou justifier la reventillation HT / TVA.",
ROUND(IFERROR(VALUE(TRIM(SUBSTITUTE(BJ26,CHAR(160),""))),0),2)&gt;
ROUND(IFERROR(VALUE(TRIM(SUBSTITUTE(MIN(O26,T26,Y26),CHAR(160),""))),0),2),
"Attention : Le devis retenu n'est pas le moins cher. Une justification de la part du porteur est nécessaire.",
ROUND(IFERROR(VALUE(TRIM(SUBSTITUTE(BJ26,CHAR(160),""))),0),2)=0,
"Attention : montant présenté entièrement écarté",
ROUND(IFERROR(VALUE(TRIM(SUBSTITUTE(BG26,CHAR(160),""))),0),2)=
ROUND(IFERROR(VALUE(TRIM(SUBSTITUTE(BJ26,CHAR(160),""))),0),2),
"OK",
ROUND(IFERROR(VALUE(TRIM(SUBSTITUTE(BG26,CHAR(160),""))),0),2)&gt;
ROUND(IFERROR(VALUE(TRIM(SUBSTITUTE(BJ26,CHAR(160),""))),0),2),
" OK : Montant instruit inférieur au montant raisonnable.",
TRUE,""
))</f>
        <v/>
      </c>
      <c r="BM26" s="555" t="str" cm="1">
        <f t="array" ref="BM26">IF(OR(BJ26="",AC26="",BH26="",AA26="",BI26="",AB26=""),"",_xlfn.IFS(
ROUND(IFERROR(VALUE(TRIM(SUBSTITUTE(BJ26,CHAR(160),""))),0),2)&gt;
ROUND(IFERROR(VALUE(TRIM(SUBSTITUTE(AC26,CHAR(160),""))),0),2),
"KO : Le montant retenu TTC est supérieur au montant présenté TTC. Merci de revoir la ligne de dépense ou plafonner son montant.",
ROUND(IFERROR(VALUE(TRIM(SUBSTITUTE(BH26,CHAR(160),""))),0),2)&gt;
ROUND(IFERROR(VALUE(TRIM(SUBSTITUTE(AA26,CHAR(160),""))),0),2),
"Attention : Le montant retenu HT est supérieur au montant HT présenté. Merci de revoir la ligne de dépense, plafonner son montant, ou justifier la reventillation HT / TVA.",
ROUND(IFERROR(VALUE(TRIM(SUBSTITUTE(BI26,CHAR(160),""))),0),2)&gt;
ROUND(IFERROR(VALUE(TRIM(SUBSTITUTE(AB26,CHAR(160),""))),0),2),
"Attention : Le montant TVA retenu est supérieur au montant TVA présenté. Merci de revoir la ligne de dépense, plafonner son montant, ou justifier la reventillation HT / TVA.",
ROUND(IFERROR(VALUE(TRIM(SUBSTITUTE(AC26,CHAR(160),""))),0),2)=0,
"",
ROUND(IFERROR(VALUE(TRIM(SUBSTITUTE(BJ26,CHAR(160),""))),0),2)=
ROUND(IFERROR(VALUE(TRIM(SUBSTITUTE(AC26,CHAR(160),""))),0),2),
"OK",
ROUND(IFERROR(VALUE(TRIM(SUBSTITUTE(BJ26,CHAR(160),""))),0),2)=0,
"Attention : Montant présenté entièrement rejeté.",
ROUND(IFERROR(VALUE(TRIM(SUBSTITUTE(BJ26,CHAR(160),""))),0),2)&lt;
ROUND(IFERROR(VALUE(TRIM(SUBSTITUTE(AC26,CHAR(160),""))),0),2),
"Attention : Montant présenté partiellement rejeté.",
TRUE,""
))</f>
        <v/>
      </c>
      <c r="BN26" s="554" t="str">
        <f t="shared" si="45"/>
        <v/>
      </c>
      <c r="BO26" s="554" t="str">
        <f t="shared" si="46"/>
        <v/>
      </c>
      <c r="BP26" s="645" t="str">
        <f t="shared" si="47"/>
        <v/>
      </c>
    </row>
    <row r="27" spans="1:68" ht="15" customHeight="1">
      <c r="A27" s="630">
        <v>23</v>
      </c>
      <c r="B27" s="545"/>
      <c r="C27" s="545"/>
      <c r="D27" s="546"/>
      <c r="E27" s="545"/>
      <c r="F27" s="557"/>
      <c r="G27" s="552"/>
      <c r="H27" s="556"/>
      <c r="I27" s="545"/>
      <c r="J27" s="561"/>
      <c r="K27" s="564"/>
      <c r="L27" s="557"/>
      <c r="M27" s="548"/>
      <c r="N27" s="549"/>
      <c r="O27" s="573" t="str">
        <f t="shared" si="50"/>
        <v/>
      </c>
      <c r="P27" s="575"/>
      <c r="Q27" s="550"/>
      <c r="R27" s="549"/>
      <c r="S27" s="549"/>
      <c r="T27" s="573" t="str">
        <f t="shared" si="1"/>
        <v/>
      </c>
      <c r="U27" s="586"/>
      <c r="V27" s="549"/>
      <c r="W27" s="549"/>
      <c r="X27" s="549"/>
      <c r="Y27" s="587" t="str">
        <f t="shared" si="49"/>
        <v/>
      </c>
      <c r="Z27" s="114"/>
      <c r="AA27" s="600" t="str" cm="1">
        <f t="array" ref="AA27">IF((_xlfn.IFS(TRIM(SUBSTITUTE(Z27,CHAR(160),""))="Devis 1",IFERROR(VALUE(TRIM(SUBSTITUTE(M27,CHAR(160),""))),0),TRIM(SUBSTITUTE(Z27,CHAR(160),""))="Devis 2",IFERROR(VALUE(TRIM(SUBSTITUTE(R27,CHAR(160),""))),0),TRIM(SUBSTITUTE(Z27,CHAR(160),""))="Devis 3",IFERROR(VALUE(TRIM(SUBSTITUTE(W27,CHAR(160),""))),0),TRUE,0)*IFERROR(VALUE(TRIM(SUBSTITUTE(D27,CHAR(160),""))),0))=0,"",_xlfn.IFS(TRIM(SUBSTITUTE(Z27,CHAR(160),""))="Devis 1",IFERROR(VALUE(TRIM(SUBSTITUTE(M27,CHAR(160),""))),0),TRIM(SUBSTITUTE(Z27,CHAR(160),""))="Devis 2",IFERROR(VALUE(TRIM(SUBSTITUTE(R27,CHAR(160),""))),0),TRIM(SUBSTITUTE(Z27,CHAR(160),""))="Devis 3",IFERROR(VALUE(TRIM(SUBSTITUTE(W27,CHAR(160),""))),0),TRUE,0)*IFERROR(VALUE(TRIM(SUBSTITUTE(D27,CHAR(160),""))),0))</f>
        <v/>
      </c>
      <c r="AB27" s="551" t="str" cm="1">
        <f t="array" ref="AB27">IF(ROUND((_xlfn.IFS(TRIM(SUBSTITUTE(Z27,CHAR(160),""))="Devis 1",IFERROR(VALUE(TRIM(SUBSTITUTE(N27,CHAR(160),""))),0),TRIM(SUBSTITUTE(Z27,CHAR(160),""))="Devis 2",IFERROR(VALUE(TRIM(SUBSTITUTE(S27,CHAR(160),""))),0),TRIM(SUBSTITUTE(Z27,CHAR(160),""))="Devis 3",IFERROR(VALUE(TRIM(SUBSTITUTE(X27,CHAR(160),""))),0),TRUE,0)*IFERROR(VALUE(TRIM(SUBSTITUTE(D27,CHAR(160),""))),0)),2)=0,IF(AA27&lt;&gt;"",0,""),ROUND((_xlfn.IFS(TRIM(SUBSTITUTE(Z27,CHAR(160),""))="Devis 1",IFERROR(VALUE(TRIM(SUBSTITUTE(N27,CHAR(160),""))),0),TRIM(SUBSTITUTE(Z27,CHAR(160),""))="Devis 2",IFERROR(VALUE(TRIM(SUBSTITUTE(S27,CHAR(160),""))),0),TRIM(SUBSTITUTE(Z27,CHAR(160),""))="Devis 3",IFERROR(VALUE(TRIM(SUBSTITUTE(X27,CHAR(160),""))),0),TRUE,0)*IFERROR(VALUE(TRIM(SUBSTITUTE(D27,CHAR(160),""))),0)),2))</f>
        <v/>
      </c>
      <c r="AC27" s="601" t="str">
        <f t="shared" si="48"/>
        <v/>
      </c>
      <c r="AD27" s="629"/>
      <c r="AE27" s="644" t="str">
        <f t="shared" si="16"/>
        <v/>
      </c>
      <c r="AF27" s="553" t="str">
        <f t="shared" si="17"/>
        <v/>
      </c>
      <c r="AG27" s="553" t="str">
        <f t="shared" si="18"/>
        <v/>
      </c>
      <c r="AH27" s="553" t="str">
        <f t="shared" si="19"/>
        <v/>
      </c>
      <c r="AI27" s="553" t="str">
        <f t="shared" si="20"/>
        <v/>
      </c>
      <c r="AJ27" s="553" t="str">
        <f t="shared" si="21"/>
        <v/>
      </c>
      <c r="AK27" s="553" t="str">
        <f t="shared" si="22"/>
        <v/>
      </c>
      <c r="AL27" s="553" t="str">
        <f t="shared" si="23"/>
        <v/>
      </c>
      <c r="AM27" s="517" t="str">
        <f t="shared" si="24"/>
        <v/>
      </c>
      <c r="AN27" s="651" t="str">
        <f t="shared" si="25"/>
        <v/>
      </c>
      <c r="AO27" s="553" t="str">
        <f t="shared" si="26"/>
        <v/>
      </c>
      <c r="AP27" s="553" t="str">
        <f t="shared" si="27"/>
        <v/>
      </c>
      <c r="AQ27" s="553" t="str">
        <f t="shared" si="28"/>
        <v/>
      </c>
      <c r="AR27" s="573" t="str">
        <f t="shared" si="29"/>
        <v/>
      </c>
      <c r="AS27" s="656" t="str">
        <f t="shared" si="30"/>
        <v/>
      </c>
      <c r="AT27" s="553" t="str">
        <f t="shared" si="31"/>
        <v/>
      </c>
      <c r="AU27" s="553" t="str">
        <f t="shared" si="32"/>
        <v/>
      </c>
      <c r="AV27" s="553" t="str">
        <f t="shared" si="33"/>
        <v/>
      </c>
      <c r="AW27" s="573" t="str">
        <f t="shared" si="34"/>
        <v/>
      </c>
      <c r="AX27" s="657" t="str">
        <f t="shared" si="35"/>
        <v/>
      </c>
      <c r="AY27" s="553" t="str">
        <f t="shared" si="36"/>
        <v/>
      </c>
      <c r="AZ27" s="553" t="str">
        <f t="shared" si="37"/>
        <v/>
      </c>
      <c r="BA27" s="553" t="str">
        <f t="shared" si="38"/>
        <v/>
      </c>
      <c r="BB27" s="596" t="str">
        <f t="shared" si="39"/>
        <v/>
      </c>
      <c r="BC27" s="591" t="str">
        <f t="shared" si="40"/>
        <v/>
      </c>
      <c r="BD27" s="547"/>
      <c r="BE27" s="554" t="str">
        <f t="shared" si="41"/>
        <v/>
      </c>
      <c r="BF27" s="554" t="str">
        <f t="shared" si="42"/>
        <v/>
      </c>
      <c r="BG27" s="606" t="str">
        <f t="shared" si="43"/>
        <v/>
      </c>
      <c r="BH27" s="611" t="str" cm="1">
        <f t="array" ref="BH27">IF($AG27="","",
_xlfn.IFS(
$BC27="Devis 1",
IF(ISBLANK(AP27),"",IFERROR(VALUE(TRIM(SUBSTITUTE(AP27,CHAR(160),""))),0)*IFERROR(VALUE(TRIM(SUBSTITUTE($AG27,CHAR(160),""))),0)),
$BC27="Devis 2",
IF(ISBLANK(AU27),"",IFERROR(VALUE(TRIM(SUBSTITUTE(AU27,CHAR(160),""))),0)*IFERROR(VALUE(TRIM(SUBSTITUTE($AG27,CHAR(160),""))),0)),
$BC27="Devis 3",
IF(ISBLANK(AZ27),"",IFERROR(VALUE(TRIM(SUBSTITUTE(AZ27,CHAR(160),""))),0)*IFERROR(VALUE(TRIM(SUBSTITUTE($AG27,CHAR(160),""))),0)),
TRUE,0
)
)</f>
        <v/>
      </c>
      <c r="BI27" s="611" t="str" cm="1">
        <f t="array" ref="BI27">IF($AG27="","",
_xlfn.IFS(
$BC27="Devis 1",
IF(ISBLANK(AQ27),"",IFERROR(VALUE(TRIM(SUBSTITUTE(AQ27,CHAR(160),""))),0)*IFERROR(VALUE(TRIM(SUBSTITUTE($AG27,CHAR(160),""))),0)),
$BC27="Devis 2",
IF(ISBLANK(AV27),"",IFERROR(VALUE(TRIM(SUBSTITUTE(AV27,CHAR(160),""))),0)*IFERROR(VALUE(TRIM(SUBSTITUTE($AG27,CHAR(160),""))),0)),
$BC27="Devis 3",
IF(ISBLANK(BA27),"",IFERROR(VALUE(TRIM(SUBSTITUTE(BA27,CHAR(160),""))),0)*IFERROR(VALUE(TRIM(SUBSTITUTE($AG27,CHAR(160),""))),0)),
TRUE,0
)
)</f>
        <v/>
      </c>
      <c r="BJ27" s="612" t="str">
        <f t="shared" si="44"/>
        <v/>
      </c>
      <c r="BK27" s="608"/>
      <c r="BL27" s="555" t="str" cm="1">
        <f t="array" ref="BL27">IF(OR(BJ27="",BG27="",BH27="",BE27="",BI27="",BF27=""),"",_xlfn.IFS(
ROUND(IFERROR(VALUE(TRIM(SUBSTITUTE(BJ27,CHAR(160),""))),0),2)&gt;
ROUND(IFERROR(VALUE(TRIM(SUBSTITUTE(BG27,CHAR(160),""))),0),2),
"KO : Le montant retenu TTC est supérieur au montant raisonnable TTC. Merci de revoir la ligne de dépense ou plafonner son montant.",
ROUND(IFERROR(VALUE(TRIM(SUBSTITUTE(BH27,CHAR(160),""))),0),2)&gt;
ROUND(IFERROR(VALUE(TRIM(SUBSTITUTE(BE27,CHAR(160),""))),0),2),
"Attention : Le montant retenu HT est supérieur au montant HT raisonnable. Merci de revoir la ligne de dépense, plafonner son montant, ou justifier la reventillation HT / TVA.",
ROUND(IFERROR(VALUE(TRIM(SUBSTITUTE(BI27,CHAR(160),""))),0),2)&gt;
ROUND(IFERROR(VALUE(TRIM(SUBSTITUTE(BF27,CHAR(160),""))),0),2),
"Attention : Le montant TVA retenu est supérieur au montant TVA raisonnable. Merci de revoir la ligne de dépense, plafonner son montant, ou justifier la reventillation HT / TVA.",
ROUND(IFERROR(VALUE(TRIM(SUBSTITUTE(BJ27,CHAR(160),""))),0),2)&gt;
ROUND(IFERROR(VALUE(TRIM(SUBSTITUTE(MIN(O27,T27,Y27),CHAR(160),""))),0),2),
"Attention : Le devis retenu n'est pas le moins cher. Une justification de la part du porteur est nécessaire.",
ROUND(IFERROR(VALUE(TRIM(SUBSTITUTE(BJ27,CHAR(160),""))),0),2)=0,
"Attention : montant présenté entièrement écarté",
ROUND(IFERROR(VALUE(TRIM(SUBSTITUTE(BG27,CHAR(160),""))),0),2)=
ROUND(IFERROR(VALUE(TRIM(SUBSTITUTE(BJ27,CHAR(160),""))),0),2),
"OK",
ROUND(IFERROR(VALUE(TRIM(SUBSTITUTE(BG27,CHAR(160),""))),0),2)&gt;
ROUND(IFERROR(VALUE(TRIM(SUBSTITUTE(BJ27,CHAR(160),""))),0),2),
" OK : Montant instruit inférieur au montant raisonnable.",
TRUE,""
))</f>
        <v/>
      </c>
      <c r="BM27" s="555" t="str" cm="1">
        <f t="array" ref="BM27">IF(OR(BJ27="",AC27="",BH27="",AA27="",BI27="",AB27=""),"",_xlfn.IFS(
ROUND(IFERROR(VALUE(TRIM(SUBSTITUTE(BJ27,CHAR(160),""))),0),2)&gt;
ROUND(IFERROR(VALUE(TRIM(SUBSTITUTE(AC27,CHAR(160),""))),0),2),
"KO : Le montant retenu TTC est supérieur au montant présenté TTC. Merci de revoir la ligne de dépense ou plafonner son montant.",
ROUND(IFERROR(VALUE(TRIM(SUBSTITUTE(BH27,CHAR(160),""))),0),2)&gt;
ROUND(IFERROR(VALUE(TRIM(SUBSTITUTE(AA27,CHAR(160),""))),0),2),
"Attention : Le montant retenu HT est supérieur au montant HT présenté. Merci de revoir la ligne de dépense, plafonner son montant, ou justifier la reventillation HT / TVA.",
ROUND(IFERROR(VALUE(TRIM(SUBSTITUTE(BI27,CHAR(160),""))),0),2)&gt;
ROUND(IFERROR(VALUE(TRIM(SUBSTITUTE(AB27,CHAR(160),""))),0),2),
"Attention : Le montant TVA retenu est supérieur au montant TVA présenté. Merci de revoir la ligne de dépense, plafonner son montant, ou justifier la reventillation HT / TVA.",
ROUND(IFERROR(VALUE(TRIM(SUBSTITUTE(AC27,CHAR(160),""))),0),2)=0,
"",
ROUND(IFERROR(VALUE(TRIM(SUBSTITUTE(BJ27,CHAR(160),""))),0),2)=
ROUND(IFERROR(VALUE(TRIM(SUBSTITUTE(AC27,CHAR(160),""))),0),2),
"OK",
ROUND(IFERROR(VALUE(TRIM(SUBSTITUTE(BJ27,CHAR(160),""))),0),2)=0,
"Attention : Montant présenté entièrement rejeté.",
ROUND(IFERROR(VALUE(TRIM(SUBSTITUTE(BJ27,CHAR(160),""))),0),2)&lt;
ROUND(IFERROR(VALUE(TRIM(SUBSTITUTE(AC27,CHAR(160),""))),0),2),
"Attention : Montant présenté partiellement rejeté.",
TRUE,""
))</f>
        <v/>
      </c>
      <c r="BN27" s="554" t="str">
        <f t="shared" si="45"/>
        <v/>
      </c>
      <c r="BO27" s="554" t="str">
        <f t="shared" si="46"/>
        <v/>
      </c>
      <c r="BP27" s="645" t="str">
        <f t="shared" si="47"/>
        <v/>
      </c>
    </row>
    <row r="28" spans="1:68" ht="15" customHeight="1">
      <c r="A28" s="630">
        <v>24</v>
      </c>
      <c r="B28" s="545"/>
      <c r="C28" s="545"/>
      <c r="D28" s="546"/>
      <c r="E28" s="545"/>
      <c r="F28" s="557"/>
      <c r="G28" s="552"/>
      <c r="H28" s="556"/>
      <c r="I28" s="545"/>
      <c r="J28" s="561"/>
      <c r="K28" s="564"/>
      <c r="L28" s="557"/>
      <c r="M28" s="548"/>
      <c r="N28" s="549"/>
      <c r="O28" s="573" t="str">
        <f t="shared" si="50"/>
        <v/>
      </c>
      <c r="P28" s="575"/>
      <c r="Q28" s="550"/>
      <c r="R28" s="549"/>
      <c r="S28" s="549"/>
      <c r="T28" s="573" t="str">
        <f t="shared" si="1"/>
        <v/>
      </c>
      <c r="U28" s="586"/>
      <c r="V28" s="549"/>
      <c r="W28" s="549"/>
      <c r="X28" s="549"/>
      <c r="Y28" s="587" t="str">
        <f t="shared" si="49"/>
        <v/>
      </c>
      <c r="Z28" s="114"/>
      <c r="AA28" s="600" t="str" cm="1">
        <f t="array" ref="AA28">IF((_xlfn.IFS(TRIM(SUBSTITUTE(Z28,CHAR(160),""))="Devis 1",IFERROR(VALUE(TRIM(SUBSTITUTE(M28,CHAR(160),""))),0),TRIM(SUBSTITUTE(Z28,CHAR(160),""))="Devis 2",IFERROR(VALUE(TRIM(SUBSTITUTE(R28,CHAR(160),""))),0),TRIM(SUBSTITUTE(Z28,CHAR(160),""))="Devis 3",IFERROR(VALUE(TRIM(SUBSTITUTE(W28,CHAR(160),""))),0),TRUE,0)*IFERROR(VALUE(TRIM(SUBSTITUTE(D28,CHAR(160),""))),0))=0,"",_xlfn.IFS(TRIM(SUBSTITUTE(Z28,CHAR(160),""))="Devis 1",IFERROR(VALUE(TRIM(SUBSTITUTE(M28,CHAR(160),""))),0),TRIM(SUBSTITUTE(Z28,CHAR(160),""))="Devis 2",IFERROR(VALUE(TRIM(SUBSTITUTE(R28,CHAR(160),""))),0),TRIM(SUBSTITUTE(Z28,CHAR(160),""))="Devis 3",IFERROR(VALUE(TRIM(SUBSTITUTE(W28,CHAR(160),""))),0),TRUE,0)*IFERROR(VALUE(TRIM(SUBSTITUTE(D28,CHAR(160),""))),0))</f>
        <v/>
      </c>
      <c r="AB28" s="551" t="str" cm="1">
        <f t="array" ref="AB28">IF(ROUND((_xlfn.IFS(TRIM(SUBSTITUTE(Z28,CHAR(160),""))="Devis 1",IFERROR(VALUE(TRIM(SUBSTITUTE(N28,CHAR(160),""))),0),TRIM(SUBSTITUTE(Z28,CHAR(160),""))="Devis 2",IFERROR(VALUE(TRIM(SUBSTITUTE(S28,CHAR(160),""))),0),TRIM(SUBSTITUTE(Z28,CHAR(160),""))="Devis 3",IFERROR(VALUE(TRIM(SUBSTITUTE(X28,CHAR(160),""))),0),TRUE,0)*IFERROR(VALUE(TRIM(SUBSTITUTE(D28,CHAR(160),""))),0)),2)=0,IF(AA28&lt;&gt;"",0,""),ROUND((_xlfn.IFS(TRIM(SUBSTITUTE(Z28,CHAR(160),""))="Devis 1",IFERROR(VALUE(TRIM(SUBSTITUTE(N28,CHAR(160),""))),0),TRIM(SUBSTITUTE(Z28,CHAR(160),""))="Devis 2",IFERROR(VALUE(TRIM(SUBSTITUTE(S28,CHAR(160),""))),0),TRIM(SUBSTITUTE(Z28,CHAR(160),""))="Devis 3",IFERROR(VALUE(TRIM(SUBSTITUTE(X28,CHAR(160),""))),0),TRUE,0)*IFERROR(VALUE(TRIM(SUBSTITUTE(D28,CHAR(160),""))),0)),2))</f>
        <v/>
      </c>
      <c r="AC28" s="601" t="str">
        <f t="shared" si="48"/>
        <v/>
      </c>
      <c r="AD28" s="629"/>
      <c r="AE28" s="644" t="str">
        <f t="shared" si="16"/>
        <v/>
      </c>
      <c r="AF28" s="553" t="str">
        <f t="shared" si="17"/>
        <v/>
      </c>
      <c r="AG28" s="553" t="str">
        <f t="shared" si="18"/>
        <v/>
      </c>
      <c r="AH28" s="553" t="str">
        <f t="shared" si="19"/>
        <v/>
      </c>
      <c r="AI28" s="553" t="str">
        <f t="shared" si="20"/>
        <v/>
      </c>
      <c r="AJ28" s="553" t="str">
        <f t="shared" si="21"/>
        <v/>
      </c>
      <c r="AK28" s="553" t="str">
        <f t="shared" si="22"/>
        <v/>
      </c>
      <c r="AL28" s="553" t="str">
        <f t="shared" si="23"/>
        <v/>
      </c>
      <c r="AM28" s="517" t="str">
        <f t="shared" si="24"/>
        <v/>
      </c>
      <c r="AN28" s="651" t="str">
        <f t="shared" si="25"/>
        <v/>
      </c>
      <c r="AO28" s="553" t="str">
        <f t="shared" si="26"/>
        <v/>
      </c>
      <c r="AP28" s="553" t="str">
        <f t="shared" si="27"/>
        <v/>
      </c>
      <c r="AQ28" s="553" t="str">
        <f t="shared" si="28"/>
        <v/>
      </c>
      <c r="AR28" s="573" t="str">
        <f t="shared" si="29"/>
        <v/>
      </c>
      <c r="AS28" s="656" t="str">
        <f t="shared" si="30"/>
        <v/>
      </c>
      <c r="AT28" s="553" t="str">
        <f t="shared" si="31"/>
        <v/>
      </c>
      <c r="AU28" s="553" t="str">
        <f t="shared" si="32"/>
        <v/>
      </c>
      <c r="AV28" s="553" t="str">
        <f t="shared" si="33"/>
        <v/>
      </c>
      <c r="AW28" s="573" t="str">
        <f t="shared" si="34"/>
        <v/>
      </c>
      <c r="AX28" s="657" t="str">
        <f t="shared" si="35"/>
        <v/>
      </c>
      <c r="AY28" s="553" t="str">
        <f t="shared" si="36"/>
        <v/>
      </c>
      <c r="AZ28" s="553" t="str">
        <f t="shared" si="37"/>
        <v/>
      </c>
      <c r="BA28" s="553" t="str">
        <f t="shared" si="38"/>
        <v/>
      </c>
      <c r="BB28" s="596" t="str">
        <f t="shared" si="39"/>
        <v/>
      </c>
      <c r="BC28" s="591" t="str">
        <f t="shared" si="40"/>
        <v/>
      </c>
      <c r="BD28" s="547"/>
      <c r="BE28" s="554" t="str">
        <f t="shared" si="41"/>
        <v/>
      </c>
      <c r="BF28" s="554" t="str">
        <f t="shared" si="42"/>
        <v/>
      </c>
      <c r="BG28" s="606" t="str">
        <f t="shared" si="43"/>
        <v/>
      </c>
      <c r="BH28" s="611" t="str" cm="1">
        <f t="array" ref="BH28">IF($AG28="","",
_xlfn.IFS(
$BC28="Devis 1",
IF(ISBLANK(AP28),"",IFERROR(VALUE(TRIM(SUBSTITUTE(AP28,CHAR(160),""))),0)*IFERROR(VALUE(TRIM(SUBSTITUTE($AG28,CHAR(160),""))),0)),
$BC28="Devis 2",
IF(ISBLANK(AU28),"",IFERROR(VALUE(TRIM(SUBSTITUTE(AU28,CHAR(160),""))),0)*IFERROR(VALUE(TRIM(SUBSTITUTE($AG28,CHAR(160),""))),0)),
$BC28="Devis 3",
IF(ISBLANK(AZ28),"",IFERROR(VALUE(TRIM(SUBSTITUTE(AZ28,CHAR(160),""))),0)*IFERROR(VALUE(TRIM(SUBSTITUTE($AG28,CHAR(160),""))),0)),
TRUE,0
)
)</f>
        <v/>
      </c>
      <c r="BI28" s="611" t="str" cm="1">
        <f t="array" ref="BI28">IF($AG28="","",
_xlfn.IFS(
$BC28="Devis 1",
IF(ISBLANK(AQ28),"",IFERROR(VALUE(TRIM(SUBSTITUTE(AQ28,CHAR(160),""))),0)*IFERROR(VALUE(TRIM(SUBSTITUTE($AG28,CHAR(160),""))),0)),
$BC28="Devis 2",
IF(ISBLANK(AV28),"",IFERROR(VALUE(TRIM(SUBSTITUTE(AV28,CHAR(160),""))),0)*IFERROR(VALUE(TRIM(SUBSTITUTE($AG28,CHAR(160),""))),0)),
$BC28="Devis 3",
IF(ISBLANK(BA28),"",IFERROR(VALUE(TRIM(SUBSTITUTE(BA28,CHAR(160),""))),0)*IFERROR(VALUE(TRIM(SUBSTITUTE($AG28,CHAR(160),""))),0)),
TRUE,0
)
)</f>
        <v/>
      </c>
      <c r="BJ28" s="612" t="str">
        <f t="shared" si="44"/>
        <v/>
      </c>
      <c r="BK28" s="608"/>
      <c r="BL28" s="555" t="str" cm="1">
        <f t="array" ref="BL28">IF(OR(BJ28="",BG28="",BH28="",BE28="",BI28="",BF28=""),"",_xlfn.IFS(
ROUND(IFERROR(VALUE(TRIM(SUBSTITUTE(BJ28,CHAR(160),""))),0),2)&gt;
ROUND(IFERROR(VALUE(TRIM(SUBSTITUTE(BG28,CHAR(160),""))),0),2),
"KO : Le montant retenu TTC est supérieur au montant raisonnable TTC. Merci de revoir la ligne de dépense ou plafonner son montant.",
ROUND(IFERROR(VALUE(TRIM(SUBSTITUTE(BH28,CHAR(160),""))),0),2)&gt;
ROUND(IFERROR(VALUE(TRIM(SUBSTITUTE(BE28,CHAR(160),""))),0),2),
"Attention : Le montant retenu HT est supérieur au montant HT raisonnable. Merci de revoir la ligne de dépense, plafonner son montant, ou justifier la reventillation HT / TVA.",
ROUND(IFERROR(VALUE(TRIM(SUBSTITUTE(BI28,CHAR(160),""))),0),2)&gt;
ROUND(IFERROR(VALUE(TRIM(SUBSTITUTE(BF28,CHAR(160),""))),0),2),
"Attention : Le montant TVA retenu est supérieur au montant TVA raisonnable. Merci de revoir la ligne de dépense, plafonner son montant, ou justifier la reventillation HT / TVA.",
ROUND(IFERROR(VALUE(TRIM(SUBSTITUTE(BJ28,CHAR(160),""))),0),2)&gt;
ROUND(IFERROR(VALUE(TRIM(SUBSTITUTE(MIN(O28,T28,Y28),CHAR(160),""))),0),2),
"Attention : Le devis retenu n'est pas le moins cher. Une justification de la part du porteur est nécessaire.",
ROUND(IFERROR(VALUE(TRIM(SUBSTITUTE(BJ28,CHAR(160),""))),0),2)=0,
"Attention : montant présenté entièrement écarté",
ROUND(IFERROR(VALUE(TRIM(SUBSTITUTE(BG28,CHAR(160),""))),0),2)=
ROUND(IFERROR(VALUE(TRIM(SUBSTITUTE(BJ28,CHAR(160),""))),0),2),
"OK",
ROUND(IFERROR(VALUE(TRIM(SUBSTITUTE(BG28,CHAR(160),""))),0),2)&gt;
ROUND(IFERROR(VALUE(TRIM(SUBSTITUTE(BJ28,CHAR(160),""))),0),2),
" OK : Montant instruit inférieur au montant raisonnable.",
TRUE,""
))</f>
        <v/>
      </c>
      <c r="BM28" s="555" t="str" cm="1">
        <f t="array" ref="BM28">IF(OR(BJ28="",AC28="",BH28="",AA28="",BI28="",AB28=""),"",_xlfn.IFS(
ROUND(IFERROR(VALUE(TRIM(SUBSTITUTE(BJ28,CHAR(160),""))),0),2)&gt;
ROUND(IFERROR(VALUE(TRIM(SUBSTITUTE(AC28,CHAR(160),""))),0),2),
"KO : Le montant retenu TTC est supérieur au montant présenté TTC. Merci de revoir la ligne de dépense ou plafonner son montant.",
ROUND(IFERROR(VALUE(TRIM(SUBSTITUTE(BH28,CHAR(160),""))),0),2)&gt;
ROUND(IFERROR(VALUE(TRIM(SUBSTITUTE(AA28,CHAR(160),""))),0),2),
"Attention : Le montant retenu HT est supérieur au montant HT présenté. Merci de revoir la ligne de dépense, plafonner son montant, ou justifier la reventillation HT / TVA.",
ROUND(IFERROR(VALUE(TRIM(SUBSTITUTE(BI28,CHAR(160),""))),0),2)&gt;
ROUND(IFERROR(VALUE(TRIM(SUBSTITUTE(AB28,CHAR(160),""))),0),2),
"Attention : Le montant TVA retenu est supérieur au montant TVA présenté. Merci de revoir la ligne de dépense, plafonner son montant, ou justifier la reventillation HT / TVA.",
ROUND(IFERROR(VALUE(TRIM(SUBSTITUTE(AC28,CHAR(160),""))),0),2)=0,
"",
ROUND(IFERROR(VALUE(TRIM(SUBSTITUTE(BJ28,CHAR(160),""))),0),2)=
ROUND(IFERROR(VALUE(TRIM(SUBSTITUTE(AC28,CHAR(160),""))),0),2),
"OK",
ROUND(IFERROR(VALUE(TRIM(SUBSTITUTE(BJ28,CHAR(160),""))),0),2)=0,
"Attention : Montant présenté entièrement rejeté.",
ROUND(IFERROR(VALUE(TRIM(SUBSTITUTE(BJ28,CHAR(160),""))),0),2)&lt;
ROUND(IFERROR(VALUE(TRIM(SUBSTITUTE(AC28,CHAR(160),""))),0),2),
"Attention : Montant présenté partiellement rejeté.",
TRUE,""
))</f>
        <v/>
      </c>
      <c r="BN28" s="554" t="str">
        <f t="shared" si="45"/>
        <v/>
      </c>
      <c r="BO28" s="554" t="str">
        <f t="shared" si="46"/>
        <v/>
      </c>
      <c r="BP28" s="645" t="str">
        <f t="shared" si="47"/>
        <v/>
      </c>
    </row>
    <row r="29" spans="1:68" ht="15" customHeight="1">
      <c r="A29" s="630">
        <v>25</v>
      </c>
      <c r="B29" s="545"/>
      <c r="C29" s="545"/>
      <c r="D29" s="546"/>
      <c r="E29" s="545"/>
      <c r="F29" s="557"/>
      <c r="G29" s="552"/>
      <c r="H29" s="556"/>
      <c r="I29" s="545"/>
      <c r="J29" s="561"/>
      <c r="K29" s="564"/>
      <c r="L29" s="557"/>
      <c r="M29" s="548"/>
      <c r="N29" s="549"/>
      <c r="O29" s="573" t="str">
        <f t="shared" si="50"/>
        <v/>
      </c>
      <c r="P29" s="575"/>
      <c r="Q29" s="550"/>
      <c r="R29" s="549"/>
      <c r="S29" s="549"/>
      <c r="T29" s="573" t="str">
        <f t="shared" si="1"/>
        <v/>
      </c>
      <c r="U29" s="586"/>
      <c r="V29" s="549"/>
      <c r="W29" s="549"/>
      <c r="X29" s="549"/>
      <c r="Y29" s="587" t="str">
        <f t="shared" si="49"/>
        <v/>
      </c>
      <c r="Z29" s="114"/>
      <c r="AA29" s="600" t="str" cm="1">
        <f t="array" ref="AA29">IF((_xlfn.IFS(TRIM(SUBSTITUTE(Z29,CHAR(160),""))="Devis 1",IFERROR(VALUE(TRIM(SUBSTITUTE(M29,CHAR(160),""))),0),TRIM(SUBSTITUTE(Z29,CHAR(160),""))="Devis 2",IFERROR(VALUE(TRIM(SUBSTITUTE(R29,CHAR(160),""))),0),TRIM(SUBSTITUTE(Z29,CHAR(160),""))="Devis 3",IFERROR(VALUE(TRIM(SUBSTITUTE(W29,CHAR(160),""))),0),TRUE,0)*IFERROR(VALUE(TRIM(SUBSTITUTE(D29,CHAR(160),""))),0))=0,"",_xlfn.IFS(TRIM(SUBSTITUTE(Z29,CHAR(160),""))="Devis 1",IFERROR(VALUE(TRIM(SUBSTITUTE(M29,CHAR(160),""))),0),TRIM(SUBSTITUTE(Z29,CHAR(160),""))="Devis 2",IFERROR(VALUE(TRIM(SUBSTITUTE(R29,CHAR(160),""))),0),TRIM(SUBSTITUTE(Z29,CHAR(160),""))="Devis 3",IFERROR(VALUE(TRIM(SUBSTITUTE(W29,CHAR(160),""))),0),TRUE,0)*IFERROR(VALUE(TRIM(SUBSTITUTE(D29,CHAR(160),""))),0))</f>
        <v/>
      </c>
      <c r="AB29" s="551" t="str" cm="1">
        <f t="array" ref="AB29">IF(ROUND((_xlfn.IFS(TRIM(SUBSTITUTE(Z29,CHAR(160),""))="Devis 1",IFERROR(VALUE(TRIM(SUBSTITUTE(N29,CHAR(160),""))),0),TRIM(SUBSTITUTE(Z29,CHAR(160),""))="Devis 2",IFERROR(VALUE(TRIM(SUBSTITUTE(S29,CHAR(160),""))),0),TRIM(SUBSTITUTE(Z29,CHAR(160),""))="Devis 3",IFERROR(VALUE(TRIM(SUBSTITUTE(X29,CHAR(160),""))),0),TRUE,0)*IFERROR(VALUE(TRIM(SUBSTITUTE(D29,CHAR(160),""))),0)),2)=0,IF(AA29&lt;&gt;"",0,""),ROUND((_xlfn.IFS(TRIM(SUBSTITUTE(Z29,CHAR(160),""))="Devis 1",IFERROR(VALUE(TRIM(SUBSTITUTE(N29,CHAR(160),""))),0),TRIM(SUBSTITUTE(Z29,CHAR(160),""))="Devis 2",IFERROR(VALUE(TRIM(SUBSTITUTE(S29,CHAR(160),""))),0),TRIM(SUBSTITUTE(Z29,CHAR(160),""))="Devis 3",IFERROR(VALUE(TRIM(SUBSTITUTE(X29,CHAR(160),""))),0),TRUE,0)*IFERROR(VALUE(TRIM(SUBSTITUTE(D29,CHAR(160),""))),0)),2))</f>
        <v/>
      </c>
      <c r="AC29" s="601" t="str">
        <f t="shared" si="48"/>
        <v/>
      </c>
      <c r="AD29" s="629"/>
      <c r="AE29" s="644" t="str">
        <f t="shared" si="16"/>
        <v/>
      </c>
      <c r="AF29" s="553" t="str">
        <f t="shared" si="17"/>
        <v/>
      </c>
      <c r="AG29" s="553" t="str">
        <f t="shared" si="18"/>
        <v/>
      </c>
      <c r="AH29" s="553" t="str">
        <f t="shared" si="19"/>
        <v/>
      </c>
      <c r="AI29" s="553" t="str">
        <f t="shared" si="20"/>
        <v/>
      </c>
      <c r="AJ29" s="553" t="str">
        <f t="shared" si="21"/>
        <v/>
      </c>
      <c r="AK29" s="553" t="str">
        <f t="shared" si="22"/>
        <v/>
      </c>
      <c r="AL29" s="553" t="str">
        <f t="shared" si="23"/>
        <v/>
      </c>
      <c r="AM29" s="517" t="str">
        <f t="shared" si="24"/>
        <v/>
      </c>
      <c r="AN29" s="651" t="str">
        <f t="shared" si="25"/>
        <v/>
      </c>
      <c r="AO29" s="553" t="str">
        <f t="shared" si="26"/>
        <v/>
      </c>
      <c r="AP29" s="553" t="str">
        <f t="shared" si="27"/>
        <v/>
      </c>
      <c r="AQ29" s="553" t="str">
        <f t="shared" si="28"/>
        <v/>
      </c>
      <c r="AR29" s="573" t="str">
        <f t="shared" si="29"/>
        <v/>
      </c>
      <c r="AS29" s="656" t="str">
        <f t="shared" si="30"/>
        <v/>
      </c>
      <c r="AT29" s="553" t="str">
        <f t="shared" si="31"/>
        <v/>
      </c>
      <c r="AU29" s="553" t="str">
        <f t="shared" si="32"/>
        <v/>
      </c>
      <c r="AV29" s="553" t="str">
        <f t="shared" si="33"/>
        <v/>
      </c>
      <c r="AW29" s="573" t="str">
        <f t="shared" si="34"/>
        <v/>
      </c>
      <c r="AX29" s="657" t="str">
        <f t="shared" si="35"/>
        <v/>
      </c>
      <c r="AY29" s="553" t="str">
        <f t="shared" si="36"/>
        <v/>
      </c>
      <c r="AZ29" s="553" t="str">
        <f t="shared" si="37"/>
        <v/>
      </c>
      <c r="BA29" s="553" t="str">
        <f t="shared" si="38"/>
        <v/>
      </c>
      <c r="BB29" s="596" t="str">
        <f t="shared" si="39"/>
        <v/>
      </c>
      <c r="BC29" s="591" t="str">
        <f t="shared" si="40"/>
        <v/>
      </c>
      <c r="BD29" s="547"/>
      <c r="BE29" s="554" t="str">
        <f t="shared" si="41"/>
        <v/>
      </c>
      <c r="BF29" s="554" t="str">
        <f t="shared" si="42"/>
        <v/>
      </c>
      <c r="BG29" s="606" t="str">
        <f t="shared" si="43"/>
        <v/>
      </c>
      <c r="BH29" s="611" t="str" cm="1">
        <f t="array" ref="BH29">IF($AG29="","",
_xlfn.IFS(
$BC29="Devis 1",
IF(ISBLANK(AP29),"",IFERROR(VALUE(TRIM(SUBSTITUTE(AP29,CHAR(160),""))),0)*IFERROR(VALUE(TRIM(SUBSTITUTE($AG29,CHAR(160),""))),0)),
$BC29="Devis 2",
IF(ISBLANK(AU29),"",IFERROR(VALUE(TRIM(SUBSTITUTE(AU29,CHAR(160),""))),0)*IFERROR(VALUE(TRIM(SUBSTITUTE($AG29,CHAR(160),""))),0)),
$BC29="Devis 3",
IF(ISBLANK(AZ29),"",IFERROR(VALUE(TRIM(SUBSTITUTE(AZ29,CHAR(160),""))),0)*IFERROR(VALUE(TRIM(SUBSTITUTE($AG29,CHAR(160),""))),0)),
TRUE,0
)
)</f>
        <v/>
      </c>
      <c r="BI29" s="611" t="str" cm="1">
        <f t="array" ref="BI29">IF($AG29="","",
_xlfn.IFS(
$BC29="Devis 1",
IF(ISBLANK(AQ29),"",IFERROR(VALUE(TRIM(SUBSTITUTE(AQ29,CHAR(160),""))),0)*IFERROR(VALUE(TRIM(SUBSTITUTE($AG29,CHAR(160),""))),0)),
$BC29="Devis 2",
IF(ISBLANK(AV29),"",IFERROR(VALUE(TRIM(SUBSTITUTE(AV29,CHAR(160),""))),0)*IFERROR(VALUE(TRIM(SUBSTITUTE($AG29,CHAR(160),""))),0)),
$BC29="Devis 3",
IF(ISBLANK(BA29),"",IFERROR(VALUE(TRIM(SUBSTITUTE(BA29,CHAR(160),""))),0)*IFERROR(VALUE(TRIM(SUBSTITUTE($AG29,CHAR(160),""))),0)),
TRUE,0
)
)</f>
        <v/>
      </c>
      <c r="BJ29" s="612" t="str">
        <f t="shared" si="44"/>
        <v/>
      </c>
      <c r="BK29" s="608"/>
      <c r="BL29" s="555" t="str" cm="1">
        <f t="array" ref="BL29">IF(OR(BJ29="",BG29="",BH29="",BE29="",BI29="",BF29=""),"",_xlfn.IFS(
ROUND(IFERROR(VALUE(TRIM(SUBSTITUTE(BJ29,CHAR(160),""))),0),2)&gt;
ROUND(IFERROR(VALUE(TRIM(SUBSTITUTE(BG29,CHAR(160),""))),0),2),
"KO : Le montant retenu TTC est supérieur au montant raisonnable TTC. Merci de revoir la ligne de dépense ou plafonner son montant.",
ROUND(IFERROR(VALUE(TRIM(SUBSTITUTE(BH29,CHAR(160),""))),0),2)&gt;
ROUND(IFERROR(VALUE(TRIM(SUBSTITUTE(BE29,CHAR(160),""))),0),2),
"Attention : Le montant retenu HT est supérieur au montant HT raisonnable. Merci de revoir la ligne de dépense, plafonner son montant, ou justifier la reventillation HT / TVA.",
ROUND(IFERROR(VALUE(TRIM(SUBSTITUTE(BI29,CHAR(160),""))),0),2)&gt;
ROUND(IFERROR(VALUE(TRIM(SUBSTITUTE(BF29,CHAR(160),""))),0),2),
"Attention : Le montant TVA retenu est supérieur au montant TVA raisonnable. Merci de revoir la ligne de dépense, plafonner son montant, ou justifier la reventillation HT / TVA.",
ROUND(IFERROR(VALUE(TRIM(SUBSTITUTE(BJ29,CHAR(160),""))),0),2)&gt;
ROUND(IFERROR(VALUE(TRIM(SUBSTITUTE(MIN(O29,T29,Y29),CHAR(160),""))),0),2),
"Attention : Le devis retenu n'est pas le moins cher. Une justification de la part du porteur est nécessaire.",
ROUND(IFERROR(VALUE(TRIM(SUBSTITUTE(BJ29,CHAR(160),""))),0),2)=0,
"Attention : montant présenté entièrement écarté",
ROUND(IFERROR(VALUE(TRIM(SUBSTITUTE(BG29,CHAR(160),""))),0),2)=
ROUND(IFERROR(VALUE(TRIM(SUBSTITUTE(BJ29,CHAR(160),""))),0),2),
"OK",
ROUND(IFERROR(VALUE(TRIM(SUBSTITUTE(BG29,CHAR(160),""))),0),2)&gt;
ROUND(IFERROR(VALUE(TRIM(SUBSTITUTE(BJ29,CHAR(160),""))),0),2),
" OK : Montant instruit inférieur au montant raisonnable.",
TRUE,""
))</f>
        <v/>
      </c>
      <c r="BM29" s="555" t="str" cm="1">
        <f t="array" ref="BM29">IF(OR(BJ29="",AC29="",BH29="",AA29="",BI29="",AB29=""),"",_xlfn.IFS(
ROUND(IFERROR(VALUE(TRIM(SUBSTITUTE(BJ29,CHAR(160),""))),0),2)&gt;
ROUND(IFERROR(VALUE(TRIM(SUBSTITUTE(AC29,CHAR(160),""))),0),2),
"KO : Le montant retenu TTC est supérieur au montant présenté TTC. Merci de revoir la ligne de dépense ou plafonner son montant.",
ROUND(IFERROR(VALUE(TRIM(SUBSTITUTE(BH29,CHAR(160),""))),0),2)&gt;
ROUND(IFERROR(VALUE(TRIM(SUBSTITUTE(AA29,CHAR(160),""))),0),2),
"Attention : Le montant retenu HT est supérieur au montant HT présenté. Merci de revoir la ligne de dépense, plafonner son montant, ou justifier la reventillation HT / TVA.",
ROUND(IFERROR(VALUE(TRIM(SUBSTITUTE(BI29,CHAR(160),""))),0),2)&gt;
ROUND(IFERROR(VALUE(TRIM(SUBSTITUTE(AB29,CHAR(160),""))),0),2),
"Attention : Le montant TVA retenu est supérieur au montant TVA présenté. Merci de revoir la ligne de dépense, plafonner son montant, ou justifier la reventillation HT / TVA.",
ROUND(IFERROR(VALUE(TRIM(SUBSTITUTE(AC29,CHAR(160),""))),0),2)=0,
"",
ROUND(IFERROR(VALUE(TRIM(SUBSTITUTE(BJ29,CHAR(160),""))),0),2)=
ROUND(IFERROR(VALUE(TRIM(SUBSTITUTE(AC29,CHAR(160),""))),0),2),
"OK",
ROUND(IFERROR(VALUE(TRIM(SUBSTITUTE(BJ29,CHAR(160),""))),0),2)=0,
"Attention : Montant présenté entièrement rejeté.",
ROUND(IFERROR(VALUE(TRIM(SUBSTITUTE(BJ29,CHAR(160),""))),0),2)&lt;
ROUND(IFERROR(VALUE(TRIM(SUBSTITUTE(AC29,CHAR(160),""))),0),2),
"Attention : Montant présenté partiellement rejeté.",
TRUE,""
))</f>
        <v/>
      </c>
      <c r="BN29" s="554" t="str">
        <f t="shared" si="45"/>
        <v/>
      </c>
      <c r="BO29" s="554" t="str">
        <f t="shared" si="46"/>
        <v/>
      </c>
      <c r="BP29" s="645" t="str">
        <f t="shared" si="47"/>
        <v/>
      </c>
    </row>
    <row r="30" spans="1:68" ht="15" customHeight="1">
      <c r="A30" s="630">
        <v>26</v>
      </c>
      <c r="B30" s="545"/>
      <c r="C30" s="545"/>
      <c r="D30" s="546"/>
      <c r="E30" s="545"/>
      <c r="F30" s="557"/>
      <c r="G30" s="552"/>
      <c r="H30" s="556"/>
      <c r="I30" s="545"/>
      <c r="J30" s="561"/>
      <c r="K30" s="564"/>
      <c r="L30" s="557"/>
      <c r="M30" s="548"/>
      <c r="N30" s="549"/>
      <c r="O30" s="573" t="str">
        <f t="shared" si="50"/>
        <v/>
      </c>
      <c r="P30" s="575"/>
      <c r="Q30" s="550"/>
      <c r="R30" s="549"/>
      <c r="S30" s="549"/>
      <c r="T30" s="573" t="str">
        <f t="shared" si="1"/>
        <v/>
      </c>
      <c r="U30" s="586"/>
      <c r="V30" s="549"/>
      <c r="W30" s="549"/>
      <c r="X30" s="549"/>
      <c r="Y30" s="587" t="str">
        <f t="shared" si="49"/>
        <v/>
      </c>
      <c r="Z30" s="114"/>
      <c r="AA30" s="600" t="str" cm="1">
        <f t="array" ref="AA30">IF((_xlfn.IFS(TRIM(SUBSTITUTE(Z30,CHAR(160),""))="Devis 1",IFERROR(VALUE(TRIM(SUBSTITUTE(M30,CHAR(160),""))),0),TRIM(SUBSTITUTE(Z30,CHAR(160),""))="Devis 2",IFERROR(VALUE(TRIM(SUBSTITUTE(R30,CHAR(160),""))),0),TRIM(SUBSTITUTE(Z30,CHAR(160),""))="Devis 3",IFERROR(VALUE(TRIM(SUBSTITUTE(W30,CHAR(160),""))),0),TRUE,0)*IFERROR(VALUE(TRIM(SUBSTITUTE(D30,CHAR(160),""))),0))=0,"",_xlfn.IFS(TRIM(SUBSTITUTE(Z30,CHAR(160),""))="Devis 1",IFERROR(VALUE(TRIM(SUBSTITUTE(M30,CHAR(160),""))),0),TRIM(SUBSTITUTE(Z30,CHAR(160),""))="Devis 2",IFERROR(VALUE(TRIM(SUBSTITUTE(R30,CHAR(160),""))),0),TRIM(SUBSTITUTE(Z30,CHAR(160),""))="Devis 3",IFERROR(VALUE(TRIM(SUBSTITUTE(W30,CHAR(160),""))),0),TRUE,0)*IFERROR(VALUE(TRIM(SUBSTITUTE(D30,CHAR(160),""))),0))</f>
        <v/>
      </c>
      <c r="AB30" s="551" t="str" cm="1">
        <f t="array" ref="AB30">IF(ROUND((_xlfn.IFS(TRIM(SUBSTITUTE(Z30,CHAR(160),""))="Devis 1",IFERROR(VALUE(TRIM(SUBSTITUTE(N30,CHAR(160),""))),0),TRIM(SUBSTITUTE(Z30,CHAR(160),""))="Devis 2",IFERROR(VALUE(TRIM(SUBSTITUTE(S30,CHAR(160),""))),0),TRIM(SUBSTITUTE(Z30,CHAR(160),""))="Devis 3",IFERROR(VALUE(TRIM(SUBSTITUTE(X30,CHAR(160),""))),0),TRUE,0)*IFERROR(VALUE(TRIM(SUBSTITUTE(D30,CHAR(160),""))),0)),2)=0,IF(AA30&lt;&gt;"",0,""),ROUND((_xlfn.IFS(TRIM(SUBSTITUTE(Z30,CHAR(160),""))="Devis 1",IFERROR(VALUE(TRIM(SUBSTITUTE(N30,CHAR(160),""))),0),TRIM(SUBSTITUTE(Z30,CHAR(160),""))="Devis 2",IFERROR(VALUE(TRIM(SUBSTITUTE(S30,CHAR(160),""))),0),TRIM(SUBSTITUTE(Z30,CHAR(160),""))="Devis 3",IFERROR(VALUE(TRIM(SUBSTITUTE(X30,CHAR(160),""))),0),TRUE,0)*IFERROR(VALUE(TRIM(SUBSTITUTE(D30,CHAR(160),""))),0)),2))</f>
        <v/>
      </c>
      <c r="AC30" s="601" t="str">
        <f t="shared" si="48"/>
        <v/>
      </c>
      <c r="AD30" s="629"/>
      <c r="AE30" s="644" t="str">
        <f t="shared" si="16"/>
        <v/>
      </c>
      <c r="AF30" s="553" t="str">
        <f t="shared" si="17"/>
        <v/>
      </c>
      <c r="AG30" s="553" t="str">
        <f t="shared" si="18"/>
        <v/>
      </c>
      <c r="AH30" s="553" t="str">
        <f t="shared" si="19"/>
        <v/>
      </c>
      <c r="AI30" s="553" t="str">
        <f t="shared" si="20"/>
        <v/>
      </c>
      <c r="AJ30" s="553" t="str">
        <f t="shared" si="21"/>
        <v/>
      </c>
      <c r="AK30" s="553" t="str">
        <f t="shared" si="22"/>
        <v/>
      </c>
      <c r="AL30" s="553" t="str">
        <f t="shared" si="23"/>
        <v/>
      </c>
      <c r="AM30" s="517" t="str">
        <f t="shared" si="24"/>
        <v/>
      </c>
      <c r="AN30" s="651" t="str">
        <f t="shared" si="25"/>
        <v/>
      </c>
      <c r="AO30" s="553" t="str">
        <f t="shared" si="26"/>
        <v/>
      </c>
      <c r="AP30" s="553" t="str">
        <f t="shared" si="27"/>
        <v/>
      </c>
      <c r="AQ30" s="553" t="str">
        <f t="shared" si="28"/>
        <v/>
      </c>
      <c r="AR30" s="573" t="str">
        <f t="shared" si="29"/>
        <v/>
      </c>
      <c r="AS30" s="656" t="str">
        <f t="shared" si="30"/>
        <v/>
      </c>
      <c r="AT30" s="553" t="str">
        <f t="shared" si="31"/>
        <v/>
      </c>
      <c r="AU30" s="553" t="str">
        <f t="shared" si="32"/>
        <v/>
      </c>
      <c r="AV30" s="553" t="str">
        <f t="shared" si="33"/>
        <v/>
      </c>
      <c r="AW30" s="573" t="str">
        <f t="shared" si="34"/>
        <v/>
      </c>
      <c r="AX30" s="657" t="str">
        <f t="shared" si="35"/>
        <v/>
      </c>
      <c r="AY30" s="553" t="str">
        <f t="shared" si="36"/>
        <v/>
      </c>
      <c r="AZ30" s="553" t="str">
        <f t="shared" si="37"/>
        <v/>
      </c>
      <c r="BA30" s="553" t="str">
        <f t="shared" si="38"/>
        <v/>
      </c>
      <c r="BB30" s="596" t="str">
        <f t="shared" si="39"/>
        <v/>
      </c>
      <c r="BC30" s="591" t="str">
        <f t="shared" si="40"/>
        <v/>
      </c>
      <c r="BD30" s="547"/>
      <c r="BE30" s="554" t="str">
        <f t="shared" si="41"/>
        <v/>
      </c>
      <c r="BF30" s="554" t="str">
        <f t="shared" si="42"/>
        <v/>
      </c>
      <c r="BG30" s="606" t="str">
        <f t="shared" si="43"/>
        <v/>
      </c>
      <c r="BH30" s="611" t="str" cm="1">
        <f t="array" ref="BH30">IF($AG30="","",
_xlfn.IFS(
$BC30="Devis 1",
IF(ISBLANK(AP30),"",IFERROR(VALUE(TRIM(SUBSTITUTE(AP30,CHAR(160),""))),0)*IFERROR(VALUE(TRIM(SUBSTITUTE($AG30,CHAR(160),""))),0)),
$BC30="Devis 2",
IF(ISBLANK(AU30),"",IFERROR(VALUE(TRIM(SUBSTITUTE(AU30,CHAR(160),""))),0)*IFERROR(VALUE(TRIM(SUBSTITUTE($AG30,CHAR(160),""))),0)),
$BC30="Devis 3",
IF(ISBLANK(AZ30),"",IFERROR(VALUE(TRIM(SUBSTITUTE(AZ30,CHAR(160),""))),0)*IFERROR(VALUE(TRIM(SUBSTITUTE($AG30,CHAR(160),""))),0)),
TRUE,0
)
)</f>
        <v/>
      </c>
      <c r="BI30" s="611" t="str" cm="1">
        <f t="array" ref="BI30">IF($AG30="","",
_xlfn.IFS(
$BC30="Devis 1",
IF(ISBLANK(AQ30),"",IFERROR(VALUE(TRIM(SUBSTITUTE(AQ30,CHAR(160),""))),0)*IFERROR(VALUE(TRIM(SUBSTITUTE($AG30,CHAR(160),""))),0)),
$BC30="Devis 2",
IF(ISBLANK(AV30),"",IFERROR(VALUE(TRIM(SUBSTITUTE(AV30,CHAR(160),""))),0)*IFERROR(VALUE(TRIM(SUBSTITUTE($AG30,CHAR(160),""))),0)),
$BC30="Devis 3",
IF(ISBLANK(BA30),"",IFERROR(VALUE(TRIM(SUBSTITUTE(BA30,CHAR(160),""))),0)*IFERROR(VALUE(TRIM(SUBSTITUTE($AG30,CHAR(160),""))),0)),
TRUE,0
)
)</f>
        <v/>
      </c>
      <c r="BJ30" s="612" t="str">
        <f t="shared" si="44"/>
        <v/>
      </c>
      <c r="BK30" s="608"/>
      <c r="BL30" s="555" t="str" cm="1">
        <f t="array" ref="BL30">IF(OR(BJ30="",BG30="",BH30="",BE30="",BI30="",BF30=""),"",_xlfn.IFS(
ROUND(IFERROR(VALUE(TRIM(SUBSTITUTE(BJ30,CHAR(160),""))),0),2)&gt;
ROUND(IFERROR(VALUE(TRIM(SUBSTITUTE(BG30,CHAR(160),""))),0),2),
"KO : Le montant retenu TTC est supérieur au montant raisonnable TTC. Merci de revoir la ligne de dépense ou plafonner son montant.",
ROUND(IFERROR(VALUE(TRIM(SUBSTITUTE(BH30,CHAR(160),""))),0),2)&gt;
ROUND(IFERROR(VALUE(TRIM(SUBSTITUTE(BE30,CHAR(160),""))),0),2),
"Attention : Le montant retenu HT est supérieur au montant HT raisonnable. Merci de revoir la ligne de dépense, plafonner son montant, ou justifier la reventillation HT / TVA.",
ROUND(IFERROR(VALUE(TRIM(SUBSTITUTE(BI30,CHAR(160),""))),0),2)&gt;
ROUND(IFERROR(VALUE(TRIM(SUBSTITUTE(BF30,CHAR(160),""))),0),2),
"Attention : Le montant TVA retenu est supérieur au montant TVA raisonnable. Merci de revoir la ligne de dépense, plafonner son montant, ou justifier la reventillation HT / TVA.",
ROUND(IFERROR(VALUE(TRIM(SUBSTITUTE(BJ30,CHAR(160),""))),0),2)&gt;
ROUND(IFERROR(VALUE(TRIM(SUBSTITUTE(MIN(O30,T30,Y30),CHAR(160),""))),0),2),
"Attention : Le devis retenu n'est pas le moins cher. Une justification de la part du porteur est nécessaire.",
ROUND(IFERROR(VALUE(TRIM(SUBSTITUTE(BJ30,CHAR(160),""))),0),2)=0,
"Attention : montant présenté entièrement écarté",
ROUND(IFERROR(VALUE(TRIM(SUBSTITUTE(BG30,CHAR(160),""))),0),2)=
ROUND(IFERROR(VALUE(TRIM(SUBSTITUTE(BJ30,CHAR(160),""))),0),2),
"OK",
ROUND(IFERROR(VALUE(TRIM(SUBSTITUTE(BG30,CHAR(160),""))),0),2)&gt;
ROUND(IFERROR(VALUE(TRIM(SUBSTITUTE(BJ30,CHAR(160),""))),0),2),
" OK : Montant instruit inférieur au montant raisonnable.",
TRUE,""
))</f>
        <v/>
      </c>
      <c r="BM30" s="555" t="str" cm="1">
        <f t="array" ref="BM30">IF(OR(BJ30="",AC30="",BH30="",AA30="",BI30="",AB30=""),"",_xlfn.IFS(
ROUND(IFERROR(VALUE(TRIM(SUBSTITUTE(BJ30,CHAR(160),""))),0),2)&gt;
ROUND(IFERROR(VALUE(TRIM(SUBSTITUTE(AC30,CHAR(160),""))),0),2),
"KO : Le montant retenu TTC est supérieur au montant présenté TTC. Merci de revoir la ligne de dépense ou plafonner son montant.",
ROUND(IFERROR(VALUE(TRIM(SUBSTITUTE(BH30,CHAR(160),""))),0),2)&gt;
ROUND(IFERROR(VALUE(TRIM(SUBSTITUTE(AA30,CHAR(160),""))),0),2),
"Attention : Le montant retenu HT est supérieur au montant HT présenté. Merci de revoir la ligne de dépense, plafonner son montant, ou justifier la reventillation HT / TVA.",
ROUND(IFERROR(VALUE(TRIM(SUBSTITUTE(BI30,CHAR(160),""))),0),2)&gt;
ROUND(IFERROR(VALUE(TRIM(SUBSTITUTE(AB30,CHAR(160),""))),0),2),
"Attention : Le montant TVA retenu est supérieur au montant TVA présenté. Merci de revoir la ligne de dépense, plafonner son montant, ou justifier la reventillation HT / TVA.",
ROUND(IFERROR(VALUE(TRIM(SUBSTITUTE(AC30,CHAR(160),""))),0),2)=0,
"",
ROUND(IFERROR(VALUE(TRIM(SUBSTITUTE(BJ30,CHAR(160),""))),0),2)=
ROUND(IFERROR(VALUE(TRIM(SUBSTITUTE(AC30,CHAR(160),""))),0),2),
"OK",
ROUND(IFERROR(VALUE(TRIM(SUBSTITUTE(BJ30,CHAR(160),""))),0),2)=0,
"Attention : Montant présenté entièrement rejeté.",
ROUND(IFERROR(VALUE(TRIM(SUBSTITUTE(BJ30,CHAR(160),""))),0),2)&lt;
ROUND(IFERROR(VALUE(TRIM(SUBSTITUTE(AC30,CHAR(160),""))),0),2),
"Attention : Montant présenté partiellement rejeté.",
TRUE,""
))</f>
        <v/>
      </c>
      <c r="BN30" s="554" t="str">
        <f t="shared" si="45"/>
        <v/>
      </c>
      <c r="BO30" s="554" t="str">
        <f t="shared" si="46"/>
        <v/>
      </c>
      <c r="BP30" s="645" t="str">
        <f t="shared" si="47"/>
        <v/>
      </c>
    </row>
    <row r="31" spans="1:68" ht="15" customHeight="1">
      <c r="A31" s="630">
        <v>27</v>
      </c>
      <c r="B31" s="545"/>
      <c r="C31" s="545"/>
      <c r="D31" s="546"/>
      <c r="E31" s="545"/>
      <c r="F31" s="557"/>
      <c r="G31" s="552"/>
      <c r="H31" s="556"/>
      <c r="I31" s="545"/>
      <c r="J31" s="561"/>
      <c r="K31" s="564"/>
      <c r="L31" s="557"/>
      <c r="M31" s="548"/>
      <c r="N31" s="549"/>
      <c r="O31" s="573" t="str">
        <f t="shared" si="50"/>
        <v/>
      </c>
      <c r="P31" s="575"/>
      <c r="Q31" s="550"/>
      <c r="R31" s="549"/>
      <c r="S31" s="549"/>
      <c r="T31" s="573" t="str">
        <f t="shared" si="1"/>
        <v/>
      </c>
      <c r="U31" s="586"/>
      <c r="V31" s="549"/>
      <c r="W31" s="549"/>
      <c r="X31" s="549"/>
      <c r="Y31" s="587" t="str">
        <f t="shared" si="49"/>
        <v/>
      </c>
      <c r="Z31" s="114"/>
      <c r="AA31" s="600" t="str" cm="1">
        <f t="array" ref="AA31">IF((_xlfn.IFS(TRIM(SUBSTITUTE(Z31,CHAR(160),""))="Devis 1",IFERROR(VALUE(TRIM(SUBSTITUTE(M31,CHAR(160),""))),0),TRIM(SUBSTITUTE(Z31,CHAR(160),""))="Devis 2",IFERROR(VALUE(TRIM(SUBSTITUTE(R31,CHAR(160),""))),0),TRIM(SUBSTITUTE(Z31,CHAR(160),""))="Devis 3",IFERROR(VALUE(TRIM(SUBSTITUTE(W31,CHAR(160),""))),0),TRUE,0)*IFERROR(VALUE(TRIM(SUBSTITUTE(D31,CHAR(160),""))),0))=0,"",_xlfn.IFS(TRIM(SUBSTITUTE(Z31,CHAR(160),""))="Devis 1",IFERROR(VALUE(TRIM(SUBSTITUTE(M31,CHAR(160),""))),0),TRIM(SUBSTITUTE(Z31,CHAR(160),""))="Devis 2",IFERROR(VALUE(TRIM(SUBSTITUTE(R31,CHAR(160),""))),0),TRIM(SUBSTITUTE(Z31,CHAR(160),""))="Devis 3",IFERROR(VALUE(TRIM(SUBSTITUTE(W31,CHAR(160),""))),0),TRUE,0)*IFERROR(VALUE(TRIM(SUBSTITUTE(D31,CHAR(160),""))),0))</f>
        <v/>
      </c>
      <c r="AB31" s="551" t="str" cm="1">
        <f t="array" ref="AB31">IF(ROUND((_xlfn.IFS(TRIM(SUBSTITUTE(Z31,CHAR(160),""))="Devis 1",IFERROR(VALUE(TRIM(SUBSTITUTE(N31,CHAR(160),""))),0),TRIM(SUBSTITUTE(Z31,CHAR(160),""))="Devis 2",IFERROR(VALUE(TRIM(SUBSTITUTE(S31,CHAR(160),""))),0),TRIM(SUBSTITUTE(Z31,CHAR(160),""))="Devis 3",IFERROR(VALUE(TRIM(SUBSTITUTE(X31,CHAR(160),""))),0),TRUE,0)*IFERROR(VALUE(TRIM(SUBSTITUTE(D31,CHAR(160),""))),0)),2)=0,IF(AA31&lt;&gt;"",0,""),ROUND((_xlfn.IFS(TRIM(SUBSTITUTE(Z31,CHAR(160),""))="Devis 1",IFERROR(VALUE(TRIM(SUBSTITUTE(N31,CHAR(160),""))),0),TRIM(SUBSTITUTE(Z31,CHAR(160),""))="Devis 2",IFERROR(VALUE(TRIM(SUBSTITUTE(S31,CHAR(160),""))),0),TRIM(SUBSTITUTE(Z31,CHAR(160),""))="Devis 3",IFERROR(VALUE(TRIM(SUBSTITUTE(X31,CHAR(160),""))),0),TRUE,0)*IFERROR(VALUE(TRIM(SUBSTITUTE(D31,CHAR(160),""))),0)),2))</f>
        <v/>
      </c>
      <c r="AC31" s="601" t="str">
        <f t="shared" si="48"/>
        <v/>
      </c>
      <c r="AD31" s="629"/>
      <c r="AE31" s="644" t="str">
        <f t="shared" si="16"/>
        <v/>
      </c>
      <c r="AF31" s="553" t="str">
        <f t="shared" si="17"/>
        <v/>
      </c>
      <c r="AG31" s="553" t="str">
        <f t="shared" si="18"/>
        <v/>
      </c>
      <c r="AH31" s="553" t="str">
        <f t="shared" si="19"/>
        <v/>
      </c>
      <c r="AI31" s="553" t="str">
        <f t="shared" si="20"/>
        <v/>
      </c>
      <c r="AJ31" s="553" t="str">
        <f t="shared" si="21"/>
        <v/>
      </c>
      <c r="AK31" s="553" t="str">
        <f t="shared" si="22"/>
        <v/>
      </c>
      <c r="AL31" s="553" t="str">
        <f t="shared" si="23"/>
        <v/>
      </c>
      <c r="AM31" s="517" t="str">
        <f t="shared" si="24"/>
        <v/>
      </c>
      <c r="AN31" s="651" t="str">
        <f t="shared" si="25"/>
        <v/>
      </c>
      <c r="AO31" s="553" t="str">
        <f t="shared" si="26"/>
        <v/>
      </c>
      <c r="AP31" s="553" t="str">
        <f t="shared" si="27"/>
        <v/>
      </c>
      <c r="AQ31" s="553" t="str">
        <f t="shared" si="28"/>
        <v/>
      </c>
      <c r="AR31" s="573" t="str">
        <f t="shared" si="29"/>
        <v/>
      </c>
      <c r="AS31" s="656" t="str">
        <f t="shared" si="30"/>
        <v/>
      </c>
      <c r="AT31" s="553" t="str">
        <f t="shared" si="31"/>
        <v/>
      </c>
      <c r="AU31" s="553" t="str">
        <f t="shared" si="32"/>
        <v/>
      </c>
      <c r="AV31" s="553" t="str">
        <f t="shared" si="33"/>
        <v/>
      </c>
      <c r="AW31" s="573" t="str">
        <f t="shared" si="34"/>
        <v/>
      </c>
      <c r="AX31" s="657" t="str">
        <f t="shared" si="35"/>
        <v/>
      </c>
      <c r="AY31" s="553" t="str">
        <f t="shared" si="36"/>
        <v/>
      </c>
      <c r="AZ31" s="553" t="str">
        <f t="shared" si="37"/>
        <v/>
      </c>
      <c r="BA31" s="553" t="str">
        <f t="shared" si="38"/>
        <v/>
      </c>
      <c r="BB31" s="596" t="str">
        <f t="shared" si="39"/>
        <v/>
      </c>
      <c r="BC31" s="591" t="str">
        <f t="shared" si="40"/>
        <v/>
      </c>
      <c r="BD31" s="547"/>
      <c r="BE31" s="554" t="str">
        <f t="shared" si="41"/>
        <v/>
      </c>
      <c r="BF31" s="554" t="str">
        <f t="shared" si="42"/>
        <v/>
      </c>
      <c r="BG31" s="606" t="str">
        <f t="shared" si="43"/>
        <v/>
      </c>
      <c r="BH31" s="611" t="str" cm="1">
        <f t="array" ref="BH31">IF($AG31="","",
_xlfn.IFS(
$BC31="Devis 1",
IF(ISBLANK(AP31),"",IFERROR(VALUE(TRIM(SUBSTITUTE(AP31,CHAR(160),""))),0)*IFERROR(VALUE(TRIM(SUBSTITUTE($AG31,CHAR(160),""))),0)),
$BC31="Devis 2",
IF(ISBLANK(AU31),"",IFERROR(VALUE(TRIM(SUBSTITUTE(AU31,CHAR(160),""))),0)*IFERROR(VALUE(TRIM(SUBSTITUTE($AG31,CHAR(160),""))),0)),
$BC31="Devis 3",
IF(ISBLANK(AZ31),"",IFERROR(VALUE(TRIM(SUBSTITUTE(AZ31,CHAR(160),""))),0)*IFERROR(VALUE(TRIM(SUBSTITUTE($AG31,CHAR(160),""))),0)),
TRUE,0
)
)</f>
        <v/>
      </c>
      <c r="BI31" s="611" t="str" cm="1">
        <f t="array" ref="BI31">IF($AG31="","",
_xlfn.IFS(
$BC31="Devis 1",
IF(ISBLANK(AQ31),"",IFERROR(VALUE(TRIM(SUBSTITUTE(AQ31,CHAR(160),""))),0)*IFERROR(VALUE(TRIM(SUBSTITUTE($AG31,CHAR(160),""))),0)),
$BC31="Devis 2",
IF(ISBLANK(AV31),"",IFERROR(VALUE(TRIM(SUBSTITUTE(AV31,CHAR(160),""))),0)*IFERROR(VALUE(TRIM(SUBSTITUTE($AG31,CHAR(160),""))),0)),
$BC31="Devis 3",
IF(ISBLANK(BA31),"",IFERROR(VALUE(TRIM(SUBSTITUTE(BA31,CHAR(160),""))),0)*IFERROR(VALUE(TRIM(SUBSTITUTE($AG31,CHAR(160),""))),0)),
TRUE,0
)
)</f>
        <v/>
      </c>
      <c r="BJ31" s="612" t="str">
        <f t="shared" si="44"/>
        <v/>
      </c>
      <c r="BK31" s="608"/>
      <c r="BL31" s="555" t="str" cm="1">
        <f t="array" ref="BL31">IF(OR(BJ31="",BG31="",BH31="",BE31="",BI31="",BF31=""),"",_xlfn.IFS(
ROUND(IFERROR(VALUE(TRIM(SUBSTITUTE(BJ31,CHAR(160),""))),0),2)&gt;
ROUND(IFERROR(VALUE(TRIM(SUBSTITUTE(BG31,CHAR(160),""))),0),2),
"KO : Le montant retenu TTC est supérieur au montant raisonnable TTC. Merci de revoir la ligne de dépense ou plafonner son montant.",
ROUND(IFERROR(VALUE(TRIM(SUBSTITUTE(BH31,CHAR(160),""))),0),2)&gt;
ROUND(IFERROR(VALUE(TRIM(SUBSTITUTE(BE31,CHAR(160),""))),0),2),
"Attention : Le montant retenu HT est supérieur au montant HT raisonnable. Merci de revoir la ligne de dépense, plafonner son montant, ou justifier la reventillation HT / TVA.",
ROUND(IFERROR(VALUE(TRIM(SUBSTITUTE(BI31,CHAR(160),""))),0),2)&gt;
ROUND(IFERROR(VALUE(TRIM(SUBSTITUTE(BF31,CHAR(160),""))),0),2),
"Attention : Le montant TVA retenu est supérieur au montant TVA raisonnable. Merci de revoir la ligne de dépense, plafonner son montant, ou justifier la reventillation HT / TVA.",
ROUND(IFERROR(VALUE(TRIM(SUBSTITUTE(BJ31,CHAR(160),""))),0),2)&gt;
ROUND(IFERROR(VALUE(TRIM(SUBSTITUTE(MIN(O31,T31,Y31),CHAR(160),""))),0),2),
"Attention : Le devis retenu n'est pas le moins cher. Une justification de la part du porteur est nécessaire.",
ROUND(IFERROR(VALUE(TRIM(SUBSTITUTE(BJ31,CHAR(160),""))),0),2)=0,
"Attention : montant présenté entièrement écarté",
ROUND(IFERROR(VALUE(TRIM(SUBSTITUTE(BG31,CHAR(160),""))),0),2)=
ROUND(IFERROR(VALUE(TRIM(SUBSTITUTE(BJ31,CHAR(160),""))),0),2),
"OK",
ROUND(IFERROR(VALUE(TRIM(SUBSTITUTE(BG31,CHAR(160),""))),0),2)&gt;
ROUND(IFERROR(VALUE(TRIM(SUBSTITUTE(BJ31,CHAR(160),""))),0),2),
" OK : Montant instruit inférieur au montant raisonnable.",
TRUE,""
))</f>
        <v/>
      </c>
      <c r="BM31" s="555" t="str" cm="1">
        <f t="array" ref="BM31">IF(OR(BJ31="",AC31="",BH31="",AA31="",BI31="",AB31=""),"",_xlfn.IFS(
ROUND(IFERROR(VALUE(TRIM(SUBSTITUTE(BJ31,CHAR(160),""))),0),2)&gt;
ROUND(IFERROR(VALUE(TRIM(SUBSTITUTE(AC31,CHAR(160),""))),0),2),
"KO : Le montant retenu TTC est supérieur au montant présenté TTC. Merci de revoir la ligne de dépense ou plafonner son montant.",
ROUND(IFERROR(VALUE(TRIM(SUBSTITUTE(BH31,CHAR(160),""))),0),2)&gt;
ROUND(IFERROR(VALUE(TRIM(SUBSTITUTE(AA31,CHAR(160),""))),0),2),
"Attention : Le montant retenu HT est supérieur au montant HT présenté. Merci de revoir la ligne de dépense, plafonner son montant, ou justifier la reventillation HT / TVA.",
ROUND(IFERROR(VALUE(TRIM(SUBSTITUTE(BI31,CHAR(160),""))),0),2)&gt;
ROUND(IFERROR(VALUE(TRIM(SUBSTITUTE(AB31,CHAR(160),""))),0),2),
"Attention : Le montant TVA retenu est supérieur au montant TVA présenté. Merci de revoir la ligne de dépense, plafonner son montant, ou justifier la reventillation HT / TVA.",
ROUND(IFERROR(VALUE(TRIM(SUBSTITUTE(AC31,CHAR(160),""))),0),2)=0,
"",
ROUND(IFERROR(VALUE(TRIM(SUBSTITUTE(BJ31,CHAR(160),""))),0),2)=
ROUND(IFERROR(VALUE(TRIM(SUBSTITUTE(AC31,CHAR(160),""))),0),2),
"OK",
ROUND(IFERROR(VALUE(TRIM(SUBSTITUTE(BJ31,CHAR(160),""))),0),2)=0,
"Attention : Montant présenté entièrement rejeté.",
ROUND(IFERROR(VALUE(TRIM(SUBSTITUTE(BJ31,CHAR(160),""))),0),2)&lt;
ROUND(IFERROR(VALUE(TRIM(SUBSTITUTE(AC31,CHAR(160),""))),0),2),
"Attention : Montant présenté partiellement rejeté.",
TRUE,""
))</f>
        <v/>
      </c>
      <c r="BN31" s="554" t="str">
        <f t="shared" si="45"/>
        <v/>
      </c>
      <c r="BO31" s="554" t="str">
        <f t="shared" si="46"/>
        <v/>
      </c>
      <c r="BP31" s="645" t="str">
        <f t="shared" si="47"/>
        <v/>
      </c>
    </row>
    <row r="32" spans="1:68" ht="15" customHeight="1">
      <c r="A32" s="630">
        <v>28</v>
      </c>
      <c r="B32" s="545"/>
      <c r="C32" s="545"/>
      <c r="D32" s="546"/>
      <c r="E32" s="545"/>
      <c r="F32" s="557"/>
      <c r="G32" s="552"/>
      <c r="H32" s="556"/>
      <c r="I32" s="545"/>
      <c r="J32" s="561"/>
      <c r="K32" s="564"/>
      <c r="L32" s="557"/>
      <c r="M32" s="548"/>
      <c r="N32" s="549"/>
      <c r="O32" s="573" t="str">
        <f t="shared" si="50"/>
        <v/>
      </c>
      <c r="P32" s="575"/>
      <c r="Q32" s="550"/>
      <c r="R32" s="549"/>
      <c r="S32" s="549"/>
      <c r="T32" s="573" t="str">
        <f t="shared" si="1"/>
        <v/>
      </c>
      <c r="U32" s="586"/>
      <c r="V32" s="549"/>
      <c r="W32" s="549"/>
      <c r="X32" s="549"/>
      <c r="Y32" s="587" t="str">
        <f>IF(OR(W32="", X32=""), "", IFERROR(VALUE(TRIM(SUBSTITUTE(W32,CHAR(160),""))),0) + IFERROR(VALUE(TRIM(SUBSTITUTE(X32,CHAR(160),""))),0))</f>
        <v/>
      </c>
      <c r="Z32" s="114"/>
      <c r="AA32" s="600" t="str" cm="1">
        <f t="array" ref="AA32">IF((_xlfn.IFS(TRIM(SUBSTITUTE(Z32,CHAR(160),""))="Devis 1",IFERROR(VALUE(TRIM(SUBSTITUTE(M32,CHAR(160),""))),0),TRIM(SUBSTITUTE(Z32,CHAR(160),""))="Devis 2",IFERROR(VALUE(TRIM(SUBSTITUTE(R32,CHAR(160),""))),0),TRIM(SUBSTITUTE(Z32,CHAR(160),""))="Devis 3",IFERROR(VALUE(TRIM(SUBSTITUTE(W32,CHAR(160),""))),0),TRUE,0)*IFERROR(VALUE(TRIM(SUBSTITUTE(D32,CHAR(160),""))),0))=0,"",_xlfn.IFS(TRIM(SUBSTITUTE(Z32,CHAR(160),""))="Devis 1",IFERROR(VALUE(TRIM(SUBSTITUTE(M32,CHAR(160),""))),0),TRIM(SUBSTITUTE(Z32,CHAR(160),""))="Devis 2",IFERROR(VALUE(TRIM(SUBSTITUTE(R32,CHAR(160),""))),0),TRIM(SUBSTITUTE(Z32,CHAR(160),""))="Devis 3",IFERROR(VALUE(TRIM(SUBSTITUTE(W32,CHAR(160),""))),0),TRUE,0)*IFERROR(VALUE(TRIM(SUBSTITUTE(D32,CHAR(160),""))),0))</f>
        <v/>
      </c>
      <c r="AB32" s="551" t="str" cm="1">
        <f t="array" ref="AB32">IF(ROUND((_xlfn.IFS(TRIM(SUBSTITUTE(Z32,CHAR(160),""))="Devis 1",IFERROR(VALUE(TRIM(SUBSTITUTE(N32,CHAR(160),""))),0),TRIM(SUBSTITUTE(Z32,CHAR(160),""))="Devis 2",IFERROR(VALUE(TRIM(SUBSTITUTE(S32,CHAR(160),""))),0),TRIM(SUBSTITUTE(Z32,CHAR(160),""))="Devis 3",IFERROR(VALUE(TRIM(SUBSTITUTE(X32,CHAR(160),""))),0),TRUE,0)*IFERROR(VALUE(TRIM(SUBSTITUTE(D32,CHAR(160),""))),0)),2)=0,IF(AA32&lt;&gt;"",0,""),ROUND((_xlfn.IFS(TRIM(SUBSTITUTE(Z32,CHAR(160),""))="Devis 1",IFERROR(VALUE(TRIM(SUBSTITUTE(N32,CHAR(160),""))),0),TRIM(SUBSTITUTE(Z32,CHAR(160),""))="Devis 2",IFERROR(VALUE(TRIM(SUBSTITUTE(S32,CHAR(160),""))),0),TRIM(SUBSTITUTE(Z32,CHAR(160),""))="Devis 3",IFERROR(VALUE(TRIM(SUBSTITUTE(X32,CHAR(160),""))),0),TRUE,0)*IFERROR(VALUE(TRIM(SUBSTITUTE(D32,CHAR(160),""))),0)),2))</f>
        <v/>
      </c>
      <c r="AC32" s="601" t="str">
        <f t="shared" si="48"/>
        <v/>
      </c>
      <c r="AD32" s="629"/>
      <c r="AE32" s="644" t="str">
        <f t="shared" si="16"/>
        <v/>
      </c>
      <c r="AF32" s="553" t="str">
        <f t="shared" si="17"/>
        <v/>
      </c>
      <c r="AG32" s="553" t="str">
        <f t="shared" si="18"/>
        <v/>
      </c>
      <c r="AH32" s="553" t="str">
        <f t="shared" si="19"/>
        <v/>
      </c>
      <c r="AI32" s="553" t="str">
        <f t="shared" si="20"/>
        <v/>
      </c>
      <c r="AJ32" s="553" t="str">
        <f t="shared" si="21"/>
        <v/>
      </c>
      <c r="AK32" s="553" t="str">
        <f t="shared" si="22"/>
        <v/>
      </c>
      <c r="AL32" s="553" t="str">
        <f t="shared" si="23"/>
        <v/>
      </c>
      <c r="AM32" s="517" t="str">
        <f t="shared" si="24"/>
        <v/>
      </c>
      <c r="AN32" s="651" t="str">
        <f t="shared" si="25"/>
        <v/>
      </c>
      <c r="AO32" s="553" t="str">
        <f t="shared" si="26"/>
        <v/>
      </c>
      <c r="AP32" s="553" t="str">
        <f t="shared" si="27"/>
        <v/>
      </c>
      <c r="AQ32" s="553" t="str">
        <f t="shared" si="28"/>
        <v/>
      </c>
      <c r="AR32" s="573" t="str">
        <f t="shared" si="29"/>
        <v/>
      </c>
      <c r="AS32" s="656" t="str">
        <f t="shared" si="30"/>
        <v/>
      </c>
      <c r="AT32" s="553" t="str">
        <f t="shared" si="31"/>
        <v/>
      </c>
      <c r="AU32" s="553" t="str">
        <f t="shared" si="32"/>
        <v/>
      </c>
      <c r="AV32" s="553" t="str">
        <f t="shared" si="33"/>
        <v/>
      </c>
      <c r="AW32" s="573" t="str">
        <f t="shared" si="34"/>
        <v/>
      </c>
      <c r="AX32" s="657" t="str">
        <f t="shared" si="35"/>
        <v/>
      </c>
      <c r="AY32" s="553" t="str">
        <f t="shared" si="36"/>
        <v/>
      </c>
      <c r="AZ32" s="553" t="str">
        <f t="shared" si="37"/>
        <v/>
      </c>
      <c r="BA32" s="553" t="str">
        <f t="shared" si="38"/>
        <v/>
      </c>
      <c r="BB32" s="596" t="str">
        <f t="shared" si="39"/>
        <v/>
      </c>
      <c r="BC32" s="591" t="str">
        <f t="shared" si="40"/>
        <v/>
      </c>
      <c r="BD32" s="547"/>
      <c r="BE32" s="554" t="str">
        <f t="shared" si="41"/>
        <v/>
      </c>
      <c r="BF32" s="554" t="str">
        <f t="shared" si="42"/>
        <v/>
      </c>
      <c r="BG32" s="606" t="str">
        <f t="shared" si="43"/>
        <v/>
      </c>
      <c r="BH32" s="611" t="str" cm="1">
        <f t="array" ref="BH32">IF($AG32="","",
_xlfn.IFS(
$BC32="Devis 1",
IF(ISBLANK(AP32),"",IFERROR(VALUE(TRIM(SUBSTITUTE(AP32,CHAR(160),""))),0)*IFERROR(VALUE(TRIM(SUBSTITUTE($AG32,CHAR(160),""))),0)),
$BC32="Devis 2",
IF(ISBLANK(AU32),"",IFERROR(VALUE(TRIM(SUBSTITUTE(AU32,CHAR(160),""))),0)*IFERROR(VALUE(TRIM(SUBSTITUTE($AG32,CHAR(160),""))),0)),
$BC32="Devis 3",
IF(ISBLANK(AZ32),"",IFERROR(VALUE(TRIM(SUBSTITUTE(AZ32,CHAR(160),""))),0)*IFERROR(VALUE(TRIM(SUBSTITUTE($AG32,CHAR(160),""))),0)),
TRUE,0
)
)</f>
        <v/>
      </c>
      <c r="BI32" s="611" t="str" cm="1">
        <f t="array" ref="BI32">IF($AG32="","",
_xlfn.IFS(
$BC32="Devis 1",
IF(ISBLANK(AQ32),"",IFERROR(VALUE(TRIM(SUBSTITUTE(AQ32,CHAR(160),""))),0)*IFERROR(VALUE(TRIM(SUBSTITUTE($AG32,CHAR(160),""))),0)),
$BC32="Devis 2",
IF(ISBLANK(AV32),"",IFERROR(VALUE(TRIM(SUBSTITUTE(AV32,CHAR(160),""))),0)*IFERROR(VALUE(TRIM(SUBSTITUTE($AG32,CHAR(160),""))),0)),
$BC32="Devis 3",
IF(ISBLANK(BA32),"",IFERROR(VALUE(TRIM(SUBSTITUTE(BA32,CHAR(160),""))),0)*IFERROR(VALUE(TRIM(SUBSTITUTE($AG32,CHAR(160),""))),0)),
TRUE,0
)
)</f>
        <v/>
      </c>
      <c r="BJ32" s="612" t="str">
        <f t="shared" si="44"/>
        <v/>
      </c>
      <c r="BK32" s="608"/>
      <c r="BL32" s="555" t="str" cm="1">
        <f t="array" ref="BL32">IF(OR(BJ32="",BG32="",BH32="",BE32="",BI32="",BF32=""),"",_xlfn.IFS(
ROUND(IFERROR(VALUE(TRIM(SUBSTITUTE(BJ32,CHAR(160),""))),0),2)&gt;
ROUND(IFERROR(VALUE(TRIM(SUBSTITUTE(BG32,CHAR(160),""))),0),2),
"KO : Le montant retenu TTC est supérieur au montant raisonnable TTC. Merci de revoir la ligne de dépense ou plafonner son montant.",
ROUND(IFERROR(VALUE(TRIM(SUBSTITUTE(BH32,CHAR(160),""))),0),2)&gt;
ROUND(IFERROR(VALUE(TRIM(SUBSTITUTE(BE32,CHAR(160),""))),0),2),
"Attention : Le montant retenu HT est supérieur au montant HT raisonnable. Merci de revoir la ligne de dépense, plafonner son montant, ou justifier la reventillation HT / TVA.",
ROUND(IFERROR(VALUE(TRIM(SUBSTITUTE(BI32,CHAR(160),""))),0),2)&gt;
ROUND(IFERROR(VALUE(TRIM(SUBSTITUTE(BF32,CHAR(160),""))),0),2),
"Attention : Le montant TVA retenu est supérieur au montant TVA raisonnable. Merci de revoir la ligne de dépense, plafonner son montant, ou justifier la reventillation HT / TVA.",
ROUND(IFERROR(VALUE(TRIM(SUBSTITUTE(BJ32,CHAR(160),""))),0),2)&gt;
ROUND(IFERROR(VALUE(TRIM(SUBSTITUTE(MIN(O32,T32,Y32),CHAR(160),""))),0),2),
"Attention : Le devis retenu n'est pas le moins cher. Une justification de la part du porteur est nécessaire.",
ROUND(IFERROR(VALUE(TRIM(SUBSTITUTE(BJ32,CHAR(160),""))),0),2)=0,
"Attention : montant présenté entièrement écarté",
ROUND(IFERROR(VALUE(TRIM(SUBSTITUTE(BG32,CHAR(160),""))),0),2)=
ROUND(IFERROR(VALUE(TRIM(SUBSTITUTE(BJ32,CHAR(160),""))),0),2),
"OK",
ROUND(IFERROR(VALUE(TRIM(SUBSTITUTE(BG32,CHAR(160),""))),0),2)&gt;
ROUND(IFERROR(VALUE(TRIM(SUBSTITUTE(BJ32,CHAR(160),""))),0),2),
" OK : Montant instruit inférieur au montant raisonnable.",
TRUE,""
))</f>
        <v/>
      </c>
      <c r="BM32" s="555" t="str" cm="1">
        <f t="array" ref="BM32">IF(OR(BJ32="",AC32="",BH32="",AA32="",BI32="",AB32=""),"",_xlfn.IFS(
ROUND(IFERROR(VALUE(TRIM(SUBSTITUTE(BJ32,CHAR(160),""))),0),2)&gt;
ROUND(IFERROR(VALUE(TRIM(SUBSTITUTE(AC32,CHAR(160),""))),0),2),
"KO : Le montant retenu TTC est supérieur au montant présenté TTC. Merci de revoir la ligne de dépense ou plafonner son montant.",
ROUND(IFERROR(VALUE(TRIM(SUBSTITUTE(BH32,CHAR(160),""))),0),2)&gt;
ROUND(IFERROR(VALUE(TRIM(SUBSTITUTE(AA32,CHAR(160),""))),0),2),
"Attention : Le montant retenu HT est supérieur au montant HT présenté. Merci de revoir la ligne de dépense, plafonner son montant, ou justifier la reventillation HT / TVA.",
ROUND(IFERROR(VALUE(TRIM(SUBSTITUTE(BI32,CHAR(160),""))),0),2)&gt;
ROUND(IFERROR(VALUE(TRIM(SUBSTITUTE(AB32,CHAR(160),""))),0),2),
"Attention : Le montant TVA retenu est supérieur au montant TVA présenté. Merci de revoir la ligne de dépense, plafonner son montant, ou justifier la reventillation HT / TVA.",
ROUND(IFERROR(VALUE(TRIM(SUBSTITUTE(AC32,CHAR(160),""))),0),2)=0,
"",
ROUND(IFERROR(VALUE(TRIM(SUBSTITUTE(BJ32,CHAR(160),""))),0),2)=
ROUND(IFERROR(VALUE(TRIM(SUBSTITUTE(AC32,CHAR(160),""))),0),2),
"OK",
ROUND(IFERROR(VALUE(TRIM(SUBSTITUTE(BJ32,CHAR(160),""))),0),2)=0,
"Attention : Montant présenté entièrement rejeté.",
ROUND(IFERROR(VALUE(TRIM(SUBSTITUTE(BJ32,CHAR(160),""))),0),2)&lt;
ROUND(IFERROR(VALUE(TRIM(SUBSTITUTE(AC32,CHAR(160),""))),0),2),
"Attention : Montant présenté partiellement rejeté.",
TRUE,""
))</f>
        <v/>
      </c>
      <c r="BN32" s="554" t="str">
        <f t="shared" si="45"/>
        <v/>
      </c>
      <c r="BO32" s="554" t="str">
        <f t="shared" si="46"/>
        <v/>
      </c>
      <c r="BP32" s="645" t="str">
        <f t="shared" si="47"/>
        <v/>
      </c>
    </row>
    <row r="33" spans="1:68" ht="15" customHeight="1">
      <c r="A33" s="630">
        <v>29</v>
      </c>
      <c r="B33" s="545"/>
      <c r="C33" s="545"/>
      <c r="D33" s="546"/>
      <c r="E33" s="545"/>
      <c r="F33" s="557"/>
      <c r="G33" s="552"/>
      <c r="H33" s="556"/>
      <c r="I33" s="545"/>
      <c r="J33" s="561"/>
      <c r="K33" s="564"/>
      <c r="L33" s="557"/>
      <c r="M33" s="548"/>
      <c r="N33" s="549"/>
      <c r="O33" s="573" t="str">
        <f t="shared" si="50"/>
        <v/>
      </c>
      <c r="P33" s="575"/>
      <c r="Q33" s="550"/>
      <c r="R33" s="549"/>
      <c r="S33" s="549"/>
      <c r="T33" s="573" t="str">
        <f t="shared" si="1"/>
        <v/>
      </c>
      <c r="U33" s="586"/>
      <c r="V33" s="549"/>
      <c r="W33" s="549"/>
      <c r="X33" s="549"/>
      <c r="Y33" s="587" t="str">
        <f t="shared" si="49"/>
        <v/>
      </c>
      <c r="Z33" s="114"/>
      <c r="AA33" s="600" t="str" cm="1">
        <f t="array" ref="AA33">IF((_xlfn.IFS(TRIM(SUBSTITUTE(Z33,CHAR(160),""))="Devis 1",IFERROR(VALUE(TRIM(SUBSTITUTE(M33,CHAR(160),""))),0),TRIM(SUBSTITUTE(Z33,CHAR(160),""))="Devis 2",IFERROR(VALUE(TRIM(SUBSTITUTE(R33,CHAR(160),""))),0),TRIM(SUBSTITUTE(Z33,CHAR(160),""))="Devis 3",IFERROR(VALUE(TRIM(SUBSTITUTE(W33,CHAR(160),""))),0),TRUE,0)*IFERROR(VALUE(TRIM(SUBSTITUTE(D33,CHAR(160),""))),0))=0,"",_xlfn.IFS(TRIM(SUBSTITUTE(Z33,CHAR(160),""))="Devis 1",IFERROR(VALUE(TRIM(SUBSTITUTE(M33,CHAR(160),""))),0),TRIM(SUBSTITUTE(Z33,CHAR(160),""))="Devis 2",IFERROR(VALUE(TRIM(SUBSTITUTE(R33,CHAR(160),""))),0),TRIM(SUBSTITUTE(Z33,CHAR(160),""))="Devis 3",IFERROR(VALUE(TRIM(SUBSTITUTE(W33,CHAR(160),""))),0),TRUE,0)*IFERROR(VALUE(TRIM(SUBSTITUTE(D33,CHAR(160),""))),0))</f>
        <v/>
      </c>
      <c r="AB33" s="551" t="str" cm="1">
        <f t="array" ref="AB33">IF(ROUND((_xlfn.IFS(TRIM(SUBSTITUTE(Z33,CHAR(160),""))="Devis 1",IFERROR(VALUE(TRIM(SUBSTITUTE(N33,CHAR(160),""))),0),TRIM(SUBSTITUTE(Z33,CHAR(160),""))="Devis 2",IFERROR(VALUE(TRIM(SUBSTITUTE(S33,CHAR(160),""))),0),TRIM(SUBSTITUTE(Z33,CHAR(160),""))="Devis 3",IFERROR(VALUE(TRIM(SUBSTITUTE(X33,CHAR(160),""))),0),TRUE,0)*IFERROR(VALUE(TRIM(SUBSTITUTE(D33,CHAR(160),""))),0)),2)=0,IF(AA33&lt;&gt;"",0,""),ROUND((_xlfn.IFS(TRIM(SUBSTITUTE(Z33,CHAR(160),""))="Devis 1",IFERROR(VALUE(TRIM(SUBSTITUTE(N33,CHAR(160),""))),0),TRIM(SUBSTITUTE(Z33,CHAR(160),""))="Devis 2",IFERROR(VALUE(TRIM(SUBSTITUTE(S33,CHAR(160),""))),0),TRIM(SUBSTITUTE(Z33,CHAR(160),""))="Devis 3",IFERROR(VALUE(TRIM(SUBSTITUTE(X33,CHAR(160),""))),0),TRUE,0)*IFERROR(VALUE(TRIM(SUBSTITUTE(D33,CHAR(160),""))),0)),2))</f>
        <v/>
      </c>
      <c r="AC33" s="601" t="str">
        <f t="shared" si="48"/>
        <v/>
      </c>
      <c r="AD33" s="629"/>
      <c r="AE33" s="644" t="str">
        <f t="shared" si="16"/>
        <v/>
      </c>
      <c r="AF33" s="553" t="str">
        <f t="shared" si="17"/>
        <v/>
      </c>
      <c r="AG33" s="553" t="str">
        <f t="shared" si="18"/>
        <v/>
      </c>
      <c r="AH33" s="553" t="str">
        <f t="shared" si="19"/>
        <v/>
      </c>
      <c r="AI33" s="553" t="str">
        <f t="shared" si="20"/>
        <v/>
      </c>
      <c r="AJ33" s="553" t="str">
        <f t="shared" si="21"/>
        <v/>
      </c>
      <c r="AK33" s="553" t="str">
        <f t="shared" si="22"/>
        <v/>
      </c>
      <c r="AL33" s="553" t="str">
        <f t="shared" si="23"/>
        <v/>
      </c>
      <c r="AM33" s="517" t="str">
        <f t="shared" si="24"/>
        <v/>
      </c>
      <c r="AN33" s="651" t="str">
        <f t="shared" si="25"/>
        <v/>
      </c>
      <c r="AO33" s="553" t="str">
        <f t="shared" si="26"/>
        <v/>
      </c>
      <c r="AP33" s="553" t="str">
        <f t="shared" si="27"/>
        <v/>
      </c>
      <c r="AQ33" s="553" t="str">
        <f t="shared" si="28"/>
        <v/>
      </c>
      <c r="AR33" s="573" t="str">
        <f t="shared" si="29"/>
        <v/>
      </c>
      <c r="AS33" s="656" t="str">
        <f t="shared" si="30"/>
        <v/>
      </c>
      <c r="AT33" s="553" t="str">
        <f t="shared" si="31"/>
        <v/>
      </c>
      <c r="AU33" s="553" t="str">
        <f t="shared" si="32"/>
        <v/>
      </c>
      <c r="AV33" s="553" t="str">
        <f t="shared" si="33"/>
        <v/>
      </c>
      <c r="AW33" s="573" t="str">
        <f t="shared" si="34"/>
        <v/>
      </c>
      <c r="AX33" s="657" t="str">
        <f t="shared" si="35"/>
        <v/>
      </c>
      <c r="AY33" s="553" t="str">
        <f t="shared" si="36"/>
        <v/>
      </c>
      <c r="AZ33" s="553" t="str">
        <f t="shared" si="37"/>
        <v/>
      </c>
      <c r="BA33" s="553" t="str">
        <f t="shared" si="38"/>
        <v/>
      </c>
      <c r="BB33" s="596" t="str">
        <f t="shared" si="39"/>
        <v/>
      </c>
      <c r="BC33" s="591" t="str">
        <f t="shared" si="40"/>
        <v/>
      </c>
      <c r="BD33" s="547"/>
      <c r="BE33" s="554" t="str">
        <f t="shared" si="41"/>
        <v/>
      </c>
      <c r="BF33" s="554" t="str">
        <f t="shared" si="42"/>
        <v/>
      </c>
      <c r="BG33" s="606" t="str">
        <f t="shared" si="43"/>
        <v/>
      </c>
      <c r="BH33" s="611" t="str" cm="1">
        <f t="array" ref="BH33">IF($AG33="","",
_xlfn.IFS(
$BC33="Devis 1",
IF(ISBLANK(AP33),"",IFERROR(VALUE(TRIM(SUBSTITUTE(AP33,CHAR(160),""))),0)*IFERROR(VALUE(TRIM(SUBSTITUTE($AG33,CHAR(160),""))),0)),
$BC33="Devis 2",
IF(ISBLANK(AU33),"",IFERROR(VALUE(TRIM(SUBSTITUTE(AU33,CHAR(160),""))),0)*IFERROR(VALUE(TRIM(SUBSTITUTE($AG33,CHAR(160),""))),0)),
$BC33="Devis 3",
IF(ISBLANK(AZ33),"",IFERROR(VALUE(TRIM(SUBSTITUTE(AZ33,CHAR(160),""))),0)*IFERROR(VALUE(TRIM(SUBSTITUTE($AG33,CHAR(160),""))),0)),
TRUE,0
)
)</f>
        <v/>
      </c>
      <c r="BI33" s="611" t="str" cm="1">
        <f t="array" ref="BI33">IF($AG33="","",
_xlfn.IFS(
$BC33="Devis 1",
IF(ISBLANK(AQ33),"",IFERROR(VALUE(TRIM(SUBSTITUTE(AQ33,CHAR(160),""))),0)*IFERROR(VALUE(TRIM(SUBSTITUTE($AG33,CHAR(160),""))),0)),
$BC33="Devis 2",
IF(ISBLANK(AV33),"",IFERROR(VALUE(TRIM(SUBSTITUTE(AV33,CHAR(160),""))),0)*IFERROR(VALUE(TRIM(SUBSTITUTE($AG33,CHAR(160),""))),0)),
$BC33="Devis 3",
IF(ISBLANK(BA33),"",IFERROR(VALUE(TRIM(SUBSTITUTE(BA33,CHAR(160),""))),0)*IFERROR(VALUE(TRIM(SUBSTITUTE($AG33,CHAR(160),""))),0)),
TRUE,0
)
)</f>
        <v/>
      </c>
      <c r="BJ33" s="612" t="str">
        <f t="shared" si="44"/>
        <v/>
      </c>
      <c r="BK33" s="608"/>
      <c r="BL33" s="555" t="str" cm="1">
        <f t="array" ref="BL33">IF(OR(BJ33="",BG33="",BH33="",BE33="",BI33="",BF33=""),"",_xlfn.IFS(
ROUND(IFERROR(VALUE(TRIM(SUBSTITUTE(BJ33,CHAR(160),""))),0),2)&gt;
ROUND(IFERROR(VALUE(TRIM(SUBSTITUTE(BG33,CHAR(160),""))),0),2),
"KO : Le montant retenu TTC est supérieur au montant raisonnable TTC. Merci de revoir la ligne de dépense ou plafonner son montant.",
ROUND(IFERROR(VALUE(TRIM(SUBSTITUTE(BH33,CHAR(160),""))),0),2)&gt;
ROUND(IFERROR(VALUE(TRIM(SUBSTITUTE(BE33,CHAR(160),""))),0),2),
"Attention : Le montant retenu HT est supérieur au montant HT raisonnable. Merci de revoir la ligne de dépense, plafonner son montant, ou justifier la reventillation HT / TVA.",
ROUND(IFERROR(VALUE(TRIM(SUBSTITUTE(BI33,CHAR(160),""))),0),2)&gt;
ROUND(IFERROR(VALUE(TRIM(SUBSTITUTE(BF33,CHAR(160),""))),0),2),
"Attention : Le montant TVA retenu est supérieur au montant TVA raisonnable. Merci de revoir la ligne de dépense, plafonner son montant, ou justifier la reventillation HT / TVA.",
ROUND(IFERROR(VALUE(TRIM(SUBSTITUTE(BJ33,CHAR(160),""))),0),2)&gt;
ROUND(IFERROR(VALUE(TRIM(SUBSTITUTE(MIN(O33,T33,Y33),CHAR(160),""))),0),2),
"Attention : Le devis retenu n'est pas le moins cher. Une justification de la part du porteur est nécessaire.",
ROUND(IFERROR(VALUE(TRIM(SUBSTITUTE(BJ33,CHAR(160),""))),0),2)=0,
"Attention : montant présenté entièrement écarté",
ROUND(IFERROR(VALUE(TRIM(SUBSTITUTE(BG33,CHAR(160),""))),0),2)=
ROUND(IFERROR(VALUE(TRIM(SUBSTITUTE(BJ33,CHAR(160),""))),0),2),
"OK",
ROUND(IFERROR(VALUE(TRIM(SUBSTITUTE(BG33,CHAR(160),""))),0),2)&gt;
ROUND(IFERROR(VALUE(TRIM(SUBSTITUTE(BJ33,CHAR(160),""))),0),2),
" OK : Montant instruit inférieur au montant raisonnable.",
TRUE,""
))</f>
        <v/>
      </c>
      <c r="BM33" s="555" t="str" cm="1">
        <f t="array" ref="BM33">IF(OR(BJ33="",AC33="",BH33="",AA33="",BI33="",AB33=""),"",_xlfn.IFS(
ROUND(IFERROR(VALUE(TRIM(SUBSTITUTE(BJ33,CHAR(160),""))),0),2)&gt;
ROUND(IFERROR(VALUE(TRIM(SUBSTITUTE(AC33,CHAR(160),""))),0),2),
"KO : Le montant retenu TTC est supérieur au montant présenté TTC. Merci de revoir la ligne de dépense ou plafonner son montant.",
ROUND(IFERROR(VALUE(TRIM(SUBSTITUTE(BH33,CHAR(160),""))),0),2)&gt;
ROUND(IFERROR(VALUE(TRIM(SUBSTITUTE(AA33,CHAR(160),""))),0),2),
"Attention : Le montant retenu HT est supérieur au montant HT présenté. Merci de revoir la ligne de dépense, plafonner son montant, ou justifier la reventillation HT / TVA.",
ROUND(IFERROR(VALUE(TRIM(SUBSTITUTE(BI33,CHAR(160),""))),0),2)&gt;
ROUND(IFERROR(VALUE(TRIM(SUBSTITUTE(AB33,CHAR(160),""))),0),2),
"Attention : Le montant TVA retenu est supérieur au montant TVA présenté. Merci de revoir la ligne de dépense, plafonner son montant, ou justifier la reventillation HT / TVA.",
ROUND(IFERROR(VALUE(TRIM(SUBSTITUTE(AC33,CHAR(160),""))),0),2)=0,
"",
ROUND(IFERROR(VALUE(TRIM(SUBSTITUTE(BJ33,CHAR(160),""))),0),2)=
ROUND(IFERROR(VALUE(TRIM(SUBSTITUTE(AC33,CHAR(160),""))),0),2),
"OK",
ROUND(IFERROR(VALUE(TRIM(SUBSTITUTE(BJ33,CHAR(160),""))),0),2)=0,
"Attention : Montant présenté entièrement rejeté.",
ROUND(IFERROR(VALUE(TRIM(SUBSTITUTE(BJ33,CHAR(160),""))),0),2)&lt;
ROUND(IFERROR(VALUE(TRIM(SUBSTITUTE(AC33,CHAR(160),""))),0),2),
"Attention : Montant présenté partiellement rejeté.",
TRUE,""
))</f>
        <v/>
      </c>
      <c r="BN33" s="554" t="str">
        <f t="shared" si="45"/>
        <v/>
      </c>
      <c r="BO33" s="554" t="str">
        <f t="shared" si="46"/>
        <v/>
      </c>
      <c r="BP33" s="645" t="str">
        <f t="shared" si="47"/>
        <v/>
      </c>
    </row>
    <row r="34" spans="1:68" ht="15" customHeight="1">
      <c r="A34" s="630">
        <v>30</v>
      </c>
      <c r="B34" s="545"/>
      <c r="C34" s="545"/>
      <c r="D34" s="546"/>
      <c r="E34" s="545"/>
      <c r="F34" s="557"/>
      <c r="G34" s="552"/>
      <c r="H34" s="556"/>
      <c r="I34" s="545"/>
      <c r="J34" s="561"/>
      <c r="K34" s="564"/>
      <c r="L34" s="557"/>
      <c r="M34" s="548"/>
      <c r="N34" s="549"/>
      <c r="O34" s="573" t="str">
        <f t="shared" si="50"/>
        <v/>
      </c>
      <c r="P34" s="575"/>
      <c r="Q34" s="550"/>
      <c r="R34" s="549"/>
      <c r="S34" s="549"/>
      <c r="T34" s="573" t="str">
        <f t="shared" si="1"/>
        <v/>
      </c>
      <c r="U34" s="586"/>
      <c r="V34" s="549"/>
      <c r="W34" s="549"/>
      <c r="X34" s="549"/>
      <c r="Y34" s="587" t="str">
        <f t="shared" si="49"/>
        <v/>
      </c>
      <c r="Z34" s="114"/>
      <c r="AA34" s="600" t="str" cm="1">
        <f t="array" ref="AA34">IF((_xlfn.IFS(TRIM(SUBSTITUTE(Z34,CHAR(160),""))="Devis 1",IFERROR(VALUE(TRIM(SUBSTITUTE(M34,CHAR(160),""))),0),TRIM(SUBSTITUTE(Z34,CHAR(160),""))="Devis 2",IFERROR(VALUE(TRIM(SUBSTITUTE(R34,CHAR(160),""))),0),TRIM(SUBSTITUTE(Z34,CHAR(160),""))="Devis 3",IFERROR(VALUE(TRIM(SUBSTITUTE(W34,CHAR(160),""))),0),TRUE,0)*IFERROR(VALUE(TRIM(SUBSTITUTE(D34,CHAR(160),""))),0))=0,"",_xlfn.IFS(TRIM(SUBSTITUTE(Z34,CHAR(160),""))="Devis 1",IFERROR(VALUE(TRIM(SUBSTITUTE(M34,CHAR(160),""))),0),TRIM(SUBSTITUTE(Z34,CHAR(160),""))="Devis 2",IFERROR(VALUE(TRIM(SUBSTITUTE(R34,CHAR(160),""))),0),TRIM(SUBSTITUTE(Z34,CHAR(160),""))="Devis 3",IFERROR(VALUE(TRIM(SUBSTITUTE(W34,CHAR(160),""))),0),TRUE,0)*IFERROR(VALUE(TRIM(SUBSTITUTE(D34,CHAR(160),""))),0))</f>
        <v/>
      </c>
      <c r="AB34" s="551" t="str" cm="1">
        <f t="array" ref="AB34">IF(ROUND((_xlfn.IFS(TRIM(SUBSTITUTE(Z34,CHAR(160),""))="Devis 1",IFERROR(VALUE(TRIM(SUBSTITUTE(N34,CHAR(160),""))),0),TRIM(SUBSTITUTE(Z34,CHAR(160),""))="Devis 2",IFERROR(VALUE(TRIM(SUBSTITUTE(S34,CHAR(160),""))),0),TRIM(SUBSTITUTE(Z34,CHAR(160),""))="Devis 3",IFERROR(VALUE(TRIM(SUBSTITUTE(X34,CHAR(160),""))),0),TRUE,0)*IFERROR(VALUE(TRIM(SUBSTITUTE(D34,CHAR(160),""))),0)),2)=0,IF(AA34&lt;&gt;"",0,""),ROUND((_xlfn.IFS(TRIM(SUBSTITUTE(Z34,CHAR(160),""))="Devis 1",IFERROR(VALUE(TRIM(SUBSTITUTE(N34,CHAR(160),""))),0),TRIM(SUBSTITUTE(Z34,CHAR(160),""))="Devis 2",IFERROR(VALUE(TRIM(SUBSTITUTE(S34,CHAR(160),""))),0),TRIM(SUBSTITUTE(Z34,CHAR(160),""))="Devis 3",IFERROR(VALUE(TRIM(SUBSTITUTE(X34,CHAR(160),""))),0),TRUE,0)*IFERROR(VALUE(TRIM(SUBSTITUTE(D34,CHAR(160),""))),0)),2))</f>
        <v/>
      </c>
      <c r="AC34" s="601" t="str">
        <f t="shared" si="48"/>
        <v/>
      </c>
      <c r="AD34" s="629"/>
      <c r="AE34" s="644" t="str">
        <f t="shared" si="16"/>
        <v/>
      </c>
      <c r="AF34" s="553" t="str">
        <f t="shared" si="17"/>
        <v/>
      </c>
      <c r="AG34" s="553" t="str">
        <f t="shared" si="18"/>
        <v/>
      </c>
      <c r="AH34" s="553" t="str">
        <f t="shared" si="19"/>
        <v/>
      </c>
      <c r="AI34" s="553" t="str">
        <f t="shared" si="20"/>
        <v/>
      </c>
      <c r="AJ34" s="553" t="str">
        <f t="shared" si="21"/>
        <v/>
      </c>
      <c r="AK34" s="553" t="str">
        <f t="shared" si="22"/>
        <v/>
      </c>
      <c r="AL34" s="553" t="str">
        <f t="shared" si="23"/>
        <v/>
      </c>
      <c r="AM34" s="517" t="str">
        <f t="shared" si="24"/>
        <v/>
      </c>
      <c r="AN34" s="651" t="str">
        <f t="shared" si="25"/>
        <v/>
      </c>
      <c r="AO34" s="553" t="str">
        <f t="shared" si="26"/>
        <v/>
      </c>
      <c r="AP34" s="553" t="str">
        <f t="shared" si="27"/>
        <v/>
      </c>
      <c r="AQ34" s="553" t="str">
        <f t="shared" si="28"/>
        <v/>
      </c>
      <c r="AR34" s="573" t="str">
        <f t="shared" si="29"/>
        <v/>
      </c>
      <c r="AS34" s="656" t="str">
        <f t="shared" si="30"/>
        <v/>
      </c>
      <c r="AT34" s="553" t="str">
        <f t="shared" si="31"/>
        <v/>
      </c>
      <c r="AU34" s="553" t="str">
        <f t="shared" si="32"/>
        <v/>
      </c>
      <c r="AV34" s="553" t="str">
        <f t="shared" si="33"/>
        <v/>
      </c>
      <c r="AW34" s="573" t="str">
        <f t="shared" si="34"/>
        <v/>
      </c>
      <c r="AX34" s="657" t="str">
        <f t="shared" si="35"/>
        <v/>
      </c>
      <c r="AY34" s="553" t="str">
        <f t="shared" si="36"/>
        <v/>
      </c>
      <c r="AZ34" s="553" t="str">
        <f t="shared" si="37"/>
        <v/>
      </c>
      <c r="BA34" s="553" t="str">
        <f t="shared" si="38"/>
        <v/>
      </c>
      <c r="BB34" s="596" t="str">
        <f t="shared" si="39"/>
        <v/>
      </c>
      <c r="BC34" s="591" t="str">
        <f t="shared" si="40"/>
        <v/>
      </c>
      <c r="BD34" s="547"/>
      <c r="BE34" s="554" t="str">
        <f t="shared" si="41"/>
        <v/>
      </c>
      <c r="BF34" s="554" t="str">
        <f t="shared" si="42"/>
        <v/>
      </c>
      <c r="BG34" s="606" t="str">
        <f t="shared" si="43"/>
        <v/>
      </c>
      <c r="BH34" s="611" t="str" cm="1">
        <f t="array" ref="BH34">IF($AG34="","",
_xlfn.IFS(
$BC34="Devis 1",
IF(ISBLANK(AP34),"",IFERROR(VALUE(TRIM(SUBSTITUTE(AP34,CHAR(160),""))),0)*IFERROR(VALUE(TRIM(SUBSTITUTE($AG34,CHAR(160),""))),0)),
$BC34="Devis 2",
IF(ISBLANK(AU34),"",IFERROR(VALUE(TRIM(SUBSTITUTE(AU34,CHAR(160),""))),0)*IFERROR(VALUE(TRIM(SUBSTITUTE($AG34,CHAR(160),""))),0)),
$BC34="Devis 3",
IF(ISBLANK(AZ34),"",IFERROR(VALUE(TRIM(SUBSTITUTE(AZ34,CHAR(160),""))),0)*IFERROR(VALUE(TRIM(SUBSTITUTE($AG34,CHAR(160),""))),0)),
TRUE,0
)
)</f>
        <v/>
      </c>
      <c r="BI34" s="611" t="str" cm="1">
        <f t="array" ref="BI34">IF($AG34="","",
_xlfn.IFS(
$BC34="Devis 1",
IF(ISBLANK(AQ34),"",IFERROR(VALUE(TRIM(SUBSTITUTE(AQ34,CHAR(160),""))),0)*IFERROR(VALUE(TRIM(SUBSTITUTE($AG34,CHAR(160),""))),0)),
$BC34="Devis 2",
IF(ISBLANK(AV34),"",IFERROR(VALUE(TRIM(SUBSTITUTE(AV34,CHAR(160),""))),0)*IFERROR(VALUE(TRIM(SUBSTITUTE($AG34,CHAR(160),""))),0)),
$BC34="Devis 3",
IF(ISBLANK(BA34),"",IFERROR(VALUE(TRIM(SUBSTITUTE(BA34,CHAR(160),""))),0)*IFERROR(VALUE(TRIM(SUBSTITUTE($AG34,CHAR(160),""))),0)),
TRUE,0
)
)</f>
        <v/>
      </c>
      <c r="BJ34" s="612" t="str">
        <f t="shared" si="44"/>
        <v/>
      </c>
      <c r="BK34" s="608"/>
      <c r="BL34" s="555" t="str" cm="1">
        <f t="array" ref="BL34">IF(OR(BJ34="",BG34="",BH34="",BE34="",BI34="",BF34=""),"",_xlfn.IFS(
ROUND(IFERROR(VALUE(TRIM(SUBSTITUTE(BJ34,CHAR(160),""))),0),2)&gt;
ROUND(IFERROR(VALUE(TRIM(SUBSTITUTE(BG34,CHAR(160),""))),0),2),
"KO : Le montant retenu TTC est supérieur au montant raisonnable TTC. Merci de revoir la ligne de dépense ou plafonner son montant.",
ROUND(IFERROR(VALUE(TRIM(SUBSTITUTE(BH34,CHAR(160),""))),0),2)&gt;
ROUND(IFERROR(VALUE(TRIM(SUBSTITUTE(BE34,CHAR(160),""))),0),2),
"Attention : Le montant retenu HT est supérieur au montant HT raisonnable. Merci de revoir la ligne de dépense, plafonner son montant, ou justifier la reventillation HT / TVA.",
ROUND(IFERROR(VALUE(TRIM(SUBSTITUTE(BI34,CHAR(160),""))),0),2)&gt;
ROUND(IFERROR(VALUE(TRIM(SUBSTITUTE(BF34,CHAR(160),""))),0),2),
"Attention : Le montant TVA retenu est supérieur au montant TVA raisonnable. Merci de revoir la ligne de dépense, plafonner son montant, ou justifier la reventillation HT / TVA.",
ROUND(IFERROR(VALUE(TRIM(SUBSTITUTE(BJ34,CHAR(160),""))),0),2)&gt;
ROUND(IFERROR(VALUE(TRIM(SUBSTITUTE(MIN(O34,T34,Y34),CHAR(160),""))),0),2),
"Attention : Le devis retenu n'est pas le moins cher. Une justification de la part du porteur est nécessaire.",
ROUND(IFERROR(VALUE(TRIM(SUBSTITUTE(BJ34,CHAR(160),""))),0),2)=0,
"Attention : montant présenté entièrement écarté",
ROUND(IFERROR(VALUE(TRIM(SUBSTITUTE(BG34,CHAR(160),""))),0),2)=
ROUND(IFERROR(VALUE(TRIM(SUBSTITUTE(BJ34,CHAR(160),""))),0),2),
"OK",
ROUND(IFERROR(VALUE(TRIM(SUBSTITUTE(BG34,CHAR(160),""))),0),2)&gt;
ROUND(IFERROR(VALUE(TRIM(SUBSTITUTE(BJ34,CHAR(160),""))),0),2),
" OK : Montant instruit inférieur au montant raisonnable.",
TRUE,""
))</f>
        <v/>
      </c>
      <c r="BM34" s="555" t="str" cm="1">
        <f t="array" ref="BM34">IF(OR(BJ34="",AC34="",BH34="",AA34="",BI34="",AB34=""),"",_xlfn.IFS(
ROUND(IFERROR(VALUE(TRIM(SUBSTITUTE(BJ34,CHAR(160),""))),0),2)&gt;
ROUND(IFERROR(VALUE(TRIM(SUBSTITUTE(AC34,CHAR(160),""))),0),2),
"KO : Le montant retenu TTC est supérieur au montant présenté TTC. Merci de revoir la ligne de dépense ou plafonner son montant.",
ROUND(IFERROR(VALUE(TRIM(SUBSTITUTE(BH34,CHAR(160),""))),0),2)&gt;
ROUND(IFERROR(VALUE(TRIM(SUBSTITUTE(AA34,CHAR(160),""))),0),2),
"Attention : Le montant retenu HT est supérieur au montant HT présenté. Merci de revoir la ligne de dépense, plafonner son montant, ou justifier la reventillation HT / TVA.",
ROUND(IFERROR(VALUE(TRIM(SUBSTITUTE(BI34,CHAR(160),""))),0),2)&gt;
ROUND(IFERROR(VALUE(TRIM(SUBSTITUTE(AB34,CHAR(160),""))),0),2),
"Attention : Le montant TVA retenu est supérieur au montant TVA présenté. Merci de revoir la ligne de dépense, plafonner son montant, ou justifier la reventillation HT / TVA.",
ROUND(IFERROR(VALUE(TRIM(SUBSTITUTE(AC34,CHAR(160),""))),0),2)=0,
"",
ROUND(IFERROR(VALUE(TRIM(SUBSTITUTE(BJ34,CHAR(160),""))),0),2)=
ROUND(IFERROR(VALUE(TRIM(SUBSTITUTE(AC34,CHAR(160),""))),0),2),
"OK",
ROUND(IFERROR(VALUE(TRIM(SUBSTITUTE(BJ34,CHAR(160),""))),0),2)=0,
"Attention : Montant présenté entièrement rejeté.",
ROUND(IFERROR(VALUE(TRIM(SUBSTITUTE(BJ34,CHAR(160),""))),0),2)&lt;
ROUND(IFERROR(VALUE(TRIM(SUBSTITUTE(AC34,CHAR(160),""))),0),2),
"Attention : Montant présenté partiellement rejeté.",
TRUE,""
))</f>
        <v/>
      </c>
      <c r="BN34" s="554" t="str">
        <f t="shared" si="45"/>
        <v/>
      </c>
      <c r="BO34" s="554" t="str">
        <f t="shared" si="46"/>
        <v/>
      </c>
      <c r="BP34" s="645" t="str">
        <f t="shared" si="47"/>
        <v/>
      </c>
    </row>
    <row r="35" spans="1:68" ht="15" customHeight="1">
      <c r="A35" s="630">
        <v>31</v>
      </c>
      <c r="B35" s="545"/>
      <c r="C35" s="545"/>
      <c r="D35" s="546"/>
      <c r="E35" s="545"/>
      <c r="F35" s="557"/>
      <c r="G35" s="552"/>
      <c r="H35" s="556"/>
      <c r="I35" s="545"/>
      <c r="J35" s="561"/>
      <c r="K35" s="564"/>
      <c r="L35" s="557"/>
      <c r="M35" s="548"/>
      <c r="N35" s="549"/>
      <c r="O35" s="573" t="str">
        <f t="shared" si="50"/>
        <v/>
      </c>
      <c r="P35" s="575"/>
      <c r="Q35" s="550"/>
      <c r="R35" s="549"/>
      <c r="S35" s="549"/>
      <c r="T35" s="573" t="str">
        <f t="shared" si="1"/>
        <v/>
      </c>
      <c r="U35" s="586"/>
      <c r="V35" s="549"/>
      <c r="W35" s="549"/>
      <c r="X35" s="549"/>
      <c r="Y35" s="587" t="str">
        <f t="shared" si="49"/>
        <v/>
      </c>
      <c r="Z35" s="114"/>
      <c r="AA35" s="600" t="str" cm="1">
        <f t="array" ref="AA35">IF((_xlfn.IFS(TRIM(SUBSTITUTE(Z35,CHAR(160),""))="Devis 1",IFERROR(VALUE(TRIM(SUBSTITUTE(M35,CHAR(160),""))),0),TRIM(SUBSTITUTE(Z35,CHAR(160),""))="Devis 2",IFERROR(VALUE(TRIM(SUBSTITUTE(R35,CHAR(160),""))),0),TRIM(SUBSTITUTE(Z35,CHAR(160),""))="Devis 3",IFERROR(VALUE(TRIM(SUBSTITUTE(W35,CHAR(160),""))),0),TRUE,0)*IFERROR(VALUE(TRIM(SUBSTITUTE(D35,CHAR(160),""))),0))=0,"",_xlfn.IFS(TRIM(SUBSTITUTE(Z35,CHAR(160),""))="Devis 1",IFERROR(VALUE(TRIM(SUBSTITUTE(M35,CHAR(160),""))),0),TRIM(SUBSTITUTE(Z35,CHAR(160),""))="Devis 2",IFERROR(VALUE(TRIM(SUBSTITUTE(R35,CHAR(160),""))),0),TRIM(SUBSTITUTE(Z35,CHAR(160),""))="Devis 3",IFERROR(VALUE(TRIM(SUBSTITUTE(W35,CHAR(160),""))),0),TRUE,0)*IFERROR(VALUE(TRIM(SUBSTITUTE(D35,CHAR(160),""))),0))</f>
        <v/>
      </c>
      <c r="AB35" s="551" t="str" cm="1">
        <f t="array" ref="AB35">IF(ROUND((_xlfn.IFS(TRIM(SUBSTITUTE(Z35,CHAR(160),""))="Devis 1",IFERROR(VALUE(TRIM(SUBSTITUTE(N35,CHAR(160),""))),0),TRIM(SUBSTITUTE(Z35,CHAR(160),""))="Devis 2",IFERROR(VALUE(TRIM(SUBSTITUTE(S35,CHAR(160),""))),0),TRIM(SUBSTITUTE(Z35,CHAR(160),""))="Devis 3",IFERROR(VALUE(TRIM(SUBSTITUTE(X35,CHAR(160),""))),0),TRUE,0)*IFERROR(VALUE(TRIM(SUBSTITUTE(D35,CHAR(160),""))),0)),2)=0,IF(AA35&lt;&gt;"",0,""),ROUND((_xlfn.IFS(TRIM(SUBSTITUTE(Z35,CHAR(160),""))="Devis 1",IFERROR(VALUE(TRIM(SUBSTITUTE(N35,CHAR(160),""))),0),TRIM(SUBSTITUTE(Z35,CHAR(160),""))="Devis 2",IFERROR(VALUE(TRIM(SUBSTITUTE(S35,CHAR(160),""))),0),TRIM(SUBSTITUTE(Z35,CHAR(160),""))="Devis 3",IFERROR(VALUE(TRIM(SUBSTITUTE(X35,CHAR(160),""))),0),TRUE,0)*IFERROR(VALUE(TRIM(SUBSTITUTE(D35,CHAR(160),""))),0)),2))</f>
        <v/>
      </c>
      <c r="AC35" s="601" t="str">
        <f t="shared" si="48"/>
        <v/>
      </c>
      <c r="AD35" s="629"/>
      <c r="AE35" s="644" t="str">
        <f t="shared" si="16"/>
        <v/>
      </c>
      <c r="AF35" s="553" t="str">
        <f t="shared" si="17"/>
        <v/>
      </c>
      <c r="AG35" s="553" t="str">
        <f t="shared" si="18"/>
        <v/>
      </c>
      <c r="AH35" s="553" t="str">
        <f t="shared" si="19"/>
        <v/>
      </c>
      <c r="AI35" s="553" t="str">
        <f t="shared" si="20"/>
        <v/>
      </c>
      <c r="AJ35" s="553" t="str">
        <f t="shared" si="21"/>
        <v/>
      </c>
      <c r="AK35" s="553" t="str">
        <f t="shared" si="22"/>
        <v/>
      </c>
      <c r="AL35" s="553" t="str">
        <f t="shared" si="23"/>
        <v/>
      </c>
      <c r="AM35" s="517" t="str">
        <f t="shared" si="24"/>
        <v/>
      </c>
      <c r="AN35" s="651" t="str">
        <f t="shared" si="25"/>
        <v/>
      </c>
      <c r="AO35" s="553" t="str">
        <f t="shared" si="26"/>
        <v/>
      </c>
      <c r="AP35" s="553" t="str">
        <f t="shared" si="27"/>
        <v/>
      </c>
      <c r="AQ35" s="553" t="str">
        <f t="shared" si="28"/>
        <v/>
      </c>
      <c r="AR35" s="573" t="str">
        <f t="shared" si="29"/>
        <v/>
      </c>
      <c r="AS35" s="656" t="str">
        <f t="shared" si="30"/>
        <v/>
      </c>
      <c r="AT35" s="553" t="str">
        <f t="shared" si="31"/>
        <v/>
      </c>
      <c r="AU35" s="553" t="str">
        <f t="shared" si="32"/>
        <v/>
      </c>
      <c r="AV35" s="553" t="str">
        <f t="shared" si="33"/>
        <v/>
      </c>
      <c r="AW35" s="573" t="str">
        <f t="shared" si="34"/>
        <v/>
      </c>
      <c r="AX35" s="657" t="str">
        <f t="shared" si="35"/>
        <v/>
      </c>
      <c r="AY35" s="553" t="str">
        <f t="shared" si="36"/>
        <v/>
      </c>
      <c r="AZ35" s="553" t="str">
        <f t="shared" si="37"/>
        <v/>
      </c>
      <c r="BA35" s="553" t="str">
        <f t="shared" si="38"/>
        <v/>
      </c>
      <c r="BB35" s="596" t="str">
        <f t="shared" si="39"/>
        <v/>
      </c>
      <c r="BC35" s="591" t="str">
        <f t="shared" si="40"/>
        <v/>
      </c>
      <c r="BD35" s="547"/>
      <c r="BE35" s="554" t="str">
        <f t="shared" si="41"/>
        <v/>
      </c>
      <c r="BF35" s="554" t="str">
        <f t="shared" si="42"/>
        <v/>
      </c>
      <c r="BG35" s="606" t="str">
        <f t="shared" si="43"/>
        <v/>
      </c>
      <c r="BH35" s="611" t="str" cm="1">
        <f t="array" ref="BH35">IF($AG35="","",
_xlfn.IFS(
$BC35="Devis 1",
IF(ISBLANK(AP35),"",IFERROR(VALUE(TRIM(SUBSTITUTE(AP35,CHAR(160),""))),0)*IFERROR(VALUE(TRIM(SUBSTITUTE($AG35,CHAR(160),""))),0)),
$BC35="Devis 2",
IF(ISBLANK(AU35),"",IFERROR(VALUE(TRIM(SUBSTITUTE(AU35,CHAR(160),""))),0)*IFERROR(VALUE(TRIM(SUBSTITUTE($AG35,CHAR(160),""))),0)),
$BC35="Devis 3",
IF(ISBLANK(AZ35),"",IFERROR(VALUE(TRIM(SUBSTITUTE(AZ35,CHAR(160),""))),0)*IFERROR(VALUE(TRIM(SUBSTITUTE($AG35,CHAR(160),""))),0)),
TRUE,0
)
)</f>
        <v/>
      </c>
      <c r="BI35" s="611" t="str" cm="1">
        <f t="array" ref="BI35">IF($AG35="","",
_xlfn.IFS(
$BC35="Devis 1",
IF(ISBLANK(AQ35),"",IFERROR(VALUE(TRIM(SUBSTITUTE(AQ35,CHAR(160),""))),0)*IFERROR(VALUE(TRIM(SUBSTITUTE($AG35,CHAR(160),""))),0)),
$BC35="Devis 2",
IF(ISBLANK(AV35),"",IFERROR(VALUE(TRIM(SUBSTITUTE(AV35,CHAR(160),""))),0)*IFERROR(VALUE(TRIM(SUBSTITUTE($AG35,CHAR(160),""))),0)),
$BC35="Devis 3",
IF(ISBLANK(BA35),"",IFERROR(VALUE(TRIM(SUBSTITUTE(BA35,CHAR(160),""))),0)*IFERROR(VALUE(TRIM(SUBSTITUTE($AG35,CHAR(160),""))),0)),
TRUE,0
)
)</f>
        <v/>
      </c>
      <c r="BJ35" s="612" t="str">
        <f t="shared" si="44"/>
        <v/>
      </c>
      <c r="BK35" s="608"/>
      <c r="BL35" s="555" t="str" cm="1">
        <f t="array" ref="BL35">IF(OR(BJ35="",BG35="",BH35="",BE35="",BI35="",BF35=""),"",_xlfn.IFS(
ROUND(IFERROR(VALUE(TRIM(SUBSTITUTE(BJ35,CHAR(160),""))),0),2)&gt;
ROUND(IFERROR(VALUE(TRIM(SUBSTITUTE(BG35,CHAR(160),""))),0),2),
"KO : Le montant retenu TTC est supérieur au montant raisonnable TTC. Merci de revoir la ligne de dépense ou plafonner son montant.",
ROUND(IFERROR(VALUE(TRIM(SUBSTITUTE(BH35,CHAR(160),""))),0),2)&gt;
ROUND(IFERROR(VALUE(TRIM(SUBSTITUTE(BE35,CHAR(160),""))),0),2),
"Attention : Le montant retenu HT est supérieur au montant HT raisonnable. Merci de revoir la ligne de dépense, plafonner son montant, ou justifier la reventillation HT / TVA.",
ROUND(IFERROR(VALUE(TRIM(SUBSTITUTE(BI35,CHAR(160),""))),0),2)&gt;
ROUND(IFERROR(VALUE(TRIM(SUBSTITUTE(BF35,CHAR(160),""))),0),2),
"Attention : Le montant TVA retenu est supérieur au montant TVA raisonnable. Merci de revoir la ligne de dépense, plafonner son montant, ou justifier la reventillation HT / TVA.",
ROUND(IFERROR(VALUE(TRIM(SUBSTITUTE(BJ35,CHAR(160),""))),0),2)&gt;
ROUND(IFERROR(VALUE(TRIM(SUBSTITUTE(MIN(O35,T35,Y35),CHAR(160),""))),0),2),
"Attention : Le devis retenu n'est pas le moins cher. Une justification de la part du porteur est nécessaire.",
ROUND(IFERROR(VALUE(TRIM(SUBSTITUTE(BJ35,CHAR(160),""))),0),2)=0,
"Attention : montant présenté entièrement écarté",
ROUND(IFERROR(VALUE(TRIM(SUBSTITUTE(BG35,CHAR(160),""))),0),2)=
ROUND(IFERROR(VALUE(TRIM(SUBSTITUTE(BJ35,CHAR(160),""))),0),2),
"OK",
ROUND(IFERROR(VALUE(TRIM(SUBSTITUTE(BG35,CHAR(160),""))),0),2)&gt;
ROUND(IFERROR(VALUE(TRIM(SUBSTITUTE(BJ35,CHAR(160),""))),0),2),
" OK : Montant instruit inférieur au montant raisonnable.",
TRUE,""
))</f>
        <v/>
      </c>
      <c r="BM35" s="555" t="str" cm="1">
        <f t="array" ref="BM35">IF(OR(BJ35="",AC35="",BH35="",AA35="",BI35="",AB35=""),"",_xlfn.IFS(
ROUND(IFERROR(VALUE(TRIM(SUBSTITUTE(BJ35,CHAR(160),""))),0),2)&gt;
ROUND(IFERROR(VALUE(TRIM(SUBSTITUTE(AC35,CHAR(160),""))),0),2),
"KO : Le montant retenu TTC est supérieur au montant présenté TTC. Merci de revoir la ligne de dépense ou plafonner son montant.",
ROUND(IFERROR(VALUE(TRIM(SUBSTITUTE(BH35,CHAR(160),""))),0),2)&gt;
ROUND(IFERROR(VALUE(TRIM(SUBSTITUTE(AA35,CHAR(160),""))),0),2),
"Attention : Le montant retenu HT est supérieur au montant HT présenté. Merci de revoir la ligne de dépense, plafonner son montant, ou justifier la reventillation HT / TVA.",
ROUND(IFERROR(VALUE(TRIM(SUBSTITUTE(BI35,CHAR(160),""))),0),2)&gt;
ROUND(IFERROR(VALUE(TRIM(SUBSTITUTE(AB35,CHAR(160),""))),0),2),
"Attention : Le montant TVA retenu est supérieur au montant TVA présenté. Merci de revoir la ligne de dépense, plafonner son montant, ou justifier la reventillation HT / TVA.",
ROUND(IFERROR(VALUE(TRIM(SUBSTITUTE(AC35,CHAR(160),""))),0),2)=0,
"",
ROUND(IFERROR(VALUE(TRIM(SUBSTITUTE(BJ35,CHAR(160),""))),0),2)=
ROUND(IFERROR(VALUE(TRIM(SUBSTITUTE(AC35,CHAR(160),""))),0),2),
"OK",
ROUND(IFERROR(VALUE(TRIM(SUBSTITUTE(BJ35,CHAR(160),""))),0),2)=0,
"Attention : Montant présenté entièrement rejeté.",
ROUND(IFERROR(VALUE(TRIM(SUBSTITUTE(BJ35,CHAR(160),""))),0),2)&lt;
ROUND(IFERROR(VALUE(TRIM(SUBSTITUTE(AC35,CHAR(160),""))),0),2),
"Attention : Montant présenté partiellement rejeté.",
TRUE,""
))</f>
        <v/>
      </c>
      <c r="BN35" s="554" t="str">
        <f t="shared" si="45"/>
        <v/>
      </c>
      <c r="BO35" s="554" t="str">
        <f t="shared" si="46"/>
        <v/>
      </c>
      <c r="BP35" s="645" t="str">
        <f t="shared" si="47"/>
        <v/>
      </c>
    </row>
    <row r="36" spans="1:68" ht="15" customHeight="1">
      <c r="A36" s="630">
        <v>32</v>
      </c>
      <c r="B36" s="545"/>
      <c r="C36" s="545"/>
      <c r="D36" s="546"/>
      <c r="E36" s="545"/>
      <c r="F36" s="557"/>
      <c r="G36" s="552"/>
      <c r="H36" s="556"/>
      <c r="I36" s="545"/>
      <c r="J36" s="561"/>
      <c r="K36" s="564"/>
      <c r="L36" s="557"/>
      <c r="M36" s="548"/>
      <c r="N36" s="549"/>
      <c r="O36" s="573" t="str">
        <f t="shared" si="50"/>
        <v/>
      </c>
      <c r="P36" s="575"/>
      <c r="Q36" s="550"/>
      <c r="R36" s="549"/>
      <c r="S36" s="549"/>
      <c r="T36" s="573" t="str">
        <f t="shared" si="1"/>
        <v/>
      </c>
      <c r="U36" s="586"/>
      <c r="V36" s="549"/>
      <c r="W36" s="549"/>
      <c r="X36" s="549"/>
      <c r="Y36" s="587" t="str">
        <f t="shared" si="49"/>
        <v/>
      </c>
      <c r="Z36" s="114"/>
      <c r="AA36" s="600" t="str" cm="1">
        <f t="array" ref="AA36">IF((_xlfn.IFS(TRIM(SUBSTITUTE(Z36,CHAR(160),""))="Devis 1",IFERROR(VALUE(TRIM(SUBSTITUTE(M36,CHAR(160),""))),0),TRIM(SUBSTITUTE(Z36,CHAR(160),""))="Devis 2",IFERROR(VALUE(TRIM(SUBSTITUTE(R36,CHAR(160),""))),0),TRIM(SUBSTITUTE(Z36,CHAR(160),""))="Devis 3",IFERROR(VALUE(TRIM(SUBSTITUTE(W36,CHAR(160),""))),0),TRUE,0)*IFERROR(VALUE(TRIM(SUBSTITUTE(D36,CHAR(160),""))),0))=0,"",_xlfn.IFS(TRIM(SUBSTITUTE(Z36,CHAR(160),""))="Devis 1",IFERROR(VALUE(TRIM(SUBSTITUTE(M36,CHAR(160),""))),0),TRIM(SUBSTITUTE(Z36,CHAR(160),""))="Devis 2",IFERROR(VALUE(TRIM(SUBSTITUTE(R36,CHAR(160),""))),0),TRIM(SUBSTITUTE(Z36,CHAR(160),""))="Devis 3",IFERROR(VALUE(TRIM(SUBSTITUTE(W36,CHAR(160),""))),0),TRUE,0)*IFERROR(VALUE(TRIM(SUBSTITUTE(D36,CHAR(160),""))),0))</f>
        <v/>
      </c>
      <c r="AB36" s="551" t="str" cm="1">
        <f t="array" ref="AB36">IF(ROUND((_xlfn.IFS(TRIM(SUBSTITUTE(Z36,CHAR(160),""))="Devis 1",IFERROR(VALUE(TRIM(SUBSTITUTE(N36,CHAR(160),""))),0),TRIM(SUBSTITUTE(Z36,CHAR(160),""))="Devis 2",IFERROR(VALUE(TRIM(SUBSTITUTE(S36,CHAR(160),""))),0),TRIM(SUBSTITUTE(Z36,CHAR(160),""))="Devis 3",IFERROR(VALUE(TRIM(SUBSTITUTE(X36,CHAR(160),""))),0),TRUE,0)*IFERROR(VALUE(TRIM(SUBSTITUTE(D36,CHAR(160),""))),0)),2)=0,IF(AA36&lt;&gt;"",0,""),ROUND((_xlfn.IFS(TRIM(SUBSTITUTE(Z36,CHAR(160),""))="Devis 1",IFERROR(VALUE(TRIM(SUBSTITUTE(N36,CHAR(160),""))),0),TRIM(SUBSTITUTE(Z36,CHAR(160),""))="Devis 2",IFERROR(VALUE(TRIM(SUBSTITUTE(S36,CHAR(160),""))),0),TRIM(SUBSTITUTE(Z36,CHAR(160),""))="Devis 3",IFERROR(VALUE(TRIM(SUBSTITUTE(X36,CHAR(160),""))),0),TRUE,0)*IFERROR(VALUE(TRIM(SUBSTITUTE(D36,CHAR(160),""))),0)),2))</f>
        <v/>
      </c>
      <c r="AC36" s="601" t="str">
        <f t="shared" si="48"/>
        <v/>
      </c>
      <c r="AD36" s="629"/>
      <c r="AE36" s="644" t="str">
        <f t="shared" si="16"/>
        <v/>
      </c>
      <c r="AF36" s="553" t="str">
        <f t="shared" si="17"/>
        <v/>
      </c>
      <c r="AG36" s="553" t="str">
        <f t="shared" si="18"/>
        <v/>
      </c>
      <c r="AH36" s="553" t="str">
        <f t="shared" si="19"/>
        <v/>
      </c>
      <c r="AI36" s="553" t="str">
        <f t="shared" si="20"/>
        <v/>
      </c>
      <c r="AJ36" s="553" t="str">
        <f t="shared" si="21"/>
        <v/>
      </c>
      <c r="AK36" s="553" t="str">
        <f t="shared" si="22"/>
        <v/>
      </c>
      <c r="AL36" s="553" t="str">
        <f t="shared" si="23"/>
        <v/>
      </c>
      <c r="AM36" s="517" t="str">
        <f t="shared" si="24"/>
        <v/>
      </c>
      <c r="AN36" s="651" t="str">
        <f t="shared" si="25"/>
        <v/>
      </c>
      <c r="AO36" s="553" t="str">
        <f t="shared" si="26"/>
        <v/>
      </c>
      <c r="AP36" s="553" t="str">
        <f t="shared" si="27"/>
        <v/>
      </c>
      <c r="AQ36" s="553" t="str">
        <f t="shared" si="28"/>
        <v/>
      </c>
      <c r="AR36" s="573" t="str">
        <f t="shared" si="29"/>
        <v/>
      </c>
      <c r="AS36" s="656" t="str">
        <f t="shared" si="30"/>
        <v/>
      </c>
      <c r="AT36" s="553" t="str">
        <f t="shared" si="31"/>
        <v/>
      </c>
      <c r="AU36" s="553" t="str">
        <f t="shared" si="32"/>
        <v/>
      </c>
      <c r="AV36" s="553" t="str">
        <f t="shared" si="33"/>
        <v/>
      </c>
      <c r="AW36" s="573" t="str">
        <f t="shared" si="34"/>
        <v/>
      </c>
      <c r="AX36" s="657" t="str">
        <f t="shared" si="35"/>
        <v/>
      </c>
      <c r="AY36" s="553" t="str">
        <f t="shared" si="36"/>
        <v/>
      </c>
      <c r="AZ36" s="553" t="str">
        <f t="shared" si="37"/>
        <v/>
      </c>
      <c r="BA36" s="553" t="str">
        <f t="shared" si="38"/>
        <v/>
      </c>
      <c r="BB36" s="596" t="str">
        <f t="shared" si="39"/>
        <v/>
      </c>
      <c r="BC36" s="591" t="str">
        <f t="shared" si="40"/>
        <v/>
      </c>
      <c r="BD36" s="547"/>
      <c r="BE36" s="554" t="str">
        <f t="shared" si="41"/>
        <v/>
      </c>
      <c r="BF36" s="554" t="str">
        <f t="shared" si="42"/>
        <v/>
      </c>
      <c r="BG36" s="606" t="str">
        <f t="shared" si="43"/>
        <v/>
      </c>
      <c r="BH36" s="611" t="str" cm="1">
        <f t="array" ref="BH36">IF($AG36="","",
_xlfn.IFS(
$BC36="Devis 1",
IF(ISBLANK(AP36),"",IFERROR(VALUE(TRIM(SUBSTITUTE(AP36,CHAR(160),""))),0)*IFERROR(VALUE(TRIM(SUBSTITUTE($AG36,CHAR(160),""))),0)),
$BC36="Devis 2",
IF(ISBLANK(AU36),"",IFERROR(VALUE(TRIM(SUBSTITUTE(AU36,CHAR(160),""))),0)*IFERROR(VALUE(TRIM(SUBSTITUTE($AG36,CHAR(160),""))),0)),
$BC36="Devis 3",
IF(ISBLANK(AZ36),"",IFERROR(VALUE(TRIM(SUBSTITUTE(AZ36,CHAR(160),""))),0)*IFERROR(VALUE(TRIM(SUBSTITUTE($AG36,CHAR(160),""))),0)),
TRUE,0
)
)</f>
        <v/>
      </c>
      <c r="BI36" s="611" t="str" cm="1">
        <f t="array" ref="BI36">IF($AG36="","",
_xlfn.IFS(
$BC36="Devis 1",
IF(ISBLANK(AQ36),"",IFERROR(VALUE(TRIM(SUBSTITUTE(AQ36,CHAR(160),""))),0)*IFERROR(VALUE(TRIM(SUBSTITUTE($AG36,CHAR(160),""))),0)),
$BC36="Devis 2",
IF(ISBLANK(AV36),"",IFERROR(VALUE(TRIM(SUBSTITUTE(AV36,CHAR(160),""))),0)*IFERROR(VALUE(TRIM(SUBSTITUTE($AG36,CHAR(160),""))),0)),
$BC36="Devis 3",
IF(ISBLANK(BA36),"",IFERROR(VALUE(TRIM(SUBSTITUTE(BA36,CHAR(160),""))),0)*IFERROR(VALUE(TRIM(SUBSTITUTE($AG36,CHAR(160),""))),0)),
TRUE,0
)
)</f>
        <v/>
      </c>
      <c r="BJ36" s="612" t="str">
        <f t="shared" si="44"/>
        <v/>
      </c>
      <c r="BK36" s="608"/>
      <c r="BL36" s="555" t="str" cm="1">
        <f t="array" ref="BL36">IF(OR(BJ36="",BG36="",BH36="",BE36="",BI36="",BF36=""),"",_xlfn.IFS(
ROUND(IFERROR(VALUE(TRIM(SUBSTITUTE(BJ36,CHAR(160),""))),0),2)&gt;
ROUND(IFERROR(VALUE(TRIM(SUBSTITUTE(BG36,CHAR(160),""))),0),2),
"KO : Le montant retenu TTC est supérieur au montant raisonnable TTC. Merci de revoir la ligne de dépense ou plafonner son montant.",
ROUND(IFERROR(VALUE(TRIM(SUBSTITUTE(BH36,CHAR(160),""))),0),2)&gt;
ROUND(IFERROR(VALUE(TRIM(SUBSTITUTE(BE36,CHAR(160),""))),0),2),
"Attention : Le montant retenu HT est supérieur au montant HT raisonnable. Merci de revoir la ligne de dépense, plafonner son montant, ou justifier la reventillation HT / TVA.",
ROUND(IFERROR(VALUE(TRIM(SUBSTITUTE(BI36,CHAR(160),""))),0),2)&gt;
ROUND(IFERROR(VALUE(TRIM(SUBSTITUTE(BF36,CHAR(160),""))),0),2),
"Attention : Le montant TVA retenu est supérieur au montant TVA raisonnable. Merci de revoir la ligne de dépense, plafonner son montant, ou justifier la reventillation HT / TVA.",
ROUND(IFERROR(VALUE(TRIM(SUBSTITUTE(BJ36,CHAR(160),""))),0),2)&gt;
ROUND(IFERROR(VALUE(TRIM(SUBSTITUTE(MIN(O36,T36,Y36),CHAR(160),""))),0),2),
"Attention : Le devis retenu n'est pas le moins cher. Une justification de la part du porteur est nécessaire.",
ROUND(IFERROR(VALUE(TRIM(SUBSTITUTE(BJ36,CHAR(160),""))),0),2)=0,
"Attention : montant présenté entièrement écarté",
ROUND(IFERROR(VALUE(TRIM(SUBSTITUTE(BG36,CHAR(160),""))),0),2)=
ROUND(IFERROR(VALUE(TRIM(SUBSTITUTE(BJ36,CHAR(160),""))),0),2),
"OK",
ROUND(IFERROR(VALUE(TRIM(SUBSTITUTE(BG36,CHAR(160),""))),0),2)&gt;
ROUND(IFERROR(VALUE(TRIM(SUBSTITUTE(BJ36,CHAR(160),""))),0),2),
" OK : Montant instruit inférieur au montant raisonnable.",
TRUE,""
))</f>
        <v/>
      </c>
      <c r="BM36" s="555" t="str" cm="1">
        <f t="array" ref="BM36">IF(OR(BJ36="",AC36="",BH36="",AA36="",BI36="",AB36=""),"",_xlfn.IFS(
ROUND(IFERROR(VALUE(TRIM(SUBSTITUTE(BJ36,CHAR(160),""))),0),2)&gt;
ROUND(IFERROR(VALUE(TRIM(SUBSTITUTE(AC36,CHAR(160),""))),0),2),
"KO : Le montant retenu TTC est supérieur au montant présenté TTC. Merci de revoir la ligne de dépense ou plafonner son montant.",
ROUND(IFERROR(VALUE(TRIM(SUBSTITUTE(BH36,CHAR(160),""))),0),2)&gt;
ROUND(IFERROR(VALUE(TRIM(SUBSTITUTE(AA36,CHAR(160),""))),0),2),
"Attention : Le montant retenu HT est supérieur au montant HT présenté. Merci de revoir la ligne de dépense, plafonner son montant, ou justifier la reventillation HT / TVA.",
ROUND(IFERROR(VALUE(TRIM(SUBSTITUTE(BI36,CHAR(160),""))),0),2)&gt;
ROUND(IFERROR(VALUE(TRIM(SUBSTITUTE(AB36,CHAR(160),""))),0),2),
"Attention : Le montant TVA retenu est supérieur au montant TVA présenté. Merci de revoir la ligne de dépense, plafonner son montant, ou justifier la reventillation HT / TVA.",
ROUND(IFERROR(VALUE(TRIM(SUBSTITUTE(AC36,CHAR(160),""))),0),2)=0,
"",
ROUND(IFERROR(VALUE(TRIM(SUBSTITUTE(BJ36,CHAR(160),""))),0),2)=
ROUND(IFERROR(VALUE(TRIM(SUBSTITUTE(AC36,CHAR(160),""))),0),2),
"OK",
ROUND(IFERROR(VALUE(TRIM(SUBSTITUTE(BJ36,CHAR(160),""))),0),2)=0,
"Attention : Montant présenté entièrement rejeté.",
ROUND(IFERROR(VALUE(TRIM(SUBSTITUTE(BJ36,CHAR(160),""))),0),2)&lt;
ROUND(IFERROR(VALUE(TRIM(SUBSTITUTE(AC36,CHAR(160),""))),0),2),
"Attention : Montant présenté partiellement rejeté.",
TRUE,""
))</f>
        <v/>
      </c>
      <c r="BN36" s="554" t="str">
        <f t="shared" si="45"/>
        <v/>
      </c>
      <c r="BO36" s="554" t="str">
        <f t="shared" si="46"/>
        <v/>
      </c>
      <c r="BP36" s="645" t="str">
        <f t="shared" si="47"/>
        <v/>
      </c>
    </row>
    <row r="37" spans="1:68" ht="15" customHeight="1">
      <c r="A37" s="630">
        <v>33</v>
      </c>
      <c r="B37" s="545"/>
      <c r="C37" s="545"/>
      <c r="D37" s="546"/>
      <c r="E37" s="545"/>
      <c r="F37" s="557"/>
      <c r="G37" s="552"/>
      <c r="H37" s="556"/>
      <c r="I37" s="545"/>
      <c r="J37" s="561"/>
      <c r="K37" s="564"/>
      <c r="L37" s="557"/>
      <c r="M37" s="548"/>
      <c r="N37" s="549"/>
      <c r="O37" s="573" t="str">
        <f t="shared" si="50"/>
        <v/>
      </c>
      <c r="P37" s="575"/>
      <c r="Q37" s="550"/>
      <c r="R37" s="549"/>
      <c r="S37" s="549"/>
      <c r="T37" s="573" t="str">
        <f t="shared" ref="T37:T68" si="51">IF(OR(R37="", S37=""), "", IFERROR(VALUE(TRIM(SUBSTITUTE(R37,CHAR(160),""))),0) + IFERROR(VALUE(TRIM(SUBSTITUTE(S37,CHAR(160),""))),0))</f>
        <v/>
      </c>
      <c r="U37" s="586"/>
      <c r="V37" s="549"/>
      <c r="W37" s="549"/>
      <c r="X37" s="549"/>
      <c r="Y37" s="587" t="str">
        <f t="shared" si="49"/>
        <v/>
      </c>
      <c r="Z37" s="114"/>
      <c r="AA37" s="600" t="str" cm="1">
        <f t="array" ref="AA37">IF((_xlfn.IFS(TRIM(SUBSTITUTE(Z37,CHAR(160),""))="Devis 1",IFERROR(VALUE(TRIM(SUBSTITUTE(M37,CHAR(160),""))),0),TRIM(SUBSTITUTE(Z37,CHAR(160),""))="Devis 2",IFERROR(VALUE(TRIM(SUBSTITUTE(R37,CHAR(160),""))),0),TRIM(SUBSTITUTE(Z37,CHAR(160),""))="Devis 3",IFERROR(VALUE(TRIM(SUBSTITUTE(W37,CHAR(160),""))),0),TRUE,0)*IFERROR(VALUE(TRIM(SUBSTITUTE(D37,CHAR(160),""))),0))=0,"",_xlfn.IFS(TRIM(SUBSTITUTE(Z37,CHAR(160),""))="Devis 1",IFERROR(VALUE(TRIM(SUBSTITUTE(M37,CHAR(160),""))),0),TRIM(SUBSTITUTE(Z37,CHAR(160),""))="Devis 2",IFERROR(VALUE(TRIM(SUBSTITUTE(R37,CHAR(160),""))),0),TRIM(SUBSTITUTE(Z37,CHAR(160),""))="Devis 3",IFERROR(VALUE(TRIM(SUBSTITUTE(W37,CHAR(160),""))),0),TRUE,0)*IFERROR(VALUE(TRIM(SUBSTITUTE(D37,CHAR(160),""))),0))</f>
        <v/>
      </c>
      <c r="AB37" s="551" t="str" cm="1">
        <f t="array" ref="AB37">IF(ROUND((_xlfn.IFS(TRIM(SUBSTITUTE(Z37,CHAR(160),""))="Devis 1",IFERROR(VALUE(TRIM(SUBSTITUTE(N37,CHAR(160),""))),0),TRIM(SUBSTITUTE(Z37,CHAR(160),""))="Devis 2",IFERROR(VALUE(TRIM(SUBSTITUTE(S37,CHAR(160),""))),0),TRIM(SUBSTITUTE(Z37,CHAR(160),""))="Devis 3",IFERROR(VALUE(TRIM(SUBSTITUTE(X37,CHAR(160),""))),0),TRUE,0)*IFERROR(VALUE(TRIM(SUBSTITUTE(D37,CHAR(160),""))),0)),2)=0,IF(AA37&lt;&gt;"",0,""),ROUND((_xlfn.IFS(TRIM(SUBSTITUTE(Z37,CHAR(160),""))="Devis 1",IFERROR(VALUE(TRIM(SUBSTITUTE(N37,CHAR(160),""))),0),TRIM(SUBSTITUTE(Z37,CHAR(160),""))="Devis 2",IFERROR(VALUE(TRIM(SUBSTITUTE(S37,CHAR(160),""))),0),TRIM(SUBSTITUTE(Z37,CHAR(160),""))="Devis 3",IFERROR(VALUE(TRIM(SUBSTITUTE(X37,CHAR(160),""))),0),TRUE,0)*IFERROR(VALUE(TRIM(SUBSTITUTE(D37,CHAR(160),""))),0)),2))</f>
        <v/>
      </c>
      <c r="AC37" s="601" t="str">
        <f t="shared" si="48"/>
        <v/>
      </c>
      <c r="AD37" s="629"/>
      <c r="AE37" s="644" t="str">
        <f t="shared" si="16"/>
        <v/>
      </c>
      <c r="AF37" s="553" t="str">
        <f t="shared" si="17"/>
        <v/>
      </c>
      <c r="AG37" s="553" t="str">
        <f t="shared" si="18"/>
        <v/>
      </c>
      <c r="AH37" s="553" t="str">
        <f t="shared" si="19"/>
        <v/>
      </c>
      <c r="AI37" s="553" t="str">
        <f t="shared" si="20"/>
        <v/>
      </c>
      <c r="AJ37" s="553" t="str">
        <f t="shared" si="21"/>
        <v/>
      </c>
      <c r="AK37" s="553" t="str">
        <f t="shared" si="22"/>
        <v/>
      </c>
      <c r="AL37" s="553" t="str">
        <f t="shared" si="23"/>
        <v/>
      </c>
      <c r="AM37" s="517" t="str">
        <f t="shared" si="24"/>
        <v/>
      </c>
      <c r="AN37" s="651" t="str">
        <f t="shared" si="25"/>
        <v/>
      </c>
      <c r="AO37" s="553" t="str">
        <f t="shared" si="26"/>
        <v/>
      </c>
      <c r="AP37" s="553" t="str">
        <f t="shared" si="27"/>
        <v/>
      </c>
      <c r="AQ37" s="553" t="str">
        <f t="shared" si="28"/>
        <v/>
      </c>
      <c r="AR37" s="573" t="str">
        <f t="shared" si="29"/>
        <v/>
      </c>
      <c r="AS37" s="656" t="str">
        <f t="shared" si="30"/>
        <v/>
      </c>
      <c r="AT37" s="553" t="str">
        <f t="shared" si="31"/>
        <v/>
      </c>
      <c r="AU37" s="553" t="str">
        <f t="shared" si="32"/>
        <v/>
      </c>
      <c r="AV37" s="553" t="str">
        <f t="shared" si="33"/>
        <v/>
      </c>
      <c r="AW37" s="573" t="str">
        <f t="shared" si="34"/>
        <v/>
      </c>
      <c r="AX37" s="657" t="str">
        <f t="shared" si="35"/>
        <v/>
      </c>
      <c r="AY37" s="553" t="str">
        <f t="shared" si="36"/>
        <v/>
      </c>
      <c r="AZ37" s="553" t="str">
        <f t="shared" si="37"/>
        <v/>
      </c>
      <c r="BA37" s="553" t="str">
        <f t="shared" si="38"/>
        <v/>
      </c>
      <c r="BB37" s="596" t="str">
        <f t="shared" si="39"/>
        <v/>
      </c>
      <c r="BC37" s="591" t="str">
        <f t="shared" si="40"/>
        <v/>
      </c>
      <c r="BD37" s="547"/>
      <c r="BE37" s="554" t="str">
        <f t="shared" si="41"/>
        <v/>
      </c>
      <c r="BF37" s="554" t="str">
        <f t="shared" si="42"/>
        <v/>
      </c>
      <c r="BG37" s="606" t="str">
        <f t="shared" si="43"/>
        <v/>
      </c>
      <c r="BH37" s="611" t="str" cm="1">
        <f t="array" ref="BH37">IF($AG37="","",
_xlfn.IFS(
$BC37="Devis 1",
IF(ISBLANK(AP37),"",IFERROR(VALUE(TRIM(SUBSTITUTE(AP37,CHAR(160),""))),0)*IFERROR(VALUE(TRIM(SUBSTITUTE($AG37,CHAR(160),""))),0)),
$BC37="Devis 2",
IF(ISBLANK(AU37),"",IFERROR(VALUE(TRIM(SUBSTITUTE(AU37,CHAR(160),""))),0)*IFERROR(VALUE(TRIM(SUBSTITUTE($AG37,CHAR(160),""))),0)),
$BC37="Devis 3",
IF(ISBLANK(AZ37),"",IFERROR(VALUE(TRIM(SUBSTITUTE(AZ37,CHAR(160),""))),0)*IFERROR(VALUE(TRIM(SUBSTITUTE($AG37,CHAR(160),""))),0)),
TRUE,0
)
)</f>
        <v/>
      </c>
      <c r="BI37" s="611" t="str" cm="1">
        <f t="array" ref="BI37">IF($AG37="","",
_xlfn.IFS(
$BC37="Devis 1",
IF(ISBLANK(AQ37),"",IFERROR(VALUE(TRIM(SUBSTITUTE(AQ37,CHAR(160),""))),0)*IFERROR(VALUE(TRIM(SUBSTITUTE($AG37,CHAR(160),""))),0)),
$BC37="Devis 2",
IF(ISBLANK(AV37),"",IFERROR(VALUE(TRIM(SUBSTITUTE(AV37,CHAR(160),""))),0)*IFERROR(VALUE(TRIM(SUBSTITUTE($AG37,CHAR(160),""))),0)),
$BC37="Devis 3",
IF(ISBLANK(BA37),"",IFERROR(VALUE(TRIM(SUBSTITUTE(BA37,CHAR(160),""))),0)*IFERROR(VALUE(TRIM(SUBSTITUTE($AG37,CHAR(160),""))),0)),
TRUE,0
)
)</f>
        <v/>
      </c>
      <c r="BJ37" s="612" t="str">
        <f t="shared" si="44"/>
        <v/>
      </c>
      <c r="BK37" s="608"/>
      <c r="BL37" s="555" t="str" cm="1">
        <f t="array" ref="BL37">IF(OR(BJ37="",BG37="",BH37="",BE37="",BI37="",BF37=""),"",_xlfn.IFS(
ROUND(IFERROR(VALUE(TRIM(SUBSTITUTE(BJ37,CHAR(160),""))),0),2)&gt;
ROUND(IFERROR(VALUE(TRIM(SUBSTITUTE(BG37,CHAR(160),""))),0),2),
"KO : Le montant retenu TTC est supérieur au montant raisonnable TTC. Merci de revoir la ligne de dépense ou plafonner son montant.",
ROUND(IFERROR(VALUE(TRIM(SUBSTITUTE(BH37,CHAR(160),""))),0),2)&gt;
ROUND(IFERROR(VALUE(TRIM(SUBSTITUTE(BE37,CHAR(160),""))),0),2),
"Attention : Le montant retenu HT est supérieur au montant HT raisonnable. Merci de revoir la ligne de dépense, plafonner son montant, ou justifier la reventillation HT / TVA.",
ROUND(IFERROR(VALUE(TRIM(SUBSTITUTE(BI37,CHAR(160),""))),0),2)&gt;
ROUND(IFERROR(VALUE(TRIM(SUBSTITUTE(BF37,CHAR(160),""))),0),2),
"Attention : Le montant TVA retenu est supérieur au montant TVA raisonnable. Merci de revoir la ligne de dépense, plafonner son montant, ou justifier la reventillation HT / TVA.",
ROUND(IFERROR(VALUE(TRIM(SUBSTITUTE(BJ37,CHAR(160),""))),0),2)&gt;
ROUND(IFERROR(VALUE(TRIM(SUBSTITUTE(MIN(O37,T37,Y37),CHAR(160),""))),0),2),
"Attention : Le devis retenu n'est pas le moins cher. Une justification de la part du porteur est nécessaire.",
ROUND(IFERROR(VALUE(TRIM(SUBSTITUTE(BJ37,CHAR(160),""))),0),2)=0,
"Attention : montant présenté entièrement écarté",
ROUND(IFERROR(VALUE(TRIM(SUBSTITUTE(BG37,CHAR(160),""))),0),2)=
ROUND(IFERROR(VALUE(TRIM(SUBSTITUTE(BJ37,CHAR(160),""))),0),2),
"OK",
ROUND(IFERROR(VALUE(TRIM(SUBSTITUTE(BG37,CHAR(160),""))),0),2)&gt;
ROUND(IFERROR(VALUE(TRIM(SUBSTITUTE(BJ37,CHAR(160),""))),0),2),
" OK : Montant instruit inférieur au montant raisonnable.",
TRUE,""
))</f>
        <v/>
      </c>
      <c r="BM37" s="555" t="str" cm="1">
        <f t="array" ref="BM37">IF(OR(BJ37="",AC37="",BH37="",AA37="",BI37="",AB37=""),"",_xlfn.IFS(
ROUND(IFERROR(VALUE(TRIM(SUBSTITUTE(BJ37,CHAR(160),""))),0),2)&gt;
ROUND(IFERROR(VALUE(TRIM(SUBSTITUTE(AC37,CHAR(160),""))),0),2),
"KO : Le montant retenu TTC est supérieur au montant présenté TTC. Merci de revoir la ligne de dépense ou plafonner son montant.",
ROUND(IFERROR(VALUE(TRIM(SUBSTITUTE(BH37,CHAR(160),""))),0),2)&gt;
ROUND(IFERROR(VALUE(TRIM(SUBSTITUTE(AA37,CHAR(160),""))),0),2),
"Attention : Le montant retenu HT est supérieur au montant HT présenté. Merci de revoir la ligne de dépense, plafonner son montant, ou justifier la reventillation HT / TVA.",
ROUND(IFERROR(VALUE(TRIM(SUBSTITUTE(BI37,CHAR(160),""))),0),2)&gt;
ROUND(IFERROR(VALUE(TRIM(SUBSTITUTE(AB37,CHAR(160),""))),0),2),
"Attention : Le montant TVA retenu est supérieur au montant TVA présenté. Merci de revoir la ligne de dépense, plafonner son montant, ou justifier la reventillation HT / TVA.",
ROUND(IFERROR(VALUE(TRIM(SUBSTITUTE(AC37,CHAR(160),""))),0),2)=0,
"",
ROUND(IFERROR(VALUE(TRIM(SUBSTITUTE(BJ37,CHAR(160),""))),0),2)=
ROUND(IFERROR(VALUE(TRIM(SUBSTITUTE(AC37,CHAR(160),""))),0),2),
"OK",
ROUND(IFERROR(VALUE(TRIM(SUBSTITUTE(BJ37,CHAR(160),""))),0),2)=0,
"Attention : Montant présenté entièrement rejeté.",
ROUND(IFERROR(VALUE(TRIM(SUBSTITUTE(BJ37,CHAR(160),""))),0),2)&lt;
ROUND(IFERROR(VALUE(TRIM(SUBSTITUTE(AC37,CHAR(160),""))),0),2),
"Attention : Montant présenté partiellement rejeté.",
TRUE,""
))</f>
        <v/>
      </c>
      <c r="BN37" s="554" t="str">
        <f t="shared" si="45"/>
        <v/>
      </c>
      <c r="BO37" s="554" t="str">
        <f t="shared" si="46"/>
        <v/>
      </c>
      <c r="BP37" s="645" t="str">
        <f t="shared" si="47"/>
        <v/>
      </c>
    </row>
    <row r="38" spans="1:68" ht="15" customHeight="1">
      <c r="A38" s="630">
        <v>34</v>
      </c>
      <c r="B38" s="545"/>
      <c r="C38" s="545"/>
      <c r="D38" s="546"/>
      <c r="E38" s="545"/>
      <c r="F38" s="557"/>
      <c r="G38" s="552"/>
      <c r="H38" s="556"/>
      <c r="I38" s="545"/>
      <c r="J38" s="561"/>
      <c r="K38" s="564"/>
      <c r="L38" s="557"/>
      <c r="M38" s="548"/>
      <c r="N38" s="549"/>
      <c r="O38" s="573" t="str">
        <f t="shared" si="50"/>
        <v/>
      </c>
      <c r="P38" s="575"/>
      <c r="Q38" s="550"/>
      <c r="R38" s="549"/>
      <c r="S38" s="549"/>
      <c r="T38" s="573" t="str">
        <f t="shared" si="51"/>
        <v/>
      </c>
      <c r="U38" s="586"/>
      <c r="V38" s="549"/>
      <c r="W38" s="549"/>
      <c r="X38" s="549"/>
      <c r="Y38" s="587" t="str">
        <f t="shared" si="49"/>
        <v/>
      </c>
      <c r="Z38" s="114"/>
      <c r="AA38" s="600" t="str" cm="1">
        <f t="array" ref="AA38">IF((_xlfn.IFS(TRIM(SUBSTITUTE(Z38,CHAR(160),""))="Devis 1",IFERROR(VALUE(TRIM(SUBSTITUTE(M38,CHAR(160),""))),0),TRIM(SUBSTITUTE(Z38,CHAR(160),""))="Devis 2",IFERROR(VALUE(TRIM(SUBSTITUTE(R38,CHAR(160),""))),0),TRIM(SUBSTITUTE(Z38,CHAR(160),""))="Devis 3",IFERROR(VALUE(TRIM(SUBSTITUTE(W38,CHAR(160),""))),0),TRUE,0)*IFERROR(VALUE(TRIM(SUBSTITUTE(D38,CHAR(160),""))),0))=0,"",_xlfn.IFS(TRIM(SUBSTITUTE(Z38,CHAR(160),""))="Devis 1",IFERROR(VALUE(TRIM(SUBSTITUTE(M38,CHAR(160),""))),0),TRIM(SUBSTITUTE(Z38,CHAR(160),""))="Devis 2",IFERROR(VALUE(TRIM(SUBSTITUTE(R38,CHAR(160),""))),0),TRIM(SUBSTITUTE(Z38,CHAR(160),""))="Devis 3",IFERROR(VALUE(TRIM(SUBSTITUTE(W38,CHAR(160),""))),0),TRUE,0)*IFERROR(VALUE(TRIM(SUBSTITUTE(D38,CHAR(160),""))),0))</f>
        <v/>
      </c>
      <c r="AB38" s="551" t="str" cm="1">
        <f t="array" ref="AB38">IF(ROUND((_xlfn.IFS(TRIM(SUBSTITUTE(Z38,CHAR(160),""))="Devis 1",IFERROR(VALUE(TRIM(SUBSTITUTE(N38,CHAR(160),""))),0),TRIM(SUBSTITUTE(Z38,CHAR(160),""))="Devis 2",IFERROR(VALUE(TRIM(SUBSTITUTE(S38,CHAR(160),""))),0),TRIM(SUBSTITUTE(Z38,CHAR(160),""))="Devis 3",IFERROR(VALUE(TRIM(SUBSTITUTE(X38,CHAR(160),""))),0),TRUE,0)*IFERROR(VALUE(TRIM(SUBSTITUTE(D38,CHAR(160),""))),0)),2)=0,IF(AA38&lt;&gt;"",0,""),ROUND((_xlfn.IFS(TRIM(SUBSTITUTE(Z38,CHAR(160),""))="Devis 1",IFERROR(VALUE(TRIM(SUBSTITUTE(N38,CHAR(160),""))),0),TRIM(SUBSTITUTE(Z38,CHAR(160),""))="Devis 2",IFERROR(VALUE(TRIM(SUBSTITUTE(S38,CHAR(160),""))),0),TRIM(SUBSTITUTE(Z38,CHAR(160),""))="Devis 3",IFERROR(VALUE(TRIM(SUBSTITUTE(X38,CHAR(160),""))),0),TRUE,0)*IFERROR(VALUE(TRIM(SUBSTITUTE(D38,CHAR(160),""))),0)),2))</f>
        <v/>
      </c>
      <c r="AC38" s="601" t="str">
        <f t="shared" si="48"/>
        <v/>
      </c>
      <c r="AD38" s="629"/>
      <c r="AE38" s="644" t="str">
        <f t="shared" si="16"/>
        <v/>
      </c>
      <c r="AF38" s="553" t="str">
        <f t="shared" si="17"/>
        <v/>
      </c>
      <c r="AG38" s="553" t="str">
        <f t="shared" si="18"/>
        <v/>
      </c>
      <c r="AH38" s="553" t="str">
        <f t="shared" si="19"/>
        <v/>
      </c>
      <c r="AI38" s="553" t="str">
        <f t="shared" si="20"/>
        <v/>
      </c>
      <c r="AJ38" s="553" t="str">
        <f t="shared" si="21"/>
        <v/>
      </c>
      <c r="AK38" s="553" t="str">
        <f t="shared" si="22"/>
        <v/>
      </c>
      <c r="AL38" s="553" t="str">
        <f t="shared" si="23"/>
        <v/>
      </c>
      <c r="AM38" s="517" t="str">
        <f t="shared" si="24"/>
        <v/>
      </c>
      <c r="AN38" s="651" t="str">
        <f t="shared" si="25"/>
        <v/>
      </c>
      <c r="AO38" s="553" t="str">
        <f t="shared" si="26"/>
        <v/>
      </c>
      <c r="AP38" s="553" t="str">
        <f t="shared" si="27"/>
        <v/>
      </c>
      <c r="AQ38" s="553" t="str">
        <f t="shared" si="28"/>
        <v/>
      </c>
      <c r="AR38" s="573" t="str">
        <f t="shared" si="29"/>
        <v/>
      </c>
      <c r="AS38" s="656" t="str">
        <f t="shared" si="30"/>
        <v/>
      </c>
      <c r="AT38" s="553" t="str">
        <f t="shared" si="31"/>
        <v/>
      </c>
      <c r="AU38" s="553" t="str">
        <f t="shared" si="32"/>
        <v/>
      </c>
      <c r="AV38" s="553" t="str">
        <f t="shared" si="33"/>
        <v/>
      </c>
      <c r="AW38" s="573" t="str">
        <f t="shared" si="34"/>
        <v/>
      </c>
      <c r="AX38" s="657" t="str">
        <f t="shared" si="35"/>
        <v/>
      </c>
      <c r="AY38" s="553" t="str">
        <f t="shared" si="36"/>
        <v/>
      </c>
      <c r="AZ38" s="553" t="str">
        <f t="shared" si="37"/>
        <v/>
      </c>
      <c r="BA38" s="553" t="str">
        <f t="shared" si="38"/>
        <v/>
      </c>
      <c r="BB38" s="596" t="str">
        <f t="shared" si="39"/>
        <v/>
      </c>
      <c r="BC38" s="591" t="str">
        <f t="shared" si="40"/>
        <v/>
      </c>
      <c r="BD38" s="547"/>
      <c r="BE38" s="554" t="str">
        <f t="shared" si="41"/>
        <v/>
      </c>
      <c r="BF38" s="554" t="str">
        <f t="shared" si="42"/>
        <v/>
      </c>
      <c r="BG38" s="606" t="str">
        <f t="shared" si="43"/>
        <v/>
      </c>
      <c r="BH38" s="611" t="str" cm="1">
        <f t="array" ref="BH38">IF($AG38="","",
_xlfn.IFS(
$BC38="Devis 1",
IF(ISBLANK(AP38),"",IFERROR(VALUE(TRIM(SUBSTITUTE(AP38,CHAR(160),""))),0)*IFERROR(VALUE(TRIM(SUBSTITUTE($AG38,CHAR(160),""))),0)),
$BC38="Devis 2",
IF(ISBLANK(AU38),"",IFERROR(VALUE(TRIM(SUBSTITUTE(AU38,CHAR(160),""))),0)*IFERROR(VALUE(TRIM(SUBSTITUTE($AG38,CHAR(160),""))),0)),
$BC38="Devis 3",
IF(ISBLANK(AZ38),"",IFERROR(VALUE(TRIM(SUBSTITUTE(AZ38,CHAR(160),""))),0)*IFERROR(VALUE(TRIM(SUBSTITUTE($AG38,CHAR(160),""))),0)),
TRUE,0
)
)</f>
        <v/>
      </c>
      <c r="BI38" s="611" t="str" cm="1">
        <f t="array" ref="BI38">IF($AG38="","",
_xlfn.IFS(
$BC38="Devis 1",
IF(ISBLANK(AQ38),"",IFERROR(VALUE(TRIM(SUBSTITUTE(AQ38,CHAR(160),""))),0)*IFERROR(VALUE(TRIM(SUBSTITUTE($AG38,CHAR(160),""))),0)),
$BC38="Devis 2",
IF(ISBLANK(AV38),"",IFERROR(VALUE(TRIM(SUBSTITUTE(AV38,CHAR(160),""))),0)*IFERROR(VALUE(TRIM(SUBSTITUTE($AG38,CHAR(160),""))),0)),
$BC38="Devis 3",
IF(ISBLANK(BA38),"",IFERROR(VALUE(TRIM(SUBSTITUTE(BA38,CHAR(160),""))),0)*IFERROR(VALUE(TRIM(SUBSTITUTE($AG38,CHAR(160),""))),0)),
TRUE,0
)
)</f>
        <v/>
      </c>
      <c r="BJ38" s="612" t="str">
        <f t="shared" si="44"/>
        <v/>
      </c>
      <c r="BK38" s="608"/>
      <c r="BL38" s="555" t="str" cm="1">
        <f t="array" ref="BL38">IF(OR(BJ38="",BG38="",BH38="",BE38="",BI38="",BF38=""),"",_xlfn.IFS(
ROUND(IFERROR(VALUE(TRIM(SUBSTITUTE(BJ38,CHAR(160),""))),0),2)&gt;
ROUND(IFERROR(VALUE(TRIM(SUBSTITUTE(BG38,CHAR(160),""))),0),2),
"KO : Le montant retenu TTC est supérieur au montant raisonnable TTC. Merci de revoir la ligne de dépense ou plafonner son montant.",
ROUND(IFERROR(VALUE(TRIM(SUBSTITUTE(BH38,CHAR(160),""))),0),2)&gt;
ROUND(IFERROR(VALUE(TRIM(SUBSTITUTE(BE38,CHAR(160),""))),0),2),
"Attention : Le montant retenu HT est supérieur au montant HT raisonnable. Merci de revoir la ligne de dépense, plafonner son montant, ou justifier la reventillation HT / TVA.",
ROUND(IFERROR(VALUE(TRIM(SUBSTITUTE(BI38,CHAR(160),""))),0),2)&gt;
ROUND(IFERROR(VALUE(TRIM(SUBSTITUTE(BF38,CHAR(160),""))),0),2),
"Attention : Le montant TVA retenu est supérieur au montant TVA raisonnable. Merci de revoir la ligne de dépense, plafonner son montant, ou justifier la reventillation HT / TVA.",
ROUND(IFERROR(VALUE(TRIM(SUBSTITUTE(BJ38,CHAR(160),""))),0),2)&gt;
ROUND(IFERROR(VALUE(TRIM(SUBSTITUTE(MIN(O38,T38,Y38),CHAR(160),""))),0),2),
"Attention : Le devis retenu n'est pas le moins cher. Une justification de la part du porteur est nécessaire.",
ROUND(IFERROR(VALUE(TRIM(SUBSTITUTE(BJ38,CHAR(160),""))),0),2)=0,
"Attention : montant présenté entièrement écarté",
ROUND(IFERROR(VALUE(TRIM(SUBSTITUTE(BG38,CHAR(160),""))),0),2)=
ROUND(IFERROR(VALUE(TRIM(SUBSTITUTE(BJ38,CHAR(160),""))),0),2),
"OK",
ROUND(IFERROR(VALUE(TRIM(SUBSTITUTE(BG38,CHAR(160),""))),0),2)&gt;
ROUND(IFERROR(VALUE(TRIM(SUBSTITUTE(BJ38,CHAR(160),""))),0),2),
" OK : Montant instruit inférieur au montant raisonnable.",
TRUE,""
))</f>
        <v/>
      </c>
      <c r="BM38" s="555" t="str" cm="1">
        <f t="array" ref="BM38">IF(OR(BJ38="",AC38="",BH38="",AA38="",BI38="",AB38=""),"",_xlfn.IFS(
ROUND(IFERROR(VALUE(TRIM(SUBSTITUTE(BJ38,CHAR(160),""))),0),2)&gt;
ROUND(IFERROR(VALUE(TRIM(SUBSTITUTE(AC38,CHAR(160),""))),0),2),
"KO : Le montant retenu TTC est supérieur au montant présenté TTC. Merci de revoir la ligne de dépense ou plafonner son montant.",
ROUND(IFERROR(VALUE(TRIM(SUBSTITUTE(BH38,CHAR(160),""))),0),2)&gt;
ROUND(IFERROR(VALUE(TRIM(SUBSTITUTE(AA38,CHAR(160),""))),0),2),
"Attention : Le montant retenu HT est supérieur au montant HT présenté. Merci de revoir la ligne de dépense, plafonner son montant, ou justifier la reventillation HT / TVA.",
ROUND(IFERROR(VALUE(TRIM(SUBSTITUTE(BI38,CHAR(160),""))),0),2)&gt;
ROUND(IFERROR(VALUE(TRIM(SUBSTITUTE(AB38,CHAR(160),""))),0),2),
"Attention : Le montant TVA retenu est supérieur au montant TVA présenté. Merci de revoir la ligne de dépense, plafonner son montant, ou justifier la reventillation HT / TVA.",
ROUND(IFERROR(VALUE(TRIM(SUBSTITUTE(AC38,CHAR(160),""))),0),2)=0,
"",
ROUND(IFERROR(VALUE(TRIM(SUBSTITUTE(BJ38,CHAR(160),""))),0),2)=
ROUND(IFERROR(VALUE(TRIM(SUBSTITUTE(AC38,CHAR(160),""))),0),2),
"OK",
ROUND(IFERROR(VALUE(TRIM(SUBSTITUTE(BJ38,CHAR(160),""))),0),2)=0,
"Attention : Montant présenté entièrement rejeté.",
ROUND(IFERROR(VALUE(TRIM(SUBSTITUTE(BJ38,CHAR(160),""))),0),2)&lt;
ROUND(IFERROR(VALUE(TRIM(SUBSTITUTE(AC38,CHAR(160),""))),0),2),
"Attention : Montant présenté partiellement rejeté.",
TRUE,""
))</f>
        <v/>
      </c>
      <c r="BN38" s="554" t="str">
        <f t="shared" si="45"/>
        <v/>
      </c>
      <c r="BO38" s="554" t="str">
        <f t="shared" si="46"/>
        <v/>
      </c>
      <c r="BP38" s="645" t="str">
        <f t="shared" si="47"/>
        <v/>
      </c>
    </row>
    <row r="39" spans="1:68" ht="15" customHeight="1">
      <c r="A39" s="630">
        <v>35</v>
      </c>
      <c r="B39" s="545"/>
      <c r="C39" s="545"/>
      <c r="D39" s="546"/>
      <c r="E39" s="545"/>
      <c r="F39" s="557"/>
      <c r="G39" s="552"/>
      <c r="H39" s="556"/>
      <c r="I39" s="545"/>
      <c r="J39" s="561"/>
      <c r="K39" s="564"/>
      <c r="L39" s="557"/>
      <c r="M39" s="548"/>
      <c r="N39" s="549"/>
      <c r="O39" s="573" t="str">
        <f t="shared" si="50"/>
        <v/>
      </c>
      <c r="P39" s="575"/>
      <c r="Q39" s="550"/>
      <c r="R39" s="549"/>
      <c r="S39" s="549"/>
      <c r="T39" s="573" t="str">
        <f t="shared" si="51"/>
        <v/>
      </c>
      <c r="U39" s="586"/>
      <c r="V39" s="549"/>
      <c r="W39" s="549"/>
      <c r="X39" s="549"/>
      <c r="Y39" s="587" t="str">
        <f t="shared" si="49"/>
        <v/>
      </c>
      <c r="Z39" s="114"/>
      <c r="AA39" s="600" t="str" cm="1">
        <f t="array" ref="AA39">IF((_xlfn.IFS(TRIM(SUBSTITUTE(Z39,CHAR(160),""))="Devis 1",IFERROR(VALUE(TRIM(SUBSTITUTE(M39,CHAR(160),""))),0),TRIM(SUBSTITUTE(Z39,CHAR(160),""))="Devis 2",IFERROR(VALUE(TRIM(SUBSTITUTE(R39,CHAR(160),""))),0),TRIM(SUBSTITUTE(Z39,CHAR(160),""))="Devis 3",IFERROR(VALUE(TRIM(SUBSTITUTE(W39,CHAR(160),""))),0),TRUE,0)*IFERROR(VALUE(TRIM(SUBSTITUTE(D39,CHAR(160),""))),0))=0,"",_xlfn.IFS(TRIM(SUBSTITUTE(Z39,CHAR(160),""))="Devis 1",IFERROR(VALUE(TRIM(SUBSTITUTE(M39,CHAR(160),""))),0),TRIM(SUBSTITUTE(Z39,CHAR(160),""))="Devis 2",IFERROR(VALUE(TRIM(SUBSTITUTE(R39,CHAR(160),""))),0),TRIM(SUBSTITUTE(Z39,CHAR(160),""))="Devis 3",IFERROR(VALUE(TRIM(SUBSTITUTE(W39,CHAR(160),""))),0),TRUE,0)*IFERROR(VALUE(TRIM(SUBSTITUTE(D39,CHAR(160),""))),0))</f>
        <v/>
      </c>
      <c r="AB39" s="551" t="str" cm="1">
        <f t="array" ref="AB39">IF(ROUND((_xlfn.IFS(TRIM(SUBSTITUTE(Z39,CHAR(160),""))="Devis 1",IFERROR(VALUE(TRIM(SUBSTITUTE(N39,CHAR(160),""))),0),TRIM(SUBSTITUTE(Z39,CHAR(160),""))="Devis 2",IFERROR(VALUE(TRIM(SUBSTITUTE(S39,CHAR(160),""))),0),TRIM(SUBSTITUTE(Z39,CHAR(160),""))="Devis 3",IFERROR(VALUE(TRIM(SUBSTITUTE(X39,CHAR(160),""))),0),TRUE,0)*IFERROR(VALUE(TRIM(SUBSTITUTE(D39,CHAR(160),""))),0)),2)=0,IF(AA39&lt;&gt;"",0,""),ROUND((_xlfn.IFS(TRIM(SUBSTITUTE(Z39,CHAR(160),""))="Devis 1",IFERROR(VALUE(TRIM(SUBSTITUTE(N39,CHAR(160),""))),0),TRIM(SUBSTITUTE(Z39,CHAR(160),""))="Devis 2",IFERROR(VALUE(TRIM(SUBSTITUTE(S39,CHAR(160),""))),0),TRIM(SUBSTITUTE(Z39,CHAR(160),""))="Devis 3",IFERROR(VALUE(TRIM(SUBSTITUTE(X39,CHAR(160),""))),0),TRUE,0)*IFERROR(VALUE(TRIM(SUBSTITUTE(D39,CHAR(160),""))),0)),2))</f>
        <v/>
      </c>
      <c r="AC39" s="601" t="str">
        <f t="shared" si="48"/>
        <v/>
      </c>
      <c r="AD39" s="629"/>
      <c r="AE39" s="644" t="str">
        <f t="shared" si="16"/>
        <v/>
      </c>
      <c r="AF39" s="553" t="str">
        <f t="shared" si="17"/>
        <v/>
      </c>
      <c r="AG39" s="553" t="str">
        <f t="shared" si="18"/>
        <v/>
      </c>
      <c r="AH39" s="553" t="str">
        <f t="shared" si="19"/>
        <v/>
      </c>
      <c r="AI39" s="553" t="str">
        <f t="shared" si="20"/>
        <v/>
      </c>
      <c r="AJ39" s="553" t="str">
        <f t="shared" si="21"/>
        <v/>
      </c>
      <c r="AK39" s="553" t="str">
        <f t="shared" si="22"/>
        <v/>
      </c>
      <c r="AL39" s="553" t="str">
        <f t="shared" si="23"/>
        <v/>
      </c>
      <c r="AM39" s="517" t="str">
        <f t="shared" si="24"/>
        <v/>
      </c>
      <c r="AN39" s="651" t="str">
        <f t="shared" si="25"/>
        <v/>
      </c>
      <c r="AO39" s="553" t="str">
        <f t="shared" si="26"/>
        <v/>
      </c>
      <c r="AP39" s="553" t="str">
        <f t="shared" si="27"/>
        <v/>
      </c>
      <c r="AQ39" s="553" t="str">
        <f t="shared" si="28"/>
        <v/>
      </c>
      <c r="AR39" s="573" t="str">
        <f t="shared" si="29"/>
        <v/>
      </c>
      <c r="AS39" s="656" t="str">
        <f t="shared" si="30"/>
        <v/>
      </c>
      <c r="AT39" s="553" t="str">
        <f t="shared" si="31"/>
        <v/>
      </c>
      <c r="AU39" s="553" t="str">
        <f t="shared" si="32"/>
        <v/>
      </c>
      <c r="AV39" s="553" t="str">
        <f t="shared" si="33"/>
        <v/>
      </c>
      <c r="AW39" s="573" t="str">
        <f t="shared" si="34"/>
        <v/>
      </c>
      <c r="AX39" s="657" t="str">
        <f t="shared" si="35"/>
        <v/>
      </c>
      <c r="AY39" s="553" t="str">
        <f t="shared" si="36"/>
        <v/>
      </c>
      <c r="AZ39" s="553" t="str">
        <f t="shared" si="37"/>
        <v/>
      </c>
      <c r="BA39" s="553" t="str">
        <f t="shared" si="38"/>
        <v/>
      </c>
      <c r="BB39" s="596" t="str">
        <f t="shared" si="39"/>
        <v/>
      </c>
      <c r="BC39" s="591" t="str">
        <f t="shared" si="40"/>
        <v/>
      </c>
      <c r="BD39" s="547"/>
      <c r="BE39" s="554" t="str">
        <f t="shared" si="41"/>
        <v/>
      </c>
      <c r="BF39" s="554" t="str">
        <f t="shared" si="42"/>
        <v/>
      </c>
      <c r="BG39" s="606" t="str">
        <f t="shared" si="43"/>
        <v/>
      </c>
      <c r="BH39" s="611" t="str" cm="1">
        <f t="array" ref="BH39">IF($AG39="","",
_xlfn.IFS(
$BC39="Devis 1",
IF(ISBLANK(AP39),"",IFERROR(VALUE(TRIM(SUBSTITUTE(AP39,CHAR(160),""))),0)*IFERROR(VALUE(TRIM(SUBSTITUTE($AG39,CHAR(160),""))),0)),
$BC39="Devis 2",
IF(ISBLANK(AU39),"",IFERROR(VALUE(TRIM(SUBSTITUTE(AU39,CHAR(160),""))),0)*IFERROR(VALUE(TRIM(SUBSTITUTE($AG39,CHAR(160),""))),0)),
$BC39="Devis 3",
IF(ISBLANK(AZ39),"",IFERROR(VALUE(TRIM(SUBSTITUTE(AZ39,CHAR(160),""))),0)*IFERROR(VALUE(TRIM(SUBSTITUTE($AG39,CHAR(160),""))),0)),
TRUE,0
)
)</f>
        <v/>
      </c>
      <c r="BI39" s="611" t="str" cm="1">
        <f t="array" ref="BI39">IF($AG39="","",
_xlfn.IFS(
$BC39="Devis 1",
IF(ISBLANK(AQ39),"",IFERROR(VALUE(TRIM(SUBSTITUTE(AQ39,CHAR(160),""))),0)*IFERROR(VALUE(TRIM(SUBSTITUTE($AG39,CHAR(160),""))),0)),
$BC39="Devis 2",
IF(ISBLANK(AV39),"",IFERROR(VALUE(TRIM(SUBSTITUTE(AV39,CHAR(160),""))),0)*IFERROR(VALUE(TRIM(SUBSTITUTE($AG39,CHAR(160),""))),0)),
$BC39="Devis 3",
IF(ISBLANK(BA39),"",IFERROR(VALUE(TRIM(SUBSTITUTE(BA39,CHAR(160),""))),0)*IFERROR(VALUE(TRIM(SUBSTITUTE($AG39,CHAR(160),""))),0)),
TRUE,0
)
)</f>
        <v/>
      </c>
      <c r="BJ39" s="612" t="str">
        <f t="shared" si="44"/>
        <v/>
      </c>
      <c r="BK39" s="608"/>
      <c r="BL39" s="555" t="str" cm="1">
        <f t="array" ref="BL39">IF(OR(BJ39="",BG39="",BH39="",BE39="",BI39="",BF39=""),"",_xlfn.IFS(
ROUND(IFERROR(VALUE(TRIM(SUBSTITUTE(BJ39,CHAR(160),""))),0),2)&gt;
ROUND(IFERROR(VALUE(TRIM(SUBSTITUTE(BG39,CHAR(160),""))),0),2),
"KO : Le montant retenu TTC est supérieur au montant raisonnable TTC. Merci de revoir la ligne de dépense ou plafonner son montant.",
ROUND(IFERROR(VALUE(TRIM(SUBSTITUTE(BH39,CHAR(160),""))),0),2)&gt;
ROUND(IFERROR(VALUE(TRIM(SUBSTITUTE(BE39,CHAR(160),""))),0),2),
"Attention : Le montant retenu HT est supérieur au montant HT raisonnable. Merci de revoir la ligne de dépense, plafonner son montant, ou justifier la reventillation HT / TVA.",
ROUND(IFERROR(VALUE(TRIM(SUBSTITUTE(BI39,CHAR(160),""))),0),2)&gt;
ROUND(IFERROR(VALUE(TRIM(SUBSTITUTE(BF39,CHAR(160),""))),0),2),
"Attention : Le montant TVA retenu est supérieur au montant TVA raisonnable. Merci de revoir la ligne de dépense, plafonner son montant, ou justifier la reventillation HT / TVA.",
ROUND(IFERROR(VALUE(TRIM(SUBSTITUTE(BJ39,CHAR(160),""))),0),2)&gt;
ROUND(IFERROR(VALUE(TRIM(SUBSTITUTE(MIN(O39,T39,Y39),CHAR(160),""))),0),2),
"Attention : Le devis retenu n'est pas le moins cher. Une justification de la part du porteur est nécessaire.",
ROUND(IFERROR(VALUE(TRIM(SUBSTITUTE(BJ39,CHAR(160),""))),0),2)=0,
"Attention : montant présenté entièrement écarté",
ROUND(IFERROR(VALUE(TRIM(SUBSTITUTE(BG39,CHAR(160),""))),0),2)=
ROUND(IFERROR(VALUE(TRIM(SUBSTITUTE(BJ39,CHAR(160),""))),0),2),
"OK",
ROUND(IFERROR(VALUE(TRIM(SUBSTITUTE(BG39,CHAR(160),""))),0),2)&gt;
ROUND(IFERROR(VALUE(TRIM(SUBSTITUTE(BJ39,CHAR(160),""))),0),2),
" OK : Montant instruit inférieur au montant raisonnable.",
TRUE,""
))</f>
        <v/>
      </c>
      <c r="BM39" s="555" t="str" cm="1">
        <f t="array" ref="BM39">IF(OR(BJ39="",AC39="",BH39="",AA39="",BI39="",AB39=""),"",_xlfn.IFS(
ROUND(IFERROR(VALUE(TRIM(SUBSTITUTE(BJ39,CHAR(160),""))),0),2)&gt;
ROUND(IFERROR(VALUE(TRIM(SUBSTITUTE(AC39,CHAR(160),""))),0),2),
"KO : Le montant retenu TTC est supérieur au montant présenté TTC. Merci de revoir la ligne de dépense ou plafonner son montant.",
ROUND(IFERROR(VALUE(TRIM(SUBSTITUTE(BH39,CHAR(160),""))),0),2)&gt;
ROUND(IFERROR(VALUE(TRIM(SUBSTITUTE(AA39,CHAR(160),""))),0),2),
"Attention : Le montant retenu HT est supérieur au montant HT présenté. Merci de revoir la ligne de dépense, plafonner son montant, ou justifier la reventillation HT / TVA.",
ROUND(IFERROR(VALUE(TRIM(SUBSTITUTE(BI39,CHAR(160),""))),0),2)&gt;
ROUND(IFERROR(VALUE(TRIM(SUBSTITUTE(AB39,CHAR(160),""))),0),2),
"Attention : Le montant TVA retenu est supérieur au montant TVA présenté. Merci de revoir la ligne de dépense, plafonner son montant, ou justifier la reventillation HT / TVA.",
ROUND(IFERROR(VALUE(TRIM(SUBSTITUTE(AC39,CHAR(160),""))),0),2)=0,
"",
ROUND(IFERROR(VALUE(TRIM(SUBSTITUTE(BJ39,CHAR(160),""))),0),2)=
ROUND(IFERROR(VALUE(TRIM(SUBSTITUTE(AC39,CHAR(160),""))),0),2),
"OK",
ROUND(IFERROR(VALUE(TRIM(SUBSTITUTE(BJ39,CHAR(160),""))),0),2)=0,
"Attention : Montant présenté entièrement rejeté.",
ROUND(IFERROR(VALUE(TRIM(SUBSTITUTE(BJ39,CHAR(160),""))),0),2)&lt;
ROUND(IFERROR(VALUE(TRIM(SUBSTITUTE(AC39,CHAR(160),""))),0),2),
"Attention : Montant présenté partiellement rejeté.",
TRUE,""
))</f>
        <v/>
      </c>
      <c r="BN39" s="554" t="str">
        <f t="shared" si="45"/>
        <v/>
      </c>
      <c r="BO39" s="554" t="str">
        <f t="shared" si="46"/>
        <v/>
      </c>
      <c r="BP39" s="645" t="str">
        <f t="shared" si="47"/>
        <v/>
      </c>
    </row>
    <row r="40" spans="1:68" ht="15" customHeight="1">
      <c r="A40" s="630">
        <v>36</v>
      </c>
      <c r="B40" s="545"/>
      <c r="C40" s="545"/>
      <c r="D40" s="546"/>
      <c r="E40" s="545"/>
      <c r="F40" s="557"/>
      <c r="G40" s="552"/>
      <c r="H40" s="556"/>
      <c r="I40" s="545"/>
      <c r="J40" s="561"/>
      <c r="K40" s="564"/>
      <c r="L40" s="557"/>
      <c r="M40" s="548"/>
      <c r="N40" s="549"/>
      <c r="O40" s="573" t="str">
        <f t="shared" si="50"/>
        <v/>
      </c>
      <c r="P40" s="575"/>
      <c r="Q40" s="550"/>
      <c r="R40" s="549"/>
      <c r="S40" s="549"/>
      <c r="T40" s="573" t="str">
        <f t="shared" si="51"/>
        <v/>
      </c>
      <c r="U40" s="586"/>
      <c r="V40" s="549"/>
      <c r="W40" s="549"/>
      <c r="X40" s="549"/>
      <c r="Y40" s="587" t="str">
        <f t="shared" si="49"/>
        <v/>
      </c>
      <c r="Z40" s="114"/>
      <c r="AA40" s="600" t="str" cm="1">
        <f t="array" ref="AA40">IF((_xlfn.IFS(TRIM(SUBSTITUTE(Z40,CHAR(160),""))="Devis 1",IFERROR(VALUE(TRIM(SUBSTITUTE(M40,CHAR(160),""))),0),TRIM(SUBSTITUTE(Z40,CHAR(160),""))="Devis 2",IFERROR(VALUE(TRIM(SUBSTITUTE(R40,CHAR(160),""))),0),TRIM(SUBSTITUTE(Z40,CHAR(160),""))="Devis 3",IFERROR(VALUE(TRIM(SUBSTITUTE(W40,CHAR(160),""))),0),TRUE,0)*IFERROR(VALUE(TRIM(SUBSTITUTE(D40,CHAR(160),""))),0))=0,"",_xlfn.IFS(TRIM(SUBSTITUTE(Z40,CHAR(160),""))="Devis 1",IFERROR(VALUE(TRIM(SUBSTITUTE(M40,CHAR(160),""))),0),TRIM(SUBSTITUTE(Z40,CHAR(160),""))="Devis 2",IFERROR(VALUE(TRIM(SUBSTITUTE(R40,CHAR(160),""))),0),TRIM(SUBSTITUTE(Z40,CHAR(160),""))="Devis 3",IFERROR(VALUE(TRIM(SUBSTITUTE(W40,CHAR(160),""))),0),TRUE,0)*IFERROR(VALUE(TRIM(SUBSTITUTE(D40,CHAR(160),""))),0))</f>
        <v/>
      </c>
      <c r="AB40" s="551" t="str" cm="1">
        <f t="array" ref="AB40">IF(ROUND((_xlfn.IFS(TRIM(SUBSTITUTE(Z40,CHAR(160),""))="Devis 1",IFERROR(VALUE(TRIM(SUBSTITUTE(N40,CHAR(160),""))),0),TRIM(SUBSTITUTE(Z40,CHAR(160),""))="Devis 2",IFERROR(VALUE(TRIM(SUBSTITUTE(S40,CHAR(160),""))),0),TRIM(SUBSTITUTE(Z40,CHAR(160),""))="Devis 3",IFERROR(VALUE(TRIM(SUBSTITUTE(X40,CHAR(160),""))),0),TRUE,0)*IFERROR(VALUE(TRIM(SUBSTITUTE(D40,CHAR(160),""))),0)),2)=0,IF(AA40&lt;&gt;"",0,""),ROUND((_xlfn.IFS(TRIM(SUBSTITUTE(Z40,CHAR(160),""))="Devis 1",IFERROR(VALUE(TRIM(SUBSTITUTE(N40,CHAR(160),""))),0),TRIM(SUBSTITUTE(Z40,CHAR(160),""))="Devis 2",IFERROR(VALUE(TRIM(SUBSTITUTE(S40,CHAR(160),""))),0),TRIM(SUBSTITUTE(Z40,CHAR(160),""))="Devis 3",IFERROR(VALUE(TRIM(SUBSTITUTE(X40,CHAR(160),""))),0),TRUE,0)*IFERROR(VALUE(TRIM(SUBSTITUTE(D40,CHAR(160),""))),0)),2))</f>
        <v/>
      </c>
      <c r="AC40" s="601" t="str">
        <f t="shared" si="48"/>
        <v/>
      </c>
      <c r="AD40" s="629"/>
      <c r="AE40" s="644" t="str">
        <f t="shared" si="16"/>
        <v/>
      </c>
      <c r="AF40" s="553" t="str">
        <f t="shared" si="17"/>
        <v/>
      </c>
      <c r="AG40" s="553" t="str">
        <f t="shared" si="18"/>
        <v/>
      </c>
      <c r="AH40" s="553" t="str">
        <f t="shared" si="19"/>
        <v/>
      </c>
      <c r="AI40" s="553" t="str">
        <f t="shared" si="20"/>
        <v/>
      </c>
      <c r="AJ40" s="553" t="str">
        <f t="shared" si="21"/>
        <v/>
      </c>
      <c r="AK40" s="553" t="str">
        <f t="shared" si="22"/>
        <v/>
      </c>
      <c r="AL40" s="553" t="str">
        <f t="shared" si="23"/>
        <v/>
      </c>
      <c r="AM40" s="517" t="str">
        <f t="shared" si="24"/>
        <v/>
      </c>
      <c r="AN40" s="651" t="str">
        <f t="shared" si="25"/>
        <v/>
      </c>
      <c r="AO40" s="553" t="str">
        <f t="shared" si="26"/>
        <v/>
      </c>
      <c r="AP40" s="553" t="str">
        <f t="shared" si="27"/>
        <v/>
      </c>
      <c r="AQ40" s="553" t="str">
        <f t="shared" si="28"/>
        <v/>
      </c>
      <c r="AR40" s="573" t="str">
        <f t="shared" si="29"/>
        <v/>
      </c>
      <c r="AS40" s="656" t="str">
        <f t="shared" si="30"/>
        <v/>
      </c>
      <c r="AT40" s="553" t="str">
        <f t="shared" si="31"/>
        <v/>
      </c>
      <c r="AU40" s="553" t="str">
        <f t="shared" si="32"/>
        <v/>
      </c>
      <c r="AV40" s="553" t="str">
        <f t="shared" si="33"/>
        <v/>
      </c>
      <c r="AW40" s="573" t="str">
        <f t="shared" si="34"/>
        <v/>
      </c>
      <c r="AX40" s="657" t="str">
        <f t="shared" si="35"/>
        <v/>
      </c>
      <c r="AY40" s="553" t="str">
        <f t="shared" si="36"/>
        <v/>
      </c>
      <c r="AZ40" s="553" t="str">
        <f t="shared" si="37"/>
        <v/>
      </c>
      <c r="BA40" s="553" t="str">
        <f t="shared" si="38"/>
        <v/>
      </c>
      <c r="BB40" s="596" t="str">
        <f t="shared" si="39"/>
        <v/>
      </c>
      <c r="BC40" s="591" t="str">
        <f t="shared" si="40"/>
        <v/>
      </c>
      <c r="BD40" s="547"/>
      <c r="BE40" s="554" t="str">
        <f t="shared" si="41"/>
        <v/>
      </c>
      <c r="BF40" s="554" t="str">
        <f t="shared" si="42"/>
        <v/>
      </c>
      <c r="BG40" s="606" t="str">
        <f t="shared" si="43"/>
        <v/>
      </c>
      <c r="BH40" s="611" t="str" cm="1">
        <f t="array" ref="BH40">IF($AG40="","",
_xlfn.IFS(
$BC40="Devis 1",
IF(ISBLANK(AP40),"",IFERROR(VALUE(TRIM(SUBSTITUTE(AP40,CHAR(160),""))),0)*IFERROR(VALUE(TRIM(SUBSTITUTE($AG40,CHAR(160),""))),0)),
$BC40="Devis 2",
IF(ISBLANK(AU40),"",IFERROR(VALUE(TRIM(SUBSTITUTE(AU40,CHAR(160),""))),0)*IFERROR(VALUE(TRIM(SUBSTITUTE($AG40,CHAR(160),""))),0)),
$BC40="Devis 3",
IF(ISBLANK(AZ40),"",IFERROR(VALUE(TRIM(SUBSTITUTE(AZ40,CHAR(160),""))),0)*IFERROR(VALUE(TRIM(SUBSTITUTE($AG40,CHAR(160),""))),0)),
TRUE,0
)
)</f>
        <v/>
      </c>
      <c r="BI40" s="611" t="str" cm="1">
        <f t="array" ref="BI40">IF($AG40="","",
_xlfn.IFS(
$BC40="Devis 1",
IF(ISBLANK(AQ40),"",IFERROR(VALUE(TRIM(SUBSTITUTE(AQ40,CHAR(160),""))),0)*IFERROR(VALUE(TRIM(SUBSTITUTE($AG40,CHAR(160),""))),0)),
$BC40="Devis 2",
IF(ISBLANK(AV40),"",IFERROR(VALUE(TRIM(SUBSTITUTE(AV40,CHAR(160),""))),0)*IFERROR(VALUE(TRIM(SUBSTITUTE($AG40,CHAR(160),""))),0)),
$BC40="Devis 3",
IF(ISBLANK(BA40),"",IFERROR(VALUE(TRIM(SUBSTITUTE(BA40,CHAR(160),""))),0)*IFERROR(VALUE(TRIM(SUBSTITUTE($AG40,CHAR(160),""))),0)),
TRUE,0
)
)</f>
        <v/>
      </c>
      <c r="BJ40" s="612" t="str">
        <f t="shared" si="44"/>
        <v/>
      </c>
      <c r="BK40" s="608"/>
      <c r="BL40" s="555" t="str" cm="1">
        <f t="array" ref="BL40">IF(OR(BJ40="",BG40="",BH40="",BE40="",BI40="",BF40=""),"",_xlfn.IFS(
ROUND(IFERROR(VALUE(TRIM(SUBSTITUTE(BJ40,CHAR(160),""))),0),2)&gt;
ROUND(IFERROR(VALUE(TRIM(SUBSTITUTE(BG40,CHAR(160),""))),0),2),
"KO : Le montant retenu TTC est supérieur au montant raisonnable TTC. Merci de revoir la ligne de dépense ou plafonner son montant.",
ROUND(IFERROR(VALUE(TRIM(SUBSTITUTE(BH40,CHAR(160),""))),0),2)&gt;
ROUND(IFERROR(VALUE(TRIM(SUBSTITUTE(BE40,CHAR(160),""))),0),2),
"Attention : Le montant retenu HT est supérieur au montant HT raisonnable. Merci de revoir la ligne de dépense, plafonner son montant, ou justifier la reventillation HT / TVA.",
ROUND(IFERROR(VALUE(TRIM(SUBSTITUTE(BI40,CHAR(160),""))),0),2)&gt;
ROUND(IFERROR(VALUE(TRIM(SUBSTITUTE(BF40,CHAR(160),""))),0),2),
"Attention : Le montant TVA retenu est supérieur au montant TVA raisonnable. Merci de revoir la ligne de dépense, plafonner son montant, ou justifier la reventillation HT / TVA.",
ROUND(IFERROR(VALUE(TRIM(SUBSTITUTE(BJ40,CHAR(160),""))),0),2)&gt;
ROUND(IFERROR(VALUE(TRIM(SUBSTITUTE(MIN(O40,T40,Y40),CHAR(160),""))),0),2),
"Attention : Le devis retenu n'est pas le moins cher. Une justification de la part du porteur est nécessaire.",
ROUND(IFERROR(VALUE(TRIM(SUBSTITUTE(BJ40,CHAR(160),""))),0),2)=0,
"Attention : montant présenté entièrement écarté",
ROUND(IFERROR(VALUE(TRIM(SUBSTITUTE(BG40,CHAR(160),""))),0),2)=
ROUND(IFERROR(VALUE(TRIM(SUBSTITUTE(BJ40,CHAR(160),""))),0),2),
"OK",
ROUND(IFERROR(VALUE(TRIM(SUBSTITUTE(BG40,CHAR(160),""))),0),2)&gt;
ROUND(IFERROR(VALUE(TRIM(SUBSTITUTE(BJ40,CHAR(160),""))),0),2),
" OK : Montant instruit inférieur au montant raisonnable.",
TRUE,""
))</f>
        <v/>
      </c>
      <c r="BM40" s="555" t="str" cm="1">
        <f t="array" ref="BM40">IF(OR(BJ40="",AC40="",BH40="",AA40="",BI40="",AB40=""),"",_xlfn.IFS(
ROUND(IFERROR(VALUE(TRIM(SUBSTITUTE(BJ40,CHAR(160),""))),0),2)&gt;
ROUND(IFERROR(VALUE(TRIM(SUBSTITUTE(AC40,CHAR(160),""))),0),2),
"KO : Le montant retenu TTC est supérieur au montant présenté TTC. Merci de revoir la ligne de dépense ou plafonner son montant.",
ROUND(IFERROR(VALUE(TRIM(SUBSTITUTE(BH40,CHAR(160),""))),0),2)&gt;
ROUND(IFERROR(VALUE(TRIM(SUBSTITUTE(AA40,CHAR(160),""))),0),2),
"Attention : Le montant retenu HT est supérieur au montant HT présenté. Merci de revoir la ligne de dépense, plafonner son montant, ou justifier la reventillation HT / TVA.",
ROUND(IFERROR(VALUE(TRIM(SUBSTITUTE(BI40,CHAR(160),""))),0),2)&gt;
ROUND(IFERROR(VALUE(TRIM(SUBSTITUTE(AB40,CHAR(160),""))),0),2),
"Attention : Le montant TVA retenu est supérieur au montant TVA présenté. Merci de revoir la ligne de dépense, plafonner son montant, ou justifier la reventillation HT / TVA.",
ROUND(IFERROR(VALUE(TRIM(SUBSTITUTE(AC40,CHAR(160),""))),0),2)=0,
"",
ROUND(IFERROR(VALUE(TRIM(SUBSTITUTE(BJ40,CHAR(160),""))),0),2)=
ROUND(IFERROR(VALUE(TRIM(SUBSTITUTE(AC40,CHAR(160),""))),0),2),
"OK",
ROUND(IFERROR(VALUE(TRIM(SUBSTITUTE(BJ40,CHAR(160),""))),0),2)=0,
"Attention : Montant présenté entièrement rejeté.",
ROUND(IFERROR(VALUE(TRIM(SUBSTITUTE(BJ40,CHAR(160),""))),0),2)&lt;
ROUND(IFERROR(VALUE(TRIM(SUBSTITUTE(AC40,CHAR(160),""))),0),2),
"Attention : Montant présenté partiellement rejeté.",
TRUE,""
))</f>
        <v/>
      </c>
      <c r="BN40" s="554" t="str">
        <f t="shared" si="45"/>
        <v/>
      </c>
      <c r="BO40" s="554" t="str">
        <f t="shared" si="46"/>
        <v/>
      </c>
      <c r="BP40" s="645" t="str">
        <f t="shared" si="47"/>
        <v/>
      </c>
    </row>
    <row r="41" spans="1:68" ht="15" customHeight="1">
      <c r="A41" s="630">
        <v>37</v>
      </c>
      <c r="B41" s="545"/>
      <c r="C41" s="545"/>
      <c r="D41" s="546"/>
      <c r="E41" s="545"/>
      <c r="F41" s="557"/>
      <c r="G41" s="552"/>
      <c r="H41" s="556"/>
      <c r="I41" s="545"/>
      <c r="J41" s="561"/>
      <c r="K41" s="564"/>
      <c r="L41" s="557"/>
      <c r="M41" s="548"/>
      <c r="N41" s="549"/>
      <c r="O41" s="573" t="str">
        <f t="shared" ref="O41:O69" si="52">IF(OR(M41="", N41=""), "", IFERROR(VALUE(TRIM(SUBSTITUTE(M41,CHAR(160),""))),0) + IFERROR(VALUE(TRIM(SUBSTITUTE(N41,CHAR(160),""))),0))</f>
        <v/>
      </c>
      <c r="P41" s="575"/>
      <c r="Q41" s="550"/>
      <c r="R41" s="549"/>
      <c r="S41" s="549"/>
      <c r="T41" s="573" t="str">
        <f t="shared" si="51"/>
        <v/>
      </c>
      <c r="U41" s="586"/>
      <c r="V41" s="549"/>
      <c r="W41" s="549"/>
      <c r="X41" s="549"/>
      <c r="Y41" s="587" t="str">
        <f t="shared" si="49"/>
        <v/>
      </c>
      <c r="Z41" s="114"/>
      <c r="AA41" s="600" t="str" cm="1">
        <f t="array" ref="AA41">IF((_xlfn.IFS(TRIM(SUBSTITUTE(Z41,CHAR(160),""))="Devis 1",IFERROR(VALUE(TRIM(SUBSTITUTE(M41,CHAR(160),""))),0),TRIM(SUBSTITUTE(Z41,CHAR(160),""))="Devis 2",IFERROR(VALUE(TRIM(SUBSTITUTE(R41,CHAR(160),""))),0),TRIM(SUBSTITUTE(Z41,CHAR(160),""))="Devis 3",IFERROR(VALUE(TRIM(SUBSTITUTE(W41,CHAR(160),""))),0),TRUE,0)*IFERROR(VALUE(TRIM(SUBSTITUTE(D41,CHAR(160),""))),0))=0,"",_xlfn.IFS(TRIM(SUBSTITUTE(Z41,CHAR(160),""))="Devis 1",IFERROR(VALUE(TRIM(SUBSTITUTE(M41,CHAR(160),""))),0),TRIM(SUBSTITUTE(Z41,CHAR(160),""))="Devis 2",IFERROR(VALUE(TRIM(SUBSTITUTE(R41,CHAR(160),""))),0),TRIM(SUBSTITUTE(Z41,CHAR(160),""))="Devis 3",IFERROR(VALUE(TRIM(SUBSTITUTE(W41,CHAR(160),""))),0),TRUE,0)*IFERROR(VALUE(TRIM(SUBSTITUTE(D41,CHAR(160),""))),0))</f>
        <v/>
      </c>
      <c r="AB41" s="551" t="str" cm="1">
        <f t="array" ref="AB41">IF(ROUND((_xlfn.IFS(TRIM(SUBSTITUTE(Z41,CHAR(160),""))="Devis 1",IFERROR(VALUE(TRIM(SUBSTITUTE(N41,CHAR(160),""))),0),TRIM(SUBSTITUTE(Z41,CHAR(160),""))="Devis 2",IFERROR(VALUE(TRIM(SUBSTITUTE(S41,CHAR(160),""))),0),TRIM(SUBSTITUTE(Z41,CHAR(160),""))="Devis 3",IFERROR(VALUE(TRIM(SUBSTITUTE(X41,CHAR(160),""))),0),TRUE,0)*IFERROR(VALUE(TRIM(SUBSTITUTE(D41,CHAR(160),""))),0)),2)=0,IF(AA41&lt;&gt;"",0,""),ROUND((_xlfn.IFS(TRIM(SUBSTITUTE(Z41,CHAR(160),""))="Devis 1",IFERROR(VALUE(TRIM(SUBSTITUTE(N41,CHAR(160),""))),0),TRIM(SUBSTITUTE(Z41,CHAR(160),""))="Devis 2",IFERROR(VALUE(TRIM(SUBSTITUTE(S41,CHAR(160),""))),0),TRIM(SUBSTITUTE(Z41,CHAR(160),""))="Devis 3",IFERROR(VALUE(TRIM(SUBSTITUTE(X41,CHAR(160),""))),0),TRUE,0)*IFERROR(VALUE(TRIM(SUBSTITUTE(D41,CHAR(160),""))),0)),2))</f>
        <v/>
      </c>
      <c r="AC41" s="601" t="str">
        <f t="shared" si="48"/>
        <v/>
      </c>
      <c r="AD41" s="629"/>
      <c r="AE41" s="644" t="str">
        <f t="shared" si="16"/>
        <v/>
      </c>
      <c r="AF41" s="553" t="str">
        <f t="shared" si="17"/>
        <v/>
      </c>
      <c r="AG41" s="553" t="str">
        <f t="shared" si="18"/>
        <v/>
      </c>
      <c r="AH41" s="553" t="str">
        <f t="shared" si="19"/>
        <v/>
      </c>
      <c r="AI41" s="553" t="str">
        <f t="shared" si="20"/>
        <v/>
      </c>
      <c r="AJ41" s="553" t="str">
        <f t="shared" si="21"/>
        <v/>
      </c>
      <c r="AK41" s="553" t="str">
        <f t="shared" si="22"/>
        <v/>
      </c>
      <c r="AL41" s="553" t="str">
        <f t="shared" si="23"/>
        <v/>
      </c>
      <c r="AM41" s="517" t="str">
        <f t="shared" si="24"/>
        <v/>
      </c>
      <c r="AN41" s="651" t="str">
        <f t="shared" si="25"/>
        <v/>
      </c>
      <c r="AO41" s="553" t="str">
        <f t="shared" si="26"/>
        <v/>
      </c>
      <c r="AP41" s="553" t="str">
        <f t="shared" si="27"/>
        <v/>
      </c>
      <c r="AQ41" s="553" t="str">
        <f t="shared" si="28"/>
        <v/>
      </c>
      <c r="AR41" s="573" t="str">
        <f t="shared" si="29"/>
        <v/>
      </c>
      <c r="AS41" s="656" t="str">
        <f t="shared" si="30"/>
        <v/>
      </c>
      <c r="AT41" s="553" t="str">
        <f t="shared" si="31"/>
        <v/>
      </c>
      <c r="AU41" s="553" t="str">
        <f t="shared" si="32"/>
        <v/>
      </c>
      <c r="AV41" s="553" t="str">
        <f t="shared" si="33"/>
        <v/>
      </c>
      <c r="AW41" s="573" t="str">
        <f t="shared" si="34"/>
        <v/>
      </c>
      <c r="AX41" s="657" t="str">
        <f t="shared" si="35"/>
        <v/>
      </c>
      <c r="AY41" s="553" t="str">
        <f t="shared" si="36"/>
        <v/>
      </c>
      <c r="AZ41" s="553" t="str">
        <f t="shared" si="37"/>
        <v/>
      </c>
      <c r="BA41" s="553" t="str">
        <f t="shared" si="38"/>
        <v/>
      </c>
      <c r="BB41" s="596" t="str">
        <f t="shared" si="39"/>
        <v/>
      </c>
      <c r="BC41" s="591" t="str">
        <f t="shared" si="40"/>
        <v/>
      </c>
      <c r="BD41" s="547"/>
      <c r="BE41" s="554" t="str">
        <f t="shared" si="41"/>
        <v/>
      </c>
      <c r="BF41" s="554" t="str">
        <f t="shared" si="42"/>
        <v/>
      </c>
      <c r="BG41" s="606" t="str">
        <f t="shared" si="43"/>
        <v/>
      </c>
      <c r="BH41" s="611" t="str" cm="1">
        <f t="array" ref="BH41">IF($AG41="","",
_xlfn.IFS(
$BC41="Devis 1",
IF(ISBLANK(AP41),"",IFERROR(VALUE(TRIM(SUBSTITUTE(AP41,CHAR(160),""))),0)*IFERROR(VALUE(TRIM(SUBSTITUTE($AG41,CHAR(160),""))),0)),
$BC41="Devis 2",
IF(ISBLANK(AU41),"",IFERROR(VALUE(TRIM(SUBSTITUTE(AU41,CHAR(160),""))),0)*IFERROR(VALUE(TRIM(SUBSTITUTE($AG41,CHAR(160),""))),0)),
$BC41="Devis 3",
IF(ISBLANK(AZ41),"",IFERROR(VALUE(TRIM(SUBSTITUTE(AZ41,CHAR(160),""))),0)*IFERROR(VALUE(TRIM(SUBSTITUTE($AG41,CHAR(160),""))),0)),
TRUE,0
)
)</f>
        <v/>
      </c>
      <c r="BI41" s="611" t="str" cm="1">
        <f t="array" ref="BI41">IF($AG41="","",
_xlfn.IFS(
$BC41="Devis 1",
IF(ISBLANK(AQ41),"",IFERROR(VALUE(TRIM(SUBSTITUTE(AQ41,CHAR(160),""))),0)*IFERROR(VALUE(TRIM(SUBSTITUTE($AG41,CHAR(160),""))),0)),
$BC41="Devis 2",
IF(ISBLANK(AV41),"",IFERROR(VALUE(TRIM(SUBSTITUTE(AV41,CHAR(160),""))),0)*IFERROR(VALUE(TRIM(SUBSTITUTE($AG41,CHAR(160),""))),0)),
$BC41="Devis 3",
IF(ISBLANK(BA41),"",IFERROR(VALUE(TRIM(SUBSTITUTE(BA41,CHAR(160),""))),0)*IFERROR(VALUE(TRIM(SUBSTITUTE($AG41,CHAR(160),""))),0)),
TRUE,0
)
)</f>
        <v/>
      </c>
      <c r="BJ41" s="612" t="str">
        <f t="shared" si="44"/>
        <v/>
      </c>
      <c r="BK41" s="608"/>
      <c r="BL41" s="555" t="str" cm="1">
        <f t="array" ref="BL41">IF(OR(BJ41="",BG41="",BH41="",BE41="",BI41="",BF41=""),"",_xlfn.IFS(
ROUND(IFERROR(VALUE(TRIM(SUBSTITUTE(BJ41,CHAR(160),""))),0),2)&gt;
ROUND(IFERROR(VALUE(TRIM(SUBSTITUTE(BG41,CHAR(160),""))),0),2),
"KO : Le montant retenu TTC est supérieur au montant raisonnable TTC. Merci de revoir la ligne de dépense ou plafonner son montant.",
ROUND(IFERROR(VALUE(TRIM(SUBSTITUTE(BH41,CHAR(160),""))),0),2)&gt;
ROUND(IFERROR(VALUE(TRIM(SUBSTITUTE(BE41,CHAR(160),""))),0),2),
"Attention : Le montant retenu HT est supérieur au montant HT raisonnable. Merci de revoir la ligne de dépense, plafonner son montant, ou justifier la reventillation HT / TVA.",
ROUND(IFERROR(VALUE(TRIM(SUBSTITUTE(BI41,CHAR(160),""))),0),2)&gt;
ROUND(IFERROR(VALUE(TRIM(SUBSTITUTE(BF41,CHAR(160),""))),0),2),
"Attention : Le montant TVA retenu est supérieur au montant TVA raisonnable. Merci de revoir la ligne de dépense, plafonner son montant, ou justifier la reventillation HT / TVA.",
ROUND(IFERROR(VALUE(TRIM(SUBSTITUTE(BJ41,CHAR(160),""))),0),2)&gt;
ROUND(IFERROR(VALUE(TRIM(SUBSTITUTE(MIN(O41,T41,Y41),CHAR(160),""))),0),2),
"Attention : Le devis retenu n'est pas le moins cher. Une justification de la part du porteur est nécessaire.",
ROUND(IFERROR(VALUE(TRIM(SUBSTITUTE(BJ41,CHAR(160),""))),0),2)=0,
"Attention : montant présenté entièrement écarté",
ROUND(IFERROR(VALUE(TRIM(SUBSTITUTE(BG41,CHAR(160),""))),0),2)=
ROUND(IFERROR(VALUE(TRIM(SUBSTITUTE(BJ41,CHAR(160),""))),0),2),
"OK",
ROUND(IFERROR(VALUE(TRIM(SUBSTITUTE(BG41,CHAR(160),""))),0),2)&gt;
ROUND(IFERROR(VALUE(TRIM(SUBSTITUTE(BJ41,CHAR(160),""))),0),2),
" OK : Montant instruit inférieur au montant raisonnable.",
TRUE,""
))</f>
        <v/>
      </c>
      <c r="BM41" s="555" t="str" cm="1">
        <f t="array" ref="BM41">IF(OR(BJ41="",AC41="",BH41="",AA41="",BI41="",AB41=""),"",_xlfn.IFS(
ROUND(IFERROR(VALUE(TRIM(SUBSTITUTE(BJ41,CHAR(160),""))),0),2)&gt;
ROUND(IFERROR(VALUE(TRIM(SUBSTITUTE(AC41,CHAR(160),""))),0),2),
"KO : Le montant retenu TTC est supérieur au montant présenté TTC. Merci de revoir la ligne de dépense ou plafonner son montant.",
ROUND(IFERROR(VALUE(TRIM(SUBSTITUTE(BH41,CHAR(160),""))),0),2)&gt;
ROUND(IFERROR(VALUE(TRIM(SUBSTITUTE(AA41,CHAR(160),""))),0),2),
"Attention : Le montant retenu HT est supérieur au montant HT présenté. Merci de revoir la ligne de dépense, plafonner son montant, ou justifier la reventillation HT / TVA.",
ROUND(IFERROR(VALUE(TRIM(SUBSTITUTE(BI41,CHAR(160),""))),0),2)&gt;
ROUND(IFERROR(VALUE(TRIM(SUBSTITUTE(AB41,CHAR(160),""))),0),2),
"Attention : Le montant TVA retenu est supérieur au montant TVA présenté. Merci de revoir la ligne de dépense, plafonner son montant, ou justifier la reventillation HT / TVA.",
ROUND(IFERROR(VALUE(TRIM(SUBSTITUTE(AC41,CHAR(160),""))),0),2)=0,
"",
ROUND(IFERROR(VALUE(TRIM(SUBSTITUTE(BJ41,CHAR(160),""))),0),2)=
ROUND(IFERROR(VALUE(TRIM(SUBSTITUTE(AC41,CHAR(160),""))),0),2),
"OK",
ROUND(IFERROR(VALUE(TRIM(SUBSTITUTE(BJ41,CHAR(160),""))),0),2)=0,
"Attention : Montant présenté entièrement rejeté.",
ROUND(IFERROR(VALUE(TRIM(SUBSTITUTE(BJ41,CHAR(160),""))),0),2)&lt;
ROUND(IFERROR(VALUE(TRIM(SUBSTITUTE(AC41,CHAR(160),""))),0),2),
"Attention : Montant présenté partiellement rejeté.",
TRUE,""
))</f>
        <v/>
      </c>
      <c r="BN41" s="554" t="str">
        <f t="shared" si="45"/>
        <v/>
      </c>
      <c r="BO41" s="554" t="str">
        <f t="shared" si="46"/>
        <v/>
      </c>
      <c r="BP41" s="645" t="str">
        <f t="shared" si="47"/>
        <v/>
      </c>
    </row>
    <row r="42" spans="1:68" ht="15" customHeight="1">
      <c r="A42" s="630">
        <v>38</v>
      </c>
      <c r="B42" s="545"/>
      <c r="C42" s="545"/>
      <c r="D42" s="546"/>
      <c r="E42" s="545"/>
      <c r="F42" s="557"/>
      <c r="G42" s="552"/>
      <c r="H42" s="556"/>
      <c r="I42" s="545"/>
      <c r="J42" s="561"/>
      <c r="K42" s="564"/>
      <c r="L42" s="557"/>
      <c r="M42" s="548"/>
      <c r="N42" s="549"/>
      <c r="O42" s="573" t="str">
        <f t="shared" si="52"/>
        <v/>
      </c>
      <c r="P42" s="575"/>
      <c r="Q42" s="550"/>
      <c r="R42" s="549"/>
      <c r="S42" s="549"/>
      <c r="T42" s="573" t="str">
        <f t="shared" si="51"/>
        <v/>
      </c>
      <c r="U42" s="586"/>
      <c r="V42" s="549"/>
      <c r="W42" s="549"/>
      <c r="X42" s="549"/>
      <c r="Y42" s="587" t="str">
        <f t="shared" si="49"/>
        <v/>
      </c>
      <c r="Z42" s="114"/>
      <c r="AA42" s="600" t="str" cm="1">
        <f t="array" ref="AA42">IF((_xlfn.IFS(TRIM(SUBSTITUTE(Z42,CHAR(160),""))="Devis 1",IFERROR(VALUE(TRIM(SUBSTITUTE(M42,CHAR(160),""))),0),TRIM(SUBSTITUTE(Z42,CHAR(160),""))="Devis 2",IFERROR(VALUE(TRIM(SUBSTITUTE(R42,CHAR(160),""))),0),TRIM(SUBSTITUTE(Z42,CHAR(160),""))="Devis 3",IFERROR(VALUE(TRIM(SUBSTITUTE(W42,CHAR(160),""))),0),TRUE,0)*IFERROR(VALUE(TRIM(SUBSTITUTE(D42,CHAR(160),""))),0))=0,"",_xlfn.IFS(TRIM(SUBSTITUTE(Z42,CHAR(160),""))="Devis 1",IFERROR(VALUE(TRIM(SUBSTITUTE(M42,CHAR(160),""))),0),TRIM(SUBSTITUTE(Z42,CHAR(160),""))="Devis 2",IFERROR(VALUE(TRIM(SUBSTITUTE(R42,CHAR(160),""))),0),TRIM(SUBSTITUTE(Z42,CHAR(160),""))="Devis 3",IFERROR(VALUE(TRIM(SUBSTITUTE(W42,CHAR(160),""))),0),TRUE,0)*IFERROR(VALUE(TRIM(SUBSTITUTE(D42,CHAR(160),""))),0))</f>
        <v/>
      </c>
      <c r="AB42" s="551" t="str" cm="1">
        <f t="array" ref="AB42">IF(ROUND((_xlfn.IFS(TRIM(SUBSTITUTE(Z42,CHAR(160),""))="Devis 1",IFERROR(VALUE(TRIM(SUBSTITUTE(N42,CHAR(160),""))),0),TRIM(SUBSTITUTE(Z42,CHAR(160),""))="Devis 2",IFERROR(VALUE(TRIM(SUBSTITUTE(S42,CHAR(160),""))),0),TRIM(SUBSTITUTE(Z42,CHAR(160),""))="Devis 3",IFERROR(VALUE(TRIM(SUBSTITUTE(X42,CHAR(160),""))),0),TRUE,0)*IFERROR(VALUE(TRIM(SUBSTITUTE(D42,CHAR(160),""))),0)),2)=0,IF(AA42&lt;&gt;"",0,""),ROUND((_xlfn.IFS(TRIM(SUBSTITUTE(Z42,CHAR(160),""))="Devis 1",IFERROR(VALUE(TRIM(SUBSTITUTE(N42,CHAR(160),""))),0),TRIM(SUBSTITUTE(Z42,CHAR(160),""))="Devis 2",IFERROR(VALUE(TRIM(SUBSTITUTE(S42,CHAR(160),""))),0),TRIM(SUBSTITUTE(Z42,CHAR(160),""))="Devis 3",IFERROR(VALUE(TRIM(SUBSTITUTE(X42,CHAR(160),""))),0),TRUE,0)*IFERROR(VALUE(TRIM(SUBSTITUTE(D42,CHAR(160),""))),0)),2))</f>
        <v/>
      </c>
      <c r="AC42" s="601" t="str">
        <f t="shared" si="48"/>
        <v/>
      </c>
      <c r="AD42" s="629"/>
      <c r="AE42" s="644" t="str">
        <f t="shared" si="16"/>
        <v/>
      </c>
      <c r="AF42" s="553" t="str">
        <f t="shared" si="17"/>
        <v/>
      </c>
      <c r="AG42" s="553" t="str">
        <f t="shared" si="18"/>
        <v/>
      </c>
      <c r="AH42" s="553" t="str">
        <f t="shared" si="19"/>
        <v/>
      </c>
      <c r="AI42" s="553" t="str">
        <f t="shared" si="20"/>
        <v/>
      </c>
      <c r="AJ42" s="553" t="str">
        <f t="shared" si="21"/>
        <v/>
      </c>
      <c r="AK42" s="553" t="str">
        <f t="shared" si="22"/>
        <v/>
      </c>
      <c r="AL42" s="553" t="str">
        <f t="shared" si="23"/>
        <v/>
      </c>
      <c r="AM42" s="517" t="str">
        <f t="shared" si="24"/>
        <v/>
      </c>
      <c r="AN42" s="651" t="str">
        <f t="shared" si="25"/>
        <v/>
      </c>
      <c r="AO42" s="553" t="str">
        <f t="shared" si="26"/>
        <v/>
      </c>
      <c r="AP42" s="553" t="str">
        <f t="shared" si="27"/>
        <v/>
      </c>
      <c r="AQ42" s="553" t="str">
        <f t="shared" si="28"/>
        <v/>
      </c>
      <c r="AR42" s="573" t="str">
        <f t="shared" si="29"/>
        <v/>
      </c>
      <c r="AS42" s="656" t="str">
        <f t="shared" si="30"/>
        <v/>
      </c>
      <c r="AT42" s="553" t="str">
        <f t="shared" si="31"/>
        <v/>
      </c>
      <c r="AU42" s="553" t="str">
        <f t="shared" si="32"/>
        <v/>
      </c>
      <c r="AV42" s="553" t="str">
        <f t="shared" si="33"/>
        <v/>
      </c>
      <c r="AW42" s="573" t="str">
        <f t="shared" si="34"/>
        <v/>
      </c>
      <c r="AX42" s="657" t="str">
        <f t="shared" si="35"/>
        <v/>
      </c>
      <c r="AY42" s="553" t="str">
        <f t="shared" si="36"/>
        <v/>
      </c>
      <c r="AZ42" s="553" t="str">
        <f t="shared" si="37"/>
        <v/>
      </c>
      <c r="BA42" s="553" t="str">
        <f t="shared" si="38"/>
        <v/>
      </c>
      <c r="BB42" s="596" t="str">
        <f t="shared" si="39"/>
        <v/>
      </c>
      <c r="BC42" s="591" t="str">
        <f t="shared" si="40"/>
        <v/>
      </c>
      <c r="BD42" s="547"/>
      <c r="BE42" s="554" t="str">
        <f t="shared" si="41"/>
        <v/>
      </c>
      <c r="BF42" s="554" t="str">
        <f t="shared" si="42"/>
        <v/>
      </c>
      <c r="BG42" s="606" t="str">
        <f t="shared" si="43"/>
        <v/>
      </c>
      <c r="BH42" s="611" t="str" cm="1">
        <f t="array" ref="BH42">IF($AG42="","",
_xlfn.IFS(
$BC42="Devis 1",
IF(ISBLANK(AP42),"",IFERROR(VALUE(TRIM(SUBSTITUTE(AP42,CHAR(160),""))),0)*IFERROR(VALUE(TRIM(SUBSTITUTE($AG42,CHAR(160),""))),0)),
$BC42="Devis 2",
IF(ISBLANK(AU42),"",IFERROR(VALUE(TRIM(SUBSTITUTE(AU42,CHAR(160),""))),0)*IFERROR(VALUE(TRIM(SUBSTITUTE($AG42,CHAR(160),""))),0)),
$BC42="Devis 3",
IF(ISBLANK(AZ42),"",IFERROR(VALUE(TRIM(SUBSTITUTE(AZ42,CHAR(160),""))),0)*IFERROR(VALUE(TRIM(SUBSTITUTE($AG42,CHAR(160),""))),0)),
TRUE,0
)
)</f>
        <v/>
      </c>
      <c r="BI42" s="611" t="str" cm="1">
        <f t="array" ref="BI42">IF($AG42="","",
_xlfn.IFS(
$BC42="Devis 1",
IF(ISBLANK(AQ42),"",IFERROR(VALUE(TRIM(SUBSTITUTE(AQ42,CHAR(160),""))),0)*IFERROR(VALUE(TRIM(SUBSTITUTE($AG42,CHAR(160),""))),0)),
$BC42="Devis 2",
IF(ISBLANK(AV42),"",IFERROR(VALUE(TRIM(SUBSTITUTE(AV42,CHAR(160),""))),0)*IFERROR(VALUE(TRIM(SUBSTITUTE($AG42,CHAR(160),""))),0)),
$BC42="Devis 3",
IF(ISBLANK(BA42),"",IFERROR(VALUE(TRIM(SUBSTITUTE(BA42,CHAR(160),""))),0)*IFERROR(VALUE(TRIM(SUBSTITUTE($AG42,CHAR(160),""))),0)),
TRUE,0
)
)</f>
        <v/>
      </c>
      <c r="BJ42" s="612" t="str">
        <f t="shared" si="44"/>
        <v/>
      </c>
      <c r="BK42" s="608"/>
      <c r="BL42" s="555" t="str" cm="1">
        <f t="array" ref="BL42">IF(OR(BJ42="",BG42="",BH42="",BE42="",BI42="",BF42=""),"",_xlfn.IFS(
ROUND(IFERROR(VALUE(TRIM(SUBSTITUTE(BJ42,CHAR(160),""))),0),2)&gt;
ROUND(IFERROR(VALUE(TRIM(SUBSTITUTE(BG42,CHAR(160),""))),0),2),
"KO : Le montant retenu TTC est supérieur au montant raisonnable TTC. Merci de revoir la ligne de dépense ou plafonner son montant.",
ROUND(IFERROR(VALUE(TRIM(SUBSTITUTE(BH42,CHAR(160),""))),0),2)&gt;
ROUND(IFERROR(VALUE(TRIM(SUBSTITUTE(BE42,CHAR(160),""))),0),2),
"Attention : Le montant retenu HT est supérieur au montant HT raisonnable. Merci de revoir la ligne de dépense, plafonner son montant, ou justifier la reventillation HT / TVA.",
ROUND(IFERROR(VALUE(TRIM(SUBSTITUTE(BI42,CHAR(160),""))),0),2)&gt;
ROUND(IFERROR(VALUE(TRIM(SUBSTITUTE(BF42,CHAR(160),""))),0),2),
"Attention : Le montant TVA retenu est supérieur au montant TVA raisonnable. Merci de revoir la ligne de dépense, plafonner son montant, ou justifier la reventillation HT / TVA.",
ROUND(IFERROR(VALUE(TRIM(SUBSTITUTE(BJ42,CHAR(160),""))),0),2)&gt;
ROUND(IFERROR(VALUE(TRIM(SUBSTITUTE(MIN(O42,T42,Y42),CHAR(160),""))),0),2),
"Attention : Le devis retenu n'est pas le moins cher. Une justification de la part du porteur est nécessaire.",
ROUND(IFERROR(VALUE(TRIM(SUBSTITUTE(BJ42,CHAR(160),""))),0),2)=0,
"Attention : montant présenté entièrement écarté",
ROUND(IFERROR(VALUE(TRIM(SUBSTITUTE(BG42,CHAR(160),""))),0),2)=
ROUND(IFERROR(VALUE(TRIM(SUBSTITUTE(BJ42,CHAR(160),""))),0),2),
"OK",
ROUND(IFERROR(VALUE(TRIM(SUBSTITUTE(BG42,CHAR(160),""))),0),2)&gt;
ROUND(IFERROR(VALUE(TRIM(SUBSTITUTE(BJ42,CHAR(160),""))),0),2),
" OK : Montant instruit inférieur au montant raisonnable.",
TRUE,""
))</f>
        <v/>
      </c>
      <c r="BM42" s="555" t="str" cm="1">
        <f t="array" ref="BM42">IF(OR(BJ42="",AC42="",BH42="",AA42="",BI42="",AB42=""),"",_xlfn.IFS(
ROUND(IFERROR(VALUE(TRIM(SUBSTITUTE(BJ42,CHAR(160),""))),0),2)&gt;
ROUND(IFERROR(VALUE(TRIM(SUBSTITUTE(AC42,CHAR(160),""))),0),2),
"KO : Le montant retenu TTC est supérieur au montant présenté TTC. Merci de revoir la ligne de dépense ou plafonner son montant.",
ROUND(IFERROR(VALUE(TRIM(SUBSTITUTE(BH42,CHAR(160),""))),0),2)&gt;
ROUND(IFERROR(VALUE(TRIM(SUBSTITUTE(AA42,CHAR(160),""))),0),2),
"Attention : Le montant retenu HT est supérieur au montant HT présenté. Merci de revoir la ligne de dépense, plafonner son montant, ou justifier la reventillation HT / TVA.",
ROUND(IFERROR(VALUE(TRIM(SUBSTITUTE(BI42,CHAR(160),""))),0),2)&gt;
ROUND(IFERROR(VALUE(TRIM(SUBSTITUTE(AB42,CHAR(160),""))),0),2),
"Attention : Le montant TVA retenu est supérieur au montant TVA présenté. Merci de revoir la ligne de dépense, plafonner son montant, ou justifier la reventillation HT / TVA.",
ROUND(IFERROR(VALUE(TRIM(SUBSTITUTE(AC42,CHAR(160),""))),0),2)=0,
"",
ROUND(IFERROR(VALUE(TRIM(SUBSTITUTE(BJ42,CHAR(160),""))),0),2)=
ROUND(IFERROR(VALUE(TRIM(SUBSTITUTE(AC42,CHAR(160),""))),0),2),
"OK",
ROUND(IFERROR(VALUE(TRIM(SUBSTITUTE(BJ42,CHAR(160),""))),0),2)=0,
"Attention : Montant présenté entièrement rejeté.",
ROUND(IFERROR(VALUE(TRIM(SUBSTITUTE(BJ42,CHAR(160),""))),0),2)&lt;
ROUND(IFERROR(VALUE(TRIM(SUBSTITUTE(AC42,CHAR(160),""))),0),2),
"Attention : Montant présenté partiellement rejeté.",
TRUE,""
))</f>
        <v/>
      </c>
      <c r="BN42" s="554" t="str">
        <f t="shared" si="45"/>
        <v/>
      </c>
      <c r="BO42" s="554" t="str">
        <f t="shared" si="46"/>
        <v/>
      </c>
      <c r="BP42" s="645" t="str">
        <f t="shared" si="47"/>
        <v/>
      </c>
    </row>
    <row r="43" spans="1:68" ht="15" customHeight="1">
      <c r="A43" s="630">
        <v>39</v>
      </c>
      <c r="B43" s="545"/>
      <c r="C43" s="545"/>
      <c r="D43" s="546"/>
      <c r="E43" s="545"/>
      <c r="F43" s="557"/>
      <c r="G43" s="552"/>
      <c r="H43" s="556"/>
      <c r="I43" s="545"/>
      <c r="J43" s="561"/>
      <c r="K43" s="564"/>
      <c r="L43" s="557"/>
      <c r="M43" s="548"/>
      <c r="N43" s="549"/>
      <c r="O43" s="573" t="str">
        <f t="shared" si="52"/>
        <v/>
      </c>
      <c r="P43" s="575"/>
      <c r="Q43" s="550"/>
      <c r="R43" s="549"/>
      <c r="S43" s="549"/>
      <c r="T43" s="573" t="str">
        <f t="shared" si="51"/>
        <v/>
      </c>
      <c r="U43" s="586"/>
      <c r="V43" s="549"/>
      <c r="W43" s="549"/>
      <c r="X43" s="549"/>
      <c r="Y43" s="587" t="str">
        <f t="shared" si="49"/>
        <v/>
      </c>
      <c r="Z43" s="114"/>
      <c r="AA43" s="600" t="str" cm="1">
        <f t="array" ref="AA43">IF((_xlfn.IFS(TRIM(SUBSTITUTE(Z43,CHAR(160),""))="Devis 1",IFERROR(VALUE(TRIM(SUBSTITUTE(M43,CHAR(160),""))),0),TRIM(SUBSTITUTE(Z43,CHAR(160),""))="Devis 2",IFERROR(VALUE(TRIM(SUBSTITUTE(R43,CHAR(160),""))),0),TRIM(SUBSTITUTE(Z43,CHAR(160),""))="Devis 3",IFERROR(VALUE(TRIM(SUBSTITUTE(W43,CHAR(160),""))),0),TRUE,0)*IFERROR(VALUE(TRIM(SUBSTITUTE(D43,CHAR(160),""))),0))=0,"",_xlfn.IFS(TRIM(SUBSTITUTE(Z43,CHAR(160),""))="Devis 1",IFERROR(VALUE(TRIM(SUBSTITUTE(M43,CHAR(160),""))),0),TRIM(SUBSTITUTE(Z43,CHAR(160),""))="Devis 2",IFERROR(VALUE(TRIM(SUBSTITUTE(R43,CHAR(160),""))),0),TRIM(SUBSTITUTE(Z43,CHAR(160),""))="Devis 3",IFERROR(VALUE(TRIM(SUBSTITUTE(W43,CHAR(160),""))),0),TRUE,0)*IFERROR(VALUE(TRIM(SUBSTITUTE(D43,CHAR(160),""))),0))</f>
        <v/>
      </c>
      <c r="AB43" s="551" t="str" cm="1">
        <f t="array" ref="AB43">IF(ROUND((_xlfn.IFS(TRIM(SUBSTITUTE(Z43,CHAR(160),""))="Devis 1",IFERROR(VALUE(TRIM(SUBSTITUTE(N43,CHAR(160),""))),0),TRIM(SUBSTITUTE(Z43,CHAR(160),""))="Devis 2",IFERROR(VALUE(TRIM(SUBSTITUTE(S43,CHAR(160),""))),0),TRIM(SUBSTITUTE(Z43,CHAR(160),""))="Devis 3",IFERROR(VALUE(TRIM(SUBSTITUTE(X43,CHAR(160),""))),0),TRUE,0)*IFERROR(VALUE(TRIM(SUBSTITUTE(D43,CHAR(160),""))),0)),2)=0,IF(AA43&lt;&gt;"",0,""),ROUND((_xlfn.IFS(TRIM(SUBSTITUTE(Z43,CHAR(160),""))="Devis 1",IFERROR(VALUE(TRIM(SUBSTITUTE(N43,CHAR(160),""))),0),TRIM(SUBSTITUTE(Z43,CHAR(160),""))="Devis 2",IFERROR(VALUE(TRIM(SUBSTITUTE(S43,CHAR(160),""))),0),TRIM(SUBSTITUTE(Z43,CHAR(160),""))="Devis 3",IFERROR(VALUE(TRIM(SUBSTITUTE(X43,CHAR(160),""))),0),TRUE,0)*IFERROR(VALUE(TRIM(SUBSTITUTE(D43,CHAR(160),""))),0)),2))</f>
        <v/>
      </c>
      <c r="AC43" s="601" t="str">
        <f t="shared" si="48"/>
        <v/>
      </c>
      <c r="AD43" s="629"/>
      <c r="AE43" s="644" t="str">
        <f t="shared" si="16"/>
        <v/>
      </c>
      <c r="AF43" s="553" t="str">
        <f t="shared" si="17"/>
        <v/>
      </c>
      <c r="AG43" s="553" t="str">
        <f t="shared" si="18"/>
        <v/>
      </c>
      <c r="AH43" s="553" t="str">
        <f t="shared" si="19"/>
        <v/>
      </c>
      <c r="AI43" s="553" t="str">
        <f t="shared" si="20"/>
        <v/>
      </c>
      <c r="AJ43" s="553" t="str">
        <f t="shared" si="21"/>
        <v/>
      </c>
      <c r="AK43" s="553" t="str">
        <f t="shared" si="22"/>
        <v/>
      </c>
      <c r="AL43" s="553" t="str">
        <f t="shared" si="23"/>
        <v/>
      </c>
      <c r="AM43" s="517" t="str">
        <f t="shared" si="24"/>
        <v/>
      </c>
      <c r="AN43" s="651" t="str">
        <f t="shared" si="25"/>
        <v/>
      </c>
      <c r="AO43" s="553" t="str">
        <f t="shared" si="26"/>
        <v/>
      </c>
      <c r="AP43" s="553" t="str">
        <f t="shared" si="27"/>
        <v/>
      </c>
      <c r="AQ43" s="553" t="str">
        <f t="shared" si="28"/>
        <v/>
      </c>
      <c r="AR43" s="573" t="str">
        <f t="shared" si="29"/>
        <v/>
      </c>
      <c r="AS43" s="656" t="str">
        <f t="shared" si="30"/>
        <v/>
      </c>
      <c r="AT43" s="553" t="str">
        <f t="shared" si="31"/>
        <v/>
      </c>
      <c r="AU43" s="553" t="str">
        <f t="shared" si="32"/>
        <v/>
      </c>
      <c r="AV43" s="553" t="str">
        <f t="shared" si="33"/>
        <v/>
      </c>
      <c r="AW43" s="573" t="str">
        <f t="shared" si="34"/>
        <v/>
      </c>
      <c r="AX43" s="657" t="str">
        <f t="shared" si="35"/>
        <v/>
      </c>
      <c r="AY43" s="553" t="str">
        <f t="shared" si="36"/>
        <v/>
      </c>
      <c r="AZ43" s="553" t="str">
        <f t="shared" si="37"/>
        <v/>
      </c>
      <c r="BA43" s="553" t="str">
        <f t="shared" si="38"/>
        <v/>
      </c>
      <c r="BB43" s="596" t="str">
        <f t="shared" si="39"/>
        <v/>
      </c>
      <c r="BC43" s="591" t="str">
        <f t="shared" si="40"/>
        <v/>
      </c>
      <c r="BD43" s="547"/>
      <c r="BE43" s="554" t="str">
        <f t="shared" si="41"/>
        <v/>
      </c>
      <c r="BF43" s="554" t="str">
        <f t="shared" si="42"/>
        <v/>
      </c>
      <c r="BG43" s="606" t="str">
        <f t="shared" si="43"/>
        <v/>
      </c>
      <c r="BH43" s="611" t="str" cm="1">
        <f t="array" ref="BH43">IF($AG43="","",
_xlfn.IFS(
$BC43="Devis 1",
IF(ISBLANK(AP43),"",IFERROR(VALUE(TRIM(SUBSTITUTE(AP43,CHAR(160),""))),0)*IFERROR(VALUE(TRIM(SUBSTITUTE($AG43,CHAR(160),""))),0)),
$BC43="Devis 2",
IF(ISBLANK(AU43),"",IFERROR(VALUE(TRIM(SUBSTITUTE(AU43,CHAR(160),""))),0)*IFERROR(VALUE(TRIM(SUBSTITUTE($AG43,CHAR(160),""))),0)),
$BC43="Devis 3",
IF(ISBLANK(AZ43),"",IFERROR(VALUE(TRIM(SUBSTITUTE(AZ43,CHAR(160),""))),0)*IFERROR(VALUE(TRIM(SUBSTITUTE($AG43,CHAR(160),""))),0)),
TRUE,0
)
)</f>
        <v/>
      </c>
      <c r="BI43" s="611" t="str" cm="1">
        <f t="array" ref="BI43">IF($AG43="","",
_xlfn.IFS(
$BC43="Devis 1",
IF(ISBLANK(AQ43),"",IFERROR(VALUE(TRIM(SUBSTITUTE(AQ43,CHAR(160),""))),0)*IFERROR(VALUE(TRIM(SUBSTITUTE($AG43,CHAR(160),""))),0)),
$BC43="Devis 2",
IF(ISBLANK(AV43),"",IFERROR(VALUE(TRIM(SUBSTITUTE(AV43,CHAR(160),""))),0)*IFERROR(VALUE(TRIM(SUBSTITUTE($AG43,CHAR(160),""))),0)),
$BC43="Devis 3",
IF(ISBLANK(BA43),"",IFERROR(VALUE(TRIM(SUBSTITUTE(BA43,CHAR(160),""))),0)*IFERROR(VALUE(TRIM(SUBSTITUTE($AG43,CHAR(160),""))),0)),
TRUE,0
)
)</f>
        <v/>
      </c>
      <c r="BJ43" s="612" t="str">
        <f t="shared" si="44"/>
        <v/>
      </c>
      <c r="BK43" s="608"/>
      <c r="BL43" s="555" t="str" cm="1">
        <f t="array" ref="BL43">IF(OR(BJ43="",BG43="",BH43="",BE43="",BI43="",BF43=""),"",_xlfn.IFS(
ROUND(IFERROR(VALUE(TRIM(SUBSTITUTE(BJ43,CHAR(160),""))),0),2)&gt;
ROUND(IFERROR(VALUE(TRIM(SUBSTITUTE(BG43,CHAR(160),""))),0),2),
"KO : Le montant retenu TTC est supérieur au montant raisonnable TTC. Merci de revoir la ligne de dépense ou plafonner son montant.",
ROUND(IFERROR(VALUE(TRIM(SUBSTITUTE(BH43,CHAR(160),""))),0),2)&gt;
ROUND(IFERROR(VALUE(TRIM(SUBSTITUTE(BE43,CHAR(160),""))),0),2),
"Attention : Le montant retenu HT est supérieur au montant HT raisonnable. Merci de revoir la ligne de dépense, plafonner son montant, ou justifier la reventillation HT / TVA.",
ROUND(IFERROR(VALUE(TRIM(SUBSTITUTE(BI43,CHAR(160),""))),0),2)&gt;
ROUND(IFERROR(VALUE(TRIM(SUBSTITUTE(BF43,CHAR(160),""))),0),2),
"Attention : Le montant TVA retenu est supérieur au montant TVA raisonnable. Merci de revoir la ligne de dépense, plafonner son montant, ou justifier la reventillation HT / TVA.",
ROUND(IFERROR(VALUE(TRIM(SUBSTITUTE(BJ43,CHAR(160),""))),0),2)&gt;
ROUND(IFERROR(VALUE(TRIM(SUBSTITUTE(MIN(O43,T43,Y43),CHAR(160),""))),0),2),
"Attention : Le devis retenu n'est pas le moins cher. Une justification de la part du porteur est nécessaire.",
ROUND(IFERROR(VALUE(TRIM(SUBSTITUTE(BJ43,CHAR(160),""))),0),2)=0,
"Attention : montant présenté entièrement écarté",
ROUND(IFERROR(VALUE(TRIM(SUBSTITUTE(BG43,CHAR(160),""))),0),2)=
ROUND(IFERROR(VALUE(TRIM(SUBSTITUTE(BJ43,CHAR(160),""))),0),2),
"OK",
ROUND(IFERROR(VALUE(TRIM(SUBSTITUTE(BG43,CHAR(160),""))),0),2)&gt;
ROUND(IFERROR(VALUE(TRIM(SUBSTITUTE(BJ43,CHAR(160),""))),0),2),
" OK : Montant instruit inférieur au montant raisonnable.",
TRUE,""
))</f>
        <v/>
      </c>
      <c r="BM43" s="555" t="str" cm="1">
        <f t="array" ref="BM43">IF(OR(BJ43="",AC43="",BH43="",AA43="",BI43="",AB43=""),"",_xlfn.IFS(
ROUND(IFERROR(VALUE(TRIM(SUBSTITUTE(BJ43,CHAR(160),""))),0),2)&gt;
ROUND(IFERROR(VALUE(TRIM(SUBSTITUTE(AC43,CHAR(160),""))),0),2),
"KO : Le montant retenu TTC est supérieur au montant présenté TTC. Merci de revoir la ligne de dépense ou plafonner son montant.",
ROUND(IFERROR(VALUE(TRIM(SUBSTITUTE(BH43,CHAR(160),""))),0),2)&gt;
ROUND(IFERROR(VALUE(TRIM(SUBSTITUTE(AA43,CHAR(160),""))),0),2),
"Attention : Le montant retenu HT est supérieur au montant HT présenté. Merci de revoir la ligne de dépense, plafonner son montant, ou justifier la reventillation HT / TVA.",
ROUND(IFERROR(VALUE(TRIM(SUBSTITUTE(BI43,CHAR(160),""))),0),2)&gt;
ROUND(IFERROR(VALUE(TRIM(SUBSTITUTE(AB43,CHAR(160),""))),0),2),
"Attention : Le montant TVA retenu est supérieur au montant TVA présenté. Merci de revoir la ligne de dépense, plafonner son montant, ou justifier la reventillation HT / TVA.",
ROUND(IFERROR(VALUE(TRIM(SUBSTITUTE(AC43,CHAR(160),""))),0),2)=0,
"",
ROUND(IFERROR(VALUE(TRIM(SUBSTITUTE(BJ43,CHAR(160),""))),0),2)=
ROUND(IFERROR(VALUE(TRIM(SUBSTITUTE(AC43,CHAR(160),""))),0),2),
"OK",
ROUND(IFERROR(VALUE(TRIM(SUBSTITUTE(BJ43,CHAR(160),""))),0),2)=0,
"Attention : Montant présenté entièrement rejeté.",
ROUND(IFERROR(VALUE(TRIM(SUBSTITUTE(BJ43,CHAR(160),""))),0),2)&lt;
ROUND(IFERROR(VALUE(TRIM(SUBSTITUTE(AC43,CHAR(160),""))),0),2),
"Attention : Montant présenté partiellement rejeté.",
TRUE,""
))</f>
        <v/>
      </c>
      <c r="BN43" s="554" t="str">
        <f t="shared" si="45"/>
        <v/>
      </c>
      <c r="BO43" s="554" t="str">
        <f t="shared" si="46"/>
        <v/>
      </c>
      <c r="BP43" s="645" t="str">
        <f t="shared" si="47"/>
        <v/>
      </c>
    </row>
    <row r="44" spans="1:68" ht="15" customHeight="1">
      <c r="A44" s="630">
        <v>40</v>
      </c>
      <c r="B44" s="545"/>
      <c r="C44" s="545"/>
      <c r="D44" s="546"/>
      <c r="E44" s="545"/>
      <c r="F44" s="557"/>
      <c r="G44" s="552"/>
      <c r="H44" s="556"/>
      <c r="I44" s="545"/>
      <c r="J44" s="561"/>
      <c r="K44" s="564"/>
      <c r="L44" s="557"/>
      <c r="M44" s="548"/>
      <c r="N44" s="549"/>
      <c r="O44" s="573" t="str">
        <f t="shared" si="52"/>
        <v/>
      </c>
      <c r="P44" s="575"/>
      <c r="Q44" s="550"/>
      <c r="R44" s="549"/>
      <c r="S44" s="549"/>
      <c r="T44" s="573" t="str">
        <f t="shared" si="51"/>
        <v/>
      </c>
      <c r="U44" s="586"/>
      <c r="V44" s="549"/>
      <c r="W44" s="549"/>
      <c r="X44" s="549"/>
      <c r="Y44" s="587" t="str">
        <f t="shared" si="49"/>
        <v/>
      </c>
      <c r="Z44" s="114"/>
      <c r="AA44" s="600" t="str" cm="1">
        <f t="array" ref="AA44">IF((_xlfn.IFS(TRIM(SUBSTITUTE(Z44,CHAR(160),""))="Devis 1",IFERROR(VALUE(TRIM(SUBSTITUTE(M44,CHAR(160),""))),0),TRIM(SUBSTITUTE(Z44,CHAR(160),""))="Devis 2",IFERROR(VALUE(TRIM(SUBSTITUTE(R44,CHAR(160),""))),0),TRIM(SUBSTITUTE(Z44,CHAR(160),""))="Devis 3",IFERROR(VALUE(TRIM(SUBSTITUTE(W44,CHAR(160),""))),0),TRUE,0)*IFERROR(VALUE(TRIM(SUBSTITUTE(D44,CHAR(160),""))),0))=0,"",_xlfn.IFS(TRIM(SUBSTITUTE(Z44,CHAR(160),""))="Devis 1",IFERROR(VALUE(TRIM(SUBSTITUTE(M44,CHAR(160),""))),0),TRIM(SUBSTITUTE(Z44,CHAR(160),""))="Devis 2",IFERROR(VALUE(TRIM(SUBSTITUTE(R44,CHAR(160),""))),0),TRIM(SUBSTITUTE(Z44,CHAR(160),""))="Devis 3",IFERROR(VALUE(TRIM(SUBSTITUTE(W44,CHAR(160),""))),0),TRUE,0)*IFERROR(VALUE(TRIM(SUBSTITUTE(D44,CHAR(160),""))),0))</f>
        <v/>
      </c>
      <c r="AB44" s="551" t="str" cm="1">
        <f t="array" ref="AB44">IF(ROUND((_xlfn.IFS(TRIM(SUBSTITUTE(Z44,CHAR(160),""))="Devis 1",IFERROR(VALUE(TRIM(SUBSTITUTE(N44,CHAR(160),""))),0),TRIM(SUBSTITUTE(Z44,CHAR(160),""))="Devis 2",IFERROR(VALUE(TRIM(SUBSTITUTE(S44,CHAR(160),""))),0),TRIM(SUBSTITUTE(Z44,CHAR(160),""))="Devis 3",IFERROR(VALUE(TRIM(SUBSTITUTE(X44,CHAR(160),""))),0),TRUE,0)*IFERROR(VALUE(TRIM(SUBSTITUTE(D44,CHAR(160),""))),0)),2)=0,IF(AA44&lt;&gt;"",0,""),ROUND((_xlfn.IFS(TRIM(SUBSTITUTE(Z44,CHAR(160),""))="Devis 1",IFERROR(VALUE(TRIM(SUBSTITUTE(N44,CHAR(160),""))),0),TRIM(SUBSTITUTE(Z44,CHAR(160),""))="Devis 2",IFERROR(VALUE(TRIM(SUBSTITUTE(S44,CHAR(160),""))),0),TRIM(SUBSTITUTE(Z44,CHAR(160),""))="Devis 3",IFERROR(VALUE(TRIM(SUBSTITUTE(X44,CHAR(160),""))),0),TRUE,0)*IFERROR(VALUE(TRIM(SUBSTITUTE(D44,CHAR(160),""))),0)),2))</f>
        <v/>
      </c>
      <c r="AC44" s="601" t="str">
        <f t="shared" si="48"/>
        <v/>
      </c>
      <c r="AD44" s="629"/>
      <c r="AE44" s="644" t="str">
        <f t="shared" si="16"/>
        <v/>
      </c>
      <c r="AF44" s="553" t="str">
        <f t="shared" si="17"/>
        <v/>
      </c>
      <c r="AG44" s="553" t="str">
        <f t="shared" si="18"/>
        <v/>
      </c>
      <c r="AH44" s="553" t="str">
        <f t="shared" si="19"/>
        <v/>
      </c>
      <c r="AI44" s="553" t="str">
        <f t="shared" si="20"/>
        <v/>
      </c>
      <c r="AJ44" s="553" t="str">
        <f t="shared" si="21"/>
        <v/>
      </c>
      <c r="AK44" s="553" t="str">
        <f t="shared" si="22"/>
        <v/>
      </c>
      <c r="AL44" s="553" t="str">
        <f t="shared" si="23"/>
        <v/>
      </c>
      <c r="AM44" s="517" t="str">
        <f t="shared" si="24"/>
        <v/>
      </c>
      <c r="AN44" s="651" t="str">
        <f t="shared" si="25"/>
        <v/>
      </c>
      <c r="AO44" s="553" t="str">
        <f t="shared" si="26"/>
        <v/>
      </c>
      <c r="AP44" s="553" t="str">
        <f t="shared" si="27"/>
        <v/>
      </c>
      <c r="AQ44" s="553" t="str">
        <f t="shared" si="28"/>
        <v/>
      </c>
      <c r="AR44" s="573" t="str">
        <f t="shared" si="29"/>
        <v/>
      </c>
      <c r="AS44" s="656" t="str">
        <f t="shared" si="30"/>
        <v/>
      </c>
      <c r="AT44" s="553" t="str">
        <f t="shared" si="31"/>
        <v/>
      </c>
      <c r="AU44" s="553" t="str">
        <f t="shared" si="32"/>
        <v/>
      </c>
      <c r="AV44" s="553" t="str">
        <f t="shared" si="33"/>
        <v/>
      </c>
      <c r="AW44" s="573" t="str">
        <f t="shared" si="34"/>
        <v/>
      </c>
      <c r="AX44" s="657" t="str">
        <f t="shared" si="35"/>
        <v/>
      </c>
      <c r="AY44" s="553" t="str">
        <f t="shared" si="36"/>
        <v/>
      </c>
      <c r="AZ44" s="553" t="str">
        <f t="shared" si="37"/>
        <v/>
      </c>
      <c r="BA44" s="553" t="str">
        <f t="shared" si="38"/>
        <v/>
      </c>
      <c r="BB44" s="596" t="str">
        <f t="shared" si="39"/>
        <v/>
      </c>
      <c r="BC44" s="591" t="str">
        <f t="shared" si="40"/>
        <v/>
      </c>
      <c r="BD44" s="547"/>
      <c r="BE44" s="554" t="str">
        <f t="shared" si="41"/>
        <v/>
      </c>
      <c r="BF44" s="554" t="str">
        <f t="shared" si="42"/>
        <v/>
      </c>
      <c r="BG44" s="606" t="str">
        <f t="shared" si="43"/>
        <v/>
      </c>
      <c r="BH44" s="611" t="str" cm="1">
        <f t="array" ref="BH44">IF($AG44="","",
_xlfn.IFS(
$BC44="Devis 1",
IF(ISBLANK(AP44),"",IFERROR(VALUE(TRIM(SUBSTITUTE(AP44,CHAR(160),""))),0)*IFERROR(VALUE(TRIM(SUBSTITUTE($AG44,CHAR(160),""))),0)),
$BC44="Devis 2",
IF(ISBLANK(AU44),"",IFERROR(VALUE(TRIM(SUBSTITUTE(AU44,CHAR(160),""))),0)*IFERROR(VALUE(TRIM(SUBSTITUTE($AG44,CHAR(160),""))),0)),
$BC44="Devis 3",
IF(ISBLANK(AZ44),"",IFERROR(VALUE(TRIM(SUBSTITUTE(AZ44,CHAR(160),""))),0)*IFERROR(VALUE(TRIM(SUBSTITUTE($AG44,CHAR(160),""))),0)),
TRUE,0
)
)</f>
        <v/>
      </c>
      <c r="BI44" s="611" t="str" cm="1">
        <f t="array" ref="BI44">IF($AG44="","",
_xlfn.IFS(
$BC44="Devis 1",
IF(ISBLANK(AQ44),"",IFERROR(VALUE(TRIM(SUBSTITUTE(AQ44,CHAR(160),""))),0)*IFERROR(VALUE(TRIM(SUBSTITUTE($AG44,CHAR(160),""))),0)),
$BC44="Devis 2",
IF(ISBLANK(AV44),"",IFERROR(VALUE(TRIM(SUBSTITUTE(AV44,CHAR(160),""))),0)*IFERROR(VALUE(TRIM(SUBSTITUTE($AG44,CHAR(160),""))),0)),
$BC44="Devis 3",
IF(ISBLANK(BA44),"",IFERROR(VALUE(TRIM(SUBSTITUTE(BA44,CHAR(160),""))),0)*IFERROR(VALUE(TRIM(SUBSTITUTE($AG44,CHAR(160),""))),0)),
TRUE,0
)
)</f>
        <v/>
      </c>
      <c r="BJ44" s="612" t="str">
        <f t="shared" si="44"/>
        <v/>
      </c>
      <c r="BK44" s="608"/>
      <c r="BL44" s="555" t="str" cm="1">
        <f t="array" ref="BL44">IF(OR(BJ44="",BG44="",BH44="",BE44="",BI44="",BF44=""),"",_xlfn.IFS(
ROUND(IFERROR(VALUE(TRIM(SUBSTITUTE(BJ44,CHAR(160),""))),0),2)&gt;
ROUND(IFERROR(VALUE(TRIM(SUBSTITUTE(BG44,CHAR(160),""))),0),2),
"KO : Le montant retenu TTC est supérieur au montant raisonnable TTC. Merci de revoir la ligne de dépense ou plafonner son montant.",
ROUND(IFERROR(VALUE(TRIM(SUBSTITUTE(BH44,CHAR(160),""))),0),2)&gt;
ROUND(IFERROR(VALUE(TRIM(SUBSTITUTE(BE44,CHAR(160),""))),0),2),
"Attention : Le montant retenu HT est supérieur au montant HT raisonnable. Merci de revoir la ligne de dépense, plafonner son montant, ou justifier la reventillation HT / TVA.",
ROUND(IFERROR(VALUE(TRIM(SUBSTITUTE(BI44,CHAR(160),""))),0),2)&gt;
ROUND(IFERROR(VALUE(TRIM(SUBSTITUTE(BF44,CHAR(160),""))),0),2),
"Attention : Le montant TVA retenu est supérieur au montant TVA raisonnable. Merci de revoir la ligne de dépense, plafonner son montant, ou justifier la reventillation HT / TVA.",
ROUND(IFERROR(VALUE(TRIM(SUBSTITUTE(BJ44,CHAR(160),""))),0),2)&gt;
ROUND(IFERROR(VALUE(TRIM(SUBSTITUTE(MIN(O44,T44,Y44),CHAR(160),""))),0),2),
"Attention : Le devis retenu n'est pas le moins cher. Une justification de la part du porteur est nécessaire.",
ROUND(IFERROR(VALUE(TRIM(SUBSTITUTE(BJ44,CHAR(160),""))),0),2)=0,
"Attention : montant présenté entièrement écarté",
ROUND(IFERROR(VALUE(TRIM(SUBSTITUTE(BG44,CHAR(160),""))),0),2)=
ROUND(IFERROR(VALUE(TRIM(SUBSTITUTE(BJ44,CHAR(160),""))),0),2),
"OK",
ROUND(IFERROR(VALUE(TRIM(SUBSTITUTE(BG44,CHAR(160),""))),0),2)&gt;
ROUND(IFERROR(VALUE(TRIM(SUBSTITUTE(BJ44,CHAR(160),""))),0),2),
" OK : Montant instruit inférieur au montant raisonnable.",
TRUE,""
))</f>
        <v/>
      </c>
      <c r="BM44" s="555" t="str" cm="1">
        <f t="array" ref="BM44">IF(OR(BJ44="",AC44="",BH44="",AA44="",BI44="",AB44=""),"",_xlfn.IFS(
ROUND(IFERROR(VALUE(TRIM(SUBSTITUTE(BJ44,CHAR(160),""))),0),2)&gt;
ROUND(IFERROR(VALUE(TRIM(SUBSTITUTE(AC44,CHAR(160),""))),0),2),
"KO : Le montant retenu TTC est supérieur au montant présenté TTC. Merci de revoir la ligne de dépense ou plafonner son montant.",
ROUND(IFERROR(VALUE(TRIM(SUBSTITUTE(BH44,CHAR(160),""))),0),2)&gt;
ROUND(IFERROR(VALUE(TRIM(SUBSTITUTE(AA44,CHAR(160),""))),0),2),
"Attention : Le montant retenu HT est supérieur au montant HT présenté. Merci de revoir la ligne de dépense, plafonner son montant, ou justifier la reventillation HT / TVA.",
ROUND(IFERROR(VALUE(TRIM(SUBSTITUTE(BI44,CHAR(160),""))),0),2)&gt;
ROUND(IFERROR(VALUE(TRIM(SUBSTITUTE(AB44,CHAR(160),""))),0),2),
"Attention : Le montant TVA retenu est supérieur au montant TVA présenté. Merci de revoir la ligne de dépense, plafonner son montant, ou justifier la reventillation HT / TVA.",
ROUND(IFERROR(VALUE(TRIM(SUBSTITUTE(AC44,CHAR(160),""))),0),2)=0,
"",
ROUND(IFERROR(VALUE(TRIM(SUBSTITUTE(BJ44,CHAR(160),""))),0),2)=
ROUND(IFERROR(VALUE(TRIM(SUBSTITUTE(AC44,CHAR(160),""))),0),2),
"OK",
ROUND(IFERROR(VALUE(TRIM(SUBSTITUTE(BJ44,CHAR(160),""))),0),2)=0,
"Attention : Montant présenté entièrement rejeté.",
ROUND(IFERROR(VALUE(TRIM(SUBSTITUTE(BJ44,CHAR(160),""))),0),2)&lt;
ROUND(IFERROR(VALUE(TRIM(SUBSTITUTE(AC44,CHAR(160),""))),0),2),
"Attention : Montant présenté partiellement rejeté.",
TRUE,""
))</f>
        <v/>
      </c>
      <c r="BN44" s="554" t="str">
        <f t="shared" si="45"/>
        <v/>
      </c>
      <c r="BO44" s="554" t="str">
        <f t="shared" si="46"/>
        <v/>
      </c>
      <c r="BP44" s="645" t="str">
        <f t="shared" si="47"/>
        <v/>
      </c>
    </row>
    <row r="45" spans="1:68" ht="15" customHeight="1">
      <c r="A45" s="630">
        <v>41</v>
      </c>
      <c r="B45" s="545"/>
      <c r="C45" s="545"/>
      <c r="D45" s="546"/>
      <c r="E45" s="545"/>
      <c r="F45" s="557"/>
      <c r="G45" s="552"/>
      <c r="H45" s="556"/>
      <c r="I45" s="545"/>
      <c r="J45" s="561"/>
      <c r="K45" s="564"/>
      <c r="L45" s="557"/>
      <c r="M45" s="548"/>
      <c r="N45" s="549"/>
      <c r="O45" s="573" t="str">
        <f t="shared" si="52"/>
        <v/>
      </c>
      <c r="P45" s="575"/>
      <c r="Q45" s="550"/>
      <c r="R45" s="549"/>
      <c r="S45" s="549"/>
      <c r="T45" s="573" t="str">
        <f t="shared" si="51"/>
        <v/>
      </c>
      <c r="U45" s="586"/>
      <c r="V45" s="549"/>
      <c r="W45" s="549"/>
      <c r="X45" s="549"/>
      <c r="Y45" s="587" t="str">
        <f t="shared" si="49"/>
        <v/>
      </c>
      <c r="Z45" s="114"/>
      <c r="AA45" s="600" t="str" cm="1">
        <f t="array" ref="AA45">IF((_xlfn.IFS(TRIM(SUBSTITUTE(Z45,CHAR(160),""))="Devis 1",IFERROR(VALUE(TRIM(SUBSTITUTE(M45,CHAR(160),""))),0),TRIM(SUBSTITUTE(Z45,CHAR(160),""))="Devis 2",IFERROR(VALUE(TRIM(SUBSTITUTE(R45,CHAR(160),""))),0),TRIM(SUBSTITUTE(Z45,CHAR(160),""))="Devis 3",IFERROR(VALUE(TRIM(SUBSTITUTE(W45,CHAR(160),""))),0),TRUE,0)*IFERROR(VALUE(TRIM(SUBSTITUTE(D45,CHAR(160),""))),0))=0,"",_xlfn.IFS(TRIM(SUBSTITUTE(Z45,CHAR(160),""))="Devis 1",IFERROR(VALUE(TRIM(SUBSTITUTE(M45,CHAR(160),""))),0),TRIM(SUBSTITUTE(Z45,CHAR(160),""))="Devis 2",IFERROR(VALUE(TRIM(SUBSTITUTE(R45,CHAR(160),""))),0),TRIM(SUBSTITUTE(Z45,CHAR(160),""))="Devis 3",IFERROR(VALUE(TRIM(SUBSTITUTE(W45,CHAR(160),""))),0),TRUE,0)*IFERROR(VALUE(TRIM(SUBSTITUTE(D45,CHAR(160),""))),0))</f>
        <v/>
      </c>
      <c r="AB45" s="551" t="str" cm="1">
        <f t="array" ref="AB45">IF(ROUND((_xlfn.IFS(TRIM(SUBSTITUTE(Z45,CHAR(160),""))="Devis 1",IFERROR(VALUE(TRIM(SUBSTITUTE(N45,CHAR(160),""))),0),TRIM(SUBSTITUTE(Z45,CHAR(160),""))="Devis 2",IFERROR(VALUE(TRIM(SUBSTITUTE(S45,CHAR(160),""))),0),TRIM(SUBSTITUTE(Z45,CHAR(160),""))="Devis 3",IFERROR(VALUE(TRIM(SUBSTITUTE(X45,CHAR(160),""))),0),TRUE,0)*IFERROR(VALUE(TRIM(SUBSTITUTE(D45,CHAR(160),""))),0)),2)=0,IF(AA45&lt;&gt;"",0,""),ROUND((_xlfn.IFS(TRIM(SUBSTITUTE(Z45,CHAR(160),""))="Devis 1",IFERROR(VALUE(TRIM(SUBSTITUTE(N45,CHAR(160),""))),0),TRIM(SUBSTITUTE(Z45,CHAR(160),""))="Devis 2",IFERROR(VALUE(TRIM(SUBSTITUTE(S45,CHAR(160),""))),0),TRIM(SUBSTITUTE(Z45,CHAR(160),""))="Devis 3",IFERROR(VALUE(TRIM(SUBSTITUTE(X45,CHAR(160),""))),0),TRUE,0)*IFERROR(VALUE(TRIM(SUBSTITUTE(D45,CHAR(160),""))),0)),2))</f>
        <v/>
      </c>
      <c r="AC45" s="601" t="str">
        <f t="shared" si="48"/>
        <v/>
      </c>
      <c r="AD45" s="629"/>
      <c r="AE45" s="644" t="str">
        <f t="shared" si="16"/>
        <v/>
      </c>
      <c r="AF45" s="553" t="str">
        <f t="shared" si="17"/>
        <v/>
      </c>
      <c r="AG45" s="553" t="str">
        <f t="shared" si="18"/>
        <v/>
      </c>
      <c r="AH45" s="553" t="str">
        <f t="shared" si="19"/>
        <v/>
      </c>
      <c r="AI45" s="553" t="str">
        <f t="shared" si="20"/>
        <v/>
      </c>
      <c r="AJ45" s="553" t="str">
        <f t="shared" si="21"/>
        <v/>
      </c>
      <c r="AK45" s="553" t="str">
        <f t="shared" si="22"/>
        <v/>
      </c>
      <c r="AL45" s="553" t="str">
        <f t="shared" si="23"/>
        <v/>
      </c>
      <c r="AM45" s="517" t="str">
        <f t="shared" si="24"/>
        <v/>
      </c>
      <c r="AN45" s="651" t="str">
        <f t="shared" si="25"/>
        <v/>
      </c>
      <c r="AO45" s="553" t="str">
        <f t="shared" si="26"/>
        <v/>
      </c>
      <c r="AP45" s="553" t="str">
        <f t="shared" si="27"/>
        <v/>
      </c>
      <c r="AQ45" s="553" t="str">
        <f t="shared" si="28"/>
        <v/>
      </c>
      <c r="AR45" s="573" t="str">
        <f t="shared" si="29"/>
        <v/>
      </c>
      <c r="AS45" s="656" t="str">
        <f t="shared" si="30"/>
        <v/>
      </c>
      <c r="AT45" s="553" t="str">
        <f t="shared" si="31"/>
        <v/>
      </c>
      <c r="AU45" s="553" t="str">
        <f t="shared" si="32"/>
        <v/>
      </c>
      <c r="AV45" s="553" t="str">
        <f t="shared" si="33"/>
        <v/>
      </c>
      <c r="AW45" s="573" t="str">
        <f t="shared" si="34"/>
        <v/>
      </c>
      <c r="AX45" s="657" t="str">
        <f t="shared" si="35"/>
        <v/>
      </c>
      <c r="AY45" s="553" t="str">
        <f t="shared" si="36"/>
        <v/>
      </c>
      <c r="AZ45" s="553" t="str">
        <f t="shared" si="37"/>
        <v/>
      </c>
      <c r="BA45" s="553" t="str">
        <f t="shared" si="38"/>
        <v/>
      </c>
      <c r="BB45" s="596" t="str">
        <f t="shared" si="39"/>
        <v/>
      </c>
      <c r="BC45" s="591" t="str">
        <f t="shared" si="40"/>
        <v/>
      </c>
      <c r="BD45" s="547"/>
      <c r="BE45" s="554" t="str">
        <f t="shared" si="41"/>
        <v/>
      </c>
      <c r="BF45" s="554" t="str">
        <f t="shared" si="42"/>
        <v/>
      </c>
      <c r="BG45" s="606" t="str">
        <f t="shared" si="43"/>
        <v/>
      </c>
      <c r="BH45" s="611" t="str" cm="1">
        <f t="array" ref="BH45">IF($AG45="","",
_xlfn.IFS(
$BC45="Devis 1",
IF(ISBLANK(AP45),"",IFERROR(VALUE(TRIM(SUBSTITUTE(AP45,CHAR(160),""))),0)*IFERROR(VALUE(TRIM(SUBSTITUTE($AG45,CHAR(160),""))),0)),
$BC45="Devis 2",
IF(ISBLANK(AU45),"",IFERROR(VALUE(TRIM(SUBSTITUTE(AU45,CHAR(160),""))),0)*IFERROR(VALUE(TRIM(SUBSTITUTE($AG45,CHAR(160),""))),0)),
$BC45="Devis 3",
IF(ISBLANK(AZ45),"",IFERROR(VALUE(TRIM(SUBSTITUTE(AZ45,CHAR(160),""))),0)*IFERROR(VALUE(TRIM(SUBSTITUTE($AG45,CHAR(160),""))),0)),
TRUE,0
)
)</f>
        <v/>
      </c>
      <c r="BI45" s="611" t="str" cm="1">
        <f t="array" ref="BI45">IF($AG45="","",
_xlfn.IFS(
$BC45="Devis 1",
IF(ISBLANK(AQ45),"",IFERROR(VALUE(TRIM(SUBSTITUTE(AQ45,CHAR(160),""))),0)*IFERROR(VALUE(TRIM(SUBSTITUTE($AG45,CHAR(160),""))),0)),
$BC45="Devis 2",
IF(ISBLANK(AV45),"",IFERROR(VALUE(TRIM(SUBSTITUTE(AV45,CHAR(160),""))),0)*IFERROR(VALUE(TRIM(SUBSTITUTE($AG45,CHAR(160),""))),0)),
$BC45="Devis 3",
IF(ISBLANK(BA45),"",IFERROR(VALUE(TRIM(SUBSTITUTE(BA45,CHAR(160),""))),0)*IFERROR(VALUE(TRIM(SUBSTITUTE($AG45,CHAR(160),""))),0)),
TRUE,0
)
)</f>
        <v/>
      </c>
      <c r="BJ45" s="612" t="str">
        <f t="shared" si="44"/>
        <v/>
      </c>
      <c r="BK45" s="608"/>
      <c r="BL45" s="555" t="str" cm="1">
        <f t="array" ref="BL45">IF(OR(BJ45="",BG45="",BH45="",BE45="",BI45="",BF45=""),"",_xlfn.IFS(
ROUND(IFERROR(VALUE(TRIM(SUBSTITUTE(BJ45,CHAR(160),""))),0),2)&gt;
ROUND(IFERROR(VALUE(TRIM(SUBSTITUTE(BG45,CHAR(160),""))),0),2),
"KO : Le montant retenu TTC est supérieur au montant raisonnable TTC. Merci de revoir la ligne de dépense ou plafonner son montant.",
ROUND(IFERROR(VALUE(TRIM(SUBSTITUTE(BH45,CHAR(160),""))),0),2)&gt;
ROUND(IFERROR(VALUE(TRIM(SUBSTITUTE(BE45,CHAR(160),""))),0),2),
"Attention : Le montant retenu HT est supérieur au montant HT raisonnable. Merci de revoir la ligne de dépense, plafonner son montant, ou justifier la reventillation HT / TVA.",
ROUND(IFERROR(VALUE(TRIM(SUBSTITUTE(BI45,CHAR(160),""))),0),2)&gt;
ROUND(IFERROR(VALUE(TRIM(SUBSTITUTE(BF45,CHAR(160),""))),0),2),
"Attention : Le montant TVA retenu est supérieur au montant TVA raisonnable. Merci de revoir la ligne de dépense, plafonner son montant, ou justifier la reventillation HT / TVA.",
ROUND(IFERROR(VALUE(TRIM(SUBSTITUTE(BJ45,CHAR(160),""))),0),2)&gt;
ROUND(IFERROR(VALUE(TRIM(SUBSTITUTE(MIN(O45,T45,Y45),CHAR(160),""))),0),2),
"Attention : Le devis retenu n'est pas le moins cher. Une justification de la part du porteur est nécessaire.",
ROUND(IFERROR(VALUE(TRIM(SUBSTITUTE(BJ45,CHAR(160),""))),0),2)=0,
"Attention : montant présenté entièrement écarté",
ROUND(IFERROR(VALUE(TRIM(SUBSTITUTE(BG45,CHAR(160),""))),0),2)=
ROUND(IFERROR(VALUE(TRIM(SUBSTITUTE(BJ45,CHAR(160),""))),0),2),
"OK",
ROUND(IFERROR(VALUE(TRIM(SUBSTITUTE(BG45,CHAR(160),""))),0),2)&gt;
ROUND(IFERROR(VALUE(TRIM(SUBSTITUTE(BJ45,CHAR(160),""))),0),2),
" OK : Montant instruit inférieur au montant raisonnable.",
TRUE,""
))</f>
        <v/>
      </c>
      <c r="BM45" s="555" t="str" cm="1">
        <f t="array" ref="BM45">IF(OR(BJ45="",AC45="",BH45="",AA45="",BI45="",AB45=""),"",_xlfn.IFS(
ROUND(IFERROR(VALUE(TRIM(SUBSTITUTE(BJ45,CHAR(160),""))),0),2)&gt;
ROUND(IFERROR(VALUE(TRIM(SUBSTITUTE(AC45,CHAR(160),""))),0),2),
"KO : Le montant retenu TTC est supérieur au montant présenté TTC. Merci de revoir la ligne de dépense ou plafonner son montant.",
ROUND(IFERROR(VALUE(TRIM(SUBSTITUTE(BH45,CHAR(160),""))),0),2)&gt;
ROUND(IFERROR(VALUE(TRIM(SUBSTITUTE(AA45,CHAR(160),""))),0),2),
"Attention : Le montant retenu HT est supérieur au montant HT présenté. Merci de revoir la ligne de dépense, plafonner son montant, ou justifier la reventillation HT / TVA.",
ROUND(IFERROR(VALUE(TRIM(SUBSTITUTE(BI45,CHAR(160),""))),0),2)&gt;
ROUND(IFERROR(VALUE(TRIM(SUBSTITUTE(AB45,CHAR(160),""))),0),2),
"Attention : Le montant TVA retenu est supérieur au montant TVA présenté. Merci de revoir la ligne de dépense, plafonner son montant, ou justifier la reventillation HT / TVA.",
ROUND(IFERROR(VALUE(TRIM(SUBSTITUTE(AC45,CHAR(160),""))),0),2)=0,
"",
ROUND(IFERROR(VALUE(TRIM(SUBSTITUTE(BJ45,CHAR(160),""))),0),2)=
ROUND(IFERROR(VALUE(TRIM(SUBSTITUTE(AC45,CHAR(160),""))),0),2),
"OK",
ROUND(IFERROR(VALUE(TRIM(SUBSTITUTE(BJ45,CHAR(160),""))),0),2)=0,
"Attention : Montant présenté entièrement rejeté.",
ROUND(IFERROR(VALUE(TRIM(SUBSTITUTE(BJ45,CHAR(160),""))),0),2)&lt;
ROUND(IFERROR(VALUE(TRIM(SUBSTITUTE(AC45,CHAR(160),""))),0),2),
"Attention : Montant présenté partiellement rejeté.",
TRUE,""
))</f>
        <v/>
      </c>
      <c r="BN45" s="554" t="str">
        <f t="shared" si="45"/>
        <v/>
      </c>
      <c r="BO45" s="554" t="str">
        <f t="shared" si="46"/>
        <v/>
      </c>
      <c r="BP45" s="645" t="str">
        <f t="shared" si="47"/>
        <v/>
      </c>
    </row>
    <row r="46" spans="1:68" ht="15" customHeight="1">
      <c r="A46" s="630">
        <v>42</v>
      </c>
      <c r="B46" s="545"/>
      <c r="C46" s="545"/>
      <c r="D46" s="546"/>
      <c r="E46" s="545"/>
      <c r="F46" s="557"/>
      <c r="G46" s="552"/>
      <c r="H46" s="556"/>
      <c r="I46" s="545"/>
      <c r="J46" s="561"/>
      <c r="K46" s="564"/>
      <c r="L46" s="557"/>
      <c r="M46" s="548"/>
      <c r="N46" s="549"/>
      <c r="O46" s="573" t="str">
        <f t="shared" si="52"/>
        <v/>
      </c>
      <c r="P46" s="575"/>
      <c r="Q46" s="550"/>
      <c r="R46" s="549"/>
      <c r="S46" s="549"/>
      <c r="T46" s="573" t="str">
        <f t="shared" si="51"/>
        <v/>
      </c>
      <c r="U46" s="586"/>
      <c r="V46" s="549"/>
      <c r="W46" s="549"/>
      <c r="X46" s="549"/>
      <c r="Y46" s="587" t="str">
        <f t="shared" si="49"/>
        <v/>
      </c>
      <c r="Z46" s="114"/>
      <c r="AA46" s="600" t="str" cm="1">
        <f t="array" ref="AA46">IF((_xlfn.IFS(TRIM(SUBSTITUTE(Z46,CHAR(160),""))="Devis 1",IFERROR(VALUE(TRIM(SUBSTITUTE(M46,CHAR(160),""))),0),TRIM(SUBSTITUTE(Z46,CHAR(160),""))="Devis 2",IFERROR(VALUE(TRIM(SUBSTITUTE(R46,CHAR(160),""))),0),TRIM(SUBSTITUTE(Z46,CHAR(160),""))="Devis 3",IFERROR(VALUE(TRIM(SUBSTITUTE(W46,CHAR(160),""))),0),TRUE,0)*IFERROR(VALUE(TRIM(SUBSTITUTE(D46,CHAR(160),""))),0))=0,"",_xlfn.IFS(TRIM(SUBSTITUTE(Z46,CHAR(160),""))="Devis 1",IFERROR(VALUE(TRIM(SUBSTITUTE(M46,CHAR(160),""))),0),TRIM(SUBSTITUTE(Z46,CHAR(160),""))="Devis 2",IFERROR(VALUE(TRIM(SUBSTITUTE(R46,CHAR(160),""))),0),TRIM(SUBSTITUTE(Z46,CHAR(160),""))="Devis 3",IFERROR(VALUE(TRIM(SUBSTITUTE(W46,CHAR(160),""))),0),TRUE,0)*IFERROR(VALUE(TRIM(SUBSTITUTE(D46,CHAR(160),""))),0))</f>
        <v/>
      </c>
      <c r="AB46" s="551" t="str" cm="1">
        <f t="array" ref="AB46">IF(ROUND((_xlfn.IFS(TRIM(SUBSTITUTE(Z46,CHAR(160),""))="Devis 1",IFERROR(VALUE(TRIM(SUBSTITUTE(N46,CHAR(160),""))),0),TRIM(SUBSTITUTE(Z46,CHAR(160),""))="Devis 2",IFERROR(VALUE(TRIM(SUBSTITUTE(S46,CHAR(160),""))),0),TRIM(SUBSTITUTE(Z46,CHAR(160),""))="Devis 3",IFERROR(VALUE(TRIM(SUBSTITUTE(X46,CHAR(160),""))),0),TRUE,0)*IFERROR(VALUE(TRIM(SUBSTITUTE(D46,CHAR(160),""))),0)),2)=0,IF(AA46&lt;&gt;"",0,""),ROUND((_xlfn.IFS(TRIM(SUBSTITUTE(Z46,CHAR(160),""))="Devis 1",IFERROR(VALUE(TRIM(SUBSTITUTE(N46,CHAR(160),""))),0),TRIM(SUBSTITUTE(Z46,CHAR(160),""))="Devis 2",IFERROR(VALUE(TRIM(SUBSTITUTE(S46,CHAR(160),""))),0),TRIM(SUBSTITUTE(Z46,CHAR(160),""))="Devis 3",IFERROR(VALUE(TRIM(SUBSTITUTE(X46,CHAR(160),""))),0),TRUE,0)*IFERROR(VALUE(TRIM(SUBSTITUTE(D46,CHAR(160),""))),0)),2))</f>
        <v/>
      </c>
      <c r="AC46" s="601" t="str">
        <f t="shared" si="48"/>
        <v/>
      </c>
      <c r="AD46" s="629"/>
      <c r="AE46" s="644" t="str">
        <f t="shared" si="16"/>
        <v/>
      </c>
      <c r="AF46" s="553" t="str">
        <f t="shared" si="17"/>
        <v/>
      </c>
      <c r="AG46" s="553" t="str">
        <f t="shared" si="18"/>
        <v/>
      </c>
      <c r="AH46" s="553" t="str">
        <f t="shared" si="19"/>
        <v/>
      </c>
      <c r="AI46" s="553" t="str">
        <f t="shared" si="20"/>
        <v/>
      </c>
      <c r="AJ46" s="553" t="str">
        <f t="shared" si="21"/>
        <v/>
      </c>
      <c r="AK46" s="553" t="str">
        <f t="shared" si="22"/>
        <v/>
      </c>
      <c r="AL46" s="553" t="str">
        <f t="shared" si="23"/>
        <v/>
      </c>
      <c r="AM46" s="517" t="str">
        <f t="shared" si="24"/>
        <v/>
      </c>
      <c r="AN46" s="651" t="str">
        <f t="shared" si="25"/>
        <v/>
      </c>
      <c r="AO46" s="553" t="str">
        <f t="shared" si="26"/>
        <v/>
      </c>
      <c r="AP46" s="553" t="str">
        <f t="shared" si="27"/>
        <v/>
      </c>
      <c r="AQ46" s="553" t="str">
        <f t="shared" si="28"/>
        <v/>
      </c>
      <c r="AR46" s="573" t="str">
        <f t="shared" si="29"/>
        <v/>
      </c>
      <c r="AS46" s="656" t="str">
        <f t="shared" si="30"/>
        <v/>
      </c>
      <c r="AT46" s="553" t="str">
        <f t="shared" si="31"/>
        <v/>
      </c>
      <c r="AU46" s="553" t="str">
        <f t="shared" si="32"/>
        <v/>
      </c>
      <c r="AV46" s="553" t="str">
        <f t="shared" si="33"/>
        <v/>
      </c>
      <c r="AW46" s="573" t="str">
        <f t="shared" si="34"/>
        <v/>
      </c>
      <c r="AX46" s="657" t="str">
        <f t="shared" si="35"/>
        <v/>
      </c>
      <c r="AY46" s="553" t="str">
        <f t="shared" si="36"/>
        <v/>
      </c>
      <c r="AZ46" s="553" t="str">
        <f t="shared" si="37"/>
        <v/>
      </c>
      <c r="BA46" s="553" t="str">
        <f t="shared" si="38"/>
        <v/>
      </c>
      <c r="BB46" s="596" t="str">
        <f t="shared" si="39"/>
        <v/>
      </c>
      <c r="BC46" s="591" t="str">
        <f t="shared" si="40"/>
        <v/>
      </c>
      <c r="BD46" s="547"/>
      <c r="BE46" s="554" t="str">
        <f t="shared" si="41"/>
        <v/>
      </c>
      <c r="BF46" s="554" t="str">
        <f t="shared" si="42"/>
        <v/>
      </c>
      <c r="BG46" s="606" t="str">
        <f t="shared" si="43"/>
        <v/>
      </c>
      <c r="BH46" s="611" t="str" cm="1">
        <f t="array" ref="BH46">IF($AG46="","",
_xlfn.IFS(
$BC46="Devis 1",
IF(ISBLANK(AP46),"",IFERROR(VALUE(TRIM(SUBSTITUTE(AP46,CHAR(160),""))),0)*IFERROR(VALUE(TRIM(SUBSTITUTE($AG46,CHAR(160),""))),0)),
$BC46="Devis 2",
IF(ISBLANK(AU46),"",IFERROR(VALUE(TRIM(SUBSTITUTE(AU46,CHAR(160),""))),0)*IFERROR(VALUE(TRIM(SUBSTITUTE($AG46,CHAR(160),""))),0)),
$BC46="Devis 3",
IF(ISBLANK(AZ46),"",IFERROR(VALUE(TRIM(SUBSTITUTE(AZ46,CHAR(160),""))),0)*IFERROR(VALUE(TRIM(SUBSTITUTE($AG46,CHAR(160),""))),0)),
TRUE,0
)
)</f>
        <v/>
      </c>
      <c r="BI46" s="611" t="str" cm="1">
        <f t="array" ref="BI46">IF($AG46="","",
_xlfn.IFS(
$BC46="Devis 1",
IF(ISBLANK(AQ46),"",IFERROR(VALUE(TRIM(SUBSTITUTE(AQ46,CHAR(160),""))),0)*IFERROR(VALUE(TRIM(SUBSTITUTE($AG46,CHAR(160),""))),0)),
$BC46="Devis 2",
IF(ISBLANK(AV46),"",IFERROR(VALUE(TRIM(SUBSTITUTE(AV46,CHAR(160),""))),0)*IFERROR(VALUE(TRIM(SUBSTITUTE($AG46,CHAR(160),""))),0)),
$BC46="Devis 3",
IF(ISBLANK(BA46),"",IFERROR(VALUE(TRIM(SUBSTITUTE(BA46,CHAR(160),""))),0)*IFERROR(VALUE(TRIM(SUBSTITUTE($AG46,CHAR(160),""))),0)),
TRUE,0
)
)</f>
        <v/>
      </c>
      <c r="BJ46" s="612" t="str">
        <f t="shared" si="44"/>
        <v/>
      </c>
      <c r="BK46" s="608"/>
      <c r="BL46" s="555" t="str" cm="1">
        <f t="array" ref="BL46">IF(OR(BJ46="",BG46="",BH46="",BE46="",BI46="",BF46=""),"",_xlfn.IFS(
ROUND(IFERROR(VALUE(TRIM(SUBSTITUTE(BJ46,CHAR(160),""))),0),2)&gt;
ROUND(IFERROR(VALUE(TRIM(SUBSTITUTE(BG46,CHAR(160),""))),0),2),
"KO : Le montant retenu TTC est supérieur au montant raisonnable TTC. Merci de revoir la ligne de dépense ou plafonner son montant.",
ROUND(IFERROR(VALUE(TRIM(SUBSTITUTE(BH46,CHAR(160),""))),0),2)&gt;
ROUND(IFERROR(VALUE(TRIM(SUBSTITUTE(BE46,CHAR(160),""))),0),2),
"Attention : Le montant retenu HT est supérieur au montant HT raisonnable. Merci de revoir la ligne de dépense, plafonner son montant, ou justifier la reventillation HT / TVA.",
ROUND(IFERROR(VALUE(TRIM(SUBSTITUTE(BI46,CHAR(160),""))),0),2)&gt;
ROUND(IFERROR(VALUE(TRIM(SUBSTITUTE(BF46,CHAR(160),""))),0),2),
"Attention : Le montant TVA retenu est supérieur au montant TVA raisonnable. Merci de revoir la ligne de dépense, plafonner son montant, ou justifier la reventillation HT / TVA.",
ROUND(IFERROR(VALUE(TRIM(SUBSTITUTE(BJ46,CHAR(160),""))),0),2)&gt;
ROUND(IFERROR(VALUE(TRIM(SUBSTITUTE(MIN(O46,T46,Y46),CHAR(160),""))),0),2),
"Attention : Le devis retenu n'est pas le moins cher. Une justification de la part du porteur est nécessaire.",
ROUND(IFERROR(VALUE(TRIM(SUBSTITUTE(BJ46,CHAR(160),""))),0),2)=0,
"Attention : montant présenté entièrement écarté",
ROUND(IFERROR(VALUE(TRIM(SUBSTITUTE(BG46,CHAR(160),""))),0),2)=
ROUND(IFERROR(VALUE(TRIM(SUBSTITUTE(BJ46,CHAR(160),""))),0),2),
"OK",
ROUND(IFERROR(VALUE(TRIM(SUBSTITUTE(BG46,CHAR(160),""))),0),2)&gt;
ROUND(IFERROR(VALUE(TRIM(SUBSTITUTE(BJ46,CHAR(160),""))),0),2),
" OK : Montant instruit inférieur au montant raisonnable.",
TRUE,""
))</f>
        <v/>
      </c>
      <c r="BM46" s="555" t="str" cm="1">
        <f t="array" ref="BM46">IF(OR(BJ46="",AC46="",BH46="",AA46="",BI46="",AB46=""),"",_xlfn.IFS(
ROUND(IFERROR(VALUE(TRIM(SUBSTITUTE(BJ46,CHAR(160),""))),0),2)&gt;
ROUND(IFERROR(VALUE(TRIM(SUBSTITUTE(AC46,CHAR(160),""))),0),2),
"KO : Le montant retenu TTC est supérieur au montant présenté TTC. Merci de revoir la ligne de dépense ou plafonner son montant.",
ROUND(IFERROR(VALUE(TRIM(SUBSTITUTE(BH46,CHAR(160),""))),0),2)&gt;
ROUND(IFERROR(VALUE(TRIM(SUBSTITUTE(AA46,CHAR(160),""))),0),2),
"Attention : Le montant retenu HT est supérieur au montant HT présenté. Merci de revoir la ligne de dépense, plafonner son montant, ou justifier la reventillation HT / TVA.",
ROUND(IFERROR(VALUE(TRIM(SUBSTITUTE(BI46,CHAR(160),""))),0),2)&gt;
ROUND(IFERROR(VALUE(TRIM(SUBSTITUTE(AB46,CHAR(160),""))),0),2),
"Attention : Le montant TVA retenu est supérieur au montant TVA présenté. Merci de revoir la ligne de dépense, plafonner son montant, ou justifier la reventillation HT / TVA.",
ROUND(IFERROR(VALUE(TRIM(SUBSTITUTE(AC46,CHAR(160),""))),0),2)=0,
"",
ROUND(IFERROR(VALUE(TRIM(SUBSTITUTE(BJ46,CHAR(160),""))),0),2)=
ROUND(IFERROR(VALUE(TRIM(SUBSTITUTE(AC46,CHAR(160),""))),0),2),
"OK",
ROUND(IFERROR(VALUE(TRIM(SUBSTITUTE(BJ46,CHAR(160),""))),0),2)=0,
"Attention : Montant présenté entièrement rejeté.",
ROUND(IFERROR(VALUE(TRIM(SUBSTITUTE(BJ46,CHAR(160),""))),0),2)&lt;
ROUND(IFERROR(VALUE(TRIM(SUBSTITUTE(AC46,CHAR(160),""))),0),2),
"Attention : Montant présenté partiellement rejeté.",
TRUE,""
))</f>
        <v/>
      </c>
      <c r="BN46" s="554" t="str">
        <f t="shared" si="45"/>
        <v/>
      </c>
      <c r="BO46" s="554" t="str">
        <f t="shared" si="46"/>
        <v/>
      </c>
      <c r="BP46" s="645" t="str">
        <f t="shared" si="47"/>
        <v/>
      </c>
    </row>
    <row r="47" spans="1:68" ht="15" customHeight="1">
      <c r="A47" s="630">
        <v>43</v>
      </c>
      <c r="B47" s="545"/>
      <c r="C47" s="545"/>
      <c r="D47" s="546"/>
      <c r="E47" s="545"/>
      <c r="F47" s="557"/>
      <c r="G47" s="552"/>
      <c r="H47" s="556"/>
      <c r="I47" s="545"/>
      <c r="J47" s="561"/>
      <c r="K47" s="564"/>
      <c r="L47" s="557"/>
      <c r="M47" s="548"/>
      <c r="N47" s="549"/>
      <c r="O47" s="573" t="str">
        <f t="shared" si="52"/>
        <v/>
      </c>
      <c r="P47" s="575"/>
      <c r="Q47" s="550"/>
      <c r="R47" s="549"/>
      <c r="S47" s="549"/>
      <c r="T47" s="573" t="str">
        <f t="shared" si="51"/>
        <v/>
      </c>
      <c r="U47" s="586"/>
      <c r="V47" s="549"/>
      <c r="W47" s="549"/>
      <c r="X47" s="549"/>
      <c r="Y47" s="587" t="str">
        <f t="shared" si="49"/>
        <v/>
      </c>
      <c r="Z47" s="114"/>
      <c r="AA47" s="600" t="str" cm="1">
        <f t="array" ref="AA47">IF((_xlfn.IFS(TRIM(SUBSTITUTE(Z47,CHAR(160),""))="Devis 1",IFERROR(VALUE(TRIM(SUBSTITUTE(M47,CHAR(160),""))),0),TRIM(SUBSTITUTE(Z47,CHAR(160),""))="Devis 2",IFERROR(VALUE(TRIM(SUBSTITUTE(R47,CHAR(160),""))),0),TRIM(SUBSTITUTE(Z47,CHAR(160),""))="Devis 3",IFERROR(VALUE(TRIM(SUBSTITUTE(W47,CHAR(160),""))),0),TRUE,0)*IFERROR(VALUE(TRIM(SUBSTITUTE(D47,CHAR(160),""))),0))=0,"",_xlfn.IFS(TRIM(SUBSTITUTE(Z47,CHAR(160),""))="Devis 1",IFERROR(VALUE(TRIM(SUBSTITUTE(M47,CHAR(160),""))),0),TRIM(SUBSTITUTE(Z47,CHAR(160),""))="Devis 2",IFERROR(VALUE(TRIM(SUBSTITUTE(R47,CHAR(160),""))),0),TRIM(SUBSTITUTE(Z47,CHAR(160),""))="Devis 3",IFERROR(VALUE(TRIM(SUBSTITUTE(W47,CHAR(160),""))),0),TRUE,0)*IFERROR(VALUE(TRIM(SUBSTITUTE(D47,CHAR(160),""))),0))</f>
        <v/>
      </c>
      <c r="AB47" s="551" t="str" cm="1">
        <f t="array" ref="AB47">IF(ROUND((_xlfn.IFS(TRIM(SUBSTITUTE(Z47,CHAR(160),""))="Devis 1",IFERROR(VALUE(TRIM(SUBSTITUTE(N47,CHAR(160),""))),0),TRIM(SUBSTITUTE(Z47,CHAR(160),""))="Devis 2",IFERROR(VALUE(TRIM(SUBSTITUTE(S47,CHAR(160),""))),0),TRIM(SUBSTITUTE(Z47,CHAR(160),""))="Devis 3",IFERROR(VALUE(TRIM(SUBSTITUTE(X47,CHAR(160),""))),0),TRUE,0)*IFERROR(VALUE(TRIM(SUBSTITUTE(D47,CHAR(160),""))),0)),2)=0,IF(AA47&lt;&gt;"",0,""),ROUND((_xlfn.IFS(TRIM(SUBSTITUTE(Z47,CHAR(160),""))="Devis 1",IFERROR(VALUE(TRIM(SUBSTITUTE(N47,CHAR(160),""))),0),TRIM(SUBSTITUTE(Z47,CHAR(160),""))="Devis 2",IFERROR(VALUE(TRIM(SUBSTITUTE(S47,CHAR(160),""))),0),TRIM(SUBSTITUTE(Z47,CHAR(160),""))="Devis 3",IFERROR(VALUE(TRIM(SUBSTITUTE(X47,CHAR(160),""))),0),TRUE,0)*IFERROR(VALUE(TRIM(SUBSTITUTE(D47,CHAR(160),""))),0)),2))</f>
        <v/>
      </c>
      <c r="AC47" s="601" t="str">
        <f t="shared" si="48"/>
        <v/>
      </c>
      <c r="AD47" s="629"/>
      <c r="AE47" s="644" t="str">
        <f t="shared" si="16"/>
        <v/>
      </c>
      <c r="AF47" s="553" t="str">
        <f t="shared" si="17"/>
        <v/>
      </c>
      <c r="AG47" s="553" t="str">
        <f t="shared" si="18"/>
        <v/>
      </c>
      <c r="AH47" s="553" t="str">
        <f t="shared" si="19"/>
        <v/>
      </c>
      <c r="AI47" s="553" t="str">
        <f t="shared" si="20"/>
        <v/>
      </c>
      <c r="AJ47" s="553" t="str">
        <f t="shared" si="21"/>
        <v/>
      </c>
      <c r="AK47" s="553" t="str">
        <f t="shared" si="22"/>
        <v/>
      </c>
      <c r="AL47" s="553" t="str">
        <f t="shared" si="23"/>
        <v/>
      </c>
      <c r="AM47" s="517" t="str">
        <f t="shared" si="24"/>
        <v/>
      </c>
      <c r="AN47" s="651" t="str">
        <f t="shared" si="25"/>
        <v/>
      </c>
      <c r="AO47" s="553" t="str">
        <f t="shared" si="26"/>
        <v/>
      </c>
      <c r="AP47" s="553" t="str">
        <f t="shared" si="27"/>
        <v/>
      </c>
      <c r="AQ47" s="553" t="str">
        <f t="shared" si="28"/>
        <v/>
      </c>
      <c r="AR47" s="573" t="str">
        <f t="shared" si="29"/>
        <v/>
      </c>
      <c r="AS47" s="656" t="str">
        <f t="shared" si="30"/>
        <v/>
      </c>
      <c r="AT47" s="553" t="str">
        <f t="shared" si="31"/>
        <v/>
      </c>
      <c r="AU47" s="553" t="str">
        <f t="shared" si="32"/>
        <v/>
      </c>
      <c r="AV47" s="553" t="str">
        <f t="shared" si="33"/>
        <v/>
      </c>
      <c r="AW47" s="573" t="str">
        <f t="shared" si="34"/>
        <v/>
      </c>
      <c r="AX47" s="657" t="str">
        <f t="shared" si="35"/>
        <v/>
      </c>
      <c r="AY47" s="553" t="str">
        <f t="shared" si="36"/>
        <v/>
      </c>
      <c r="AZ47" s="553" t="str">
        <f t="shared" si="37"/>
        <v/>
      </c>
      <c r="BA47" s="553" t="str">
        <f t="shared" si="38"/>
        <v/>
      </c>
      <c r="BB47" s="596" t="str">
        <f t="shared" si="39"/>
        <v/>
      </c>
      <c r="BC47" s="591" t="str">
        <f t="shared" si="40"/>
        <v/>
      </c>
      <c r="BD47" s="547"/>
      <c r="BE47" s="554" t="str">
        <f t="shared" si="41"/>
        <v/>
      </c>
      <c r="BF47" s="554" t="str">
        <f t="shared" si="42"/>
        <v/>
      </c>
      <c r="BG47" s="606" t="str">
        <f t="shared" si="43"/>
        <v/>
      </c>
      <c r="BH47" s="611" t="str" cm="1">
        <f t="array" ref="BH47">IF($AG47="","",
_xlfn.IFS(
$BC47="Devis 1",
IF(ISBLANK(AP47),"",IFERROR(VALUE(TRIM(SUBSTITUTE(AP47,CHAR(160),""))),0)*IFERROR(VALUE(TRIM(SUBSTITUTE($AG47,CHAR(160),""))),0)),
$BC47="Devis 2",
IF(ISBLANK(AU47),"",IFERROR(VALUE(TRIM(SUBSTITUTE(AU47,CHAR(160),""))),0)*IFERROR(VALUE(TRIM(SUBSTITUTE($AG47,CHAR(160),""))),0)),
$BC47="Devis 3",
IF(ISBLANK(AZ47),"",IFERROR(VALUE(TRIM(SUBSTITUTE(AZ47,CHAR(160),""))),0)*IFERROR(VALUE(TRIM(SUBSTITUTE($AG47,CHAR(160),""))),0)),
TRUE,0
)
)</f>
        <v/>
      </c>
      <c r="BI47" s="611" t="str" cm="1">
        <f t="array" ref="BI47">IF($AG47="","",
_xlfn.IFS(
$BC47="Devis 1",
IF(ISBLANK(AQ47),"",IFERROR(VALUE(TRIM(SUBSTITUTE(AQ47,CHAR(160),""))),0)*IFERROR(VALUE(TRIM(SUBSTITUTE($AG47,CHAR(160),""))),0)),
$BC47="Devis 2",
IF(ISBLANK(AV47),"",IFERROR(VALUE(TRIM(SUBSTITUTE(AV47,CHAR(160),""))),0)*IFERROR(VALUE(TRIM(SUBSTITUTE($AG47,CHAR(160),""))),0)),
$BC47="Devis 3",
IF(ISBLANK(BA47),"",IFERROR(VALUE(TRIM(SUBSTITUTE(BA47,CHAR(160),""))),0)*IFERROR(VALUE(TRIM(SUBSTITUTE($AG47,CHAR(160),""))),0)),
TRUE,0
)
)</f>
        <v/>
      </c>
      <c r="BJ47" s="612" t="str">
        <f t="shared" si="44"/>
        <v/>
      </c>
      <c r="BK47" s="608"/>
      <c r="BL47" s="555" t="str" cm="1">
        <f t="array" ref="BL47">IF(OR(BJ47="",BG47="",BH47="",BE47="",BI47="",BF47=""),"",_xlfn.IFS(
ROUND(IFERROR(VALUE(TRIM(SUBSTITUTE(BJ47,CHAR(160),""))),0),2)&gt;
ROUND(IFERROR(VALUE(TRIM(SUBSTITUTE(BG47,CHAR(160),""))),0),2),
"KO : Le montant retenu TTC est supérieur au montant raisonnable TTC. Merci de revoir la ligne de dépense ou plafonner son montant.",
ROUND(IFERROR(VALUE(TRIM(SUBSTITUTE(BH47,CHAR(160),""))),0),2)&gt;
ROUND(IFERROR(VALUE(TRIM(SUBSTITUTE(BE47,CHAR(160),""))),0),2),
"Attention : Le montant retenu HT est supérieur au montant HT raisonnable. Merci de revoir la ligne de dépense, plafonner son montant, ou justifier la reventillation HT / TVA.",
ROUND(IFERROR(VALUE(TRIM(SUBSTITUTE(BI47,CHAR(160),""))),0),2)&gt;
ROUND(IFERROR(VALUE(TRIM(SUBSTITUTE(BF47,CHAR(160),""))),0),2),
"Attention : Le montant TVA retenu est supérieur au montant TVA raisonnable. Merci de revoir la ligne de dépense, plafonner son montant, ou justifier la reventillation HT / TVA.",
ROUND(IFERROR(VALUE(TRIM(SUBSTITUTE(BJ47,CHAR(160),""))),0),2)&gt;
ROUND(IFERROR(VALUE(TRIM(SUBSTITUTE(MIN(O47,T47,Y47),CHAR(160),""))),0),2),
"Attention : Le devis retenu n'est pas le moins cher. Une justification de la part du porteur est nécessaire.",
ROUND(IFERROR(VALUE(TRIM(SUBSTITUTE(BJ47,CHAR(160),""))),0),2)=0,
"Attention : montant présenté entièrement écarté",
ROUND(IFERROR(VALUE(TRIM(SUBSTITUTE(BG47,CHAR(160),""))),0),2)=
ROUND(IFERROR(VALUE(TRIM(SUBSTITUTE(BJ47,CHAR(160),""))),0),2),
"OK",
ROUND(IFERROR(VALUE(TRIM(SUBSTITUTE(BG47,CHAR(160),""))),0),2)&gt;
ROUND(IFERROR(VALUE(TRIM(SUBSTITUTE(BJ47,CHAR(160),""))),0),2),
" OK : Montant instruit inférieur au montant raisonnable.",
TRUE,""
))</f>
        <v/>
      </c>
      <c r="BM47" s="555" t="str" cm="1">
        <f t="array" ref="BM47">IF(OR(BJ47="",AC47="",BH47="",AA47="",BI47="",AB47=""),"",_xlfn.IFS(
ROUND(IFERROR(VALUE(TRIM(SUBSTITUTE(BJ47,CHAR(160),""))),0),2)&gt;
ROUND(IFERROR(VALUE(TRIM(SUBSTITUTE(AC47,CHAR(160),""))),0),2),
"KO : Le montant retenu TTC est supérieur au montant présenté TTC. Merci de revoir la ligne de dépense ou plafonner son montant.",
ROUND(IFERROR(VALUE(TRIM(SUBSTITUTE(BH47,CHAR(160),""))),0),2)&gt;
ROUND(IFERROR(VALUE(TRIM(SUBSTITUTE(AA47,CHAR(160),""))),0),2),
"Attention : Le montant retenu HT est supérieur au montant HT présenté. Merci de revoir la ligne de dépense, plafonner son montant, ou justifier la reventillation HT / TVA.",
ROUND(IFERROR(VALUE(TRIM(SUBSTITUTE(BI47,CHAR(160),""))),0),2)&gt;
ROUND(IFERROR(VALUE(TRIM(SUBSTITUTE(AB47,CHAR(160),""))),0),2),
"Attention : Le montant TVA retenu est supérieur au montant TVA présenté. Merci de revoir la ligne de dépense, plafonner son montant, ou justifier la reventillation HT / TVA.",
ROUND(IFERROR(VALUE(TRIM(SUBSTITUTE(AC47,CHAR(160),""))),0),2)=0,
"",
ROUND(IFERROR(VALUE(TRIM(SUBSTITUTE(BJ47,CHAR(160),""))),0),2)=
ROUND(IFERROR(VALUE(TRIM(SUBSTITUTE(AC47,CHAR(160),""))),0),2),
"OK",
ROUND(IFERROR(VALUE(TRIM(SUBSTITUTE(BJ47,CHAR(160),""))),0),2)=0,
"Attention : Montant présenté entièrement rejeté.",
ROUND(IFERROR(VALUE(TRIM(SUBSTITUTE(BJ47,CHAR(160),""))),0),2)&lt;
ROUND(IFERROR(VALUE(TRIM(SUBSTITUTE(AC47,CHAR(160),""))),0),2),
"Attention : Montant présenté partiellement rejeté.",
TRUE,""
))</f>
        <v/>
      </c>
      <c r="BN47" s="554" t="str">
        <f t="shared" si="45"/>
        <v/>
      </c>
      <c r="BO47" s="554" t="str">
        <f t="shared" si="46"/>
        <v/>
      </c>
      <c r="BP47" s="645" t="str">
        <f t="shared" si="47"/>
        <v/>
      </c>
    </row>
    <row r="48" spans="1:68" ht="15" customHeight="1">
      <c r="A48" s="630">
        <v>44</v>
      </c>
      <c r="B48" s="545"/>
      <c r="C48" s="545"/>
      <c r="D48" s="546"/>
      <c r="E48" s="545"/>
      <c r="F48" s="557"/>
      <c r="G48" s="552"/>
      <c r="H48" s="556"/>
      <c r="I48" s="545"/>
      <c r="J48" s="561"/>
      <c r="K48" s="564"/>
      <c r="L48" s="557"/>
      <c r="M48" s="548"/>
      <c r="N48" s="549"/>
      <c r="O48" s="573" t="str">
        <f t="shared" si="52"/>
        <v/>
      </c>
      <c r="P48" s="575"/>
      <c r="Q48" s="550"/>
      <c r="R48" s="549"/>
      <c r="S48" s="549"/>
      <c r="T48" s="573" t="str">
        <f t="shared" si="51"/>
        <v/>
      </c>
      <c r="U48" s="586"/>
      <c r="V48" s="549"/>
      <c r="W48" s="549"/>
      <c r="X48" s="549"/>
      <c r="Y48" s="587" t="str">
        <f t="shared" si="49"/>
        <v/>
      </c>
      <c r="Z48" s="114"/>
      <c r="AA48" s="600" t="str" cm="1">
        <f t="array" ref="AA48">IF((_xlfn.IFS(TRIM(SUBSTITUTE(Z48,CHAR(160),""))="Devis 1",IFERROR(VALUE(TRIM(SUBSTITUTE(M48,CHAR(160),""))),0),TRIM(SUBSTITUTE(Z48,CHAR(160),""))="Devis 2",IFERROR(VALUE(TRIM(SUBSTITUTE(R48,CHAR(160),""))),0),TRIM(SUBSTITUTE(Z48,CHAR(160),""))="Devis 3",IFERROR(VALUE(TRIM(SUBSTITUTE(W48,CHAR(160),""))),0),TRUE,0)*IFERROR(VALUE(TRIM(SUBSTITUTE(D48,CHAR(160),""))),0))=0,"",_xlfn.IFS(TRIM(SUBSTITUTE(Z48,CHAR(160),""))="Devis 1",IFERROR(VALUE(TRIM(SUBSTITUTE(M48,CHAR(160),""))),0),TRIM(SUBSTITUTE(Z48,CHAR(160),""))="Devis 2",IFERROR(VALUE(TRIM(SUBSTITUTE(R48,CHAR(160),""))),0),TRIM(SUBSTITUTE(Z48,CHAR(160),""))="Devis 3",IFERROR(VALUE(TRIM(SUBSTITUTE(W48,CHAR(160),""))),0),TRUE,0)*IFERROR(VALUE(TRIM(SUBSTITUTE(D48,CHAR(160),""))),0))</f>
        <v/>
      </c>
      <c r="AB48" s="551" t="str" cm="1">
        <f t="array" ref="AB48">IF(ROUND((_xlfn.IFS(TRIM(SUBSTITUTE(Z48,CHAR(160),""))="Devis 1",IFERROR(VALUE(TRIM(SUBSTITUTE(N48,CHAR(160),""))),0),TRIM(SUBSTITUTE(Z48,CHAR(160),""))="Devis 2",IFERROR(VALUE(TRIM(SUBSTITUTE(S48,CHAR(160),""))),0),TRIM(SUBSTITUTE(Z48,CHAR(160),""))="Devis 3",IFERROR(VALUE(TRIM(SUBSTITUTE(X48,CHAR(160),""))),0),TRUE,0)*IFERROR(VALUE(TRIM(SUBSTITUTE(D48,CHAR(160),""))),0)),2)=0,IF(AA48&lt;&gt;"",0,""),ROUND((_xlfn.IFS(TRIM(SUBSTITUTE(Z48,CHAR(160),""))="Devis 1",IFERROR(VALUE(TRIM(SUBSTITUTE(N48,CHAR(160),""))),0),TRIM(SUBSTITUTE(Z48,CHAR(160),""))="Devis 2",IFERROR(VALUE(TRIM(SUBSTITUTE(S48,CHAR(160),""))),0),TRIM(SUBSTITUTE(Z48,CHAR(160),""))="Devis 3",IFERROR(VALUE(TRIM(SUBSTITUTE(X48,CHAR(160),""))),0),TRUE,0)*IFERROR(VALUE(TRIM(SUBSTITUTE(D48,CHAR(160),""))),0)),2))</f>
        <v/>
      </c>
      <c r="AC48" s="601" t="str">
        <f t="shared" si="48"/>
        <v/>
      </c>
      <c r="AD48" s="629"/>
      <c r="AE48" s="644" t="str">
        <f t="shared" si="16"/>
        <v/>
      </c>
      <c r="AF48" s="553" t="str">
        <f t="shared" si="17"/>
        <v/>
      </c>
      <c r="AG48" s="553" t="str">
        <f t="shared" si="18"/>
        <v/>
      </c>
      <c r="AH48" s="553" t="str">
        <f t="shared" si="19"/>
        <v/>
      </c>
      <c r="AI48" s="553" t="str">
        <f t="shared" si="20"/>
        <v/>
      </c>
      <c r="AJ48" s="553" t="str">
        <f t="shared" si="21"/>
        <v/>
      </c>
      <c r="AK48" s="553" t="str">
        <f t="shared" si="22"/>
        <v/>
      </c>
      <c r="AL48" s="553" t="str">
        <f t="shared" si="23"/>
        <v/>
      </c>
      <c r="AM48" s="517" t="str">
        <f t="shared" si="24"/>
        <v/>
      </c>
      <c r="AN48" s="651" t="str">
        <f t="shared" si="25"/>
        <v/>
      </c>
      <c r="AO48" s="553" t="str">
        <f t="shared" si="26"/>
        <v/>
      </c>
      <c r="AP48" s="553" t="str">
        <f t="shared" si="27"/>
        <v/>
      </c>
      <c r="AQ48" s="553" t="str">
        <f t="shared" si="28"/>
        <v/>
      </c>
      <c r="AR48" s="573" t="str">
        <f t="shared" si="29"/>
        <v/>
      </c>
      <c r="AS48" s="656" t="str">
        <f t="shared" si="30"/>
        <v/>
      </c>
      <c r="AT48" s="553" t="str">
        <f t="shared" si="31"/>
        <v/>
      </c>
      <c r="AU48" s="553" t="str">
        <f t="shared" si="32"/>
        <v/>
      </c>
      <c r="AV48" s="553" t="str">
        <f t="shared" si="33"/>
        <v/>
      </c>
      <c r="AW48" s="573" t="str">
        <f t="shared" si="34"/>
        <v/>
      </c>
      <c r="AX48" s="657" t="str">
        <f t="shared" si="35"/>
        <v/>
      </c>
      <c r="AY48" s="553" t="str">
        <f t="shared" si="36"/>
        <v/>
      </c>
      <c r="AZ48" s="553" t="str">
        <f t="shared" si="37"/>
        <v/>
      </c>
      <c r="BA48" s="553" t="str">
        <f t="shared" si="38"/>
        <v/>
      </c>
      <c r="BB48" s="596" t="str">
        <f t="shared" si="39"/>
        <v/>
      </c>
      <c r="BC48" s="591" t="str">
        <f t="shared" si="40"/>
        <v/>
      </c>
      <c r="BD48" s="547"/>
      <c r="BE48" s="554" t="str">
        <f t="shared" si="41"/>
        <v/>
      </c>
      <c r="BF48" s="554" t="str">
        <f t="shared" si="42"/>
        <v/>
      </c>
      <c r="BG48" s="606" t="str">
        <f t="shared" si="43"/>
        <v/>
      </c>
      <c r="BH48" s="611" t="str" cm="1">
        <f t="array" ref="BH48">IF($AG48="","",
_xlfn.IFS(
$BC48="Devis 1",
IF(ISBLANK(AP48),"",IFERROR(VALUE(TRIM(SUBSTITUTE(AP48,CHAR(160),""))),0)*IFERROR(VALUE(TRIM(SUBSTITUTE($AG48,CHAR(160),""))),0)),
$BC48="Devis 2",
IF(ISBLANK(AU48),"",IFERROR(VALUE(TRIM(SUBSTITUTE(AU48,CHAR(160),""))),0)*IFERROR(VALUE(TRIM(SUBSTITUTE($AG48,CHAR(160),""))),0)),
$BC48="Devis 3",
IF(ISBLANK(AZ48),"",IFERROR(VALUE(TRIM(SUBSTITUTE(AZ48,CHAR(160),""))),0)*IFERROR(VALUE(TRIM(SUBSTITUTE($AG48,CHAR(160),""))),0)),
TRUE,0
)
)</f>
        <v/>
      </c>
      <c r="BI48" s="611" t="str" cm="1">
        <f t="array" ref="BI48">IF($AG48="","",
_xlfn.IFS(
$BC48="Devis 1",
IF(ISBLANK(AQ48),"",IFERROR(VALUE(TRIM(SUBSTITUTE(AQ48,CHAR(160),""))),0)*IFERROR(VALUE(TRIM(SUBSTITUTE($AG48,CHAR(160),""))),0)),
$BC48="Devis 2",
IF(ISBLANK(AV48),"",IFERROR(VALUE(TRIM(SUBSTITUTE(AV48,CHAR(160),""))),0)*IFERROR(VALUE(TRIM(SUBSTITUTE($AG48,CHAR(160),""))),0)),
$BC48="Devis 3",
IF(ISBLANK(BA48),"",IFERROR(VALUE(TRIM(SUBSTITUTE(BA48,CHAR(160),""))),0)*IFERROR(VALUE(TRIM(SUBSTITUTE($AG48,CHAR(160),""))),0)),
TRUE,0
)
)</f>
        <v/>
      </c>
      <c r="BJ48" s="612" t="str">
        <f t="shared" si="44"/>
        <v/>
      </c>
      <c r="BK48" s="608"/>
      <c r="BL48" s="555" t="str" cm="1">
        <f t="array" ref="BL48">IF(OR(BJ48="",BG48="",BH48="",BE48="",BI48="",BF48=""),"",_xlfn.IFS(
ROUND(IFERROR(VALUE(TRIM(SUBSTITUTE(BJ48,CHAR(160),""))),0),2)&gt;
ROUND(IFERROR(VALUE(TRIM(SUBSTITUTE(BG48,CHAR(160),""))),0),2),
"KO : Le montant retenu TTC est supérieur au montant raisonnable TTC. Merci de revoir la ligne de dépense ou plafonner son montant.",
ROUND(IFERROR(VALUE(TRIM(SUBSTITUTE(BH48,CHAR(160),""))),0),2)&gt;
ROUND(IFERROR(VALUE(TRIM(SUBSTITUTE(BE48,CHAR(160),""))),0),2),
"Attention : Le montant retenu HT est supérieur au montant HT raisonnable. Merci de revoir la ligne de dépense, plafonner son montant, ou justifier la reventillation HT / TVA.",
ROUND(IFERROR(VALUE(TRIM(SUBSTITUTE(BI48,CHAR(160),""))),0),2)&gt;
ROUND(IFERROR(VALUE(TRIM(SUBSTITUTE(BF48,CHAR(160),""))),0),2),
"Attention : Le montant TVA retenu est supérieur au montant TVA raisonnable. Merci de revoir la ligne de dépense, plafonner son montant, ou justifier la reventillation HT / TVA.",
ROUND(IFERROR(VALUE(TRIM(SUBSTITUTE(BJ48,CHAR(160),""))),0),2)&gt;
ROUND(IFERROR(VALUE(TRIM(SUBSTITUTE(MIN(O48,T48,Y48),CHAR(160),""))),0),2),
"Attention : Le devis retenu n'est pas le moins cher. Une justification de la part du porteur est nécessaire.",
ROUND(IFERROR(VALUE(TRIM(SUBSTITUTE(BJ48,CHAR(160),""))),0),2)=0,
"Attention : montant présenté entièrement écarté",
ROUND(IFERROR(VALUE(TRIM(SUBSTITUTE(BG48,CHAR(160),""))),0),2)=
ROUND(IFERROR(VALUE(TRIM(SUBSTITUTE(BJ48,CHAR(160),""))),0),2),
"OK",
ROUND(IFERROR(VALUE(TRIM(SUBSTITUTE(BG48,CHAR(160),""))),0),2)&gt;
ROUND(IFERROR(VALUE(TRIM(SUBSTITUTE(BJ48,CHAR(160),""))),0),2),
" OK : Montant instruit inférieur au montant raisonnable.",
TRUE,""
))</f>
        <v/>
      </c>
      <c r="BM48" s="555" t="str" cm="1">
        <f t="array" ref="BM48">IF(OR(BJ48="",AC48="",BH48="",AA48="",BI48="",AB48=""),"",_xlfn.IFS(
ROUND(IFERROR(VALUE(TRIM(SUBSTITUTE(BJ48,CHAR(160),""))),0),2)&gt;
ROUND(IFERROR(VALUE(TRIM(SUBSTITUTE(AC48,CHAR(160),""))),0),2),
"KO : Le montant retenu TTC est supérieur au montant présenté TTC. Merci de revoir la ligne de dépense ou plafonner son montant.",
ROUND(IFERROR(VALUE(TRIM(SUBSTITUTE(BH48,CHAR(160),""))),0),2)&gt;
ROUND(IFERROR(VALUE(TRIM(SUBSTITUTE(AA48,CHAR(160),""))),0),2),
"Attention : Le montant retenu HT est supérieur au montant HT présenté. Merci de revoir la ligne de dépense, plafonner son montant, ou justifier la reventillation HT / TVA.",
ROUND(IFERROR(VALUE(TRIM(SUBSTITUTE(BI48,CHAR(160),""))),0),2)&gt;
ROUND(IFERROR(VALUE(TRIM(SUBSTITUTE(AB48,CHAR(160),""))),0),2),
"Attention : Le montant TVA retenu est supérieur au montant TVA présenté. Merci de revoir la ligne de dépense, plafonner son montant, ou justifier la reventillation HT / TVA.",
ROUND(IFERROR(VALUE(TRIM(SUBSTITUTE(AC48,CHAR(160),""))),0),2)=0,
"",
ROUND(IFERROR(VALUE(TRIM(SUBSTITUTE(BJ48,CHAR(160),""))),0),2)=
ROUND(IFERROR(VALUE(TRIM(SUBSTITUTE(AC48,CHAR(160),""))),0),2),
"OK",
ROUND(IFERROR(VALUE(TRIM(SUBSTITUTE(BJ48,CHAR(160),""))),0),2)=0,
"Attention : Montant présenté entièrement rejeté.",
ROUND(IFERROR(VALUE(TRIM(SUBSTITUTE(BJ48,CHAR(160),""))),0),2)&lt;
ROUND(IFERROR(VALUE(TRIM(SUBSTITUTE(AC48,CHAR(160),""))),0),2),
"Attention : Montant présenté partiellement rejeté.",
TRUE,""
))</f>
        <v/>
      </c>
      <c r="BN48" s="554" t="str">
        <f t="shared" si="45"/>
        <v/>
      </c>
      <c r="BO48" s="554" t="str">
        <f t="shared" si="46"/>
        <v/>
      </c>
      <c r="BP48" s="645" t="str">
        <f t="shared" si="47"/>
        <v/>
      </c>
    </row>
    <row r="49" spans="1:68" ht="15" customHeight="1">
      <c r="A49" s="630">
        <v>45</v>
      </c>
      <c r="B49" s="545"/>
      <c r="C49" s="545"/>
      <c r="D49" s="546"/>
      <c r="E49" s="545"/>
      <c r="F49" s="557"/>
      <c r="G49" s="552"/>
      <c r="H49" s="556"/>
      <c r="I49" s="545"/>
      <c r="J49" s="561"/>
      <c r="K49" s="564"/>
      <c r="L49" s="557"/>
      <c r="M49" s="548"/>
      <c r="N49" s="549"/>
      <c r="O49" s="573" t="str">
        <f t="shared" si="52"/>
        <v/>
      </c>
      <c r="P49" s="575"/>
      <c r="Q49" s="550"/>
      <c r="R49" s="549"/>
      <c r="S49" s="549"/>
      <c r="T49" s="573" t="str">
        <f t="shared" si="51"/>
        <v/>
      </c>
      <c r="U49" s="586"/>
      <c r="V49" s="549"/>
      <c r="W49" s="549"/>
      <c r="X49" s="549"/>
      <c r="Y49" s="587" t="str">
        <f t="shared" si="49"/>
        <v/>
      </c>
      <c r="Z49" s="114"/>
      <c r="AA49" s="600" t="str" cm="1">
        <f t="array" ref="AA49">IF((_xlfn.IFS(TRIM(SUBSTITUTE(Z49,CHAR(160),""))="Devis 1",IFERROR(VALUE(TRIM(SUBSTITUTE(M49,CHAR(160),""))),0),TRIM(SUBSTITUTE(Z49,CHAR(160),""))="Devis 2",IFERROR(VALUE(TRIM(SUBSTITUTE(R49,CHAR(160),""))),0),TRIM(SUBSTITUTE(Z49,CHAR(160),""))="Devis 3",IFERROR(VALUE(TRIM(SUBSTITUTE(W49,CHAR(160),""))),0),TRUE,0)*IFERROR(VALUE(TRIM(SUBSTITUTE(D49,CHAR(160),""))),0))=0,"",_xlfn.IFS(TRIM(SUBSTITUTE(Z49,CHAR(160),""))="Devis 1",IFERROR(VALUE(TRIM(SUBSTITUTE(M49,CHAR(160),""))),0),TRIM(SUBSTITUTE(Z49,CHAR(160),""))="Devis 2",IFERROR(VALUE(TRIM(SUBSTITUTE(R49,CHAR(160),""))),0),TRIM(SUBSTITUTE(Z49,CHAR(160),""))="Devis 3",IFERROR(VALUE(TRIM(SUBSTITUTE(W49,CHAR(160),""))),0),TRUE,0)*IFERROR(VALUE(TRIM(SUBSTITUTE(D49,CHAR(160),""))),0))</f>
        <v/>
      </c>
      <c r="AB49" s="551" t="str" cm="1">
        <f t="array" ref="AB49">IF(ROUND((_xlfn.IFS(TRIM(SUBSTITUTE(Z49,CHAR(160),""))="Devis 1",IFERROR(VALUE(TRIM(SUBSTITUTE(N49,CHAR(160),""))),0),TRIM(SUBSTITUTE(Z49,CHAR(160),""))="Devis 2",IFERROR(VALUE(TRIM(SUBSTITUTE(S49,CHAR(160),""))),0),TRIM(SUBSTITUTE(Z49,CHAR(160),""))="Devis 3",IFERROR(VALUE(TRIM(SUBSTITUTE(X49,CHAR(160),""))),0),TRUE,0)*IFERROR(VALUE(TRIM(SUBSTITUTE(D49,CHAR(160),""))),0)),2)=0,IF(AA49&lt;&gt;"",0,""),ROUND((_xlfn.IFS(TRIM(SUBSTITUTE(Z49,CHAR(160),""))="Devis 1",IFERROR(VALUE(TRIM(SUBSTITUTE(N49,CHAR(160),""))),0),TRIM(SUBSTITUTE(Z49,CHAR(160),""))="Devis 2",IFERROR(VALUE(TRIM(SUBSTITUTE(S49,CHAR(160),""))),0),TRIM(SUBSTITUTE(Z49,CHAR(160),""))="Devis 3",IFERROR(VALUE(TRIM(SUBSTITUTE(X49,CHAR(160),""))),0),TRUE,0)*IFERROR(VALUE(TRIM(SUBSTITUTE(D49,CHAR(160),""))),0)),2))</f>
        <v/>
      </c>
      <c r="AC49" s="601" t="str">
        <f t="shared" si="48"/>
        <v/>
      </c>
      <c r="AD49" s="629"/>
      <c r="AE49" s="644" t="str">
        <f t="shared" si="16"/>
        <v/>
      </c>
      <c r="AF49" s="553" t="str">
        <f t="shared" si="17"/>
        <v/>
      </c>
      <c r="AG49" s="553" t="str">
        <f t="shared" si="18"/>
        <v/>
      </c>
      <c r="AH49" s="553" t="str">
        <f t="shared" si="19"/>
        <v/>
      </c>
      <c r="AI49" s="553" t="str">
        <f t="shared" si="20"/>
        <v/>
      </c>
      <c r="AJ49" s="553" t="str">
        <f t="shared" si="21"/>
        <v/>
      </c>
      <c r="AK49" s="553" t="str">
        <f t="shared" si="22"/>
        <v/>
      </c>
      <c r="AL49" s="553" t="str">
        <f t="shared" si="23"/>
        <v/>
      </c>
      <c r="AM49" s="517" t="str">
        <f t="shared" si="24"/>
        <v/>
      </c>
      <c r="AN49" s="651" t="str">
        <f t="shared" si="25"/>
        <v/>
      </c>
      <c r="AO49" s="553" t="str">
        <f t="shared" si="26"/>
        <v/>
      </c>
      <c r="AP49" s="553" t="str">
        <f t="shared" si="27"/>
        <v/>
      </c>
      <c r="AQ49" s="553" t="str">
        <f t="shared" si="28"/>
        <v/>
      </c>
      <c r="AR49" s="573" t="str">
        <f t="shared" si="29"/>
        <v/>
      </c>
      <c r="AS49" s="656" t="str">
        <f t="shared" si="30"/>
        <v/>
      </c>
      <c r="AT49" s="553" t="str">
        <f t="shared" si="31"/>
        <v/>
      </c>
      <c r="AU49" s="553" t="str">
        <f t="shared" si="32"/>
        <v/>
      </c>
      <c r="AV49" s="553" t="str">
        <f t="shared" si="33"/>
        <v/>
      </c>
      <c r="AW49" s="573" t="str">
        <f t="shared" si="34"/>
        <v/>
      </c>
      <c r="AX49" s="657" t="str">
        <f t="shared" si="35"/>
        <v/>
      </c>
      <c r="AY49" s="553" t="str">
        <f t="shared" si="36"/>
        <v/>
      </c>
      <c r="AZ49" s="553" t="str">
        <f t="shared" si="37"/>
        <v/>
      </c>
      <c r="BA49" s="553" t="str">
        <f t="shared" si="38"/>
        <v/>
      </c>
      <c r="BB49" s="596" t="str">
        <f t="shared" si="39"/>
        <v/>
      </c>
      <c r="BC49" s="591" t="str">
        <f t="shared" si="40"/>
        <v/>
      </c>
      <c r="BD49" s="547"/>
      <c r="BE49" s="554" t="str">
        <f t="shared" si="41"/>
        <v/>
      </c>
      <c r="BF49" s="554" t="str">
        <f t="shared" si="42"/>
        <v/>
      </c>
      <c r="BG49" s="606" t="str">
        <f t="shared" si="43"/>
        <v/>
      </c>
      <c r="BH49" s="611" t="str" cm="1">
        <f t="array" ref="BH49">IF($AG49="","",
_xlfn.IFS(
$BC49="Devis 1",
IF(ISBLANK(AP49),"",IFERROR(VALUE(TRIM(SUBSTITUTE(AP49,CHAR(160),""))),0)*IFERROR(VALUE(TRIM(SUBSTITUTE($AG49,CHAR(160),""))),0)),
$BC49="Devis 2",
IF(ISBLANK(AU49),"",IFERROR(VALUE(TRIM(SUBSTITUTE(AU49,CHAR(160),""))),0)*IFERROR(VALUE(TRIM(SUBSTITUTE($AG49,CHAR(160),""))),0)),
$BC49="Devis 3",
IF(ISBLANK(AZ49),"",IFERROR(VALUE(TRIM(SUBSTITUTE(AZ49,CHAR(160),""))),0)*IFERROR(VALUE(TRIM(SUBSTITUTE($AG49,CHAR(160),""))),0)),
TRUE,0
)
)</f>
        <v/>
      </c>
      <c r="BI49" s="611" t="str" cm="1">
        <f t="array" ref="BI49">IF($AG49="","",
_xlfn.IFS(
$BC49="Devis 1",
IF(ISBLANK(AQ49),"",IFERROR(VALUE(TRIM(SUBSTITUTE(AQ49,CHAR(160),""))),0)*IFERROR(VALUE(TRIM(SUBSTITUTE($AG49,CHAR(160),""))),0)),
$BC49="Devis 2",
IF(ISBLANK(AV49),"",IFERROR(VALUE(TRIM(SUBSTITUTE(AV49,CHAR(160),""))),0)*IFERROR(VALUE(TRIM(SUBSTITUTE($AG49,CHAR(160),""))),0)),
$BC49="Devis 3",
IF(ISBLANK(BA49),"",IFERROR(VALUE(TRIM(SUBSTITUTE(BA49,CHAR(160),""))),0)*IFERROR(VALUE(TRIM(SUBSTITUTE($AG49,CHAR(160),""))),0)),
TRUE,0
)
)</f>
        <v/>
      </c>
      <c r="BJ49" s="612" t="str">
        <f t="shared" si="44"/>
        <v/>
      </c>
      <c r="BK49" s="608"/>
      <c r="BL49" s="555" t="str" cm="1">
        <f t="array" ref="BL49">IF(OR(BJ49="",BG49="",BH49="",BE49="",BI49="",BF49=""),"",_xlfn.IFS(
ROUND(IFERROR(VALUE(TRIM(SUBSTITUTE(BJ49,CHAR(160),""))),0),2)&gt;
ROUND(IFERROR(VALUE(TRIM(SUBSTITUTE(BG49,CHAR(160),""))),0),2),
"KO : Le montant retenu TTC est supérieur au montant raisonnable TTC. Merci de revoir la ligne de dépense ou plafonner son montant.",
ROUND(IFERROR(VALUE(TRIM(SUBSTITUTE(BH49,CHAR(160),""))),0),2)&gt;
ROUND(IFERROR(VALUE(TRIM(SUBSTITUTE(BE49,CHAR(160),""))),0),2),
"Attention : Le montant retenu HT est supérieur au montant HT raisonnable. Merci de revoir la ligne de dépense, plafonner son montant, ou justifier la reventillation HT / TVA.",
ROUND(IFERROR(VALUE(TRIM(SUBSTITUTE(BI49,CHAR(160),""))),0),2)&gt;
ROUND(IFERROR(VALUE(TRIM(SUBSTITUTE(BF49,CHAR(160),""))),0),2),
"Attention : Le montant TVA retenu est supérieur au montant TVA raisonnable. Merci de revoir la ligne de dépense, plafonner son montant, ou justifier la reventillation HT / TVA.",
ROUND(IFERROR(VALUE(TRIM(SUBSTITUTE(BJ49,CHAR(160),""))),0),2)&gt;
ROUND(IFERROR(VALUE(TRIM(SUBSTITUTE(MIN(O49,T49,Y49),CHAR(160),""))),0),2),
"Attention : Le devis retenu n'est pas le moins cher. Une justification de la part du porteur est nécessaire.",
ROUND(IFERROR(VALUE(TRIM(SUBSTITUTE(BJ49,CHAR(160),""))),0),2)=0,
"Attention : montant présenté entièrement écarté",
ROUND(IFERROR(VALUE(TRIM(SUBSTITUTE(BG49,CHAR(160),""))),0),2)=
ROUND(IFERROR(VALUE(TRIM(SUBSTITUTE(BJ49,CHAR(160),""))),0),2),
"OK",
ROUND(IFERROR(VALUE(TRIM(SUBSTITUTE(BG49,CHAR(160),""))),0),2)&gt;
ROUND(IFERROR(VALUE(TRIM(SUBSTITUTE(BJ49,CHAR(160),""))),0),2),
" OK : Montant instruit inférieur au montant raisonnable.",
TRUE,""
))</f>
        <v/>
      </c>
      <c r="BM49" s="555" t="str" cm="1">
        <f t="array" ref="BM49">IF(OR(BJ49="",AC49="",BH49="",AA49="",BI49="",AB49=""),"",_xlfn.IFS(
ROUND(IFERROR(VALUE(TRIM(SUBSTITUTE(BJ49,CHAR(160),""))),0),2)&gt;
ROUND(IFERROR(VALUE(TRIM(SUBSTITUTE(AC49,CHAR(160),""))),0),2),
"KO : Le montant retenu TTC est supérieur au montant présenté TTC. Merci de revoir la ligne de dépense ou plafonner son montant.",
ROUND(IFERROR(VALUE(TRIM(SUBSTITUTE(BH49,CHAR(160),""))),0),2)&gt;
ROUND(IFERROR(VALUE(TRIM(SUBSTITUTE(AA49,CHAR(160),""))),0),2),
"Attention : Le montant retenu HT est supérieur au montant HT présenté. Merci de revoir la ligne de dépense, plafonner son montant, ou justifier la reventillation HT / TVA.",
ROUND(IFERROR(VALUE(TRIM(SUBSTITUTE(BI49,CHAR(160),""))),0),2)&gt;
ROUND(IFERROR(VALUE(TRIM(SUBSTITUTE(AB49,CHAR(160),""))),0),2),
"Attention : Le montant TVA retenu est supérieur au montant TVA présenté. Merci de revoir la ligne de dépense, plafonner son montant, ou justifier la reventillation HT / TVA.",
ROUND(IFERROR(VALUE(TRIM(SUBSTITUTE(AC49,CHAR(160),""))),0),2)=0,
"",
ROUND(IFERROR(VALUE(TRIM(SUBSTITUTE(BJ49,CHAR(160),""))),0),2)=
ROUND(IFERROR(VALUE(TRIM(SUBSTITUTE(AC49,CHAR(160),""))),0),2),
"OK",
ROUND(IFERROR(VALUE(TRIM(SUBSTITUTE(BJ49,CHAR(160),""))),0),2)=0,
"Attention : Montant présenté entièrement rejeté.",
ROUND(IFERROR(VALUE(TRIM(SUBSTITUTE(BJ49,CHAR(160),""))),0),2)&lt;
ROUND(IFERROR(VALUE(TRIM(SUBSTITUTE(AC49,CHAR(160),""))),0),2),
"Attention : Montant présenté partiellement rejeté.",
TRUE,""
))</f>
        <v/>
      </c>
      <c r="BN49" s="554" t="str">
        <f t="shared" si="45"/>
        <v/>
      </c>
      <c r="BO49" s="554" t="str">
        <f t="shared" si="46"/>
        <v/>
      </c>
      <c r="BP49" s="645" t="str">
        <f t="shared" si="47"/>
        <v/>
      </c>
    </row>
    <row r="50" spans="1:68" ht="15" customHeight="1">
      <c r="A50" s="630">
        <v>46</v>
      </c>
      <c r="B50" s="545"/>
      <c r="C50" s="545"/>
      <c r="D50" s="546"/>
      <c r="E50" s="545"/>
      <c r="F50" s="557"/>
      <c r="G50" s="552"/>
      <c r="H50" s="556"/>
      <c r="I50" s="545"/>
      <c r="J50" s="561"/>
      <c r="K50" s="564"/>
      <c r="L50" s="557"/>
      <c r="M50" s="548"/>
      <c r="N50" s="549"/>
      <c r="O50" s="573" t="str">
        <f t="shared" si="52"/>
        <v/>
      </c>
      <c r="P50" s="575"/>
      <c r="Q50" s="550"/>
      <c r="R50" s="549"/>
      <c r="S50" s="549"/>
      <c r="T50" s="573" t="str">
        <f t="shared" si="51"/>
        <v/>
      </c>
      <c r="U50" s="586"/>
      <c r="V50" s="549"/>
      <c r="W50" s="549"/>
      <c r="X50" s="549"/>
      <c r="Y50" s="587" t="str">
        <f t="shared" si="49"/>
        <v/>
      </c>
      <c r="Z50" s="114"/>
      <c r="AA50" s="600" t="str" cm="1">
        <f t="array" ref="AA50">IF((_xlfn.IFS(TRIM(SUBSTITUTE(Z50,CHAR(160),""))="Devis 1",IFERROR(VALUE(TRIM(SUBSTITUTE(M50,CHAR(160),""))),0),TRIM(SUBSTITUTE(Z50,CHAR(160),""))="Devis 2",IFERROR(VALUE(TRIM(SUBSTITUTE(R50,CHAR(160),""))),0),TRIM(SUBSTITUTE(Z50,CHAR(160),""))="Devis 3",IFERROR(VALUE(TRIM(SUBSTITUTE(W50,CHAR(160),""))),0),TRUE,0)*IFERROR(VALUE(TRIM(SUBSTITUTE(D50,CHAR(160),""))),0))=0,"",_xlfn.IFS(TRIM(SUBSTITUTE(Z50,CHAR(160),""))="Devis 1",IFERROR(VALUE(TRIM(SUBSTITUTE(M50,CHAR(160),""))),0),TRIM(SUBSTITUTE(Z50,CHAR(160),""))="Devis 2",IFERROR(VALUE(TRIM(SUBSTITUTE(R50,CHAR(160),""))),0),TRIM(SUBSTITUTE(Z50,CHAR(160),""))="Devis 3",IFERROR(VALUE(TRIM(SUBSTITUTE(W50,CHAR(160),""))),0),TRUE,0)*IFERROR(VALUE(TRIM(SUBSTITUTE(D50,CHAR(160),""))),0))</f>
        <v/>
      </c>
      <c r="AB50" s="551" t="str" cm="1">
        <f t="array" ref="AB50">IF(ROUND((_xlfn.IFS(TRIM(SUBSTITUTE(Z50,CHAR(160),""))="Devis 1",IFERROR(VALUE(TRIM(SUBSTITUTE(N50,CHAR(160),""))),0),TRIM(SUBSTITUTE(Z50,CHAR(160),""))="Devis 2",IFERROR(VALUE(TRIM(SUBSTITUTE(S50,CHAR(160),""))),0),TRIM(SUBSTITUTE(Z50,CHAR(160),""))="Devis 3",IFERROR(VALUE(TRIM(SUBSTITUTE(X50,CHAR(160),""))),0),TRUE,0)*IFERROR(VALUE(TRIM(SUBSTITUTE(D50,CHAR(160),""))),0)),2)=0,IF(AA50&lt;&gt;"",0,""),ROUND((_xlfn.IFS(TRIM(SUBSTITUTE(Z50,CHAR(160),""))="Devis 1",IFERROR(VALUE(TRIM(SUBSTITUTE(N50,CHAR(160),""))),0),TRIM(SUBSTITUTE(Z50,CHAR(160),""))="Devis 2",IFERROR(VALUE(TRIM(SUBSTITUTE(S50,CHAR(160),""))),0),TRIM(SUBSTITUTE(Z50,CHAR(160),""))="Devis 3",IFERROR(VALUE(TRIM(SUBSTITUTE(X50,CHAR(160),""))),0),TRUE,0)*IFERROR(VALUE(TRIM(SUBSTITUTE(D50,CHAR(160),""))),0)),2))</f>
        <v/>
      </c>
      <c r="AC50" s="601" t="str">
        <f t="shared" si="48"/>
        <v/>
      </c>
      <c r="AD50" s="629"/>
      <c r="AE50" s="644" t="str">
        <f t="shared" si="16"/>
        <v/>
      </c>
      <c r="AF50" s="553" t="str">
        <f t="shared" si="17"/>
        <v/>
      </c>
      <c r="AG50" s="553" t="str">
        <f t="shared" si="18"/>
        <v/>
      </c>
      <c r="AH50" s="553" t="str">
        <f t="shared" si="19"/>
        <v/>
      </c>
      <c r="AI50" s="553" t="str">
        <f t="shared" si="20"/>
        <v/>
      </c>
      <c r="AJ50" s="553" t="str">
        <f t="shared" si="21"/>
        <v/>
      </c>
      <c r="AK50" s="553" t="str">
        <f t="shared" si="22"/>
        <v/>
      </c>
      <c r="AL50" s="553" t="str">
        <f t="shared" si="23"/>
        <v/>
      </c>
      <c r="AM50" s="517" t="str">
        <f t="shared" si="24"/>
        <v/>
      </c>
      <c r="AN50" s="651" t="str">
        <f t="shared" si="25"/>
        <v/>
      </c>
      <c r="AO50" s="553" t="str">
        <f t="shared" si="26"/>
        <v/>
      </c>
      <c r="AP50" s="553" t="str">
        <f t="shared" si="27"/>
        <v/>
      </c>
      <c r="AQ50" s="553" t="str">
        <f t="shared" si="28"/>
        <v/>
      </c>
      <c r="AR50" s="573" t="str">
        <f t="shared" si="29"/>
        <v/>
      </c>
      <c r="AS50" s="656" t="str">
        <f t="shared" si="30"/>
        <v/>
      </c>
      <c r="AT50" s="553" t="str">
        <f t="shared" si="31"/>
        <v/>
      </c>
      <c r="AU50" s="553" t="str">
        <f t="shared" si="32"/>
        <v/>
      </c>
      <c r="AV50" s="553" t="str">
        <f t="shared" si="33"/>
        <v/>
      </c>
      <c r="AW50" s="573" t="str">
        <f t="shared" si="34"/>
        <v/>
      </c>
      <c r="AX50" s="657" t="str">
        <f t="shared" si="35"/>
        <v/>
      </c>
      <c r="AY50" s="553" t="str">
        <f t="shared" si="36"/>
        <v/>
      </c>
      <c r="AZ50" s="553" t="str">
        <f t="shared" si="37"/>
        <v/>
      </c>
      <c r="BA50" s="553" t="str">
        <f t="shared" si="38"/>
        <v/>
      </c>
      <c r="BB50" s="596" t="str">
        <f t="shared" si="39"/>
        <v/>
      </c>
      <c r="BC50" s="591" t="str">
        <f t="shared" si="40"/>
        <v/>
      </c>
      <c r="BD50" s="547"/>
      <c r="BE50" s="554" t="str">
        <f t="shared" si="41"/>
        <v/>
      </c>
      <c r="BF50" s="554" t="str">
        <f t="shared" si="42"/>
        <v/>
      </c>
      <c r="BG50" s="606" t="str">
        <f t="shared" si="43"/>
        <v/>
      </c>
      <c r="BH50" s="611" t="str" cm="1">
        <f t="array" ref="BH50">IF($AG50="","",
_xlfn.IFS(
$BC50="Devis 1",
IF(ISBLANK(AP50),"",IFERROR(VALUE(TRIM(SUBSTITUTE(AP50,CHAR(160),""))),0)*IFERROR(VALUE(TRIM(SUBSTITUTE($AG50,CHAR(160),""))),0)),
$BC50="Devis 2",
IF(ISBLANK(AU50),"",IFERROR(VALUE(TRIM(SUBSTITUTE(AU50,CHAR(160),""))),0)*IFERROR(VALUE(TRIM(SUBSTITUTE($AG50,CHAR(160),""))),0)),
$BC50="Devis 3",
IF(ISBLANK(AZ50),"",IFERROR(VALUE(TRIM(SUBSTITUTE(AZ50,CHAR(160),""))),0)*IFERROR(VALUE(TRIM(SUBSTITUTE($AG50,CHAR(160),""))),0)),
TRUE,0
)
)</f>
        <v/>
      </c>
      <c r="BI50" s="611" t="str" cm="1">
        <f t="array" ref="BI50">IF($AG50="","",
_xlfn.IFS(
$BC50="Devis 1",
IF(ISBLANK(AQ50),"",IFERROR(VALUE(TRIM(SUBSTITUTE(AQ50,CHAR(160),""))),0)*IFERROR(VALUE(TRIM(SUBSTITUTE($AG50,CHAR(160),""))),0)),
$BC50="Devis 2",
IF(ISBLANK(AV50),"",IFERROR(VALUE(TRIM(SUBSTITUTE(AV50,CHAR(160),""))),0)*IFERROR(VALUE(TRIM(SUBSTITUTE($AG50,CHAR(160),""))),0)),
$BC50="Devis 3",
IF(ISBLANK(BA50),"",IFERROR(VALUE(TRIM(SUBSTITUTE(BA50,CHAR(160),""))),0)*IFERROR(VALUE(TRIM(SUBSTITUTE($AG50,CHAR(160),""))),0)),
TRUE,0
)
)</f>
        <v/>
      </c>
      <c r="BJ50" s="612" t="str">
        <f t="shared" si="44"/>
        <v/>
      </c>
      <c r="BK50" s="608"/>
      <c r="BL50" s="555" t="str" cm="1">
        <f t="array" ref="BL50">IF(OR(BJ50="",BG50="",BH50="",BE50="",BI50="",BF50=""),"",_xlfn.IFS(
ROUND(IFERROR(VALUE(TRIM(SUBSTITUTE(BJ50,CHAR(160),""))),0),2)&gt;
ROUND(IFERROR(VALUE(TRIM(SUBSTITUTE(BG50,CHAR(160),""))),0),2),
"KO : Le montant retenu TTC est supérieur au montant raisonnable TTC. Merci de revoir la ligne de dépense ou plafonner son montant.",
ROUND(IFERROR(VALUE(TRIM(SUBSTITUTE(BH50,CHAR(160),""))),0),2)&gt;
ROUND(IFERROR(VALUE(TRIM(SUBSTITUTE(BE50,CHAR(160),""))),0),2),
"Attention : Le montant retenu HT est supérieur au montant HT raisonnable. Merci de revoir la ligne de dépense, plafonner son montant, ou justifier la reventillation HT / TVA.",
ROUND(IFERROR(VALUE(TRIM(SUBSTITUTE(BI50,CHAR(160),""))),0),2)&gt;
ROUND(IFERROR(VALUE(TRIM(SUBSTITUTE(BF50,CHAR(160),""))),0),2),
"Attention : Le montant TVA retenu est supérieur au montant TVA raisonnable. Merci de revoir la ligne de dépense, plafonner son montant, ou justifier la reventillation HT / TVA.",
ROUND(IFERROR(VALUE(TRIM(SUBSTITUTE(BJ50,CHAR(160),""))),0),2)&gt;
ROUND(IFERROR(VALUE(TRIM(SUBSTITUTE(MIN(O50,T50,Y50),CHAR(160),""))),0),2),
"Attention : Le devis retenu n'est pas le moins cher. Une justification de la part du porteur est nécessaire.",
ROUND(IFERROR(VALUE(TRIM(SUBSTITUTE(BJ50,CHAR(160),""))),0),2)=0,
"Attention : montant présenté entièrement écarté",
ROUND(IFERROR(VALUE(TRIM(SUBSTITUTE(BG50,CHAR(160),""))),0),2)=
ROUND(IFERROR(VALUE(TRIM(SUBSTITUTE(BJ50,CHAR(160),""))),0),2),
"OK",
ROUND(IFERROR(VALUE(TRIM(SUBSTITUTE(BG50,CHAR(160),""))),0),2)&gt;
ROUND(IFERROR(VALUE(TRIM(SUBSTITUTE(BJ50,CHAR(160),""))),0),2),
" OK : Montant instruit inférieur au montant raisonnable.",
TRUE,""
))</f>
        <v/>
      </c>
      <c r="BM50" s="555" t="str" cm="1">
        <f t="array" ref="BM50">IF(OR(BJ50="",AC50="",BH50="",AA50="",BI50="",AB50=""),"",_xlfn.IFS(
ROUND(IFERROR(VALUE(TRIM(SUBSTITUTE(BJ50,CHAR(160),""))),0),2)&gt;
ROUND(IFERROR(VALUE(TRIM(SUBSTITUTE(AC50,CHAR(160),""))),0),2),
"KO : Le montant retenu TTC est supérieur au montant présenté TTC. Merci de revoir la ligne de dépense ou plafonner son montant.",
ROUND(IFERROR(VALUE(TRIM(SUBSTITUTE(BH50,CHAR(160),""))),0),2)&gt;
ROUND(IFERROR(VALUE(TRIM(SUBSTITUTE(AA50,CHAR(160),""))),0),2),
"Attention : Le montant retenu HT est supérieur au montant HT présenté. Merci de revoir la ligne de dépense, plafonner son montant, ou justifier la reventillation HT / TVA.",
ROUND(IFERROR(VALUE(TRIM(SUBSTITUTE(BI50,CHAR(160),""))),0),2)&gt;
ROUND(IFERROR(VALUE(TRIM(SUBSTITUTE(AB50,CHAR(160),""))),0),2),
"Attention : Le montant TVA retenu est supérieur au montant TVA présenté. Merci de revoir la ligne de dépense, plafonner son montant, ou justifier la reventillation HT / TVA.",
ROUND(IFERROR(VALUE(TRIM(SUBSTITUTE(AC50,CHAR(160),""))),0),2)=0,
"",
ROUND(IFERROR(VALUE(TRIM(SUBSTITUTE(BJ50,CHAR(160),""))),0),2)=
ROUND(IFERROR(VALUE(TRIM(SUBSTITUTE(AC50,CHAR(160),""))),0),2),
"OK",
ROUND(IFERROR(VALUE(TRIM(SUBSTITUTE(BJ50,CHAR(160),""))),0),2)=0,
"Attention : Montant présenté entièrement rejeté.",
ROUND(IFERROR(VALUE(TRIM(SUBSTITUTE(BJ50,CHAR(160),""))),0),2)&lt;
ROUND(IFERROR(VALUE(TRIM(SUBSTITUTE(AC50,CHAR(160),""))),0),2),
"Attention : Montant présenté partiellement rejeté.",
TRUE,""
))</f>
        <v/>
      </c>
      <c r="BN50" s="554" t="str">
        <f t="shared" si="45"/>
        <v/>
      </c>
      <c r="BO50" s="554" t="str">
        <f t="shared" si="46"/>
        <v/>
      </c>
      <c r="BP50" s="645" t="str">
        <f t="shared" si="47"/>
        <v/>
      </c>
    </row>
    <row r="51" spans="1:68" ht="15" customHeight="1">
      <c r="A51" s="630">
        <v>47</v>
      </c>
      <c r="B51" s="545"/>
      <c r="C51" s="545"/>
      <c r="D51" s="546"/>
      <c r="E51" s="545"/>
      <c r="F51" s="557"/>
      <c r="G51" s="552"/>
      <c r="H51" s="556"/>
      <c r="I51" s="545"/>
      <c r="J51" s="561"/>
      <c r="K51" s="564"/>
      <c r="L51" s="557"/>
      <c r="M51" s="548"/>
      <c r="N51" s="549"/>
      <c r="O51" s="573" t="str">
        <f t="shared" si="52"/>
        <v/>
      </c>
      <c r="P51" s="575"/>
      <c r="Q51" s="550"/>
      <c r="R51" s="549"/>
      <c r="S51" s="549"/>
      <c r="T51" s="573" t="str">
        <f t="shared" si="51"/>
        <v/>
      </c>
      <c r="U51" s="586"/>
      <c r="V51" s="549"/>
      <c r="W51" s="549"/>
      <c r="X51" s="549"/>
      <c r="Y51" s="587" t="str">
        <f t="shared" si="49"/>
        <v/>
      </c>
      <c r="Z51" s="114"/>
      <c r="AA51" s="600" t="str" cm="1">
        <f t="array" ref="AA51">IF((_xlfn.IFS(TRIM(SUBSTITUTE(Z51,CHAR(160),""))="Devis 1",IFERROR(VALUE(TRIM(SUBSTITUTE(M51,CHAR(160),""))),0),TRIM(SUBSTITUTE(Z51,CHAR(160),""))="Devis 2",IFERROR(VALUE(TRIM(SUBSTITUTE(R51,CHAR(160),""))),0),TRIM(SUBSTITUTE(Z51,CHAR(160),""))="Devis 3",IFERROR(VALUE(TRIM(SUBSTITUTE(W51,CHAR(160),""))),0),TRUE,0)*IFERROR(VALUE(TRIM(SUBSTITUTE(D51,CHAR(160),""))),0))=0,"",_xlfn.IFS(TRIM(SUBSTITUTE(Z51,CHAR(160),""))="Devis 1",IFERROR(VALUE(TRIM(SUBSTITUTE(M51,CHAR(160),""))),0),TRIM(SUBSTITUTE(Z51,CHAR(160),""))="Devis 2",IFERROR(VALUE(TRIM(SUBSTITUTE(R51,CHAR(160),""))),0),TRIM(SUBSTITUTE(Z51,CHAR(160),""))="Devis 3",IFERROR(VALUE(TRIM(SUBSTITUTE(W51,CHAR(160),""))),0),TRUE,0)*IFERROR(VALUE(TRIM(SUBSTITUTE(D51,CHAR(160),""))),0))</f>
        <v/>
      </c>
      <c r="AB51" s="551" t="str" cm="1">
        <f t="array" ref="AB51">IF(ROUND((_xlfn.IFS(TRIM(SUBSTITUTE(Z51,CHAR(160),""))="Devis 1",IFERROR(VALUE(TRIM(SUBSTITUTE(N51,CHAR(160),""))),0),TRIM(SUBSTITUTE(Z51,CHAR(160),""))="Devis 2",IFERROR(VALUE(TRIM(SUBSTITUTE(S51,CHAR(160),""))),0),TRIM(SUBSTITUTE(Z51,CHAR(160),""))="Devis 3",IFERROR(VALUE(TRIM(SUBSTITUTE(X51,CHAR(160),""))),0),TRUE,0)*IFERROR(VALUE(TRIM(SUBSTITUTE(D51,CHAR(160),""))),0)),2)=0,IF(AA51&lt;&gt;"",0,""),ROUND((_xlfn.IFS(TRIM(SUBSTITUTE(Z51,CHAR(160),""))="Devis 1",IFERROR(VALUE(TRIM(SUBSTITUTE(N51,CHAR(160),""))),0),TRIM(SUBSTITUTE(Z51,CHAR(160),""))="Devis 2",IFERROR(VALUE(TRIM(SUBSTITUTE(S51,CHAR(160),""))),0),TRIM(SUBSTITUTE(Z51,CHAR(160),""))="Devis 3",IFERROR(VALUE(TRIM(SUBSTITUTE(X51,CHAR(160),""))),0),TRUE,0)*IFERROR(VALUE(TRIM(SUBSTITUTE(D51,CHAR(160),""))),0)),2))</f>
        <v/>
      </c>
      <c r="AC51" s="601" t="str">
        <f t="shared" si="48"/>
        <v/>
      </c>
      <c r="AD51" s="629"/>
      <c r="AE51" s="644" t="str">
        <f t="shared" si="16"/>
        <v/>
      </c>
      <c r="AF51" s="553" t="str">
        <f t="shared" si="17"/>
        <v/>
      </c>
      <c r="AG51" s="553" t="str">
        <f t="shared" si="18"/>
        <v/>
      </c>
      <c r="AH51" s="553" t="str">
        <f t="shared" si="19"/>
        <v/>
      </c>
      <c r="AI51" s="553" t="str">
        <f t="shared" si="20"/>
        <v/>
      </c>
      <c r="AJ51" s="553" t="str">
        <f t="shared" si="21"/>
        <v/>
      </c>
      <c r="AK51" s="553" t="str">
        <f t="shared" si="22"/>
        <v/>
      </c>
      <c r="AL51" s="553" t="str">
        <f t="shared" si="23"/>
        <v/>
      </c>
      <c r="AM51" s="517" t="str">
        <f t="shared" si="24"/>
        <v/>
      </c>
      <c r="AN51" s="651" t="str">
        <f t="shared" si="25"/>
        <v/>
      </c>
      <c r="AO51" s="553" t="str">
        <f t="shared" si="26"/>
        <v/>
      </c>
      <c r="AP51" s="553" t="str">
        <f t="shared" si="27"/>
        <v/>
      </c>
      <c r="AQ51" s="553" t="str">
        <f t="shared" si="28"/>
        <v/>
      </c>
      <c r="AR51" s="573" t="str">
        <f t="shared" si="29"/>
        <v/>
      </c>
      <c r="AS51" s="656" t="str">
        <f t="shared" si="30"/>
        <v/>
      </c>
      <c r="AT51" s="553" t="str">
        <f t="shared" si="31"/>
        <v/>
      </c>
      <c r="AU51" s="553" t="str">
        <f t="shared" si="32"/>
        <v/>
      </c>
      <c r="AV51" s="553" t="str">
        <f t="shared" si="33"/>
        <v/>
      </c>
      <c r="AW51" s="573" t="str">
        <f t="shared" si="34"/>
        <v/>
      </c>
      <c r="AX51" s="657" t="str">
        <f t="shared" si="35"/>
        <v/>
      </c>
      <c r="AY51" s="553" t="str">
        <f t="shared" si="36"/>
        <v/>
      </c>
      <c r="AZ51" s="553" t="str">
        <f t="shared" si="37"/>
        <v/>
      </c>
      <c r="BA51" s="553" t="str">
        <f t="shared" si="38"/>
        <v/>
      </c>
      <c r="BB51" s="596" t="str">
        <f t="shared" si="39"/>
        <v/>
      </c>
      <c r="BC51" s="591" t="str">
        <f t="shared" si="40"/>
        <v/>
      </c>
      <c r="BD51" s="547"/>
      <c r="BE51" s="554" t="str">
        <f t="shared" si="41"/>
        <v/>
      </c>
      <c r="BF51" s="554" t="str">
        <f t="shared" si="42"/>
        <v/>
      </c>
      <c r="BG51" s="606" t="str">
        <f t="shared" si="43"/>
        <v/>
      </c>
      <c r="BH51" s="611" t="str" cm="1">
        <f t="array" ref="BH51">IF($AG51="","",
_xlfn.IFS(
$BC51="Devis 1",
IF(ISBLANK(AP51),"",IFERROR(VALUE(TRIM(SUBSTITUTE(AP51,CHAR(160),""))),0)*IFERROR(VALUE(TRIM(SUBSTITUTE($AG51,CHAR(160),""))),0)),
$BC51="Devis 2",
IF(ISBLANK(AU51),"",IFERROR(VALUE(TRIM(SUBSTITUTE(AU51,CHAR(160),""))),0)*IFERROR(VALUE(TRIM(SUBSTITUTE($AG51,CHAR(160),""))),0)),
$BC51="Devis 3",
IF(ISBLANK(AZ51),"",IFERROR(VALUE(TRIM(SUBSTITUTE(AZ51,CHAR(160),""))),0)*IFERROR(VALUE(TRIM(SUBSTITUTE($AG51,CHAR(160),""))),0)),
TRUE,0
)
)</f>
        <v/>
      </c>
      <c r="BI51" s="611" t="str" cm="1">
        <f t="array" ref="BI51">IF($AG51="","",
_xlfn.IFS(
$BC51="Devis 1",
IF(ISBLANK(AQ51),"",IFERROR(VALUE(TRIM(SUBSTITUTE(AQ51,CHAR(160),""))),0)*IFERROR(VALUE(TRIM(SUBSTITUTE($AG51,CHAR(160),""))),0)),
$BC51="Devis 2",
IF(ISBLANK(AV51),"",IFERROR(VALUE(TRIM(SUBSTITUTE(AV51,CHAR(160),""))),0)*IFERROR(VALUE(TRIM(SUBSTITUTE($AG51,CHAR(160),""))),0)),
$BC51="Devis 3",
IF(ISBLANK(BA51),"",IFERROR(VALUE(TRIM(SUBSTITUTE(BA51,CHAR(160),""))),0)*IFERROR(VALUE(TRIM(SUBSTITUTE($AG51,CHAR(160),""))),0)),
TRUE,0
)
)</f>
        <v/>
      </c>
      <c r="BJ51" s="612" t="str">
        <f t="shared" si="44"/>
        <v/>
      </c>
      <c r="BK51" s="608"/>
      <c r="BL51" s="555" t="str" cm="1">
        <f t="array" ref="BL51">IF(OR(BJ51="",BG51="",BH51="",BE51="",BI51="",BF51=""),"",_xlfn.IFS(
ROUND(IFERROR(VALUE(TRIM(SUBSTITUTE(BJ51,CHAR(160),""))),0),2)&gt;
ROUND(IFERROR(VALUE(TRIM(SUBSTITUTE(BG51,CHAR(160),""))),0),2),
"KO : Le montant retenu TTC est supérieur au montant raisonnable TTC. Merci de revoir la ligne de dépense ou plafonner son montant.",
ROUND(IFERROR(VALUE(TRIM(SUBSTITUTE(BH51,CHAR(160),""))),0),2)&gt;
ROUND(IFERROR(VALUE(TRIM(SUBSTITUTE(BE51,CHAR(160),""))),0),2),
"Attention : Le montant retenu HT est supérieur au montant HT raisonnable. Merci de revoir la ligne de dépense, plafonner son montant, ou justifier la reventillation HT / TVA.",
ROUND(IFERROR(VALUE(TRIM(SUBSTITUTE(BI51,CHAR(160),""))),0),2)&gt;
ROUND(IFERROR(VALUE(TRIM(SUBSTITUTE(BF51,CHAR(160),""))),0),2),
"Attention : Le montant TVA retenu est supérieur au montant TVA raisonnable. Merci de revoir la ligne de dépense, plafonner son montant, ou justifier la reventillation HT / TVA.",
ROUND(IFERROR(VALUE(TRIM(SUBSTITUTE(BJ51,CHAR(160),""))),0),2)&gt;
ROUND(IFERROR(VALUE(TRIM(SUBSTITUTE(MIN(O51,T51,Y51),CHAR(160),""))),0),2),
"Attention : Le devis retenu n'est pas le moins cher. Une justification de la part du porteur est nécessaire.",
ROUND(IFERROR(VALUE(TRIM(SUBSTITUTE(BJ51,CHAR(160),""))),0),2)=0,
"Attention : montant présenté entièrement écarté",
ROUND(IFERROR(VALUE(TRIM(SUBSTITUTE(BG51,CHAR(160),""))),0),2)=
ROUND(IFERROR(VALUE(TRIM(SUBSTITUTE(BJ51,CHAR(160),""))),0),2),
"OK",
ROUND(IFERROR(VALUE(TRIM(SUBSTITUTE(BG51,CHAR(160),""))),0),2)&gt;
ROUND(IFERROR(VALUE(TRIM(SUBSTITUTE(BJ51,CHAR(160),""))),0),2),
" OK : Montant instruit inférieur au montant raisonnable.",
TRUE,""
))</f>
        <v/>
      </c>
      <c r="BM51" s="555" t="str" cm="1">
        <f t="array" ref="BM51">IF(OR(BJ51="",AC51="",BH51="",AA51="",BI51="",AB51=""),"",_xlfn.IFS(
ROUND(IFERROR(VALUE(TRIM(SUBSTITUTE(BJ51,CHAR(160),""))),0),2)&gt;
ROUND(IFERROR(VALUE(TRIM(SUBSTITUTE(AC51,CHAR(160),""))),0),2),
"KO : Le montant retenu TTC est supérieur au montant présenté TTC. Merci de revoir la ligne de dépense ou plafonner son montant.",
ROUND(IFERROR(VALUE(TRIM(SUBSTITUTE(BH51,CHAR(160),""))),0),2)&gt;
ROUND(IFERROR(VALUE(TRIM(SUBSTITUTE(AA51,CHAR(160),""))),0),2),
"Attention : Le montant retenu HT est supérieur au montant HT présenté. Merci de revoir la ligne de dépense, plafonner son montant, ou justifier la reventillation HT / TVA.",
ROUND(IFERROR(VALUE(TRIM(SUBSTITUTE(BI51,CHAR(160),""))),0),2)&gt;
ROUND(IFERROR(VALUE(TRIM(SUBSTITUTE(AB51,CHAR(160),""))),0),2),
"Attention : Le montant TVA retenu est supérieur au montant TVA présenté. Merci de revoir la ligne de dépense, plafonner son montant, ou justifier la reventillation HT / TVA.",
ROUND(IFERROR(VALUE(TRIM(SUBSTITUTE(AC51,CHAR(160),""))),0),2)=0,
"",
ROUND(IFERROR(VALUE(TRIM(SUBSTITUTE(BJ51,CHAR(160),""))),0),2)=
ROUND(IFERROR(VALUE(TRIM(SUBSTITUTE(AC51,CHAR(160),""))),0),2),
"OK",
ROUND(IFERROR(VALUE(TRIM(SUBSTITUTE(BJ51,CHAR(160),""))),0),2)=0,
"Attention : Montant présenté entièrement rejeté.",
ROUND(IFERROR(VALUE(TRIM(SUBSTITUTE(BJ51,CHAR(160),""))),0),2)&lt;
ROUND(IFERROR(VALUE(TRIM(SUBSTITUTE(AC51,CHAR(160),""))),0),2),
"Attention : Montant présenté partiellement rejeté.",
TRUE,""
))</f>
        <v/>
      </c>
      <c r="BN51" s="554" t="str">
        <f t="shared" si="45"/>
        <v/>
      </c>
      <c r="BO51" s="554" t="str">
        <f t="shared" si="46"/>
        <v/>
      </c>
      <c r="BP51" s="645" t="str">
        <f t="shared" si="47"/>
        <v/>
      </c>
    </row>
    <row r="52" spans="1:68" ht="15" customHeight="1">
      <c r="A52" s="630">
        <v>48</v>
      </c>
      <c r="B52" s="545"/>
      <c r="C52" s="545"/>
      <c r="D52" s="546"/>
      <c r="E52" s="545"/>
      <c r="F52" s="557"/>
      <c r="G52" s="552"/>
      <c r="H52" s="556"/>
      <c r="I52" s="545"/>
      <c r="J52" s="561"/>
      <c r="K52" s="564"/>
      <c r="L52" s="557"/>
      <c r="M52" s="548"/>
      <c r="N52" s="549"/>
      <c r="O52" s="573" t="str">
        <f t="shared" si="52"/>
        <v/>
      </c>
      <c r="P52" s="575"/>
      <c r="Q52" s="550"/>
      <c r="R52" s="549"/>
      <c r="S52" s="549"/>
      <c r="T52" s="573" t="str">
        <f t="shared" si="51"/>
        <v/>
      </c>
      <c r="U52" s="586"/>
      <c r="V52" s="549"/>
      <c r="W52" s="549"/>
      <c r="X52" s="549"/>
      <c r="Y52" s="587" t="str">
        <f t="shared" si="49"/>
        <v/>
      </c>
      <c r="Z52" s="114"/>
      <c r="AA52" s="600" t="str" cm="1">
        <f t="array" ref="AA52">IF((_xlfn.IFS(TRIM(SUBSTITUTE(Z52,CHAR(160),""))="Devis 1",IFERROR(VALUE(TRIM(SUBSTITUTE(M52,CHAR(160),""))),0),TRIM(SUBSTITUTE(Z52,CHAR(160),""))="Devis 2",IFERROR(VALUE(TRIM(SUBSTITUTE(R52,CHAR(160),""))),0),TRIM(SUBSTITUTE(Z52,CHAR(160),""))="Devis 3",IFERROR(VALUE(TRIM(SUBSTITUTE(W52,CHAR(160),""))),0),TRUE,0)*IFERROR(VALUE(TRIM(SUBSTITUTE(D52,CHAR(160),""))),0))=0,"",_xlfn.IFS(TRIM(SUBSTITUTE(Z52,CHAR(160),""))="Devis 1",IFERROR(VALUE(TRIM(SUBSTITUTE(M52,CHAR(160),""))),0),TRIM(SUBSTITUTE(Z52,CHAR(160),""))="Devis 2",IFERROR(VALUE(TRIM(SUBSTITUTE(R52,CHAR(160),""))),0),TRIM(SUBSTITUTE(Z52,CHAR(160),""))="Devis 3",IFERROR(VALUE(TRIM(SUBSTITUTE(W52,CHAR(160),""))),0),TRUE,0)*IFERROR(VALUE(TRIM(SUBSTITUTE(D52,CHAR(160),""))),0))</f>
        <v/>
      </c>
      <c r="AB52" s="551" t="str" cm="1">
        <f t="array" ref="AB52">IF(ROUND((_xlfn.IFS(TRIM(SUBSTITUTE(Z52,CHAR(160),""))="Devis 1",IFERROR(VALUE(TRIM(SUBSTITUTE(N52,CHAR(160),""))),0),TRIM(SUBSTITUTE(Z52,CHAR(160),""))="Devis 2",IFERROR(VALUE(TRIM(SUBSTITUTE(S52,CHAR(160),""))),0),TRIM(SUBSTITUTE(Z52,CHAR(160),""))="Devis 3",IFERROR(VALUE(TRIM(SUBSTITUTE(X52,CHAR(160),""))),0),TRUE,0)*IFERROR(VALUE(TRIM(SUBSTITUTE(D52,CHAR(160),""))),0)),2)=0,IF(AA52&lt;&gt;"",0,""),ROUND((_xlfn.IFS(TRIM(SUBSTITUTE(Z52,CHAR(160),""))="Devis 1",IFERROR(VALUE(TRIM(SUBSTITUTE(N52,CHAR(160),""))),0),TRIM(SUBSTITUTE(Z52,CHAR(160),""))="Devis 2",IFERROR(VALUE(TRIM(SUBSTITUTE(S52,CHAR(160),""))),0),TRIM(SUBSTITUTE(Z52,CHAR(160),""))="Devis 3",IFERROR(VALUE(TRIM(SUBSTITUTE(X52,CHAR(160),""))),0),TRUE,0)*IFERROR(VALUE(TRIM(SUBSTITUTE(D52,CHAR(160),""))),0)),2))</f>
        <v/>
      </c>
      <c r="AC52" s="601" t="str">
        <f t="shared" si="48"/>
        <v/>
      </c>
      <c r="AD52" s="629"/>
      <c r="AE52" s="644" t="str">
        <f t="shared" si="16"/>
        <v/>
      </c>
      <c r="AF52" s="553" t="str">
        <f t="shared" si="17"/>
        <v/>
      </c>
      <c r="AG52" s="553" t="str">
        <f t="shared" si="18"/>
        <v/>
      </c>
      <c r="AH52" s="553" t="str">
        <f t="shared" si="19"/>
        <v/>
      </c>
      <c r="AI52" s="553" t="str">
        <f t="shared" si="20"/>
        <v/>
      </c>
      <c r="AJ52" s="553" t="str">
        <f t="shared" si="21"/>
        <v/>
      </c>
      <c r="AK52" s="553" t="str">
        <f t="shared" si="22"/>
        <v/>
      </c>
      <c r="AL52" s="553" t="str">
        <f t="shared" si="23"/>
        <v/>
      </c>
      <c r="AM52" s="517" t="str">
        <f t="shared" si="24"/>
        <v/>
      </c>
      <c r="AN52" s="651" t="str">
        <f t="shared" si="25"/>
        <v/>
      </c>
      <c r="AO52" s="553" t="str">
        <f t="shared" si="26"/>
        <v/>
      </c>
      <c r="AP52" s="553" t="str">
        <f t="shared" si="27"/>
        <v/>
      </c>
      <c r="AQ52" s="553" t="str">
        <f t="shared" si="28"/>
        <v/>
      </c>
      <c r="AR52" s="573" t="str">
        <f t="shared" si="29"/>
        <v/>
      </c>
      <c r="AS52" s="656" t="str">
        <f t="shared" si="30"/>
        <v/>
      </c>
      <c r="AT52" s="553" t="str">
        <f t="shared" si="31"/>
        <v/>
      </c>
      <c r="AU52" s="553" t="str">
        <f t="shared" si="32"/>
        <v/>
      </c>
      <c r="AV52" s="553" t="str">
        <f t="shared" si="33"/>
        <v/>
      </c>
      <c r="AW52" s="573" t="str">
        <f t="shared" si="34"/>
        <v/>
      </c>
      <c r="AX52" s="657" t="str">
        <f t="shared" si="35"/>
        <v/>
      </c>
      <c r="AY52" s="553" t="str">
        <f t="shared" si="36"/>
        <v/>
      </c>
      <c r="AZ52" s="553" t="str">
        <f t="shared" si="37"/>
        <v/>
      </c>
      <c r="BA52" s="553" t="str">
        <f t="shared" si="38"/>
        <v/>
      </c>
      <c r="BB52" s="596" t="str">
        <f t="shared" si="39"/>
        <v/>
      </c>
      <c r="BC52" s="591" t="str">
        <f t="shared" si="40"/>
        <v/>
      </c>
      <c r="BD52" s="547"/>
      <c r="BE52" s="554" t="str">
        <f t="shared" si="41"/>
        <v/>
      </c>
      <c r="BF52" s="554" t="str">
        <f t="shared" si="42"/>
        <v/>
      </c>
      <c r="BG52" s="606" t="str">
        <f t="shared" si="43"/>
        <v/>
      </c>
      <c r="BH52" s="611" t="str" cm="1">
        <f t="array" ref="BH52">IF($AG52="","",
_xlfn.IFS(
$BC52="Devis 1",
IF(ISBLANK(AP52),"",IFERROR(VALUE(TRIM(SUBSTITUTE(AP52,CHAR(160),""))),0)*IFERROR(VALUE(TRIM(SUBSTITUTE($AG52,CHAR(160),""))),0)),
$BC52="Devis 2",
IF(ISBLANK(AU52),"",IFERROR(VALUE(TRIM(SUBSTITUTE(AU52,CHAR(160),""))),0)*IFERROR(VALUE(TRIM(SUBSTITUTE($AG52,CHAR(160),""))),0)),
$BC52="Devis 3",
IF(ISBLANK(AZ52),"",IFERROR(VALUE(TRIM(SUBSTITUTE(AZ52,CHAR(160),""))),0)*IFERROR(VALUE(TRIM(SUBSTITUTE($AG52,CHAR(160),""))),0)),
TRUE,0
)
)</f>
        <v/>
      </c>
      <c r="BI52" s="611" t="str" cm="1">
        <f t="array" ref="BI52">IF($AG52="","",
_xlfn.IFS(
$BC52="Devis 1",
IF(ISBLANK(AQ52),"",IFERROR(VALUE(TRIM(SUBSTITUTE(AQ52,CHAR(160),""))),0)*IFERROR(VALUE(TRIM(SUBSTITUTE($AG52,CHAR(160),""))),0)),
$BC52="Devis 2",
IF(ISBLANK(AV52),"",IFERROR(VALUE(TRIM(SUBSTITUTE(AV52,CHAR(160),""))),0)*IFERROR(VALUE(TRIM(SUBSTITUTE($AG52,CHAR(160),""))),0)),
$BC52="Devis 3",
IF(ISBLANK(BA52),"",IFERROR(VALUE(TRIM(SUBSTITUTE(BA52,CHAR(160),""))),0)*IFERROR(VALUE(TRIM(SUBSTITUTE($AG52,CHAR(160),""))),0)),
TRUE,0
)
)</f>
        <v/>
      </c>
      <c r="BJ52" s="612" t="str">
        <f t="shared" si="44"/>
        <v/>
      </c>
      <c r="BK52" s="608"/>
      <c r="BL52" s="555" t="str" cm="1">
        <f t="array" ref="BL52">IF(OR(BJ52="",BG52="",BH52="",BE52="",BI52="",BF52=""),"",_xlfn.IFS(
ROUND(IFERROR(VALUE(TRIM(SUBSTITUTE(BJ52,CHAR(160),""))),0),2)&gt;
ROUND(IFERROR(VALUE(TRIM(SUBSTITUTE(BG52,CHAR(160),""))),0),2),
"KO : Le montant retenu TTC est supérieur au montant raisonnable TTC. Merci de revoir la ligne de dépense ou plafonner son montant.",
ROUND(IFERROR(VALUE(TRIM(SUBSTITUTE(BH52,CHAR(160),""))),0),2)&gt;
ROUND(IFERROR(VALUE(TRIM(SUBSTITUTE(BE52,CHAR(160),""))),0),2),
"Attention : Le montant retenu HT est supérieur au montant HT raisonnable. Merci de revoir la ligne de dépense, plafonner son montant, ou justifier la reventillation HT / TVA.",
ROUND(IFERROR(VALUE(TRIM(SUBSTITUTE(BI52,CHAR(160),""))),0),2)&gt;
ROUND(IFERROR(VALUE(TRIM(SUBSTITUTE(BF52,CHAR(160),""))),0),2),
"Attention : Le montant TVA retenu est supérieur au montant TVA raisonnable. Merci de revoir la ligne de dépense, plafonner son montant, ou justifier la reventillation HT / TVA.",
ROUND(IFERROR(VALUE(TRIM(SUBSTITUTE(BJ52,CHAR(160),""))),0),2)&gt;
ROUND(IFERROR(VALUE(TRIM(SUBSTITUTE(MIN(O52,T52,Y52),CHAR(160),""))),0),2),
"Attention : Le devis retenu n'est pas le moins cher. Une justification de la part du porteur est nécessaire.",
ROUND(IFERROR(VALUE(TRIM(SUBSTITUTE(BJ52,CHAR(160),""))),0),2)=0,
"Attention : montant présenté entièrement écarté",
ROUND(IFERROR(VALUE(TRIM(SUBSTITUTE(BG52,CHAR(160),""))),0),2)=
ROUND(IFERROR(VALUE(TRIM(SUBSTITUTE(BJ52,CHAR(160),""))),0),2),
"OK",
ROUND(IFERROR(VALUE(TRIM(SUBSTITUTE(BG52,CHAR(160),""))),0),2)&gt;
ROUND(IFERROR(VALUE(TRIM(SUBSTITUTE(BJ52,CHAR(160),""))),0),2),
" OK : Montant instruit inférieur au montant raisonnable.",
TRUE,""
))</f>
        <v/>
      </c>
      <c r="BM52" s="555" t="str" cm="1">
        <f t="array" ref="BM52">IF(OR(BJ52="",AC52="",BH52="",AA52="",BI52="",AB52=""),"",_xlfn.IFS(
ROUND(IFERROR(VALUE(TRIM(SUBSTITUTE(BJ52,CHAR(160),""))),0),2)&gt;
ROUND(IFERROR(VALUE(TRIM(SUBSTITUTE(AC52,CHAR(160),""))),0),2),
"KO : Le montant retenu TTC est supérieur au montant présenté TTC. Merci de revoir la ligne de dépense ou plafonner son montant.",
ROUND(IFERROR(VALUE(TRIM(SUBSTITUTE(BH52,CHAR(160),""))),0),2)&gt;
ROUND(IFERROR(VALUE(TRIM(SUBSTITUTE(AA52,CHAR(160),""))),0),2),
"Attention : Le montant retenu HT est supérieur au montant HT présenté. Merci de revoir la ligne de dépense, plafonner son montant, ou justifier la reventillation HT / TVA.",
ROUND(IFERROR(VALUE(TRIM(SUBSTITUTE(BI52,CHAR(160),""))),0),2)&gt;
ROUND(IFERROR(VALUE(TRIM(SUBSTITUTE(AB52,CHAR(160),""))),0),2),
"Attention : Le montant TVA retenu est supérieur au montant TVA présenté. Merci de revoir la ligne de dépense, plafonner son montant, ou justifier la reventillation HT / TVA.",
ROUND(IFERROR(VALUE(TRIM(SUBSTITUTE(AC52,CHAR(160),""))),0),2)=0,
"",
ROUND(IFERROR(VALUE(TRIM(SUBSTITUTE(BJ52,CHAR(160),""))),0),2)=
ROUND(IFERROR(VALUE(TRIM(SUBSTITUTE(AC52,CHAR(160),""))),0),2),
"OK",
ROUND(IFERROR(VALUE(TRIM(SUBSTITUTE(BJ52,CHAR(160),""))),0),2)=0,
"Attention : Montant présenté entièrement rejeté.",
ROUND(IFERROR(VALUE(TRIM(SUBSTITUTE(BJ52,CHAR(160),""))),0),2)&lt;
ROUND(IFERROR(VALUE(TRIM(SUBSTITUTE(AC52,CHAR(160),""))),0),2),
"Attention : Montant présenté partiellement rejeté.",
TRUE,""
))</f>
        <v/>
      </c>
      <c r="BN52" s="554" t="str">
        <f t="shared" si="45"/>
        <v/>
      </c>
      <c r="BO52" s="554" t="str">
        <f t="shared" si="46"/>
        <v/>
      </c>
      <c r="BP52" s="645" t="str">
        <f t="shared" si="47"/>
        <v/>
      </c>
    </row>
    <row r="53" spans="1:68" ht="15" customHeight="1">
      <c r="A53" s="630">
        <v>49</v>
      </c>
      <c r="B53" s="545"/>
      <c r="C53" s="545"/>
      <c r="D53" s="546"/>
      <c r="E53" s="545"/>
      <c r="F53" s="557"/>
      <c r="G53" s="552"/>
      <c r="H53" s="556"/>
      <c r="I53" s="545"/>
      <c r="J53" s="561"/>
      <c r="K53" s="564"/>
      <c r="L53" s="557"/>
      <c r="M53" s="548"/>
      <c r="N53" s="549"/>
      <c r="O53" s="573" t="str">
        <f t="shared" si="52"/>
        <v/>
      </c>
      <c r="P53" s="575"/>
      <c r="Q53" s="550"/>
      <c r="R53" s="549"/>
      <c r="S53" s="549"/>
      <c r="T53" s="573" t="str">
        <f t="shared" si="51"/>
        <v/>
      </c>
      <c r="U53" s="586"/>
      <c r="V53" s="549"/>
      <c r="W53" s="549"/>
      <c r="X53" s="549"/>
      <c r="Y53" s="587" t="str">
        <f t="shared" si="49"/>
        <v/>
      </c>
      <c r="Z53" s="114"/>
      <c r="AA53" s="600" t="str" cm="1">
        <f t="array" ref="AA53">IF((_xlfn.IFS(TRIM(SUBSTITUTE(Z53,CHAR(160),""))="Devis 1",IFERROR(VALUE(TRIM(SUBSTITUTE(M53,CHAR(160),""))),0),TRIM(SUBSTITUTE(Z53,CHAR(160),""))="Devis 2",IFERROR(VALUE(TRIM(SUBSTITUTE(R53,CHAR(160),""))),0),TRIM(SUBSTITUTE(Z53,CHAR(160),""))="Devis 3",IFERROR(VALUE(TRIM(SUBSTITUTE(W53,CHAR(160),""))),0),TRUE,0)*IFERROR(VALUE(TRIM(SUBSTITUTE(D53,CHAR(160),""))),0))=0,"",_xlfn.IFS(TRIM(SUBSTITUTE(Z53,CHAR(160),""))="Devis 1",IFERROR(VALUE(TRIM(SUBSTITUTE(M53,CHAR(160),""))),0),TRIM(SUBSTITUTE(Z53,CHAR(160),""))="Devis 2",IFERROR(VALUE(TRIM(SUBSTITUTE(R53,CHAR(160),""))),0),TRIM(SUBSTITUTE(Z53,CHAR(160),""))="Devis 3",IFERROR(VALUE(TRIM(SUBSTITUTE(W53,CHAR(160),""))),0),TRUE,0)*IFERROR(VALUE(TRIM(SUBSTITUTE(D53,CHAR(160),""))),0))</f>
        <v/>
      </c>
      <c r="AB53" s="551" t="str" cm="1">
        <f t="array" ref="AB53">IF(ROUND((_xlfn.IFS(TRIM(SUBSTITUTE(Z53,CHAR(160),""))="Devis 1",IFERROR(VALUE(TRIM(SUBSTITUTE(N53,CHAR(160),""))),0),TRIM(SUBSTITUTE(Z53,CHAR(160),""))="Devis 2",IFERROR(VALUE(TRIM(SUBSTITUTE(S53,CHAR(160),""))),0),TRIM(SUBSTITUTE(Z53,CHAR(160),""))="Devis 3",IFERROR(VALUE(TRIM(SUBSTITUTE(X53,CHAR(160),""))),0),TRUE,0)*IFERROR(VALUE(TRIM(SUBSTITUTE(D53,CHAR(160),""))),0)),2)=0,IF(AA53&lt;&gt;"",0,""),ROUND((_xlfn.IFS(TRIM(SUBSTITUTE(Z53,CHAR(160),""))="Devis 1",IFERROR(VALUE(TRIM(SUBSTITUTE(N53,CHAR(160),""))),0),TRIM(SUBSTITUTE(Z53,CHAR(160),""))="Devis 2",IFERROR(VALUE(TRIM(SUBSTITUTE(S53,CHAR(160),""))),0),TRIM(SUBSTITUTE(Z53,CHAR(160),""))="Devis 3",IFERROR(VALUE(TRIM(SUBSTITUTE(X53,CHAR(160),""))),0),TRUE,0)*IFERROR(VALUE(TRIM(SUBSTITUTE(D53,CHAR(160),""))),0)),2))</f>
        <v/>
      </c>
      <c r="AC53" s="601" t="str">
        <f t="shared" si="48"/>
        <v/>
      </c>
      <c r="AD53" s="629"/>
      <c r="AE53" s="644" t="str">
        <f t="shared" si="16"/>
        <v/>
      </c>
      <c r="AF53" s="553" t="str">
        <f t="shared" si="17"/>
        <v/>
      </c>
      <c r="AG53" s="553" t="str">
        <f t="shared" si="18"/>
        <v/>
      </c>
      <c r="AH53" s="553" t="str">
        <f t="shared" si="19"/>
        <v/>
      </c>
      <c r="AI53" s="553" t="str">
        <f t="shared" si="20"/>
        <v/>
      </c>
      <c r="AJ53" s="553" t="str">
        <f t="shared" si="21"/>
        <v/>
      </c>
      <c r="AK53" s="553" t="str">
        <f t="shared" si="22"/>
        <v/>
      </c>
      <c r="AL53" s="553" t="str">
        <f t="shared" si="23"/>
        <v/>
      </c>
      <c r="AM53" s="517" t="str">
        <f t="shared" si="24"/>
        <v/>
      </c>
      <c r="AN53" s="651" t="str">
        <f t="shared" si="25"/>
        <v/>
      </c>
      <c r="AO53" s="553" t="str">
        <f t="shared" si="26"/>
        <v/>
      </c>
      <c r="AP53" s="553" t="str">
        <f t="shared" si="27"/>
        <v/>
      </c>
      <c r="AQ53" s="553" t="str">
        <f t="shared" si="28"/>
        <v/>
      </c>
      <c r="AR53" s="573" t="str">
        <f t="shared" si="29"/>
        <v/>
      </c>
      <c r="AS53" s="656" t="str">
        <f t="shared" si="30"/>
        <v/>
      </c>
      <c r="AT53" s="553" t="str">
        <f t="shared" si="31"/>
        <v/>
      </c>
      <c r="AU53" s="553" t="str">
        <f t="shared" si="32"/>
        <v/>
      </c>
      <c r="AV53" s="553" t="str">
        <f t="shared" si="33"/>
        <v/>
      </c>
      <c r="AW53" s="573" t="str">
        <f t="shared" si="34"/>
        <v/>
      </c>
      <c r="AX53" s="657" t="str">
        <f t="shared" si="35"/>
        <v/>
      </c>
      <c r="AY53" s="553" t="str">
        <f t="shared" si="36"/>
        <v/>
      </c>
      <c r="AZ53" s="553" t="str">
        <f t="shared" si="37"/>
        <v/>
      </c>
      <c r="BA53" s="553" t="str">
        <f t="shared" si="38"/>
        <v/>
      </c>
      <c r="BB53" s="596" t="str">
        <f t="shared" si="39"/>
        <v/>
      </c>
      <c r="BC53" s="591" t="str">
        <f t="shared" si="40"/>
        <v/>
      </c>
      <c r="BD53" s="547"/>
      <c r="BE53" s="554" t="str">
        <f t="shared" si="41"/>
        <v/>
      </c>
      <c r="BF53" s="554" t="str">
        <f t="shared" si="42"/>
        <v/>
      </c>
      <c r="BG53" s="606" t="str">
        <f t="shared" si="43"/>
        <v/>
      </c>
      <c r="BH53" s="611" t="str" cm="1">
        <f t="array" ref="BH53">IF($AG53="","",
_xlfn.IFS(
$BC53="Devis 1",
IF(ISBLANK(AP53),"",IFERROR(VALUE(TRIM(SUBSTITUTE(AP53,CHAR(160),""))),0)*IFERROR(VALUE(TRIM(SUBSTITUTE($AG53,CHAR(160),""))),0)),
$BC53="Devis 2",
IF(ISBLANK(AU53),"",IFERROR(VALUE(TRIM(SUBSTITUTE(AU53,CHAR(160),""))),0)*IFERROR(VALUE(TRIM(SUBSTITUTE($AG53,CHAR(160),""))),0)),
$BC53="Devis 3",
IF(ISBLANK(AZ53),"",IFERROR(VALUE(TRIM(SUBSTITUTE(AZ53,CHAR(160),""))),0)*IFERROR(VALUE(TRIM(SUBSTITUTE($AG53,CHAR(160),""))),0)),
TRUE,0
)
)</f>
        <v/>
      </c>
      <c r="BI53" s="611" t="str" cm="1">
        <f t="array" ref="BI53">IF($AG53="","",
_xlfn.IFS(
$BC53="Devis 1",
IF(ISBLANK(AQ53),"",IFERROR(VALUE(TRIM(SUBSTITUTE(AQ53,CHAR(160),""))),0)*IFERROR(VALUE(TRIM(SUBSTITUTE($AG53,CHAR(160),""))),0)),
$BC53="Devis 2",
IF(ISBLANK(AV53),"",IFERROR(VALUE(TRIM(SUBSTITUTE(AV53,CHAR(160),""))),0)*IFERROR(VALUE(TRIM(SUBSTITUTE($AG53,CHAR(160),""))),0)),
$BC53="Devis 3",
IF(ISBLANK(BA53),"",IFERROR(VALUE(TRIM(SUBSTITUTE(BA53,CHAR(160),""))),0)*IFERROR(VALUE(TRIM(SUBSTITUTE($AG53,CHAR(160),""))),0)),
TRUE,0
)
)</f>
        <v/>
      </c>
      <c r="BJ53" s="612" t="str">
        <f t="shared" si="44"/>
        <v/>
      </c>
      <c r="BK53" s="608"/>
      <c r="BL53" s="555" t="str" cm="1">
        <f t="array" ref="BL53">IF(OR(BJ53="",BG53="",BH53="",BE53="",BI53="",BF53=""),"",_xlfn.IFS(
ROUND(IFERROR(VALUE(TRIM(SUBSTITUTE(BJ53,CHAR(160),""))),0),2)&gt;
ROUND(IFERROR(VALUE(TRIM(SUBSTITUTE(BG53,CHAR(160),""))),0),2),
"KO : Le montant retenu TTC est supérieur au montant raisonnable TTC. Merci de revoir la ligne de dépense ou plafonner son montant.",
ROUND(IFERROR(VALUE(TRIM(SUBSTITUTE(BH53,CHAR(160),""))),0),2)&gt;
ROUND(IFERROR(VALUE(TRIM(SUBSTITUTE(BE53,CHAR(160),""))),0),2),
"Attention : Le montant retenu HT est supérieur au montant HT raisonnable. Merci de revoir la ligne de dépense, plafonner son montant, ou justifier la reventillation HT / TVA.",
ROUND(IFERROR(VALUE(TRIM(SUBSTITUTE(BI53,CHAR(160),""))),0),2)&gt;
ROUND(IFERROR(VALUE(TRIM(SUBSTITUTE(BF53,CHAR(160),""))),0),2),
"Attention : Le montant TVA retenu est supérieur au montant TVA raisonnable. Merci de revoir la ligne de dépense, plafonner son montant, ou justifier la reventillation HT / TVA.",
ROUND(IFERROR(VALUE(TRIM(SUBSTITUTE(BJ53,CHAR(160),""))),0),2)&gt;
ROUND(IFERROR(VALUE(TRIM(SUBSTITUTE(MIN(O53,T53,Y53),CHAR(160),""))),0),2),
"Attention : Le devis retenu n'est pas le moins cher. Une justification de la part du porteur est nécessaire.",
ROUND(IFERROR(VALUE(TRIM(SUBSTITUTE(BJ53,CHAR(160),""))),0),2)=0,
"Attention : montant présenté entièrement écarté",
ROUND(IFERROR(VALUE(TRIM(SUBSTITUTE(BG53,CHAR(160),""))),0),2)=
ROUND(IFERROR(VALUE(TRIM(SUBSTITUTE(BJ53,CHAR(160),""))),0),2),
"OK",
ROUND(IFERROR(VALUE(TRIM(SUBSTITUTE(BG53,CHAR(160),""))),0),2)&gt;
ROUND(IFERROR(VALUE(TRIM(SUBSTITUTE(BJ53,CHAR(160),""))),0),2),
" OK : Montant instruit inférieur au montant raisonnable.",
TRUE,""
))</f>
        <v/>
      </c>
      <c r="BM53" s="555" t="str" cm="1">
        <f t="array" ref="BM53">IF(OR(BJ53="",AC53="",BH53="",AA53="",BI53="",AB53=""),"",_xlfn.IFS(
ROUND(IFERROR(VALUE(TRIM(SUBSTITUTE(BJ53,CHAR(160),""))),0),2)&gt;
ROUND(IFERROR(VALUE(TRIM(SUBSTITUTE(AC53,CHAR(160),""))),0),2),
"KO : Le montant retenu TTC est supérieur au montant présenté TTC. Merci de revoir la ligne de dépense ou plafonner son montant.",
ROUND(IFERROR(VALUE(TRIM(SUBSTITUTE(BH53,CHAR(160),""))),0),2)&gt;
ROUND(IFERROR(VALUE(TRIM(SUBSTITUTE(AA53,CHAR(160),""))),0),2),
"Attention : Le montant retenu HT est supérieur au montant HT présenté. Merci de revoir la ligne de dépense, plafonner son montant, ou justifier la reventillation HT / TVA.",
ROUND(IFERROR(VALUE(TRIM(SUBSTITUTE(BI53,CHAR(160),""))),0),2)&gt;
ROUND(IFERROR(VALUE(TRIM(SUBSTITUTE(AB53,CHAR(160),""))),0),2),
"Attention : Le montant TVA retenu est supérieur au montant TVA présenté. Merci de revoir la ligne de dépense, plafonner son montant, ou justifier la reventillation HT / TVA.",
ROUND(IFERROR(VALUE(TRIM(SUBSTITUTE(AC53,CHAR(160),""))),0),2)=0,
"",
ROUND(IFERROR(VALUE(TRIM(SUBSTITUTE(BJ53,CHAR(160),""))),0),2)=
ROUND(IFERROR(VALUE(TRIM(SUBSTITUTE(AC53,CHAR(160),""))),0),2),
"OK",
ROUND(IFERROR(VALUE(TRIM(SUBSTITUTE(BJ53,CHAR(160),""))),0),2)=0,
"Attention : Montant présenté entièrement rejeté.",
ROUND(IFERROR(VALUE(TRIM(SUBSTITUTE(BJ53,CHAR(160),""))),0),2)&lt;
ROUND(IFERROR(VALUE(TRIM(SUBSTITUTE(AC53,CHAR(160),""))),0),2),
"Attention : Montant présenté partiellement rejeté.",
TRUE,""
))</f>
        <v/>
      </c>
      <c r="BN53" s="554" t="str">
        <f t="shared" si="45"/>
        <v/>
      </c>
      <c r="BO53" s="554" t="str">
        <f t="shared" si="46"/>
        <v/>
      </c>
      <c r="BP53" s="645" t="str">
        <f t="shared" si="47"/>
        <v/>
      </c>
    </row>
    <row r="54" spans="1:68" ht="15" customHeight="1">
      <c r="A54" s="630">
        <v>50</v>
      </c>
      <c r="B54" s="545"/>
      <c r="C54" s="545"/>
      <c r="D54" s="546"/>
      <c r="E54" s="545"/>
      <c r="F54" s="557"/>
      <c r="G54" s="552"/>
      <c r="H54" s="556"/>
      <c r="I54" s="545"/>
      <c r="J54" s="561"/>
      <c r="K54" s="564"/>
      <c r="L54" s="557"/>
      <c r="M54" s="548"/>
      <c r="N54" s="549"/>
      <c r="O54" s="573" t="str">
        <f t="shared" si="52"/>
        <v/>
      </c>
      <c r="P54" s="575"/>
      <c r="Q54" s="550"/>
      <c r="R54" s="549"/>
      <c r="S54" s="549"/>
      <c r="T54" s="573" t="str">
        <f t="shared" si="51"/>
        <v/>
      </c>
      <c r="U54" s="586"/>
      <c r="V54" s="549"/>
      <c r="W54" s="549"/>
      <c r="X54" s="549"/>
      <c r="Y54" s="587" t="str">
        <f t="shared" si="49"/>
        <v/>
      </c>
      <c r="Z54" s="114"/>
      <c r="AA54" s="600" t="str" cm="1">
        <f t="array" ref="AA54">IF((_xlfn.IFS(TRIM(SUBSTITUTE(Z54,CHAR(160),""))="Devis 1",IFERROR(VALUE(TRIM(SUBSTITUTE(M54,CHAR(160),""))),0),TRIM(SUBSTITUTE(Z54,CHAR(160),""))="Devis 2",IFERROR(VALUE(TRIM(SUBSTITUTE(R54,CHAR(160),""))),0),TRIM(SUBSTITUTE(Z54,CHAR(160),""))="Devis 3",IFERROR(VALUE(TRIM(SUBSTITUTE(W54,CHAR(160),""))),0),TRUE,0)*IFERROR(VALUE(TRIM(SUBSTITUTE(D54,CHAR(160),""))),0))=0,"",_xlfn.IFS(TRIM(SUBSTITUTE(Z54,CHAR(160),""))="Devis 1",IFERROR(VALUE(TRIM(SUBSTITUTE(M54,CHAR(160),""))),0),TRIM(SUBSTITUTE(Z54,CHAR(160),""))="Devis 2",IFERROR(VALUE(TRIM(SUBSTITUTE(R54,CHAR(160),""))),0),TRIM(SUBSTITUTE(Z54,CHAR(160),""))="Devis 3",IFERROR(VALUE(TRIM(SUBSTITUTE(W54,CHAR(160),""))),0),TRUE,0)*IFERROR(VALUE(TRIM(SUBSTITUTE(D54,CHAR(160),""))),0))</f>
        <v/>
      </c>
      <c r="AB54" s="551" t="str" cm="1">
        <f t="array" ref="AB54">IF(ROUND((_xlfn.IFS(TRIM(SUBSTITUTE(Z54,CHAR(160),""))="Devis 1",IFERROR(VALUE(TRIM(SUBSTITUTE(N54,CHAR(160),""))),0),TRIM(SUBSTITUTE(Z54,CHAR(160),""))="Devis 2",IFERROR(VALUE(TRIM(SUBSTITUTE(S54,CHAR(160),""))),0),TRIM(SUBSTITUTE(Z54,CHAR(160),""))="Devis 3",IFERROR(VALUE(TRIM(SUBSTITUTE(X54,CHAR(160),""))),0),TRUE,0)*IFERROR(VALUE(TRIM(SUBSTITUTE(D54,CHAR(160),""))),0)),2)=0,IF(AA54&lt;&gt;"",0,""),ROUND((_xlfn.IFS(TRIM(SUBSTITUTE(Z54,CHAR(160),""))="Devis 1",IFERROR(VALUE(TRIM(SUBSTITUTE(N54,CHAR(160),""))),0),TRIM(SUBSTITUTE(Z54,CHAR(160),""))="Devis 2",IFERROR(VALUE(TRIM(SUBSTITUTE(S54,CHAR(160),""))),0),TRIM(SUBSTITUTE(Z54,CHAR(160),""))="Devis 3",IFERROR(VALUE(TRIM(SUBSTITUTE(X54,CHAR(160),""))),0),TRUE,0)*IFERROR(VALUE(TRIM(SUBSTITUTE(D54,CHAR(160),""))),0)),2))</f>
        <v/>
      </c>
      <c r="AC54" s="601" t="str">
        <f t="shared" si="48"/>
        <v/>
      </c>
      <c r="AD54" s="629"/>
      <c r="AE54" s="644" t="str">
        <f t="shared" si="16"/>
        <v/>
      </c>
      <c r="AF54" s="553" t="str">
        <f t="shared" si="17"/>
        <v/>
      </c>
      <c r="AG54" s="553" t="str">
        <f t="shared" si="18"/>
        <v/>
      </c>
      <c r="AH54" s="553" t="str">
        <f t="shared" si="19"/>
        <v/>
      </c>
      <c r="AI54" s="553" t="str">
        <f t="shared" si="20"/>
        <v/>
      </c>
      <c r="AJ54" s="553" t="str">
        <f t="shared" si="21"/>
        <v/>
      </c>
      <c r="AK54" s="553" t="str">
        <f t="shared" si="22"/>
        <v/>
      </c>
      <c r="AL54" s="553" t="str">
        <f t="shared" si="23"/>
        <v/>
      </c>
      <c r="AM54" s="517" t="str">
        <f t="shared" si="24"/>
        <v/>
      </c>
      <c r="AN54" s="651" t="str">
        <f t="shared" si="25"/>
        <v/>
      </c>
      <c r="AO54" s="553" t="str">
        <f t="shared" si="26"/>
        <v/>
      </c>
      <c r="AP54" s="553" t="str">
        <f t="shared" si="27"/>
        <v/>
      </c>
      <c r="AQ54" s="553" t="str">
        <f t="shared" si="28"/>
        <v/>
      </c>
      <c r="AR54" s="573" t="str">
        <f t="shared" si="29"/>
        <v/>
      </c>
      <c r="AS54" s="656" t="str">
        <f t="shared" si="30"/>
        <v/>
      </c>
      <c r="AT54" s="553" t="str">
        <f t="shared" si="31"/>
        <v/>
      </c>
      <c r="AU54" s="553" t="str">
        <f t="shared" si="32"/>
        <v/>
      </c>
      <c r="AV54" s="553" t="str">
        <f t="shared" si="33"/>
        <v/>
      </c>
      <c r="AW54" s="573" t="str">
        <f t="shared" si="34"/>
        <v/>
      </c>
      <c r="AX54" s="657" t="str">
        <f t="shared" si="35"/>
        <v/>
      </c>
      <c r="AY54" s="553" t="str">
        <f t="shared" si="36"/>
        <v/>
      </c>
      <c r="AZ54" s="553" t="str">
        <f t="shared" si="37"/>
        <v/>
      </c>
      <c r="BA54" s="553" t="str">
        <f t="shared" si="38"/>
        <v/>
      </c>
      <c r="BB54" s="596" t="str">
        <f t="shared" si="39"/>
        <v/>
      </c>
      <c r="BC54" s="591" t="str">
        <f t="shared" si="40"/>
        <v/>
      </c>
      <c r="BD54" s="547"/>
      <c r="BE54" s="554" t="str">
        <f t="shared" si="41"/>
        <v/>
      </c>
      <c r="BF54" s="554" t="str">
        <f t="shared" si="42"/>
        <v/>
      </c>
      <c r="BG54" s="606" t="str">
        <f t="shared" si="43"/>
        <v/>
      </c>
      <c r="BH54" s="611" t="str" cm="1">
        <f t="array" ref="BH54">IF($AG54="","",
_xlfn.IFS(
$BC54="Devis 1",
IF(ISBLANK(AP54),"",IFERROR(VALUE(TRIM(SUBSTITUTE(AP54,CHAR(160),""))),0)*IFERROR(VALUE(TRIM(SUBSTITUTE($AG54,CHAR(160),""))),0)),
$BC54="Devis 2",
IF(ISBLANK(AU54),"",IFERROR(VALUE(TRIM(SUBSTITUTE(AU54,CHAR(160),""))),0)*IFERROR(VALUE(TRIM(SUBSTITUTE($AG54,CHAR(160),""))),0)),
$BC54="Devis 3",
IF(ISBLANK(AZ54),"",IFERROR(VALUE(TRIM(SUBSTITUTE(AZ54,CHAR(160),""))),0)*IFERROR(VALUE(TRIM(SUBSTITUTE($AG54,CHAR(160),""))),0)),
TRUE,0
)
)</f>
        <v/>
      </c>
      <c r="BI54" s="611" t="str" cm="1">
        <f t="array" ref="BI54">IF($AG54="","",
_xlfn.IFS(
$BC54="Devis 1",
IF(ISBLANK(AQ54),"",IFERROR(VALUE(TRIM(SUBSTITUTE(AQ54,CHAR(160),""))),0)*IFERROR(VALUE(TRIM(SUBSTITUTE($AG54,CHAR(160),""))),0)),
$BC54="Devis 2",
IF(ISBLANK(AV54),"",IFERROR(VALUE(TRIM(SUBSTITUTE(AV54,CHAR(160),""))),0)*IFERROR(VALUE(TRIM(SUBSTITUTE($AG54,CHAR(160),""))),0)),
$BC54="Devis 3",
IF(ISBLANK(BA54),"",IFERROR(VALUE(TRIM(SUBSTITUTE(BA54,CHAR(160),""))),0)*IFERROR(VALUE(TRIM(SUBSTITUTE($AG54,CHAR(160),""))),0)),
TRUE,0
)
)</f>
        <v/>
      </c>
      <c r="BJ54" s="612" t="str">
        <f t="shared" si="44"/>
        <v/>
      </c>
      <c r="BK54" s="608"/>
      <c r="BL54" s="555" t="str" cm="1">
        <f t="array" ref="BL54">IF(OR(BJ54="",BG54="",BH54="",BE54="",BI54="",BF54=""),"",_xlfn.IFS(
ROUND(IFERROR(VALUE(TRIM(SUBSTITUTE(BJ54,CHAR(160),""))),0),2)&gt;
ROUND(IFERROR(VALUE(TRIM(SUBSTITUTE(BG54,CHAR(160),""))),0),2),
"KO : Le montant retenu TTC est supérieur au montant raisonnable TTC. Merci de revoir la ligne de dépense ou plafonner son montant.",
ROUND(IFERROR(VALUE(TRIM(SUBSTITUTE(BH54,CHAR(160),""))),0),2)&gt;
ROUND(IFERROR(VALUE(TRIM(SUBSTITUTE(BE54,CHAR(160),""))),0),2),
"Attention : Le montant retenu HT est supérieur au montant HT raisonnable. Merci de revoir la ligne de dépense, plafonner son montant, ou justifier la reventillation HT / TVA.",
ROUND(IFERROR(VALUE(TRIM(SUBSTITUTE(BI54,CHAR(160),""))),0),2)&gt;
ROUND(IFERROR(VALUE(TRIM(SUBSTITUTE(BF54,CHAR(160),""))),0),2),
"Attention : Le montant TVA retenu est supérieur au montant TVA raisonnable. Merci de revoir la ligne de dépense, plafonner son montant, ou justifier la reventillation HT / TVA.",
ROUND(IFERROR(VALUE(TRIM(SUBSTITUTE(BJ54,CHAR(160),""))),0),2)&gt;
ROUND(IFERROR(VALUE(TRIM(SUBSTITUTE(MIN(O54,T54,Y54),CHAR(160),""))),0),2),
"Attention : Le devis retenu n'est pas le moins cher. Une justification de la part du porteur est nécessaire.",
ROUND(IFERROR(VALUE(TRIM(SUBSTITUTE(BJ54,CHAR(160),""))),0),2)=0,
"Attention : montant présenté entièrement écarté",
ROUND(IFERROR(VALUE(TRIM(SUBSTITUTE(BG54,CHAR(160),""))),0),2)=
ROUND(IFERROR(VALUE(TRIM(SUBSTITUTE(BJ54,CHAR(160),""))),0),2),
"OK",
ROUND(IFERROR(VALUE(TRIM(SUBSTITUTE(BG54,CHAR(160),""))),0),2)&gt;
ROUND(IFERROR(VALUE(TRIM(SUBSTITUTE(BJ54,CHAR(160),""))),0),2),
" OK : Montant instruit inférieur au montant raisonnable.",
TRUE,""
))</f>
        <v/>
      </c>
      <c r="BM54" s="555" t="str" cm="1">
        <f t="array" ref="BM54">IF(OR(BJ54="",AC54="",BH54="",AA54="",BI54="",AB54=""),"",_xlfn.IFS(
ROUND(IFERROR(VALUE(TRIM(SUBSTITUTE(BJ54,CHAR(160),""))),0),2)&gt;
ROUND(IFERROR(VALUE(TRIM(SUBSTITUTE(AC54,CHAR(160),""))),0),2),
"KO : Le montant retenu TTC est supérieur au montant présenté TTC. Merci de revoir la ligne de dépense ou plafonner son montant.",
ROUND(IFERROR(VALUE(TRIM(SUBSTITUTE(BH54,CHAR(160),""))),0),2)&gt;
ROUND(IFERROR(VALUE(TRIM(SUBSTITUTE(AA54,CHAR(160),""))),0),2),
"Attention : Le montant retenu HT est supérieur au montant HT présenté. Merci de revoir la ligne de dépense, plafonner son montant, ou justifier la reventillation HT / TVA.",
ROUND(IFERROR(VALUE(TRIM(SUBSTITUTE(BI54,CHAR(160),""))),0),2)&gt;
ROUND(IFERROR(VALUE(TRIM(SUBSTITUTE(AB54,CHAR(160),""))),0),2),
"Attention : Le montant TVA retenu est supérieur au montant TVA présenté. Merci de revoir la ligne de dépense, plafonner son montant, ou justifier la reventillation HT / TVA.",
ROUND(IFERROR(VALUE(TRIM(SUBSTITUTE(AC54,CHAR(160),""))),0),2)=0,
"",
ROUND(IFERROR(VALUE(TRIM(SUBSTITUTE(BJ54,CHAR(160),""))),0),2)=
ROUND(IFERROR(VALUE(TRIM(SUBSTITUTE(AC54,CHAR(160),""))),0),2),
"OK",
ROUND(IFERROR(VALUE(TRIM(SUBSTITUTE(BJ54,CHAR(160),""))),0),2)=0,
"Attention : Montant présenté entièrement rejeté.",
ROUND(IFERROR(VALUE(TRIM(SUBSTITUTE(BJ54,CHAR(160),""))),0),2)&lt;
ROUND(IFERROR(VALUE(TRIM(SUBSTITUTE(AC54,CHAR(160),""))),0),2),
"Attention : Montant présenté partiellement rejeté.",
TRUE,""
))</f>
        <v/>
      </c>
      <c r="BN54" s="554" t="str">
        <f t="shared" si="45"/>
        <v/>
      </c>
      <c r="BO54" s="554" t="str">
        <f t="shared" si="46"/>
        <v/>
      </c>
      <c r="BP54" s="645" t="str">
        <f t="shared" si="47"/>
        <v/>
      </c>
    </row>
    <row r="55" spans="1:68" ht="15" customHeight="1">
      <c r="A55" s="630">
        <v>51</v>
      </c>
      <c r="B55" s="545"/>
      <c r="C55" s="545"/>
      <c r="D55" s="546"/>
      <c r="E55" s="545"/>
      <c r="F55" s="557"/>
      <c r="G55" s="552"/>
      <c r="H55" s="556"/>
      <c r="I55" s="545"/>
      <c r="J55" s="561"/>
      <c r="K55" s="564"/>
      <c r="L55" s="557"/>
      <c r="M55" s="548"/>
      <c r="N55" s="549"/>
      <c r="O55" s="573" t="str">
        <f t="shared" si="52"/>
        <v/>
      </c>
      <c r="P55" s="575"/>
      <c r="Q55" s="550"/>
      <c r="R55" s="549"/>
      <c r="S55" s="549"/>
      <c r="T55" s="573" t="str">
        <f t="shared" si="51"/>
        <v/>
      </c>
      <c r="U55" s="586"/>
      <c r="V55" s="549"/>
      <c r="W55" s="549"/>
      <c r="X55" s="549"/>
      <c r="Y55" s="587" t="str">
        <f t="shared" si="49"/>
        <v/>
      </c>
      <c r="Z55" s="114"/>
      <c r="AA55" s="600" t="str" cm="1">
        <f t="array" ref="AA55">IF((_xlfn.IFS(TRIM(SUBSTITUTE(Z55,CHAR(160),""))="Devis 1",IFERROR(VALUE(TRIM(SUBSTITUTE(M55,CHAR(160),""))),0),TRIM(SUBSTITUTE(Z55,CHAR(160),""))="Devis 2",IFERROR(VALUE(TRIM(SUBSTITUTE(R55,CHAR(160),""))),0),TRIM(SUBSTITUTE(Z55,CHAR(160),""))="Devis 3",IFERROR(VALUE(TRIM(SUBSTITUTE(W55,CHAR(160),""))),0),TRUE,0)*IFERROR(VALUE(TRIM(SUBSTITUTE(D55,CHAR(160),""))),0))=0,"",_xlfn.IFS(TRIM(SUBSTITUTE(Z55,CHAR(160),""))="Devis 1",IFERROR(VALUE(TRIM(SUBSTITUTE(M55,CHAR(160),""))),0),TRIM(SUBSTITUTE(Z55,CHAR(160),""))="Devis 2",IFERROR(VALUE(TRIM(SUBSTITUTE(R55,CHAR(160),""))),0),TRIM(SUBSTITUTE(Z55,CHAR(160),""))="Devis 3",IFERROR(VALUE(TRIM(SUBSTITUTE(W55,CHAR(160),""))),0),TRUE,0)*IFERROR(VALUE(TRIM(SUBSTITUTE(D55,CHAR(160),""))),0))</f>
        <v/>
      </c>
      <c r="AB55" s="551" t="str" cm="1">
        <f t="array" ref="AB55">IF(ROUND((_xlfn.IFS(TRIM(SUBSTITUTE(Z55,CHAR(160),""))="Devis 1",IFERROR(VALUE(TRIM(SUBSTITUTE(N55,CHAR(160),""))),0),TRIM(SUBSTITUTE(Z55,CHAR(160),""))="Devis 2",IFERROR(VALUE(TRIM(SUBSTITUTE(S55,CHAR(160),""))),0),TRIM(SUBSTITUTE(Z55,CHAR(160),""))="Devis 3",IFERROR(VALUE(TRIM(SUBSTITUTE(X55,CHAR(160),""))),0),TRUE,0)*IFERROR(VALUE(TRIM(SUBSTITUTE(D55,CHAR(160),""))),0)),2)=0,IF(AA55&lt;&gt;"",0,""),ROUND((_xlfn.IFS(TRIM(SUBSTITUTE(Z55,CHAR(160),""))="Devis 1",IFERROR(VALUE(TRIM(SUBSTITUTE(N55,CHAR(160),""))),0),TRIM(SUBSTITUTE(Z55,CHAR(160),""))="Devis 2",IFERROR(VALUE(TRIM(SUBSTITUTE(S55,CHAR(160),""))),0),TRIM(SUBSTITUTE(Z55,CHAR(160),""))="Devis 3",IFERROR(VALUE(TRIM(SUBSTITUTE(X55,CHAR(160),""))),0),TRUE,0)*IFERROR(VALUE(TRIM(SUBSTITUTE(D55,CHAR(160),""))),0)),2))</f>
        <v/>
      </c>
      <c r="AC55" s="601" t="str">
        <f t="shared" si="48"/>
        <v/>
      </c>
      <c r="AD55" s="629"/>
      <c r="AE55" s="644" t="str">
        <f t="shared" si="16"/>
        <v/>
      </c>
      <c r="AF55" s="553" t="str">
        <f t="shared" si="17"/>
        <v/>
      </c>
      <c r="AG55" s="553" t="str">
        <f t="shared" si="18"/>
        <v/>
      </c>
      <c r="AH55" s="553" t="str">
        <f t="shared" si="19"/>
        <v/>
      </c>
      <c r="AI55" s="553" t="str">
        <f t="shared" si="20"/>
        <v/>
      </c>
      <c r="AJ55" s="553" t="str">
        <f t="shared" si="21"/>
        <v/>
      </c>
      <c r="AK55" s="553" t="str">
        <f t="shared" si="22"/>
        <v/>
      </c>
      <c r="AL55" s="553" t="str">
        <f t="shared" si="23"/>
        <v/>
      </c>
      <c r="AM55" s="517" t="str">
        <f t="shared" si="24"/>
        <v/>
      </c>
      <c r="AN55" s="651" t="str">
        <f t="shared" si="25"/>
        <v/>
      </c>
      <c r="AO55" s="553" t="str">
        <f t="shared" si="26"/>
        <v/>
      </c>
      <c r="AP55" s="553" t="str">
        <f t="shared" si="27"/>
        <v/>
      </c>
      <c r="AQ55" s="553" t="str">
        <f t="shared" si="28"/>
        <v/>
      </c>
      <c r="AR55" s="573" t="str">
        <f t="shared" si="29"/>
        <v/>
      </c>
      <c r="AS55" s="656" t="str">
        <f t="shared" si="30"/>
        <v/>
      </c>
      <c r="AT55" s="553" t="str">
        <f t="shared" si="31"/>
        <v/>
      </c>
      <c r="AU55" s="553" t="str">
        <f t="shared" si="32"/>
        <v/>
      </c>
      <c r="AV55" s="553" t="str">
        <f t="shared" si="33"/>
        <v/>
      </c>
      <c r="AW55" s="573" t="str">
        <f t="shared" si="34"/>
        <v/>
      </c>
      <c r="AX55" s="657" t="str">
        <f t="shared" si="35"/>
        <v/>
      </c>
      <c r="AY55" s="553" t="str">
        <f t="shared" si="36"/>
        <v/>
      </c>
      <c r="AZ55" s="553" t="str">
        <f t="shared" si="37"/>
        <v/>
      </c>
      <c r="BA55" s="553" t="str">
        <f t="shared" si="38"/>
        <v/>
      </c>
      <c r="BB55" s="596" t="str">
        <f t="shared" si="39"/>
        <v/>
      </c>
      <c r="BC55" s="591" t="str">
        <f t="shared" si="40"/>
        <v/>
      </c>
      <c r="BD55" s="547"/>
      <c r="BE55" s="554" t="str">
        <f t="shared" si="41"/>
        <v/>
      </c>
      <c r="BF55" s="554" t="str">
        <f t="shared" si="42"/>
        <v/>
      </c>
      <c r="BG55" s="606" t="str">
        <f t="shared" si="43"/>
        <v/>
      </c>
      <c r="BH55" s="611" t="str" cm="1">
        <f t="array" ref="BH55">IF($AG55="","",
_xlfn.IFS(
$BC55="Devis 1",
IF(ISBLANK(AP55),"",IFERROR(VALUE(TRIM(SUBSTITUTE(AP55,CHAR(160),""))),0)*IFERROR(VALUE(TRIM(SUBSTITUTE($AG55,CHAR(160),""))),0)),
$BC55="Devis 2",
IF(ISBLANK(AU55),"",IFERROR(VALUE(TRIM(SUBSTITUTE(AU55,CHAR(160),""))),0)*IFERROR(VALUE(TRIM(SUBSTITUTE($AG55,CHAR(160),""))),0)),
$BC55="Devis 3",
IF(ISBLANK(AZ55),"",IFERROR(VALUE(TRIM(SUBSTITUTE(AZ55,CHAR(160),""))),0)*IFERROR(VALUE(TRIM(SUBSTITUTE($AG55,CHAR(160),""))),0)),
TRUE,0
)
)</f>
        <v/>
      </c>
      <c r="BI55" s="611" t="str" cm="1">
        <f t="array" ref="BI55">IF($AG55="","",
_xlfn.IFS(
$BC55="Devis 1",
IF(ISBLANK(AQ55),"",IFERROR(VALUE(TRIM(SUBSTITUTE(AQ55,CHAR(160),""))),0)*IFERROR(VALUE(TRIM(SUBSTITUTE($AG55,CHAR(160),""))),0)),
$BC55="Devis 2",
IF(ISBLANK(AV55),"",IFERROR(VALUE(TRIM(SUBSTITUTE(AV55,CHAR(160),""))),0)*IFERROR(VALUE(TRIM(SUBSTITUTE($AG55,CHAR(160),""))),0)),
$BC55="Devis 3",
IF(ISBLANK(BA55),"",IFERROR(VALUE(TRIM(SUBSTITUTE(BA55,CHAR(160),""))),0)*IFERROR(VALUE(TRIM(SUBSTITUTE($AG55,CHAR(160),""))),0)),
TRUE,0
)
)</f>
        <v/>
      </c>
      <c r="BJ55" s="612" t="str">
        <f t="shared" si="44"/>
        <v/>
      </c>
      <c r="BK55" s="608"/>
      <c r="BL55" s="555" t="str" cm="1">
        <f t="array" ref="BL55">IF(OR(BJ55="",BG55="",BH55="",BE55="",BI55="",BF55=""),"",_xlfn.IFS(
ROUND(IFERROR(VALUE(TRIM(SUBSTITUTE(BJ55,CHAR(160),""))),0),2)&gt;
ROUND(IFERROR(VALUE(TRIM(SUBSTITUTE(BG55,CHAR(160),""))),0),2),
"KO : Le montant retenu TTC est supérieur au montant raisonnable TTC. Merci de revoir la ligne de dépense ou plafonner son montant.",
ROUND(IFERROR(VALUE(TRIM(SUBSTITUTE(BH55,CHAR(160),""))),0),2)&gt;
ROUND(IFERROR(VALUE(TRIM(SUBSTITUTE(BE55,CHAR(160),""))),0),2),
"Attention : Le montant retenu HT est supérieur au montant HT raisonnable. Merci de revoir la ligne de dépense, plafonner son montant, ou justifier la reventillation HT / TVA.",
ROUND(IFERROR(VALUE(TRIM(SUBSTITUTE(BI55,CHAR(160),""))),0),2)&gt;
ROUND(IFERROR(VALUE(TRIM(SUBSTITUTE(BF55,CHAR(160),""))),0),2),
"Attention : Le montant TVA retenu est supérieur au montant TVA raisonnable. Merci de revoir la ligne de dépense, plafonner son montant, ou justifier la reventillation HT / TVA.",
ROUND(IFERROR(VALUE(TRIM(SUBSTITUTE(BJ55,CHAR(160),""))),0),2)&gt;
ROUND(IFERROR(VALUE(TRIM(SUBSTITUTE(MIN(O55,T55,Y55),CHAR(160),""))),0),2),
"Attention : Le devis retenu n'est pas le moins cher. Une justification de la part du porteur est nécessaire.",
ROUND(IFERROR(VALUE(TRIM(SUBSTITUTE(BJ55,CHAR(160),""))),0),2)=0,
"Attention : montant présenté entièrement écarté",
ROUND(IFERROR(VALUE(TRIM(SUBSTITUTE(BG55,CHAR(160),""))),0),2)=
ROUND(IFERROR(VALUE(TRIM(SUBSTITUTE(BJ55,CHAR(160),""))),0),2),
"OK",
ROUND(IFERROR(VALUE(TRIM(SUBSTITUTE(BG55,CHAR(160),""))),0),2)&gt;
ROUND(IFERROR(VALUE(TRIM(SUBSTITUTE(BJ55,CHAR(160),""))),0),2),
" OK : Montant instruit inférieur au montant raisonnable.",
TRUE,""
))</f>
        <v/>
      </c>
      <c r="BM55" s="555" t="str" cm="1">
        <f t="array" ref="BM55">IF(OR(BJ55="",AC55="",BH55="",AA55="",BI55="",AB55=""),"",_xlfn.IFS(
ROUND(IFERROR(VALUE(TRIM(SUBSTITUTE(BJ55,CHAR(160),""))),0),2)&gt;
ROUND(IFERROR(VALUE(TRIM(SUBSTITUTE(AC55,CHAR(160),""))),0),2),
"KO : Le montant retenu TTC est supérieur au montant présenté TTC. Merci de revoir la ligne de dépense ou plafonner son montant.",
ROUND(IFERROR(VALUE(TRIM(SUBSTITUTE(BH55,CHAR(160),""))),0),2)&gt;
ROUND(IFERROR(VALUE(TRIM(SUBSTITUTE(AA55,CHAR(160),""))),0),2),
"Attention : Le montant retenu HT est supérieur au montant HT présenté. Merci de revoir la ligne de dépense, plafonner son montant, ou justifier la reventillation HT / TVA.",
ROUND(IFERROR(VALUE(TRIM(SUBSTITUTE(BI55,CHAR(160),""))),0),2)&gt;
ROUND(IFERROR(VALUE(TRIM(SUBSTITUTE(AB55,CHAR(160),""))),0),2),
"Attention : Le montant TVA retenu est supérieur au montant TVA présenté. Merci de revoir la ligne de dépense, plafonner son montant, ou justifier la reventillation HT / TVA.",
ROUND(IFERROR(VALUE(TRIM(SUBSTITUTE(AC55,CHAR(160),""))),0),2)=0,
"",
ROUND(IFERROR(VALUE(TRIM(SUBSTITUTE(BJ55,CHAR(160),""))),0),2)=
ROUND(IFERROR(VALUE(TRIM(SUBSTITUTE(AC55,CHAR(160),""))),0),2),
"OK",
ROUND(IFERROR(VALUE(TRIM(SUBSTITUTE(BJ55,CHAR(160),""))),0),2)=0,
"Attention : Montant présenté entièrement rejeté.",
ROUND(IFERROR(VALUE(TRIM(SUBSTITUTE(BJ55,CHAR(160),""))),0),2)&lt;
ROUND(IFERROR(VALUE(TRIM(SUBSTITUTE(AC55,CHAR(160),""))),0),2),
"Attention : Montant présenté partiellement rejeté.",
TRUE,""
))</f>
        <v/>
      </c>
      <c r="BN55" s="554" t="str">
        <f t="shared" si="45"/>
        <v/>
      </c>
      <c r="BO55" s="554" t="str">
        <f t="shared" si="46"/>
        <v/>
      </c>
      <c r="BP55" s="645" t="str">
        <f t="shared" si="47"/>
        <v/>
      </c>
    </row>
    <row r="56" spans="1:68" ht="15" customHeight="1">
      <c r="A56" s="630">
        <v>52</v>
      </c>
      <c r="B56" s="545"/>
      <c r="C56" s="545"/>
      <c r="D56" s="546"/>
      <c r="E56" s="545"/>
      <c r="F56" s="557"/>
      <c r="G56" s="552"/>
      <c r="H56" s="556"/>
      <c r="I56" s="545"/>
      <c r="J56" s="561"/>
      <c r="K56" s="564"/>
      <c r="L56" s="557"/>
      <c r="M56" s="548"/>
      <c r="N56" s="549"/>
      <c r="O56" s="573" t="str">
        <f t="shared" si="52"/>
        <v/>
      </c>
      <c r="P56" s="575"/>
      <c r="Q56" s="550"/>
      <c r="R56" s="549"/>
      <c r="S56" s="549"/>
      <c r="T56" s="573" t="str">
        <f t="shared" si="51"/>
        <v/>
      </c>
      <c r="U56" s="586"/>
      <c r="V56" s="549"/>
      <c r="W56" s="549"/>
      <c r="X56" s="549"/>
      <c r="Y56" s="587" t="str">
        <f t="shared" si="49"/>
        <v/>
      </c>
      <c r="Z56" s="114"/>
      <c r="AA56" s="600" t="str" cm="1">
        <f t="array" ref="AA56">IF((_xlfn.IFS(TRIM(SUBSTITUTE(Z56,CHAR(160),""))="Devis 1",IFERROR(VALUE(TRIM(SUBSTITUTE(M56,CHAR(160),""))),0),TRIM(SUBSTITUTE(Z56,CHAR(160),""))="Devis 2",IFERROR(VALUE(TRIM(SUBSTITUTE(R56,CHAR(160),""))),0),TRIM(SUBSTITUTE(Z56,CHAR(160),""))="Devis 3",IFERROR(VALUE(TRIM(SUBSTITUTE(W56,CHAR(160),""))),0),TRUE,0)*IFERROR(VALUE(TRIM(SUBSTITUTE(D56,CHAR(160),""))),0))=0,"",_xlfn.IFS(TRIM(SUBSTITUTE(Z56,CHAR(160),""))="Devis 1",IFERROR(VALUE(TRIM(SUBSTITUTE(M56,CHAR(160),""))),0),TRIM(SUBSTITUTE(Z56,CHAR(160),""))="Devis 2",IFERROR(VALUE(TRIM(SUBSTITUTE(R56,CHAR(160),""))),0),TRIM(SUBSTITUTE(Z56,CHAR(160),""))="Devis 3",IFERROR(VALUE(TRIM(SUBSTITUTE(W56,CHAR(160),""))),0),TRUE,0)*IFERROR(VALUE(TRIM(SUBSTITUTE(D56,CHAR(160),""))),0))</f>
        <v/>
      </c>
      <c r="AB56" s="551" t="str" cm="1">
        <f t="array" ref="AB56">IF(ROUND((_xlfn.IFS(TRIM(SUBSTITUTE(Z56,CHAR(160),""))="Devis 1",IFERROR(VALUE(TRIM(SUBSTITUTE(N56,CHAR(160),""))),0),TRIM(SUBSTITUTE(Z56,CHAR(160),""))="Devis 2",IFERROR(VALUE(TRIM(SUBSTITUTE(S56,CHAR(160),""))),0),TRIM(SUBSTITUTE(Z56,CHAR(160),""))="Devis 3",IFERROR(VALUE(TRIM(SUBSTITUTE(X56,CHAR(160),""))),0),TRUE,0)*IFERROR(VALUE(TRIM(SUBSTITUTE(D56,CHAR(160),""))),0)),2)=0,IF(AA56&lt;&gt;"",0,""),ROUND((_xlfn.IFS(TRIM(SUBSTITUTE(Z56,CHAR(160),""))="Devis 1",IFERROR(VALUE(TRIM(SUBSTITUTE(N56,CHAR(160),""))),0),TRIM(SUBSTITUTE(Z56,CHAR(160),""))="Devis 2",IFERROR(VALUE(TRIM(SUBSTITUTE(S56,CHAR(160),""))),0),TRIM(SUBSTITUTE(Z56,CHAR(160),""))="Devis 3",IFERROR(VALUE(TRIM(SUBSTITUTE(X56,CHAR(160),""))),0),TRUE,0)*IFERROR(VALUE(TRIM(SUBSTITUTE(D56,CHAR(160),""))),0)),2))</f>
        <v/>
      </c>
      <c r="AC56" s="601" t="str">
        <f t="shared" si="48"/>
        <v/>
      </c>
      <c r="AD56" s="629"/>
      <c r="AE56" s="644" t="str">
        <f t="shared" si="16"/>
        <v/>
      </c>
      <c r="AF56" s="553" t="str">
        <f t="shared" si="17"/>
        <v/>
      </c>
      <c r="AG56" s="553" t="str">
        <f t="shared" si="18"/>
        <v/>
      </c>
      <c r="AH56" s="553" t="str">
        <f t="shared" si="19"/>
        <v/>
      </c>
      <c r="AI56" s="553" t="str">
        <f t="shared" si="20"/>
        <v/>
      </c>
      <c r="AJ56" s="553" t="str">
        <f t="shared" si="21"/>
        <v/>
      </c>
      <c r="AK56" s="553" t="str">
        <f t="shared" si="22"/>
        <v/>
      </c>
      <c r="AL56" s="553" t="str">
        <f t="shared" si="23"/>
        <v/>
      </c>
      <c r="AM56" s="517" t="str">
        <f t="shared" si="24"/>
        <v/>
      </c>
      <c r="AN56" s="651" t="str">
        <f t="shared" si="25"/>
        <v/>
      </c>
      <c r="AO56" s="553" t="str">
        <f t="shared" si="26"/>
        <v/>
      </c>
      <c r="AP56" s="553" t="str">
        <f t="shared" si="27"/>
        <v/>
      </c>
      <c r="AQ56" s="553" t="str">
        <f t="shared" si="28"/>
        <v/>
      </c>
      <c r="AR56" s="573" t="str">
        <f t="shared" si="29"/>
        <v/>
      </c>
      <c r="AS56" s="656" t="str">
        <f t="shared" si="30"/>
        <v/>
      </c>
      <c r="AT56" s="553" t="str">
        <f t="shared" si="31"/>
        <v/>
      </c>
      <c r="AU56" s="553" t="str">
        <f t="shared" si="32"/>
        <v/>
      </c>
      <c r="AV56" s="553" t="str">
        <f t="shared" si="33"/>
        <v/>
      </c>
      <c r="AW56" s="573" t="str">
        <f t="shared" si="34"/>
        <v/>
      </c>
      <c r="AX56" s="657" t="str">
        <f t="shared" si="35"/>
        <v/>
      </c>
      <c r="AY56" s="553" t="str">
        <f t="shared" si="36"/>
        <v/>
      </c>
      <c r="AZ56" s="553" t="str">
        <f t="shared" si="37"/>
        <v/>
      </c>
      <c r="BA56" s="553" t="str">
        <f t="shared" si="38"/>
        <v/>
      </c>
      <c r="BB56" s="596" t="str">
        <f t="shared" si="39"/>
        <v/>
      </c>
      <c r="BC56" s="591" t="str">
        <f t="shared" si="40"/>
        <v/>
      </c>
      <c r="BD56" s="547"/>
      <c r="BE56" s="554" t="str">
        <f t="shared" si="41"/>
        <v/>
      </c>
      <c r="BF56" s="554" t="str">
        <f t="shared" si="42"/>
        <v/>
      </c>
      <c r="BG56" s="606" t="str">
        <f t="shared" si="43"/>
        <v/>
      </c>
      <c r="BH56" s="611" t="str" cm="1">
        <f t="array" ref="BH56">IF($AG56="","",
_xlfn.IFS(
$BC56="Devis 1",
IF(ISBLANK(AP56),"",IFERROR(VALUE(TRIM(SUBSTITUTE(AP56,CHAR(160),""))),0)*IFERROR(VALUE(TRIM(SUBSTITUTE($AG56,CHAR(160),""))),0)),
$BC56="Devis 2",
IF(ISBLANK(AU56),"",IFERROR(VALUE(TRIM(SUBSTITUTE(AU56,CHAR(160),""))),0)*IFERROR(VALUE(TRIM(SUBSTITUTE($AG56,CHAR(160),""))),0)),
$BC56="Devis 3",
IF(ISBLANK(AZ56),"",IFERROR(VALUE(TRIM(SUBSTITUTE(AZ56,CHAR(160),""))),0)*IFERROR(VALUE(TRIM(SUBSTITUTE($AG56,CHAR(160),""))),0)),
TRUE,0
)
)</f>
        <v/>
      </c>
      <c r="BI56" s="611" t="str" cm="1">
        <f t="array" ref="BI56">IF($AG56="","",
_xlfn.IFS(
$BC56="Devis 1",
IF(ISBLANK(AQ56),"",IFERROR(VALUE(TRIM(SUBSTITUTE(AQ56,CHAR(160),""))),0)*IFERROR(VALUE(TRIM(SUBSTITUTE($AG56,CHAR(160),""))),0)),
$BC56="Devis 2",
IF(ISBLANK(AV56),"",IFERROR(VALUE(TRIM(SUBSTITUTE(AV56,CHAR(160),""))),0)*IFERROR(VALUE(TRIM(SUBSTITUTE($AG56,CHAR(160),""))),0)),
$BC56="Devis 3",
IF(ISBLANK(BA56),"",IFERROR(VALUE(TRIM(SUBSTITUTE(BA56,CHAR(160),""))),0)*IFERROR(VALUE(TRIM(SUBSTITUTE($AG56,CHAR(160),""))),0)),
TRUE,0
)
)</f>
        <v/>
      </c>
      <c r="BJ56" s="612" t="str">
        <f t="shared" si="44"/>
        <v/>
      </c>
      <c r="BK56" s="608"/>
      <c r="BL56" s="555" t="str" cm="1">
        <f t="array" ref="BL56">IF(OR(BJ56="",BG56="",BH56="",BE56="",BI56="",BF56=""),"",_xlfn.IFS(
ROUND(IFERROR(VALUE(TRIM(SUBSTITUTE(BJ56,CHAR(160),""))),0),2)&gt;
ROUND(IFERROR(VALUE(TRIM(SUBSTITUTE(BG56,CHAR(160),""))),0),2),
"KO : Le montant retenu TTC est supérieur au montant raisonnable TTC. Merci de revoir la ligne de dépense ou plafonner son montant.",
ROUND(IFERROR(VALUE(TRIM(SUBSTITUTE(BH56,CHAR(160),""))),0),2)&gt;
ROUND(IFERROR(VALUE(TRIM(SUBSTITUTE(BE56,CHAR(160),""))),0),2),
"Attention : Le montant retenu HT est supérieur au montant HT raisonnable. Merci de revoir la ligne de dépense, plafonner son montant, ou justifier la reventillation HT / TVA.",
ROUND(IFERROR(VALUE(TRIM(SUBSTITUTE(BI56,CHAR(160),""))),0),2)&gt;
ROUND(IFERROR(VALUE(TRIM(SUBSTITUTE(BF56,CHAR(160),""))),0),2),
"Attention : Le montant TVA retenu est supérieur au montant TVA raisonnable. Merci de revoir la ligne de dépense, plafonner son montant, ou justifier la reventillation HT / TVA.",
ROUND(IFERROR(VALUE(TRIM(SUBSTITUTE(BJ56,CHAR(160),""))),0),2)&gt;
ROUND(IFERROR(VALUE(TRIM(SUBSTITUTE(MIN(O56,T56,Y56),CHAR(160),""))),0),2),
"Attention : Le devis retenu n'est pas le moins cher. Une justification de la part du porteur est nécessaire.",
ROUND(IFERROR(VALUE(TRIM(SUBSTITUTE(BJ56,CHAR(160),""))),0),2)=0,
"Attention : montant présenté entièrement écarté",
ROUND(IFERROR(VALUE(TRIM(SUBSTITUTE(BG56,CHAR(160),""))),0),2)=
ROUND(IFERROR(VALUE(TRIM(SUBSTITUTE(BJ56,CHAR(160),""))),0),2),
"OK",
ROUND(IFERROR(VALUE(TRIM(SUBSTITUTE(BG56,CHAR(160),""))),0),2)&gt;
ROUND(IFERROR(VALUE(TRIM(SUBSTITUTE(BJ56,CHAR(160),""))),0),2),
" OK : Montant instruit inférieur au montant raisonnable.",
TRUE,""
))</f>
        <v/>
      </c>
      <c r="BM56" s="555" t="str" cm="1">
        <f t="array" ref="BM56">IF(OR(BJ56="",AC56="",BH56="",AA56="",BI56="",AB56=""),"",_xlfn.IFS(
ROUND(IFERROR(VALUE(TRIM(SUBSTITUTE(BJ56,CHAR(160),""))),0),2)&gt;
ROUND(IFERROR(VALUE(TRIM(SUBSTITUTE(AC56,CHAR(160),""))),0),2),
"KO : Le montant retenu TTC est supérieur au montant présenté TTC. Merci de revoir la ligne de dépense ou plafonner son montant.",
ROUND(IFERROR(VALUE(TRIM(SUBSTITUTE(BH56,CHAR(160),""))),0),2)&gt;
ROUND(IFERROR(VALUE(TRIM(SUBSTITUTE(AA56,CHAR(160),""))),0),2),
"Attention : Le montant retenu HT est supérieur au montant HT présenté. Merci de revoir la ligne de dépense, plafonner son montant, ou justifier la reventillation HT / TVA.",
ROUND(IFERROR(VALUE(TRIM(SUBSTITUTE(BI56,CHAR(160),""))),0),2)&gt;
ROUND(IFERROR(VALUE(TRIM(SUBSTITUTE(AB56,CHAR(160),""))),0),2),
"Attention : Le montant TVA retenu est supérieur au montant TVA présenté. Merci de revoir la ligne de dépense, plafonner son montant, ou justifier la reventillation HT / TVA.",
ROUND(IFERROR(VALUE(TRIM(SUBSTITUTE(AC56,CHAR(160),""))),0),2)=0,
"",
ROUND(IFERROR(VALUE(TRIM(SUBSTITUTE(BJ56,CHAR(160),""))),0),2)=
ROUND(IFERROR(VALUE(TRIM(SUBSTITUTE(AC56,CHAR(160),""))),0),2),
"OK",
ROUND(IFERROR(VALUE(TRIM(SUBSTITUTE(BJ56,CHAR(160),""))),0),2)=0,
"Attention : Montant présenté entièrement rejeté.",
ROUND(IFERROR(VALUE(TRIM(SUBSTITUTE(BJ56,CHAR(160),""))),0),2)&lt;
ROUND(IFERROR(VALUE(TRIM(SUBSTITUTE(AC56,CHAR(160),""))),0),2),
"Attention : Montant présenté partiellement rejeté.",
TRUE,""
))</f>
        <v/>
      </c>
      <c r="BN56" s="554" t="str">
        <f t="shared" si="45"/>
        <v/>
      </c>
      <c r="BO56" s="554" t="str">
        <f t="shared" si="46"/>
        <v/>
      </c>
      <c r="BP56" s="645" t="str">
        <f t="shared" si="47"/>
        <v/>
      </c>
    </row>
    <row r="57" spans="1:68" ht="15" customHeight="1">
      <c r="A57" s="630">
        <v>53</v>
      </c>
      <c r="B57" s="545"/>
      <c r="C57" s="545"/>
      <c r="D57" s="546"/>
      <c r="E57" s="545"/>
      <c r="F57" s="557"/>
      <c r="G57" s="552"/>
      <c r="H57" s="556"/>
      <c r="I57" s="545"/>
      <c r="J57" s="561"/>
      <c r="K57" s="564"/>
      <c r="L57" s="557"/>
      <c r="M57" s="548"/>
      <c r="N57" s="549"/>
      <c r="O57" s="573" t="str">
        <f t="shared" si="52"/>
        <v/>
      </c>
      <c r="P57" s="575"/>
      <c r="Q57" s="550"/>
      <c r="R57" s="549"/>
      <c r="S57" s="549"/>
      <c r="T57" s="573" t="str">
        <f t="shared" si="51"/>
        <v/>
      </c>
      <c r="U57" s="586"/>
      <c r="V57" s="549"/>
      <c r="W57" s="549"/>
      <c r="X57" s="549"/>
      <c r="Y57" s="587" t="str">
        <f t="shared" si="49"/>
        <v/>
      </c>
      <c r="Z57" s="114"/>
      <c r="AA57" s="600" t="str" cm="1">
        <f t="array" ref="AA57">IF((_xlfn.IFS(TRIM(SUBSTITUTE(Z57,CHAR(160),""))="Devis 1",IFERROR(VALUE(TRIM(SUBSTITUTE(M57,CHAR(160),""))),0),TRIM(SUBSTITUTE(Z57,CHAR(160),""))="Devis 2",IFERROR(VALUE(TRIM(SUBSTITUTE(R57,CHAR(160),""))),0),TRIM(SUBSTITUTE(Z57,CHAR(160),""))="Devis 3",IFERROR(VALUE(TRIM(SUBSTITUTE(W57,CHAR(160),""))),0),TRUE,0)*IFERROR(VALUE(TRIM(SUBSTITUTE(D57,CHAR(160),""))),0))=0,"",_xlfn.IFS(TRIM(SUBSTITUTE(Z57,CHAR(160),""))="Devis 1",IFERROR(VALUE(TRIM(SUBSTITUTE(M57,CHAR(160),""))),0),TRIM(SUBSTITUTE(Z57,CHAR(160),""))="Devis 2",IFERROR(VALUE(TRIM(SUBSTITUTE(R57,CHAR(160),""))),0),TRIM(SUBSTITUTE(Z57,CHAR(160),""))="Devis 3",IFERROR(VALUE(TRIM(SUBSTITUTE(W57,CHAR(160),""))),0),TRUE,0)*IFERROR(VALUE(TRIM(SUBSTITUTE(D57,CHAR(160),""))),0))</f>
        <v/>
      </c>
      <c r="AB57" s="551" t="str" cm="1">
        <f t="array" ref="AB57">IF(ROUND((_xlfn.IFS(TRIM(SUBSTITUTE(Z57,CHAR(160),""))="Devis 1",IFERROR(VALUE(TRIM(SUBSTITUTE(N57,CHAR(160),""))),0),TRIM(SUBSTITUTE(Z57,CHAR(160),""))="Devis 2",IFERROR(VALUE(TRIM(SUBSTITUTE(S57,CHAR(160),""))),0),TRIM(SUBSTITUTE(Z57,CHAR(160),""))="Devis 3",IFERROR(VALUE(TRIM(SUBSTITUTE(X57,CHAR(160),""))),0),TRUE,0)*IFERROR(VALUE(TRIM(SUBSTITUTE(D57,CHAR(160),""))),0)),2)=0,IF(AA57&lt;&gt;"",0,""),ROUND((_xlfn.IFS(TRIM(SUBSTITUTE(Z57,CHAR(160),""))="Devis 1",IFERROR(VALUE(TRIM(SUBSTITUTE(N57,CHAR(160),""))),0),TRIM(SUBSTITUTE(Z57,CHAR(160),""))="Devis 2",IFERROR(VALUE(TRIM(SUBSTITUTE(S57,CHAR(160),""))),0),TRIM(SUBSTITUTE(Z57,CHAR(160),""))="Devis 3",IFERROR(VALUE(TRIM(SUBSTITUTE(X57,CHAR(160),""))),0),TRUE,0)*IFERROR(VALUE(TRIM(SUBSTITUTE(D57,CHAR(160),""))),0)),2))</f>
        <v/>
      </c>
      <c r="AC57" s="601" t="str">
        <f t="shared" si="48"/>
        <v/>
      </c>
      <c r="AD57" s="629"/>
      <c r="AE57" s="644" t="str">
        <f t="shared" si="16"/>
        <v/>
      </c>
      <c r="AF57" s="553" t="str">
        <f t="shared" si="17"/>
        <v/>
      </c>
      <c r="AG57" s="553" t="str">
        <f t="shared" si="18"/>
        <v/>
      </c>
      <c r="AH57" s="553" t="str">
        <f t="shared" si="19"/>
        <v/>
      </c>
      <c r="AI57" s="553" t="str">
        <f t="shared" si="20"/>
        <v/>
      </c>
      <c r="AJ57" s="553" t="str">
        <f t="shared" si="21"/>
        <v/>
      </c>
      <c r="AK57" s="553" t="str">
        <f t="shared" si="22"/>
        <v/>
      </c>
      <c r="AL57" s="553" t="str">
        <f t="shared" si="23"/>
        <v/>
      </c>
      <c r="AM57" s="517" t="str">
        <f t="shared" si="24"/>
        <v/>
      </c>
      <c r="AN57" s="651" t="str">
        <f t="shared" si="25"/>
        <v/>
      </c>
      <c r="AO57" s="553" t="str">
        <f t="shared" si="26"/>
        <v/>
      </c>
      <c r="AP57" s="553" t="str">
        <f t="shared" si="27"/>
        <v/>
      </c>
      <c r="AQ57" s="553" t="str">
        <f t="shared" si="28"/>
        <v/>
      </c>
      <c r="AR57" s="573" t="str">
        <f t="shared" si="29"/>
        <v/>
      </c>
      <c r="AS57" s="656" t="str">
        <f t="shared" si="30"/>
        <v/>
      </c>
      <c r="AT57" s="553" t="str">
        <f t="shared" si="31"/>
        <v/>
      </c>
      <c r="AU57" s="553" t="str">
        <f t="shared" si="32"/>
        <v/>
      </c>
      <c r="AV57" s="553" t="str">
        <f t="shared" si="33"/>
        <v/>
      </c>
      <c r="AW57" s="573" t="str">
        <f t="shared" si="34"/>
        <v/>
      </c>
      <c r="AX57" s="657" t="str">
        <f t="shared" si="35"/>
        <v/>
      </c>
      <c r="AY57" s="553" t="str">
        <f t="shared" si="36"/>
        <v/>
      </c>
      <c r="AZ57" s="553" t="str">
        <f t="shared" si="37"/>
        <v/>
      </c>
      <c r="BA57" s="553" t="str">
        <f t="shared" si="38"/>
        <v/>
      </c>
      <c r="BB57" s="596" t="str">
        <f t="shared" si="39"/>
        <v/>
      </c>
      <c r="BC57" s="591" t="str">
        <f t="shared" si="40"/>
        <v/>
      </c>
      <c r="BD57" s="547"/>
      <c r="BE57" s="554" t="str">
        <f t="shared" si="41"/>
        <v/>
      </c>
      <c r="BF57" s="554" t="str">
        <f t="shared" si="42"/>
        <v/>
      </c>
      <c r="BG57" s="606" t="str">
        <f t="shared" si="43"/>
        <v/>
      </c>
      <c r="BH57" s="611" t="str" cm="1">
        <f t="array" ref="BH57">IF($AG57="","",
_xlfn.IFS(
$BC57="Devis 1",
IF(ISBLANK(AP57),"",IFERROR(VALUE(TRIM(SUBSTITUTE(AP57,CHAR(160),""))),0)*IFERROR(VALUE(TRIM(SUBSTITUTE($AG57,CHAR(160),""))),0)),
$BC57="Devis 2",
IF(ISBLANK(AU57),"",IFERROR(VALUE(TRIM(SUBSTITUTE(AU57,CHAR(160),""))),0)*IFERROR(VALUE(TRIM(SUBSTITUTE($AG57,CHAR(160),""))),0)),
$BC57="Devis 3",
IF(ISBLANK(AZ57),"",IFERROR(VALUE(TRIM(SUBSTITUTE(AZ57,CHAR(160),""))),0)*IFERROR(VALUE(TRIM(SUBSTITUTE($AG57,CHAR(160),""))),0)),
TRUE,0
)
)</f>
        <v/>
      </c>
      <c r="BI57" s="611" t="str" cm="1">
        <f t="array" ref="BI57">IF($AG57="","",
_xlfn.IFS(
$BC57="Devis 1",
IF(ISBLANK(AQ57),"",IFERROR(VALUE(TRIM(SUBSTITUTE(AQ57,CHAR(160),""))),0)*IFERROR(VALUE(TRIM(SUBSTITUTE($AG57,CHAR(160),""))),0)),
$BC57="Devis 2",
IF(ISBLANK(AV57),"",IFERROR(VALUE(TRIM(SUBSTITUTE(AV57,CHAR(160),""))),0)*IFERROR(VALUE(TRIM(SUBSTITUTE($AG57,CHAR(160),""))),0)),
$BC57="Devis 3",
IF(ISBLANK(BA57),"",IFERROR(VALUE(TRIM(SUBSTITUTE(BA57,CHAR(160),""))),0)*IFERROR(VALUE(TRIM(SUBSTITUTE($AG57,CHAR(160),""))),0)),
TRUE,0
)
)</f>
        <v/>
      </c>
      <c r="BJ57" s="612" t="str">
        <f t="shared" si="44"/>
        <v/>
      </c>
      <c r="BK57" s="608"/>
      <c r="BL57" s="555" t="str" cm="1">
        <f t="array" ref="BL57">IF(OR(BJ57="",BG57="",BH57="",BE57="",BI57="",BF57=""),"",_xlfn.IFS(
ROUND(IFERROR(VALUE(TRIM(SUBSTITUTE(BJ57,CHAR(160),""))),0),2)&gt;
ROUND(IFERROR(VALUE(TRIM(SUBSTITUTE(BG57,CHAR(160),""))),0),2),
"KO : Le montant retenu TTC est supérieur au montant raisonnable TTC. Merci de revoir la ligne de dépense ou plafonner son montant.",
ROUND(IFERROR(VALUE(TRIM(SUBSTITUTE(BH57,CHAR(160),""))),0),2)&gt;
ROUND(IFERROR(VALUE(TRIM(SUBSTITUTE(BE57,CHAR(160),""))),0),2),
"Attention : Le montant retenu HT est supérieur au montant HT raisonnable. Merci de revoir la ligne de dépense, plafonner son montant, ou justifier la reventillation HT / TVA.",
ROUND(IFERROR(VALUE(TRIM(SUBSTITUTE(BI57,CHAR(160),""))),0),2)&gt;
ROUND(IFERROR(VALUE(TRIM(SUBSTITUTE(BF57,CHAR(160),""))),0),2),
"Attention : Le montant TVA retenu est supérieur au montant TVA raisonnable. Merci de revoir la ligne de dépense, plafonner son montant, ou justifier la reventillation HT / TVA.",
ROUND(IFERROR(VALUE(TRIM(SUBSTITUTE(BJ57,CHAR(160),""))),0),2)&gt;
ROUND(IFERROR(VALUE(TRIM(SUBSTITUTE(MIN(O57,T57,Y57),CHAR(160),""))),0),2),
"Attention : Le devis retenu n'est pas le moins cher. Une justification de la part du porteur est nécessaire.",
ROUND(IFERROR(VALUE(TRIM(SUBSTITUTE(BJ57,CHAR(160),""))),0),2)=0,
"Attention : montant présenté entièrement écarté",
ROUND(IFERROR(VALUE(TRIM(SUBSTITUTE(BG57,CHAR(160),""))),0),2)=
ROUND(IFERROR(VALUE(TRIM(SUBSTITUTE(BJ57,CHAR(160),""))),0),2),
"OK",
ROUND(IFERROR(VALUE(TRIM(SUBSTITUTE(BG57,CHAR(160),""))),0),2)&gt;
ROUND(IFERROR(VALUE(TRIM(SUBSTITUTE(BJ57,CHAR(160),""))),0),2),
" OK : Montant instruit inférieur au montant raisonnable.",
TRUE,""
))</f>
        <v/>
      </c>
      <c r="BM57" s="555" t="str" cm="1">
        <f t="array" ref="BM57">IF(OR(BJ57="",AC57="",BH57="",AA57="",BI57="",AB57=""),"",_xlfn.IFS(
ROUND(IFERROR(VALUE(TRIM(SUBSTITUTE(BJ57,CHAR(160),""))),0),2)&gt;
ROUND(IFERROR(VALUE(TRIM(SUBSTITUTE(AC57,CHAR(160),""))),0),2),
"KO : Le montant retenu TTC est supérieur au montant présenté TTC. Merci de revoir la ligne de dépense ou plafonner son montant.",
ROUND(IFERROR(VALUE(TRIM(SUBSTITUTE(BH57,CHAR(160),""))),0),2)&gt;
ROUND(IFERROR(VALUE(TRIM(SUBSTITUTE(AA57,CHAR(160),""))),0),2),
"Attention : Le montant retenu HT est supérieur au montant HT présenté. Merci de revoir la ligne de dépense, plafonner son montant, ou justifier la reventillation HT / TVA.",
ROUND(IFERROR(VALUE(TRIM(SUBSTITUTE(BI57,CHAR(160),""))),0),2)&gt;
ROUND(IFERROR(VALUE(TRIM(SUBSTITUTE(AB57,CHAR(160),""))),0),2),
"Attention : Le montant TVA retenu est supérieur au montant TVA présenté. Merci de revoir la ligne de dépense, plafonner son montant, ou justifier la reventillation HT / TVA.",
ROUND(IFERROR(VALUE(TRIM(SUBSTITUTE(AC57,CHAR(160),""))),0),2)=0,
"",
ROUND(IFERROR(VALUE(TRIM(SUBSTITUTE(BJ57,CHAR(160),""))),0),2)=
ROUND(IFERROR(VALUE(TRIM(SUBSTITUTE(AC57,CHAR(160),""))),0),2),
"OK",
ROUND(IFERROR(VALUE(TRIM(SUBSTITUTE(BJ57,CHAR(160),""))),0),2)=0,
"Attention : Montant présenté entièrement rejeté.",
ROUND(IFERROR(VALUE(TRIM(SUBSTITUTE(BJ57,CHAR(160),""))),0),2)&lt;
ROUND(IFERROR(VALUE(TRIM(SUBSTITUTE(AC57,CHAR(160),""))),0),2),
"Attention : Montant présenté partiellement rejeté.",
TRUE,""
))</f>
        <v/>
      </c>
      <c r="BN57" s="554" t="str">
        <f t="shared" si="45"/>
        <v/>
      </c>
      <c r="BO57" s="554" t="str">
        <f t="shared" si="46"/>
        <v/>
      </c>
      <c r="BP57" s="645" t="str">
        <f t="shared" si="47"/>
        <v/>
      </c>
    </row>
    <row r="58" spans="1:68" ht="15" customHeight="1">
      <c r="A58" s="630">
        <v>54</v>
      </c>
      <c r="B58" s="545"/>
      <c r="C58" s="545"/>
      <c r="D58" s="546"/>
      <c r="E58" s="545"/>
      <c r="F58" s="557"/>
      <c r="G58" s="552"/>
      <c r="H58" s="556"/>
      <c r="I58" s="545"/>
      <c r="J58" s="561"/>
      <c r="K58" s="564"/>
      <c r="L58" s="557"/>
      <c r="M58" s="548"/>
      <c r="N58" s="549"/>
      <c r="O58" s="573" t="str">
        <f t="shared" si="52"/>
        <v/>
      </c>
      <c r="P58" s="575"/>
      <c r="Q58" s="550"/>
      <c r="R58" s="549"/>
      <c r="S58" s="549"/>
      <c r="T58" s="573" t="str">
        <f t="shared" si="51"/>
        <v/>
      </c>
      <c r="U58" s="586"/>
      <c r="V58" s="549"/>
      <c r="W58" s="549"/>
      <c r="X58" s="549"/>
      <c r="Y58" s="587" t="str">
        <f t="shared" si="49"/>
        <v/>
      </c>
      <c r="Z58" s="114"/>
      <c r="AA58" s="600" t="str" cm="1">
        <f t="array" ref="AA58">IF((_xlfn.IFS(TRIM(SUBSTITUTE(Z58,CHAR(160),""))="Devis 1",IFERROR(VALUE(TRIM(SUBSTITUTE(M58,CHAR(160),""))),0),TRIM(SUBSTITUTE(Z58,CHAR(160),""))="Devis 2",IFERROR(VALUE(TRIM(SUBSTITUTE(R58,CHAR(160),""))),0),TRIM(SUBSTITUTE(Z58,CHAR(160),""))="Devis 3",IFERROR(VALUE(TRIM(SUBSTITUTE(W58,CHAR(160),""))),0),TRUE,0)*IFERROR(VALUE(TRIM(SUBSTITUTE(D58,CHAR(160),""))),0))=0,"",_xlfn.IFS(TRIM(SUBSTITUTE(Z58,CHAR(160),""))="Devis 1",IFERROR(VALUE(TRIM(SUBSTITUTE(M58,CHAR(160),""))),0),TRIM(SUBSTITUTE(Z58,CHAR(160),""))="Devis 2",IFERROR(VALUE(TRIM(SUBSTITUTE(R58,CHAR(160),""))),0),TRIM(SUBSTITUTE(Z58,CHAR(160),""))="Devis 3",IFERROR(VALUE(TRIM(SUBSTITUTE(W58,CHAR(160),""))),0),TRUE,0)*IFERROR(VALUE(TRIM(SUBSTITUTE(D58,CHAR(160),""))),0))</f>
        <v/>
      </c>
      <c r="AB58" s="551" t="str" cm="1">
        <f t="array" ref="AB58">IF(ROUND((_xlfn.IFS(TRIM(SUBSTITUTE(Z58,CHAR(160),""))="Devis 1",IFERROR(VALUE(TRIM(SUBSTITUTE(N58,CHAR(160),""))),0),TRIM(SUBSTITUTE(Z58,CHAR(160),""))="Devis 2",IFERROR(VALUE(TRIM(SUBSTITUTE(S58,CHAR(160),""))),0),TRIM(SUBSTITUTE(Z58,CHAR(160),""))="Devis 3",IFERROR(VALUE(TRIM(SUBSTITUTE(X58,CHAR(160),""))),0),TRUE,0)*IFERROR(VALUE(TRIM(SUBSTITUTE(D58,CHAR(160),""))),0)),2)=0,IF(AA58&lt;&gt;"",0,""),ROUND((_xlfn.IFS(TRIM(SUBSTITUTE(Z58,CHAR(160),""))="Devis 1",IFERROR(VALUE(TRIM(SUBSTITUTE(N58,CHAR(160),""))),0),TRIM(SUBSTITUTE(Z58,CHAR(160),""))="Devis 2",IFERROR(VALUE(TRIM(SUBSTITUTE(S58,CHAR(160),""))),0),TRIM(SUBSTITUTE(Z58,CHAR(160),""))="Devis 3",IFERROR(VALUE(TRIM(SUBSTITUTE(X58,CHAR(160),""))),0),TRUE,0)*IFERROR(VALUE(TRIM(SUBSTITUTE(D58,CHAR(160),""))),0)),2))</f>
        <v/>
      </c>
      <c r="AC58" s="601" t="str">
        <f t="shared" si="48"/>
        <v/>
      </c>
      <c r="AD58" s="629"/>
      <c r="AE58" s="644" t="str">
        <f t="shared" si="16"/>
        <v/>
      </c>
      <c r="AF58" s="553" t="str">
        <f t="shared" si="17"/>
        <v/>
      </c>
      <c r="AG58" s="553" t="str">
        <f t="shared" si="18"/>
        <v/>
      </c>
      <c r="AH58" s="553" t="str">
        <f t="shared" si="19"/>
        <v/>
      </c>
      <c r="AI58" s="553" t="str">
        <f t="shared" si="20"/>
        <v/>
      </c>
      <c r="AJ58" s="553" t="str">
        <f t="shared" si="21"/>
        <v/>
      </c>
      <c r="AK58" s="553" t="str">
        <f t="shared" si="22"/>
        <v/>
      </c>
      <c r="AL58" s="553" t="str">
        <f t="shared" si="23"/>
        <v/>
      </c>
      <c r="AM58" s="517" t="str">
        <f t="shared" si="24"/>
        <v/>
      </c>
      <c r="AN58" s="651" t="str">
        <f t="shared" si="25"/>
        <v/>
      </c>
      <c r="AO58" s="553" t="str">
        <f t="shared" si="26"/>
        <v/>
      </c>
      <c r="AP58" s="553" t="str">
        <f t="shared" si="27"/>
        <v/>
      </c>
      <c r="AQ58" s="553" t="str">
        <f t="shared" si="28"/>
        <v/>
      </c>
      <c r="AR58" s="573" t="str">
        <f t="shared" si="29"/>
        <v/>
      </c>
      <c r="AS58" s="656" t="str">
        <f t="shared" si="30"/>
        <v/>
      </c>
      <c r="AT58" s="553" t="str">
        <f t="shared" si="31"/>
        <v/>
      </c>
      <c r="AU58" s="553" t="str">
        <f t="shared" si="32"/>
        <v/>
      </c>
      <c r="AV58" s="553" t="str">
        <f t="shared" si="33"/>
        <v/>
      </c>
      <c r="AW58" s="573" t="str">
        <f t="shared" si="34"/>
        <v/>
      </c>
      <c r="AX58" s="657" t="str">
        <f t="shared" si="35"/>
        <v/>
      </c>
      <c r="AY58" s="553" t="str">
        <f t="shared" si="36"/>
        <v/>
      </c>
      <c r="AZ58" s="553" t="str">
        <f t="shared" si="37"/>
        <v/>
      </c>
      <c r="BA58" s="553" t="str">
        <f t="shared" si="38"/>
        <v/>
      </c>
      <c r="BB58" s="596" t="str">
        <f t="shared" si="39"/>
        <v/>
      </c>
      <c r="BC58" s="591" t="str">
        <f t="shared" si="40"/>
        <v/>
      </c>
      <c r="BD58" s="547"/>
      <c r="BE58" s="554" t="str">
        <f t="shared" si="41"/>
        <v/>
      </c>
      <c r="BF58" s="554" t="str">
        <f t="shared" si="42"/>
        <v/>
      </c>
      <c r="BG58" s="606" t="str">
        <f t="shared" si="43"/>
        <v/>
      </c>
      <c r="BH58" s="611" t="str" cm="1">
        <f t="array" ref="BH58">IF($AG58="","",
_xlfn.IFS(
$BC58="Devis 1",
IF(ISBLANK(AP58),"",IFERROR(VALUE(TRIM(SUBSTITUTE(AP58,CHAR(160),""))),0)*IFERROR(VALUE(TRIM(SUBSTITUTE($AG58,CHAR(160),""))),0)),
$BC58="Devis 2",
IF(ISBLANK(AU58),"",IFERROR(VALUE(TRIM(SUBSTITUTE(AU58,CHAR(160),""))),0)*IFERROR(VALUE(TRIM(SUBSTITUTE($AG58,CHAR(160),""))),0)),
$BC58="Devis 3",
IF(ISBLANK(AZ58),"",IFERROR(VALUE(TRIM(SUBSTITUTE(AZ58,CHAR(160),""))),0)*IFERROR(VALUE(TRIM(SUBSTITUTE($AG58,CHAR(160),""))),0)),
TRUE,0
)
)</f>
        <v/>
      </c>
      <c r="BI58" s="611" t="str" cm="1">
        <f t="array" ref="BI58">IF($AG58="","",
_xlfn.IFS(
$BC58="Devis 1",
IF(ISBLANK(AQ58),"",IFERROR(VALUE(TRIM(SUBSTITUTE(AQ58,CHAR(160),""))),0)*IFERROR(VALUE(TRIM(SUBSTITUTE($AG58,CHAR(160),""))),0)),
$BC58="Devis 2",
IF(ISBLANK(AV58),"",IFERROR(VALUE(TRIM(SUBSTITUTE(AV58,CHAR(160),""))),0)*IFERROR(VALUE(TRIM(SUBSTITUTE($AG58,CHAR(160),""))),0)),
$BC58="Devis 3",
IF(ISBLANK(BA58),"",IFERROR(VALUE(TRIM(SUBSTITUTE(BA58,CHAR(160),""))),0)*IFERROR(VALUE(TRIM(SUBSTITUTE($AG58,CHAR(160),""))),0)),
TRUE,0
)
)</f>
        <v/>
      </c>
      <c r="BJ58" s="612" t="str">
        <f t="shared" si="44"/>
        <v/>
      </c>
      <c r="BK58" s="608"/>
      <c r="BL58" s="555" t="str" cm="1">
        <f t="array" ref="BL58">IF(OR(BJ58="",BG58="",BH58="",BE58="",BI58="",BF58=""),"",_xlfn.IFS(
ROUND(IFERROR(VALUE(TRIM(SUBSTITUTE(BJ58,CHAR(160),""))),0),2)&gt;
ROUND(IFERROR(VALUE(TRIM(SUBSTITUTE(BG58,CHAR(160),""))),0),2),
"KO : Le montant retenu TTC est supérieur au montant raisonnable TTC. Merci de revoir la ligne de dépense ou plafonner son montant.",
ROUND(IFERROR(VALUE(TRIM(SUBSTITUTE(BH58,CHAR(160),""))),0),2)&gt;
ROUND(IFERROR(VALUE(TRIM(SUBSTITUTE(BE58,CHAR(160),""))),0),2),
"Attention : Le montant retenu HT est supérieur au montant HT raisonnable. Merci de revoir la ligne de dépense, plafonner son montant, ou justifier la reventillation HT / TVA.",
ROUND(IFERROR(VALUE(TRIM(SUBSTITUTE(BI58,CHAR(160),""))),0),2)&gt;
ROUND(IFERROR(VALUE(TRIM(SUBSTITUTE(BF58,CHAR(160),""))),0),2),
"Attention : Le montant TVA retenu est supérieur au montant TVA raisonnable. Merci de revoir la ligne de dépense, plafonner son montant, ou justifier la reventillation HT / TVA.",
ROUND(IFERROR(VALUE(TRIM(SUBSTITUTE(BJ58,CHAR(160),""))),0),2)&gt;
ROUND(IFERROR(VALUE(TRIM(SUBSTITUTE(MIN(O58,T58,Y58),CHAR(160),""))),0),2),
"Attention : Le devis retenu n'est pas le moins cher. Une justification de la part du porteur est nécessaire.",
ROUND(IFERROR(VALUE(TRIM(SUBSTITUTE(BJ58,CHAR(160),""))),0),2)=0,
"Attention : montant présenté entièrement écarté",
ROUND(IFERROR(VALUE(TRIM(SUBSTITUTE(BG58,CHAR(160),""))),0),2)=
ROUND(IFERROR(VALUE(TRIM(SUBSTITUTE(BJ58,CHAR(160),""))),0),2),
"OK",
ROUND(IFERROR(VALUE(TRIM(SUBSTITUTE(BG58,CHAR(160),""))),0),2)&gt;
ROUND(IFERROR(VALUE(TRIM(SUBSTITUTE(BJ58,CHAR(160),""))),0),2),
" OK : Montant instruit inférieur au montant raisonnable.",
TRUE,""
))</f>
        <v/>
      </c>
      <c r="BM58" s="555" t="str" cm="1">
        <f t="array" ref="BM58">IF(OR(BJ58="",AC58="",BH58="",AA58="",BI58="",AB58=""),"",_xlfn.IFS(
ROUND(IFERROR(VALUE(TRIM(SUBSTITUTE(BJ58,CHAR(160),""))),0),2)&gt;
ROUND(IFERROR(VALUE(TRIM(SUBSTITUTE(AC58,CHAR(160),""))),0),2),
"KO : Le montant retenu TTC est supérieur au montant présenté TTC. Merci de revoir la ligne de dépense ou plafonner son montant.",
ROUND(IFERROR(VALUE(TRIM(SUBSTITUTE(BH58,CHAR(160),""))),0),2)&gt;
ROUND(IFERROR(VALUE(TRIM(SUBSTITUTE(AA58,CHAR(160),""))),0),2),
"Attention : Le montant retenu HT est supérieur au montant HT présenté. Merci de revoir la ligne de dépense, plafonner son montant, ou justifier la reventillation HT / TVA.",
ROUND(IFERROR(VALUE(TRIM(SUBSTITUTE(BI58,CHAR(160),""))),0),2)&gt;
ROUND(IFERROR(VALUE(TRIM(SUBSTITUTE(AB58,CHAR(160),""))),0),2),
"Attention : Le montant TVA retenu est supérieur au montant TVA présenté. Merci de revoir la ligne de dépense, plafonner son montant, ou justifier la reventillation HT / TVA.",
ROUND(IFERROR(VALUE(TRIM(SUBSTITUTE(AC58,CHAR(160),""))),0),2)=0,
"",
ROUND(IFERROR(VALUE(TRIM(SUBSTITUTE(BJ58,CHAR(160),""))),0),2)=
ROUND(IFERROR(VALUE(TRIM(SUBSTITUTE(AC58,CHAR(160),""))),0),2),
"OK",
ROUND(IFERROR(VALUE(TRIM(SUBSTITUTE(BJ58,CHAR(160),""))),0),2)=0,
"Attention : Montant présenté entièrement rejeté.",
ROUND(IFERROR(VALUE(TRIM(SUBSTITUTE(BJ58,CHAR(160),""))),0),2)&lt;
ROUND(IFERROR(VALUE(TRIM(SUBSTITUTE(AC58,CHAR(160),""))),0),2),
"Attention : Montant présenté partiellement rejeté.",
TRUE,""
))</f>
        <v/>
      </c>
      <c r="BN58" s="554" t="str">
        <f t="shared" si="45"/>
        <v/>
      </c>
      <c r="BO58" s="554" t="str">
        <f t="shared" si="46"/>
        <v/>
      </c>
      <c r="BP58" s="645" t="str">
        <f t="shared" si="47"/>
        <v/>
      </c>
    </row>
    <row r="59" spans="1:68" ht="15" customHeight="1">
      <c r="A59" s="630">
        <v>55</v>
      </c>
      <c r="B59" s="545"/>
      <c r="C59" s="545"/>
      <c r="D59" s="546"/>
      <c r="E59" s="545"/>
      <c r="F59" s="557"/>
      <c r="G59" s="552"/>
      <c r="H59" s="556"/>
      <c r="I59" s="545"/>
      <c r="J59" s="561"/>
      <c r="K59" s="564"/>
      <c r="L59" s="557"/>
      <c r="M59" s="548"/>
      <c r="N59" s="549"/>
      <c r="O59" s="573" t="str">
        <f t="shared" si="52"/>
        <v/>
      </c>
      <c r="P59" s="575"/>
      <c r="Q59" s="550"/>
      <c r="R59" s="549"/>
      <c r="S59" s="549"/>
      <c r="T59" s="573" t="str">
        <f t="shared" si="51"/>
        <v/>
      </c>
      <c r="U59" s="586"/>
      <c r="V59" s="549"/>
      <c r="W59" s="549"/>
      <c r="X59" s="549"/>
      <c r="Y59" s="587" t="str">
        <f t="shared" si="49"/>
        <v/>
      </c>
      <c r="Z59" s="114"/>
      <c r="AA59" s="600" t="str" cm="1">
        <f t="array" ref="AA59">IF((_xlfn.IFS(TRIM(SUBSTITUTE(Z59,CHAR(160),""))="Devis 1",IFERROR(VALUE(TRIM(SUBSTITUTE(M59,CHAR(160),""))),0),TRIM(SUBSTITUTE(Z59,CHAR(160),""))="Devis 2",IFERROR(VALUE(TRIM(SUBSTITUTE(R59,CHAR(160),""))),0),TRIM(SUBSTITUTE(Z59,CHAR(160),""))="Devis 3",IFERROR(VALUE(TRIM(SUBSTITUTE(W59,CHAR(160),""))),0),TRUE,0)*IFERROR(VALUE(TRIM(SUBSTITUTE(D59,CHAR(160),""))),0))=0,"",_xlfn.IFS(TRIM(SUBSTITUTE(Z59,CHAR(160),""))="Devis 1",IFERROR(VALUE(TRIM(SUBSTITUTE(M59,CHAR(160),""))),0),TRIM(SUBSTITUTE(Z59,CHAR(160),""))="Devis 2",IFERROR(VALUE(TRIM(SUBSTITUTE(R59,CHAR(160),""))),0),TRIM(SUBSTITUTE(Z59,CHAR(160),""))="Devis 3",IFERROR(VALUE(TRIM(SUBSTITUTE(W59,CHAR(160),""))),0),TRUE,0)*IFERROR(VALUE(TRIM(SUBSTITUTE(D59,CHAR(160),""))),0))</f>
        <v/>
      </c>
      <c r="AB59" s="551" t="str" cm="1">
        <f t="array" ref="AB59">IF(ROUND((_xlfn.IFS(TRIM(SUBSTITUTE(Z59,CHAR(160),""))="Devis 1",IFERROR(VALUE(TRIM(SUBSTITUTE(N59,CHAR(160),""))),0),TRIM(SUBSTITUTE(Z59,CHAR(160),""))="Devis 2",IFERROR(VALUE(TRIM(SUBSTITUTE(S59,CHAR(160),""))),0),TRIM(SUBSTITUTE(Z59,CHAR(160),""))="Devis 3",IFERROR(VALUE(TRIM(SUBSTITUTE(X59,CHAR(160),""))),0),TRUE,0)*IFERROR(VALUE(TRIM(SUBSTITUTE(D59,CHAR(160),""))),0)),2)=0,IF(AA59&lt;&gt;"",0,""),ROUND((_xlfn.IFS(TRIM(SUBSTITUTE(Z59,CHAR(160),""))="Devis 1",IFERROR(VALUE(TRIM(SUBSTITUTE(N59,CHAR(160),""))),0),TRIM(SUBSTITUTE(Z59,CHAR(160),""))="Devis 2",IFERROR(VALUE(TRIM(SUBSTITUTE(S59,CHAR(160),""))),0),TRIM(SUBSTITUTE(Z59,CHAR(160),""))="Devis 3",IFERROR(VALUE(TRIM(SUBSTITUTE(X59,CHAR(160),""))),0),TRUE,0)*IFERROR(VALUE(TRIM(SUBSTITUTE(D59,CHAR(160),""))),0)),2))</f>
        <v/>
      </c>
      <c r="AC59" s="601" t="str">
        <f t="shared" si="48"/>
        <v/>
      </c>
      <c r="AD59" s="629"/>
      <c r="AE59" s="644" t="str">
        <f t="shared" si="16"/>
        <v/>
      </c>
      <c r="AF59" s="553" t="str">
        <f t="shared" si="17"/>
        <v/>
      </c>
      <c r="AG59" s="553" t="str">
        <f t="shared" si="18"/>
        <v/>
      </c>
      <c r="AH59" s="553" t="str">
        <f t="shared" si="19"/>
        <v/>
      </c>
      <c r="AI59" s="553" t="str">
        <f t="shared" si="20"/>
        <v/>
      </c>
      <c r="AJ59" s="553" t="str">
        <f t="shared" si="21"/>
        <v/>
      </c>
      <c r="AK59" s="553" t="str">
        <f t="shared" si="22"/>
        <v/>
      </c>
      <c r="AL59" s="553" t="str">
        <f t="shared" si="23"/>
        <v/>
      </c>
      <c r="AM59" s="517" t="str">
        <f t="shared" si="24"/>
        <v/>
      </c>
      <c r="AN59" s="651" t="str">
        <f t="shared" si="25"/>
        <v/>
      </c>
      <c r="AO59" s="553" t="str">
        <f t="shared" si="26"/>
        <v/>
      </c>
      <c r="AP59" s="553" t="str">
        <f t="shared" si="27"/>
        <v/>
      </c>
      <c r="AQ59" s="553" t="str">
        <f t="shared" si="28"/>
        <v/>
      </c>
      <c r="AR59" s="573" t="str">
        <f t="shared" si="29"/>
        <v/>
      </c>
      <c r="AS59" s="656" t="str">
        <f t="shared" si="30"/>
        <v/>
      </c>
      <c r="AT59" s="553" t="str">
        <f t="shared" si="31"/>
        <v/>
      </c>
      <c r="AU59" s="553" t="str">
        <f t="shared" si="32"/>
        <v/>
      </c>
      <c r="AV59" s="553" t="str">
        <f t="shared" si="33"/>
        <v/>
      </c>
      <c r="AW59" s="573" t="str">
        <f t="shared" si="34"/>
        <v/>
      </c>
      <c r="AX59" s="657" t="str">
        <f t="shared" si="35"/>
        <v/>
      </c>
      <c r="AY59" s="553" t="str">
        <f t="shared" si="36"/>
        <v/>
      </c>
      <c r="AZ59" s="553" t="str">
        <f t="shared" si="37"/>
        <v/>
      </c>
      <c r="BA59" s="553" t="str">
        <f t="shared" si="38"/>
        <v/>
      </c>
      <c r="BB59" s="596" t="str">
        <f t="shared" si="39"/>
        <v/>
      </c>
      <c r="BC59" s="591" t="str">
        <f t="shared" si="40"/>
        <v/>
      </c>
      <c r="BD59" s="547"/>
      <c r="BE59" s="554" t="str">
        <f t="shared" si="41"/>
        <v/>
      </c>
      <c r="BF59" s="554" t="str">
        <f t="shared" si="42"/>
        <v/>
      </c>
      <c r="BG59" s="606" t="str">
        <f t="shared" si="43"/>
        <v/>
      </c>
      <c r="BH59" s="611" t="str" cm="1">
        <f t="array" ref="BH59">IF($AG59="","",
_xlfn.IFS(
$BC59="Devis 1",
IF(ISBLANK(AP59),"",IFERROR(VALUE(TRIM(SUBSTITUTE(AP59,CHAR(160),""))),0)*IFERROR(VALUE(TRIM(SUBSTITUTE($AG59,CHAR(160),""))),0)),
$BC59="Devis 2",
IF(ISBLANK(AU59),"",IFERROR(VALUE(TRIM(SUBSTITUTE(AU59,CHAR(160),""))),0)*IFERROR(VALUE(TRIM(SUBSTITUTE($AG59,CHAR(160),""))),0)),
$BC59="Devis 3",
IF(ISBLANK(AZ59),"",IFERROR(VALUE(TRIM(SUBSTITUTE(AZ59,CHAR(160),""))),0)*IFERROR(VALUE(TRIM(SUBSTITUTE($AG59,CHAR(160),""))),0)),
TRUE,0
)
)</f>
        <v/>
      </c>
      <c r="BI59" s="611" t="str" cm="1">
        <f t="array" ref="BI59">IF($AG59="","",
_xlfn.IFS(
$BC59="Devis 1",
IF(ISBLANK(AQ59),"",IFERROR(VALUE(TRIM(SUBSTITUTE(AQ59,CHAR(160),""))),0)*IFERROR(VALUE(TRIM(SUBSTITUTE($AG59,CHAR(160),""))),0)),
$BC59="Devis 2",
IF(ISBLANK(AV59),"",IFERROR(VALUE(TRIM(SUBSTITUTE(AV59,CHAR(160),""))),0)*IFERROR(VALUE(TRIM(SUBSTITUTE($AG59,CHAR(160),""))),0)),
$BC59="Devis 3",
IF(ISBLANK(BA59),"",IFERROR(VALUE(TRIM(SUBSTITUTE(BA59,CHAR(160),""))),0)*IFERROR(VALUE(TRIM(SUBSTITUTE($AG59,CHAR(160),""))),0)),
TRUE,0
)
)</f>
        <v/>
      </c>
      <c r="BJ59" s="612" t="str">
        <f t="shared" si="44"/>
        <v/>
      </c>
      <c r="BK59" s="608"/>
      <c r="BL59" s="555" t="str" cm="1">
        <f t="array" ref="BL59">IF(OR(BJ59="",BG59="",BH59="",BE59="",BI59="",BF59=""),"",_xlfn.IFS(
ROUND(IFERROR(VALUE(TRIM(SUBSTITUTE(BJ59,CHAR(160),""))),0),2)&gt;
ROUND(IFERROR(VALUE(TRIM(SUBSTITUTE(BG59,CHAR(160),""))),0),2),
"KO : Le montant retenu TTC est supérieur au montant raisonnable TTC. Merci de revoir la ligne de dépense ou plafonner son montant.",
ROUND(IFERROR(VALUE(TRIM(SUBSTITUTE(BH59,CHAR(160),""))),0),2)&gt;
ROUND(IFERROR(VALUE(TRIM(SUBSTITUTE(BE59,CHAR(160),""))),0),2),
"Attention : Le montant retenu HT est supérieur au montant HT raisonnable. Merci de revoir la ligne de dépense, plafonner son montant, ou justifier la reventillation HT / TVA.",
ROUND(IFERROR(VALUE(TRIM(SUBSTITUTE(BI59,CHAR(160),""))),0),2)&gt;
ROUND(IFERROR(VALUE(TRIM(SUBSTITUTE(BF59,CHAR(160),""))),0),2),
"Attention : Le montant TVA retenu est supérieur au montant TVA raisonnable. Merci de revoir la ligne de dépense, plafonner son montant, ou justifier la reventillation HT / TVA.",
ROUND(IFERROR(VALUE(TRIM(SUBSTITUTE(BJ59,CHAR(160),""))),0),2)&gt;
ROUND(IFERROR(VALUE(TRIM(SUBSTITUTE(MIN(O59,T59,Y59),CHAR(160),""))),0),2),
"Attention : Le devis retenu n'est pas le moins cher. Une justification de la part du porteur est nécessaire.",
ROUND(IFERROR(VALUE(TRIM(SUBSTITUTE(BJ59,CHAR(160),""))),0),2)=0,
"Attention : montant présenté entièrement écarté",
ROUND(IFERROR(VALUE(TRIM(SUBSTITUTE(BG59,CHAR(160),""))),0),2)=
ROUND(IFERROR(VALUE(TRIM(SUBSTITUTE(BJ59,CHAR(160),""))),0),2),
"OK",
ROUND(IFERROR(VALUE(TRIM(SUBSTITUTE(BG59,CHAR(160),""))),0),2)&gt;
ROUND(IFERROR(VALUE(TRIM(SUBSTITUTE(BJ59,CHAR(160),""))),0),2),
" OK : Montant instruit inférieur au montant raisonnable.",
TRUE,""
))</f>
        <v/>
      </c>
      <c r="BM59" s="555" t="str" cm="1">
        <f t="array" ref="BM59">IF(OR(BJ59="",AC59="",BH59="",AA59="",BI59="",AB59=""),"",_xlfn.IFS(
ROUND(IFERROR(VALUE(TRIM(SUBSTITUTE(BJ59,CHAR(160),""))),0),2)&gt;
ROUND(IFERROR(VALUE(TRIM(SUBSTITUTE(AC59,CHAR(160),""))),0),2),
"KO : Le montant retenu TTC est supérieur au montant présenté TTC. Merci de revoir la ligne de dépense ou plafonner son montant.",
ROUND(IFERROR(VALUE(TRIM(SUBSTITUTE(BH59,CHAR(160),""))),0),2)&gt;
ROUND(IFERROR(VALUE(TRIM(SUBSTITUTE(AA59,CHAR(160),""))),0),2),
"Attention : Le montant retenu HT est supérieur au montant HT présenté. Merci de revoir la ligne de dépense, plafonner son montant, ou justifier la reventillation HT / TVA.",
ROUND(IFERROR(VALUE(TRIM(SUBSTITUTE(BI59,CHAR(160),""))),0),2)&gt;
ROUND(IFERROR(VALUE(TRIM(SUBSTITUTE(AB59,CHAR(160),""))),0),2),
"Attention : Le montant TVA retenu est supérieur au montant TVA présenté. Merci de revoir la ligne de dépense, plafonner son montant, ou justifier la reventillation HT / TVA.",
ROUND(IFERROR(VALUE(TRIM(SUBSTITUTE(AC59,CHAR(160),""))),0),2)=0,
"",
ROUND(IFERROR(VALUE(TRIM(SUBSTITUTE(BJ59,CHAR(160),""))),0),2)=
ROUND(IFERROR(VALUE(TRIM(SUBSTITUTE(AC59,CHAR(160),""))),0),2),
"OK",
ROUND(IFERROR(VALUE(TRIM(SUBSTITUTE(BJ59,CHAR(160),""))),0),2)=0,
"Attention : Montant présenté entièrement rejeté.",
ROUND(IFERROR(VALUE(TRIM(SUBSTITUTE(BJ59,CHAR(160),""))),0),2)&lt;
ROUND(IFERROR(VALUE(TRIM(SUBSTITUTE(AC59,CHAR(160),""))),0),2),
"Attention : Montant présenté partiellement rejeté.",
TRUE,""
))</f>
        <v/>
      </c>
      <c r="BN59" s="554" t="str">
        <f t="shared" si="45"/>
        <v/>
      </c>
      <c r="BO59" s="554" t="str">
        <f t="shared" si="46"/>
        <v/>
      </c>
      <c r="BP59" s="645" t="str">
        <f t="shared" si="47"/>
        <v/>
      </c>
    </row>
    <row r="60" spans="1:68" ht="15" customHeight="1">
      <c r="A60" s="630">
        <v>56</v>
      </c>
      <c r="B60" s="545"/>
      <c r="C60" s="545"/>
      <c r="D60" s="546"/>
      <c r="E60" s="545"/>
      <c r="F60" s="557"/>
      <c r="G60" s="552"/>
      <c r="H60" s="556"/>
      <c r="I60" s="545"/>
      <c r="J60" s="561"/>
      <c r="K60" s="564"/>
      <c r="L60" s="557"/>
      <c r="M60" s="548"/>
      <c r="N60" s="549"/>
      <c r="O60" s="573" t="str">
        <f t="shared" si="52"/>
        <v/>
      </c>
      <c r="P60" s="575"/>
      <c r="Q60" s="550"/>
      <c r="R60" s="549"/>
      <c r="S60" s="549"/>
      <c r="T60" s="573" t="str">
        <f t="shared" si="51"/>
        <v/>
      </c>
      <c r="U60" s="586"/>
      <c r="V60" s="549"/>
      <c r="W60" s="549"/>
      <c r="X60" s="549"/>
      <c r="Y60" s="587" t="str">
        <f t="shared" si="49"/>
        <v/>
      </c>
      <c r="Z60" s="114"/>
      <c r="AA60" s="600" t="str" cm="1">
        <f t="array" ref="AA60">IF((_xlfn.IFS(TRIM(SUBSTITUTE(Z60,CHAR(160),""))="Devis 1",IFERROR(VALUE(TRIM(SUBSTITUTE(M60,CHAR(160),""))),0),TRIM(SUBSTITUTE(Z60,CHAR(160),""))="Devis 2",IFERROR(VALUE(TRIM(SUBSTITUTE(R60,CHAR(160),""))),0),TRIM(SUBSTITUTE(Z60,CHAR(160),""))="Devis 3",IFERROR(VALUE(TRIM(SUBSTITUTE(W60,CHAR(160),""))),0),TRUE,0)*IFERROR(VALUE(TRIM(SUBSTITUTE(D60,CHAR(160),""))),0))=0,"",_xlfn.IFS(TRIM(SUBSTITUTE(Z60,CHAR(160),""))="Devis 1",IFERROR(VALUE(TRIM(SUBSTITUTE(M60,CHAR(160),""))),0),TRIM(SUBSTITUTE(Z60,CHAR(160),""))="Devis 2",IFERROR(VALUE(TRIM(SUBSTITUTE(R60,CHAR(160),""))),0),TRIM(SUBSTITUTE(Z60,CHAR(160),""))="Devis 3",IFERROR(VALUE(TRIM(SUBSTITUTE(W60,CHAR(160),""))),0),TRUE,0)*IFERROR(VALUE(TRIM(SUBSTITUTE(D60,CHAR(160),""))),0))</f>
        <v/>
      </c>
      <c r="AB60" s="551" t="str" cm="1">
        <f t="array" ref="AB60">IF(ROUND((_xlfn.IFS(TRIM(SUBSTITUTE(Z60,CHAR(160),""))="Devis 1",IFERROR(VALUE(TRIM(SUBSTITUTE(N60,CHAR(160),""))),0),TRIM(SUBSTITUTE(Z60,CHAR(160),""))="Devis 2",IFERROR(VALUE(TRIM(SUBSTITUTE(S60,CHAR(160),""))),0),TRIM(SUBSTITUTE(Z60,CHAR(160),""))="Devis 3",IFERROR(VALUE(TRIM(SUBSTITUTE(X60,CHAR(160),""))),0),TRUE,0)*IFERROR(VALUE(TRIM(SUBSTITUTE(D60,CHAR(160),""))),0)),2)=0,IF(AA60&lt;&gt;"",0,""),ROUND((_xlfn.IFS(TRIM(SUBSTITUTE(Z60,CHAR(160),""))="Devis 1",IFERROR(VALUE(TRIM(SUBSTITUTE(N60,CHAR(160),""))),0),TRIM(SUBSTITUTE(Z60,CHAR(160),""))="Devis 2",IFERROR(VALUE(TRIM(SUBSTITUTE(S60,CHAR(160),""))),0),TRIM(SUBSTITUTE(Z60,CHAR(160),""))="Devis 3",IFERROR(VALUE(TRIM(SUBSTITUTE(X60,CHAR(160),""))),0),TRUE,0)*IFERROR(VALUE(TRIM(SUBSTITUTE(D60,CHAR(160),""))),0)),2))</f>
        <v/>
      </c>
      <c r="AC60" s="601" t="str">
        <f t="shared" si="48"/>
        <v/>
      </c>
      <c r="AD60" s="629"/>
      <c r="AE60" s="644" t="str">
        <f t="shared" si="16"/>
        <v/>
      </c>
      <c r="AF60" s="553" t="str">
        <f t="shared" si="17"/>
        <v/>
      </c>
      <c r="AG60" s="553" t="str">
        <f t="shared" si="18"/>
        <v/>
      </c>
      <c r="AH60" s="553" t="str">
        <f t="shared" si="19"/>
        <v/>
      </c>
      <c r="AI60" s="553" t="str">
        <f t="shared" si="20"/>
        <v/>
      </c>
      <c r="AJ60" s="553" t="str">
        <f t="shared" si="21"/>
        <v/>
      </c>
      <c r="AK60" s="553" t="str">
        <f t="shared" si="22"/>
        <v/>
      </c>
      <c r="AL60" s="553" t="str">
        <f t="shared" si="23"/>
        <v/>
      </c>
      <c r="AM60" s="517" t="str">
        <f t="shared" si="24"/>
        <v/>
      </c>
      <c r="AN60" s="651" t="str">
        <f t="shared" si="25"/>
        <v/>
      </c>
      <c r="AO60" s="553" t="str">
        <f t="shared" si="26"/>
        <v/>
      </c>
      <c r="AP60" s="553" t="str">
        <f t="shared" si="27"/>
        <v/>
      </c>
      <c r="AQ60" s="553" t="str">
        <f t="shared" si="28"/>
        <v/>
      </c>
      <c r="AR60" s="573" t="str">
        <f t="shared" si="29"/>
        <v/>
      </c>
      <c r="AS60" s="656" t="str">
        <f t="shared" si="30"/>
        <v/>
      </c>
      <c r="AT60" s="553" t="str">
        <f t="shared" si="31"/>
        <v/>
      </c>
      <c r="AU60" s="553" t="str">
        <f t="shared" si="32"/>
        <v/>
      </c>
      <c r="AV60" s="553" t="str">
        <f t="shared" si="33"/>
        <v/>
      </c>
      <c r="AW60" s="573" t="str">
        <f t="shared" si="34"/>
        <v/>
      </c>
      <c r="AX60" s="657" t="str">
        <f t="shared" si="35"/>
        <v/>
      </c>
      <c r="AY60" s="553" t="str">
        <f t="shared" si="36"/>
        <v/>
      </c>
      <c r="AZ60" s="553" t="str">
        <f t="shared" si="37"/>
        <v/>
      </c>
      <c r="BA60" s="553" t="str">
        <f t="shared" si="38"/>
        <v/>
      </c>
      <c r="BB60" s="596" t="str">
        <f t="shared" si="39"/>
        <v/>
      </c>
      <c r="BC60" s="591" t="str">
        <f t="shared" si="40"/>
        <v/>
      </c>
      <c r="BD60" s="547"/>
      <c r="BE60" s="554" t="str">
        <f t="shared" si="41"/>
        <v/>
      </c>
      <c r="BF60" s="554" t="str">
        <f t="shared" si="42"/>
        <v/>
      </c>
      <c r="BG60" s="606" t="str">
        <f t="shared" si="43"/>
        <v/>
      </c>
      <c r="BH60" s="611" t="str" cm="1">
        <f t="array" ref="BH60">IF($AG60="","",
_xlfn.IFS(
$BC60="Devis 1",
IF(ISBLANK(AP60),"",IFERROR(VALUE(TRIM(SUBSTITUTE(AP60,CHAR(160),""))),0)*IFERROR(VALUE(TRIM(SUBSTITUTE($AG60,CHAR(160),""))),0)),
$BC60="Devis 2",
IF(ISBLANK(AU60),"",IFERROR(VALUE(TRIM(SUBSTITUTE(AU60,CHAR(160),""))),0)*IFERROR(VALUE(TRIM(SUBSTITUTE($AG60,CHAR(160),""))),0)),
$BC60="Devis 3",
IF(ISBLANK(AZ60),"",IFERROR(VALUE(TRIM(SUBSTITUTE(AZ60,CHAR(160),""))),0)*IFERROR(VALUE(TRIM(SUBSTITUTE($AG60,CHAR(160),""))),0)),
TRUE,0
)
)</f>
        <v/>
      </c>
      <c r="BI60" s="611" t="str" cm="1">
        <f t="array" ref="BI60">IF($AG60="","",
_xlfn.IFS(
$BC60="Devis 1",
IF(ISBLANK(AQ60),"",IFERROR(VALUE(TRIM(SUBSTITUTE(AQ60,CHAR(160),""))),0)*IFERROR(VALUE(TRIM(SUBSTITUTE($AG60,CHAR(160),""))),0)),
$BC60="Devis 2",
IF(ISBLANK(AV60),"",IFERROR(VALUE(TRIM(SUBSTITUTE(AV60,CHAR(160),""))),0)*IFERROR(VALUE(TRIM(SUBSTITUTE($AG60,CHAR(160),""))),0)),
$BC60="Devis 3",
IF(ISBLANK(BA60),"",IFERROR(VALUE(TRIM(SUBSTITUTE(BA60,CHAR(160),""))),0)*IFERROR(VALUE(TRIM(SUBSTITUTE($AG60,CHAR(160),""))),0)),
TRUE,0
)
)</f>
        <v/>
      </c>
      <c r="BJ60" s="612" t="str">
        <f t="shared" si="44"/>
        <v/>
      </c>
      <c r="BK60" s="608"/>
      <c r="BL60" s="555" t="str" cm="1">
        <f t="array" ref="BL60">IF(OR(BJ60="",BG60="",BH60="",BE60="",BI60="",BF60=""),"",_xlfn.IFS(
ROUND(IFERROR(VALUE(TRIM(SUBSTITUTE(BJ60,CHAR(160),""))),0),2)&gt;
ROUND(IFERROR(VALUE(TRIM(SUBSTITUTE(BG60,CHAR(160),""))),0),2),
"KO : Le montant retenu TTC est supérieur au montant raisonnable TTC. Merci de revoir la ligne de dépense ou plafonner son montant.",
ROUND(IFERROR(VALUE(TRIM(SUBSTITUTE(BH60,CHAR(160),""))),0),2)&gt;
ROUND(IFERROR(VALUE(TRIM(SUBSTITUTE(BE60,CHAR(160),""))),0),2),
"Attention : Le montant retenu HT est supérieur au montant HT raisonnable. Merci de revoir la ligne de dépense, plafonner son montant, ou justifier la reventillation HT / TVA.",
ROUND(IFERROR(VALUE(TRIM(SUBSTITUTE(BI60,CHAR(160),""))),0),2)&gt;
ROUND(IFERROR(VALUE(TRIM(SUBSTITUTE(BF60,CHAR(160),""))),0),2),
"Attention : Le montant TVA retenu est supérieur au montant TVA raisonnable. Merci de revoir la ligne de dépense, plafonner son montant, ou justifier la reventillation HT / TVA.",
ROUND(IFERROR(VALUE(TRIM(SUBSTITUTE(BJ60,CHAR(160),""))),0),2)&gt;
ROUND(IFERROR(VALUE(TRIM(SUBSTITUTE(MIN(O60,T60,Y60),CHAR(160),""))),0),2),
"Attention : Le devis retenu n'est pas le moins cher. Une justification de la part du porteur est nécessaire.",
ROUND(IFERROR(VALUE(TRIM(SUBSTITUTE(BJ60,CHAR(160),""))),0),2)=0,
"Attention : montant présenté entièrement écarté",
ROUND(IFERROR(VALUE(TRIM(SUBSTITUTE(BG60,CHAR(160),""))),0),2)=
ROUND(IFERROR(VALUE(TRIM(SUBSTITUTE(BJ60,CHAR(160),""))),0),2),
"OK",
ROUND(IFERROR(VALUE(TRIM(SUBSTITUTE(BG60,CHAR(160),""))),0),2)&gt;
ROUND(IFERROR(VALUE(TRIM(SUBSTITUTE(BJ60,CHAR(160),""))),0),2),
" OK : Montant instruit inférieur au montant raisonnable.",
TRUE,""
))</f>
        <v/>
      </c>
      <c r="BM60" s="555" t="str" cm="1">
        <f t="array" ref="BM60">IF(OR(BJ60="",AC60="",BH60="",AA60="",BI60="",AB60=""),"",_xlfn.IFS(
ROUND(IFERROR(VALUE(TRIM(SUBSTITUTE(BJ60,CHAR(160),""))),0),2)&gt;
ROUND(IFERROR(VALUE(TRIM(SUBSTITUTE(AC60,CHAR(160),""))),0),2),
"KO : Le montant retenu TTC est supérieur au montant présenté TTC. Merci de revoir la ligne de dépense ou plafonner son montant.",
ROUND(IFERROR(VALUE(TRIM(SUBSTITUTE(BH60,CHAR(160),""))),0),2)&gt;
ROUND(IFERROR(VALUE(TRIM(SUBSTITUTE(AA60,CHAR(160),""))),0),2),
"Attention : Le montant retenu HT est supérieur au montant HT présenté. Merci de revoir la ligne de dépense, plafonner son montant, ou justifier la reventillation HT / TVA.",
ROUND(IFERROR(VALUE(TRIM(SUBSTITUTE(BI60,CHAR(160),""))),0),2)&gt;
ROUND(IFERROR(VALUE(TRIM(SUBSTITUTE(AB60,CHAR(160),""))),0),2),
"Attention : Le montant TVA retenu est supérieur au montant TVA présenté. Merci de revoir la ligne de dépense, plafonner son montant, ou justifier la reventillation HT / TVA.",
ROUND(IFERROR(VALUE(TRIM(SUBSTITUTE(AC60,CHAR(160),""))),0),2)=0,
"",
ROUND(IFERROR(VALUE(TRIM(SUBSTITUTE(BJ60,CHAR(160),""))),0),2)=
ROUND(IFERROR(VALUE(TRIM(SUBSTITUTE(AC60,CHAR(160),""))),0),2),
"OK",
ROUND(IFERROR(VALUE(TRIM(SUBSTITUTE(BJ60,CHAR(160),""))),0),2)=0,
"Attention : Montant présenté entièrement rejeté.",
ROUND(IFERROR(VALUE(TRIM(SUBSTITUTE(BJ60,CHAR(160),""))),0),2)&lt;
ROUND(IFERROR(VALUE(TRIM(SUBSTITUTE(AC60,CHAR(160),""))),0),2),
"Attention : Montant présenté partiellement rejeté.",
TRUE,""
))</f>
        <v/>
      </c>
      <c r="BN60" s="554" t="str">
        <f t="shared" si="45"/>
        <v/>
      </c>
      <c r="BO60" s="554" t="str">
        <f t="shared" si="46"/>
        <v/>
      </c>
      <c r="BP60" s="645" t="str">
        <f t="shared" si="47"/>
        <v/>
      </c>
    </row>
    <row r="61" spans="1:68" ht="15" customHeight="1">
      <c r="A61" s="630">
        <v>57</v>
      </c>
      <c r="B61" s="545"/>
      <c r="C61" s="545"/>
      <c r="D61" s="546"/>
      <c r="E61" s="545"/>
      <c r="F61" s="557"/>
      <c r="G61" s="552"/>
      <c r="H61" s="556"/>
      <c r="I61" s="545"/>
      <c r="J61" s="561"/>
      <c r="K61" s="564"/>
      <c r="L61" s="557"/>
      <c r="M61" s="548"/>
      <c r="N61" s="549"/>
      <c r="O61" s="573" t="str">
        <f t="shared" si="52"/>
        <v/>
      </c>
      <c r="P61" s="575"/>
      <c r="Q61" s="550"/>
      <c r="R61" s="549"/>
      <c r="S61" s="549"/>
      <c r="T61" s="573" t="str">
        <f t="shared" si="51"/>
        <v/>
      </c>
      <c r="U61" s="586"/>
      <c r="V61" s="549"/>
      <c r="W61" s="549"/>
      <c r="X61" s="549"/>
      <c r="Y61" s="587" t="str">
        <f t="shared" si="49"/>
        <v/>
      </c>
      <c r="Z61" s="114"/>
      <c r="AA61" s="600" t="str" cm="1">
        <f t="array" ref="AA61">IF((_xlfn.IFS(TRIM(SUBSTITUTE(Z61,CHAR(160),""))="Devis 1",IFERROR(VALUE(TRIM(SUBSTITUTE(M61,CHAR(160),""))),0),TRIM(SUBSTITUTE(Z61,CHAR(160),""))="Devis 2",IFERROR(VALUE(TRIM(SUBSTITUTE(R61,CHAR(160),""))),0),TRIM(SUBSTITUTE(Z61,CHAR(160),""))="Devis 3",IFERROR(VALUE(TRIM(SUBSTITUTE(W61,CHAR(160),""))),0),TRUE,0)*IFERROR(VALUE(TRIM(SUBSTITUTE(D61,CHAR(160),""))),0))=0,"",_xlfn.IFS(TRIM(SUBSTITUTE(Z61,CHAR(160),""))="Devis 1",IFERROR(VALUE(TRIM(SUBSTITUTE(M61,CHAR(160),""))),0),TRIM(SUBSTITUTE(Z61,CHAR(160),""))="Devis 2",IFERROR(VALUE(TRIM(SUBSTITUTE(R61,CHAR(160),""))),0),TRIM(SUBSTITUTE(Z61,CHAR(160),""))="Devis 3",IFERROR(VALUE(TRIM(SUBSTITUTE(W61,CHAR(160),""))),0),TRUE,0)*IFERROR(VALUE(TRIM(SUBSTITUTE(D61,CHAR(160),""))),0))</f>
        <v/>
      </c>
      <c r="AB61" s="551" t="str" cm="1">
        <f t="array" ref="AB61">IF(ROUND((_xlfn.IFS(TRIM(SUBSTITUTE(Z61,CHAR(160),""))="Devis 1",IFERROR(VALUE(TRIM(SUBSTITUTE(N61,CHAR(160),""))),0),TRIM(SUBSTITUTE(Z61,CHAR(160),""))="Devis 2",IFERROR(VALUE(TRIM(SUBSTITUTE(S61,CHAR(160),""))),0),TRIM(SUBSTITUTE(Z61,CHAR(160),""))="Devis 3",IFERROR(VALUE(TRIM(SUBSTITUTE(X61,CHAR(160),""))),0),TRUE,0)*IFERROR(VALUE(TRIM(SUBSTITUTE(D61,CHAR(160),""))),0)),2)=0,IF(AA61&lt;&gt;"",0,""),ROUND((_xlfn.IFS(TRIM(SUBSTITUTE(Z61,CHAR(160),""))="Devis 1",IFERROR(VALUE(TRIM(SUBSTITUTE(N61,CHAR(160),""))),0),TRIM(SUBSTITUTE(Z61,CHAR(160),""))="Devis 2",IFERROR(VALUE(TRIM(SUBSTITUTE(S61,CHAR(160),""))),0),TRIM(SUBSTITUTE(Z61,CHAR(160),""))="Devis 3",IFERROR(VALUE(TRIM(SUBSTITUTE(X61,CHAR(160),""))),0),TRUE,0)*IFERROR(VALUE(TRIM(SUBSTITUTE(D61,CHAR(160),""))),0)),2))</f>
        <v/>
      </c>
      <c r="AC61" s="601" t="str">
        <f t="shared" si="48"/>
        <v/>
      </c>
      <c r="AD61" s="629"/>
      <c r="AE61" s="644" t="str">
        <f t="shared" si="16"/>
        <v/>
      </c>
      <c r="AF61" s="553" t="str">
        <f t="shared" si="17"/>
        <v/>
      </c>
      <c r="AG61" s="553" t="str">
        <f t="shared" si="18"/>
        <v/>
      </c>
      <c r="AH61" s="553" t="str">
        <f t="shared" si="19"/>
        <v/>
      </c>
      <c r="AI61" s="553" t="str">
        <f t="shared" si="20"/>
        <v/>
      </c>
      <c r="AJ61" s="553" t="str">
        <f t="shared" si="21"/>
        <v/>
      </c>
      <c r="AK61" s="553" t="str">
        <f t="shared" si="22"/>
        <v/>
      </c>
      <c r="AL61" s="553" t="str">
        <f t="shared" si="23"/>
        <v/>
      </c>
      <c r="AM61" s="517" t="str">
        <f t="shared" si="24"/>
        <v/>
      </c>
      <c r="AN61" s="651" t="str">
        <f t="shared" si="25"/>
        <v/>
      </c>
      <c r="AO61" s="553" t="str">
        <f t="shared" si="26"/>
        <v/>
      </c>
      <c r="AP61" s="553" t="str">
        <f t="shared" si="27"/>
        <v/>
      </c>
      <c r="AQ61" s="553" t="str">
        <f t="shared" si="28"/>
        <v/>
      </c>
      <c r="AR61" s="573" t="str">
        <f t="shared" si="29"/>
        <v/>
      </c>
      <c r="AS61" s="656" t="str">
        <f t="shared" si="30"/>
        <v/>
      </c>
      <c r="AT61" s="553" t="str">
        <f t="shared" si="31"/>
        <v/>
      </c>
      <c r="AU61" s="553" t="str">
        <f t="shared" si="32"/>
        <v/>
      </c>
      <c r="AV61" s="553" t="str">
        <f t="shared" si="33"/>
        <v/>
      </c>
      <c r="AW61" s="573" t="str">
        <f t="shared" si="34"/>
        <v/>
      </c>
      <c r="AX61" s="657" t="str">
        <f t="shared" si="35"/>
        <v/>
      </c>
      <c r="AY61" s="553" t="str">
        <f t="shared" si="36"/>
        <v/>
      </c>
      <c r="AZ61" s="553" t="str">
        <f t="shared" si="37"/>
        <v/>
      </c>
      <c r="BA61" s="553" t="str">
        <f t="shared" si="38"/>
        <v/>
      </c>
      <c r="BB61" s="596" t="str">
        <f t="shared" si="39"/>
        <v/>
      </c>
      <c r="BC61" s="591" t="str">
        <f t="shared" si="40"/>
        <v/>
      </c>
      <c r="BD61" s="547"/>
      <c r="BE61" s="554" t="str">
        <f t="shared" si="41"/>
        <v/>
      </c>
      <c r="BF61" s="554" t="str">
        <f t="shared" si="42"/>
        <v/>
      </c>
      <c r="BG61" s="606" t="str">
        <f t="shared" si="43"/>
        <v/>
      </c>
      <c r="BH61" s="611" t="str" cm="1">
        <f t="array" ref="BH61">IF($AG61="","",
_xlfn.IFS(
$BC61="Devis 1",
IF(ISBLANK(AP61),"",IFERROR(VALUE(TRIM(SUBSTITUTE(AP61,CHAR(160),""))),0)*IFERROR(VALUE(TRIM(SUBSTITUTE($AG61,CHAR(160),""))),0)),
$BC61="Devis 2",
IF(ISBLANK(AU61),"",IFERROR(VALUE(TRIM(SUBSTITUTE(AU61,CHAR(160),""))),0)*IFERROR(VALUE(TRIM(SUBSTITUTE($AG61,CHAR(160),""))),0)),
$BC61="Devis 3",
IF(ISBLANK(AZ61),"",IFERROR(VALUE(TRIM(SUBSTITUTE(AZ61,CHAR(160),""))),0)*IFERROR(VALUE(TRIM(SUBSTITUTE($AG61,CHAR(160),""))),0)),
TRUE,0
)
)</f>
        <v/>
      </c>
      <c r="BI61" s="611" t="str" cm="1">
        <f t="array" ref="BI61">IF($AG61="","",
_xlfn.IFS(
$BC61="Devis 1",
IF(ISBLANK(AQ61),"",IFERROR(VALUE(TRIM(SUBSTITUTE(AQ61,CHAR(160),""))),0)*IFERROR(VALUE(TRIM(SUBSTITUTE($AG61,CHAR(160),""))),0)),
$BC61="Devis 2",
IF(ISBLANK(AV61),"",IFERROR(VALUE(TRIM(SUBSTITUTE(AV61,CHAR(160),""))),0)*IFERROR(VALUE(TRIM(SUBSTITUTE($AG61,CHAR(160),""))),0)),
$BC61="Devis 3",
IF(ISBLANK(BA61),"",IFERROR(VALUE(TRIM(SUBSTITUTE(BA61,CHAR(160),""))),0)*IFERROR(VALUE(TRIM(SUBSTITUTE($AG61,CHAR(160),""))),0)),
TRUE,0
)
)</f>
        <v/>
      </c>
      <c r="BJ61" s="612" t="str">
        <f t="shared" si="44"/>
        <v/>
      </c>
      <c r="BK61" s="608"/>
      <c r="BL61" s="555" t="str" cm="1">
        <f t="array" ref="BL61">IF(OR(BJ61="",BG61="",BH61="",BE61="",BI61="",BF61=""),"",_xlfn.IFS(
ROUND(IFERROR(VALUE(TRIM(SUBSTITUTE(BJ61,CHAR(160),""))),0),2)&gt;
ROUND(IFERROR(VALUE(TRIM(SUBSTITUTE(BG61,CHAR(160),""))),0),2),
"KO : Le montant retenu TTC est supérieur au montant raisonnable TTC. Merci de revoir la ligne de dépense ou plafonner son montant.",
ROUND(IFERROR(VALUE(TRIM(SUBSTITUTE(BH61,CHAR(160),""))),0),2)&gt;
ROUND(IFERROR(VALUE(TRIM(SUBSTITUTE(BE61,CHAR(160),""))),0),2),
"Attention : Le montant retenu HT est supérieur au montant HT raisonnable. Merci de revoir la ligne de dépense, plafonner son montant, ou justifier la reventillation HT / TVA.",
ROUND(IFERROR(VALUE(TRIM(SUBSTITUTE(BI61,CHAR(160),""))),0),2)&gt;
ROUND(IFERROR(VALUE(TRIM(SUBSTITUTE(BF61,CHAR(160),""))),0),2),
"Attention : Le montant TVA retenu est supérieur au montant TVA raisonnable. Merci de revoir la ligne de dépense, plafonner son montant, ou justifier la reventillation HT / TVA.",
ROUND(IFERROR(VALUE(TRIM(SUBSTITUTE(BJ61,CHAR(160),""))),0),2)&gt;
ROUND(IFERROR(VALUE(TRIM(SUBSTITUTE(MIN(O61,T61,Y61),CHAR(160),""))),0),2),
"Attention : Le devis retenu n'est pas le moins cher. Une justification de la part du porteur est nécessaire.",
ROUND(IFERROR(VALUE(TRIM(SUBSTITUTE(BJ61,CHAR(160),""))),0),2)=0,
"Attention : montant présenté entièrement écarté",
ROUND(IFERROR(VALUE(TRIM(SUBSTITUTE(BG61,CHAR(160),""))),0),2)=
ROUND(IFERROR(VALUE(TRIM(SUBSTITUTE(BJ61,CHAR(160),""))),0),2),
"OK",
ROUND(IFERROR(VALUE(TRIM(SUBSTITUTE(BG61,CHAR(160),""))),0),2)&gt;
ROUND(IFERROR(VALUE(TRIM(SUBSTITUTE(BJ61,CHAR(160),""))),0),2),
" OK : Montant instruit inférieur au montant raisonnable.",
TRUE,""
))</f>
        <v/>
      </c>
      <c r="BM61" s="555" t="str" cm="1">
        <f t="array" ref="BM61">IF(OR(BJ61="",AC61="",BH61="",AA61="",BI61="",AB61=""),"",_xlfn.IFS(
ROUND(IFERROR(VALUE(TRIM(SUBSTITUTE(BJ61,CHAR(160),""))),0),2)&gt;
ROUND(IFERROR(VALUE(TRIM(SUBSTITUTE(AC61,CHAR(160),""))),0),2),
"KO : Le montant retenu TTC est supérieur au montant présenté TTC. Merci de revoir la ligne de dépense ou plafonner son montant.",
ROUND(IFERROR(VALUE(TRIM(SUBSTITUTE(BH61,CHAR(160),""))),0),2)&gt;
ROUND(IFERROR(VALUE(TRIM(SUBSTITUTE(AA61,CHAR(160),""))),0),2),
"Attention : Le montant retenu HT est supérieur au montant HT présenté. Merci de revoir la ligne de dépense, plafonner son montant, ou justifier la reventillation HT / TVA.",
ROUND(IFERROR(VALUE(TRIM(SUBSTITUTE(BI61,CHAR(160),""))),0),2)&gt;
ROUND(IFERROR(VALUE(TRIM(SUBSTITUTE(AB61,CHAR(160),""))),0),2),
"Attention : Le montant TVA retenu est supérieur au montant TVA présenté. Merci de revoir la ligne de dépense, plafonner son montant, ou justifier la reventillation HT / TVA.",
ROUND(IFERROR(VALUE(TRIM(SUBSTITUTE(AC61,CHAR(160),""))),0),2)=0,
"",
ROUND(IFERROR(VALUE(TRIM(SUBSTITUTE(BJ61,CHAR(160),""))),0),2)=
ROUND(IFERROR(VALUE(TRIM(SUBSTITUTE(AC61,CHAR(160),""))),0),2),
"OK",
ROUND(IFERROR(VALUE(TRIM(SUBSTITUTE(BJ61,CHAR(160),""))),0),2)=0,
"Attention : Montant présenté entièrement rejeté.",
ROUND(IFERROR(VALUE(TRIM(SUBSTITUTE(BJ61,CHAR(160),""))),0),2)&lt;
ROUND(IFERROR(VALUE(TRIM(SUBSTITUTE(AC61,CHAR(160),""))),0),2),
"Attention : Montant présenté partiellement rejeté.",
TRUE,""
))</f>
        <v/>
      </c>
      <c r="BN61" s="554" t="str">
        <f t="shared" si="45"/>
        <v/>
      </c>
      <c r="BO61" s="554" t="str">
        <f t="shared" si="46"/>
        <v/>
      </c>
      <c r="BP61" s="645" t="str">
        <f t="shared" si="47"/>
        <v/>
      </c>
    </row>
    <row r="62" spans="1:68" ht="15" customHeight="1">
      <c r="A62" s="630">
        <v>58</v>
      </c>
      <c r="B62" s="545"/>
      <c r="C62" s="545"/>
      <c r="D62" s="546"/>
      <c r="E62" s="545"/>
      <c r="F62" s="557"/>
      <c r="G62" s="552"/>
      <c r="H62" s="556"/>
      <c r="I62" s="545"/>
      <c r="J62" s="561"/>
      <c r="K62" s="564"/>
      <c r="L62" s="557"/>
      <c r="M62" s="548"/>
      <c r="N62" s="549"/>
      <c r="O62" s="573" t="str">
        <f t="shared" si="52"/>
        <v/>
      </c>
      <c r="P62" s="575"/>
      <c r="Q62" s="550"/>
      <c r="R62" s="549"/>
      <c r="S62" s="549"/>
      <c r="T62" s="573" t="str">
        <f t="shared" si="51"/>
        <v/>
      </c>
      <c r="U62" s="586"/>
      <c r="V62" s="549"/>
      <c r="W62" s="549"/>
      <c r="X62" s="549"/>
      <c r="Y62" s="587" t="str">
        <f t="shared" si="49"/>
        <v/>
      </c>
      <c r="Z62" s="114"/>
      <c r="AA62" s="600" t="str" cm="1">
        <f t="array" ref="AA62">IF((_xlfn.IFS(TRIM(SUBSTITUTE(Z62,CHAR(160),""))="Devis 1",IFERROR(VALUE(TRIM(SUBSTITUTE(M62,CHAR(160),""))),0),TRIM(SUBSTITUTE(Z62,CHAR(160),""))="Devis 2",IFERROR(VALUE(TRIM(SUBSTITUTE(R62,CHAR(160),""))),0),TRIM(SUBSTITUTE(Z62,CHAR(160),""))="Devis 3",IFERROR(VALUE(TRIM(SUBSTITUTE(W62,CHAR(160),""))),0),TRUE,0)*IFERROR(VALUE(TRIM(SUBSTITUTE(D62,CHAR(160),""))),0))=0,"",_xlfn.IFS(TRIM(SUBSTITUTE(Z62,CHAR(160),""))="Devis 1",IFERROR(VALUE(TRIM(SUBSTITUTE(M62,CHAR(160),""))),0),TRIM(SUBSTITUTE(Z62,CHAR(160),""))="Devis 2",IFERROR(VALUE(TRIM(SUBSTITUTE(R62,CHAR(160),""))),0),TRIM(SUBSTITUTE(Z62,CHAR(160),""))="Devis 3",IFERROR(VALUE(TRIM(SUBSTITUTE(W62,CHAR(160),""))),0),TRUE,0)*IFERROR(VALUE(TRIM(SUBSTITUTE(D62,CHAR(160),""))),0))</f>
        <v/>
      </c>
      <c r="AB62" s="551" t="str" cm="1">
        <f t="array" ref="AB62">IF(ROUND((_xlfn.IFS(TRIM(SUBSTITUTE(Z62,CHAR(160),""))="Devis 1",IFERROR(VALUE(TRIM(SUBSTITUTE(N62,CHAR(160),""))),0),TRIM(SUBSTITUTE(Z62,CHAR(160),""))="Devis 2",IFERROR(VALUE(TRIM(SUBSTITUTE(S62,CHAR(160),""))),0),TRIM(SUBSTITUTE(Z62,CHAR(160),""))="Devis 3",IFERROR(VALUE(TRIM(SUBSTITUTE(X62,CHAR(160),""))),0),TRUE,0)*IFERROR(VALUE(TRIM(SUBSTITUTE(D62,CHAR(160),""))),0)),2)=0,IF(AA62&lt;&gt;"",0,""),ROUND((_xlfn.IFS(TRIM(SUBSTITUTE(Z62,CHAR(160),""))="Devis 1",IFERROR(VALUE(TRIM(SUBSTITUTE(N62,CHAR(160),""))),0),TRIM(SUBSTITUTE(Z62,CHAR(160),""))="Devis 2",IFERROR(VALUE(TRIM(SUBSTITUTE(S62,CHAR(160),""))),0),TRIM(SUBSTITUTE(Z62,CHAR(160),""))="Devis 3",IFERROR(VALUE(TRIM(SUBSTITUTE(X62,CHAR(160),""))),0),TRUE,0)*IFERROR(VALUE(TRIM(SUBSTITUTE(D62,CHAR(160),""))),0)),2))</f>
        <v/>
      </c>
      <c r="AC62" s="601" t="str">
        <f t="shared" si="48"/>
        <v/>
      </c>
      <c r="AD62" s="629"/>
      <c r="AE62" s="644" t="str">
        <f t="shared" si="16"/>
        <v/>
      </c>
      <c r="AF62" s="553" t="str">
        <f t="shared" si="17"/>
        <v/>
      </c>
      <c r="AG62" s="553" t="str">
        <f t="shared" si="18"/>
        <v/>
      </c>
      <c r="AH62" s="553" t="str">
        <f t="shared" si="19"/>
        <v/>
      </c>
      <c r="AI62" s="553" t="str">
        <f t="shared" si="20"/>
        <v/>
      </c>
      <c r="AJ62" s="553" t="str">
        <f t="shared" si="21"/>
        <v/>
      </c>
      <c r="AK62" s="553" t="str">
        <f t="shared" si="22"/>
        <v/>
      </c>
      <c r="AL62" s="553" t="str">
        <f t="shared" si="23"/>
        <v/>
      </c>
      <c r="AM62" s="517" t="str">
        <f t="shared" si="24"/>
        <v/>
      </c>
      <c r="AN62" s="651" t="str">
        <f t="shared" si="25"/>
        <v/>
      </c>
      <c r="AO62" s="553" t="str">
        <f t="shared" si="26"/>
        <v/>
      </c>
      <c r="AP62" s="553" t="str">
        <f t="shared" si="27"/>
        <v/>
      </c>
      <c r="AQ62" s="553" t="str">
        <f t="shared" si="28"/>
        <v/>
      </c>
      <c r="AR62" s="573" t="str">
        <f t="shared" si="29"/>
        <v/>
      </c>
      <c r="AS62" s="656" t="str">
        <f t="shared" si="30"/>
        <v/>
      </c>
      <c r="AT62" s="553" t="str">
        <f t="shared" si="31"/>
        <v/>
      </c>
      <c r="AU62" s="553" t="str">
        <f t="shared" si="32"/>
        <v/>
      </c>
      <c r="AV62" s="553" t="str">
        <f t="shared" si="33"/>
        <v/>
      </c>
      <c r="AW62" s="573" t="str">
        <f t="shared" si="34"/>
        <v/>
      </c>
      <c r="AX62" s="657" t="str">
        <f t="shared" si="35"/>
        <v/>
      </c>
      <c r="AY62" s="553" t="str">
        <f t="shared" si="36"/>
        <v/>
      </c>
      <c r="AZ62" s="553" t="str">
        <f t="shared" si="37"/>
        <v/>
      </c>
      <c r="BA62" s="553" t="str">
        <f t="shared" si="38"/>
        <v/>
      </c>
      <c r="BB62" s="596" t="str">
        <f t="shared" si="39"/>
        <v/>
      </c>
      <c r="BC62" s="591" t="str">
        <f t="shared" si="40"/>
        <v/>
      </c>
      <c r="BD62" s="547"/>
      <c r="BE62" s="554" t="str">
        <f t="shared" si="41"/>
        <v/>
      </c>
      <c r="BF62" s="554" t="str">
        <f t="shared" si="42"/>
        <v/>
      </c>
      <c r="BG62" s="606" t="str">
        <f t="shared" si="43"/>
        <v/>
      </c>
      <c r="BH62" s="611" t="str" cm="1">
        <f t="array" ref="BH62">IF($AG62="","",
_xlfn.IFS(
$BC62="Devis 1",
IF(ISBLANK(AP62),"",IFERROR(VALUE(TRIM(SUBSTITUTE(AP62,CHAR(160),""))),0)*IFERROR(VALUE(TRIM(SUBSTITUTE($AG62,CHAR(160),""))),0)),
$BC62="Devis 2",
IF(ISBLANK(AU62),"",IFERROR(VALUE(TRIM(SUBSTITUTE(AU62,CHAR(160),""))),0)*IFERROR(VALUE(TRIM(SUBSTITUTE($AG62,CHAR(160),""))),0)),
$BC62="Devis 3",
IF(ISBLANK(AZ62),"",IFERROR(VALUE(TRIM(SUBSTITUTE(AZ62,CHAR(160),""))),0)*IFERROR(VALUE(TRIM(SUBSTITUTE($AG62,CHAR(160),""))),0)),
TRUE,0
)
)</f>
        <v/>
      </c>
      <c r="BI62" s="611" t="str" cm="1">
        <f t="array" ref="BI62">IF($AG62="","",
_xlfn.IFS(
$BC62="Devis 1",
IF(ISBLANK(AQ62),"",IFERROR(VALUE(TRIM(SUBSTITUTE(AQ62,CHAR(160),""))),0)*IFERROR(VALUE(TRIM(SUBSTITUTE($AG62,CHAR(160),""))),0)),
$BC62="Devis 2",
IF(ISBLANK(AV62),"",IFERROR(VALUE(TRIM(SUBSTITUTE(AV62,CHAR(160),""))),0)*IFERROR(VALUE(TRIM(SUBSTITUTE($AG62,CHAR(160),""))),0)),
$BC62="Devis 3",
IF(ISBLANK(BA62),"",IFERROR(VALUE(TRIM(SUBSTITUTE(BA62,CHAR(160),""))),0)*IFERROR(VALUE(TRIM(SUBSTITUTE($AG62,CHAR(160),""))),0)),
TRUE,0
)
)</f>
        <v/>
      </c>
      <c r="BJ62" s="612" t="str">
        <f t="shared" si="44"/>
        <v/>
      </c>
      <c r="BK62" s="608"/>
      <c r="BL62" s="555" t="str" cm="1">
        <f t="array" ref="BL62">IF(OR(BJ62="",BG62="",BH62="",BE62="",BI62="",BF62=""),"",_xlfn.IFS(
ROUND(IFERROR(VALUE(TRIM(SUBSTITUTE(BJ62,CHAR(160),""))),0),2)&gt;
ROUND(IFERROR(VALUE(TRIM(SUBSTITUTE(BG62,CHAR(160),""))),0),2),
"KO : Le montant retenu TTC est supérieur au montant raisonnable TTC. Merci de revoir la ligne de dépense ou plafonner son montant.",
ROUND(IFERROR(VALUE(TRIM(SUBSTITUTE(BH62,CHAR(160),""))),0),2)&gt;
ROUND(IFERROR(VALUE(TRIM(SUBSTITUTE(BE62,CHAR(160),""))),0),2),
"Attention : Le montant retenu HT est supérieur au montant HT raisonnable. Merci de revoir la ligne de dépense, plafonner son montant, ou justifier la reventillation HT / TVA.",
ROUND(IFERROR(VALUE(TRIM(SUBSTITUTE(BI62,CHAR(160),""))),0),2)&gt;
ROUND(IFERROR(VALUE(TRIM(SUBSTITUTE(BF62,CHAR(160),""))),0),2),
"Attention : Le montant TVA retenu est supérieur au montant TVA raisonnable. Merci de revoir la ligne de dépense, plafonner son montant, ou justifier la reventillation HT / TVA.",
ROUND(IFERROR(VALUE(TRIM(SUBSTITUTE(BJ62,CHAR(160),""))),0),2)&gt;
ROUND(IFERROR(VALUE(TRIM(SUBSTITUTE(MIN(O62,T62,Y62),CHAR(160),""))),0),2),
"Attention : Le devis retenu n'est pas le moins cher. Une justification de la part du porteur est nécessaire.",
ROUND(IFERROR(VALUE(TRIM(SUBSTITUTE(BJ62,CHAR(160),""))),0),2)=0,
"Attention : montant présenté entièrement écarté",
ROUND(IFERROR(VALUE(TRIM(SUBSTITUTE(BG62,CHAR(160),""))),0),2)=
ROUND(IFERROR(VALUE(TRIM(SUBSTITUTE(BJ62,CHAR(160),""))),0),2),
"OK",
ROUND(IFERROR(VALUE(TRIM(SUBSTITUTE(BG62,CHAR(160),""))),0),2)&gt;
ROUND(IFERROR(VALUE(TRIM(SUBSTITUTE(BJ62,CHAR(160),""))),0),2),
" OK : Montant instruit inférieur au montant raisonnable.",
TRUE,""
))</f>
        <v/>
      </c>
      <c r="BM62" s="555" t="str" cm="1">
        <f t="array" ref="BM62">IF(OR(BJ62="",AC62="",BH62="",AA62="",BI62="",AB62=""),"",_xlfn.IFS(
ROUND(IFERROR(VALUE(TRIM(SUBSTITUTE(BJ62,CHAR(160),""))),0),2)&gt;
ROUND(IFERROR(VALUE(TRIM(SUBSTITUTE(AC62,CHAR(160),""))),0),2),
"KO : Le montant retenu TTC est supérieur au montant présenté TTC. Merci de revoir la ligne de dépense ou plafonner son montant.",
ROUND(IFERROR(VALUE(TRIM(SUBSTITUTE(BH62,CHAR(160),""))),0),2)&gt;
ROUND(IFERROR(VALUE(TRIM(SUBSTITUTE(AA62,CHAR(160),""))),0),2),
"Attention : Le montant retenu HT est supérieur au montant HT présenté. Merci de revoir la ligne de dépense, plafonner son montant, ou justifier la reventillation HT / TVA.",
ROUND(IFERROR(VALUE(TRIM(SUBSTITUTE(BI62,CHAR(160),""))),0),2)&gt;
ROUND(IFERROR(VALUE(TRIM(SUBSTITUTE(AB62,CHAR(160),""))),0),2),
"Attention : Le montant TVA retenu est supérieur au montant TVA présenté. Merci de revoir la ligne de dépense, plafonner son montant, ou justifier la reventillation HT / TVA.",
ROUND(IFERROR(VALUE(TRIM(SUBSTITUTE(AC62,CHAR(160),""))),0),2)=0,
"",
ROUND(IFERROR(VALUE(TRIM(SUBSTITUTE(BJ62,CHAR(160),""))),0),2)=
ROUND(IFERROR(VALUE(TRIM(SUBSTITUTE(AC62,CHAR(160),""))),0),2),
"OK",
ROUND(IFERROR(VALUE(TRIM(SUBSTITUTE(BJ62,CHAR(160),""))),0),2)=0,
"Attention : Montant présenté entièrement rejeté.",
ROUND(IFERROR(VALUE(TRIM(SUBSTITUTE(BJ62,CHAR(160),""))),0),2)&lt;
ROUND(IFERROR(VALUE(TRIM(SUBSTITUTE(AC62,CHAR(160),""))),0),2),
"Attention : Montant présenté partiellement rejeté.",
TRUE,""
))</f>
        <v/>
      </c>
      <c r="BN62" s="554" t="str">
        <f t="shared" si="45"/>
        <v/>
      </c>
      <c r="BO62" s="554" t="str">
        <f t="shared" si="46"/>
        <v/>
      </c>
      <c r="BP62" s="645" t="str">
        <f t="shared" si="47"/>
        <v/>
      </c>
    </row>
    <row r="63" spans="1:68" ht="15" customHeight="1">
      <c r="A63" s="630">
        <v>59</v>
      </c>
      <c r="B63" s="545"/>
      <c r="C63" s="545"/>
      <c r="D63" s="546"/>
      <c r="E63" s="545"/>
      <c r="F63" s="557"/>
      <c r="G63" s="552"/>
      <c r="H63" s="556"/>
      <c r="I63" s="545"/>
      <c r="J63" s="561"/>
      <c r="K63" s="564"/>
      <c r="L63" s="557"/>
      <c r="M63" s="548"/>
      <c r="N63" s="549"/>
      <c r="O63" s="573" t="str">
        <f t="shared" si="52"/>
        <v/>
      </c>
      <c r="P63" s="575"/>
      <c r="Q63" s="550"/>
      <c r="R63" s="549"/>
      <c r="S63" s="549"/>
      <c r="T63" s="573" t="str">
        <f t="shared" si="51"/>
        <v/>
      </c>
      <c r="U63" s="586"/>
      <c r="V63" s="549"/>
      <c r="W63" s="549"/>
      <c r="X63" s="549"/>
      <c r="Y63" s="587" t="str">
        <f t="shared" si="49"/>
        <v/>
      </c>
      <c r="Z63" s="114"/>
      <c r="AA63" s="600" t="str" cm="1">
        <f t="array" ref="AA63">IF((_xlfn.IFS(TRIM(SUBSTITUTE(Z63,CHAR(160),""))="Devis 1",IFERROR(VALUE(TRIM(SUBSTITUTE(M63,CHAR(160),""))),0),TRIM(SUBSTITUTE(Z63,CHAR(160),""))="Devis 2",IFERROR(VALUE(TRIM(SUBSTITUTE(R63,CHAR(160),""))),0),TRIM(SUBSTITUTE(Z63,CHAR(160),""))="Devis 3",IFERROR(VALUE(TRIM(SUBSTITUTE(W63,CHAR(160),""))),0),TRUE,0)*IFERROR(VALUE(TRIM(SUBSTITUTE(D63,CHAR(160),""))),0))=0,"",_xlfn.IFS(TRIM(SUBSTITUTE(Z63,CHAR(160),""))="Devis 1",IFERROR(VALUE(TRIM(SUBSTITUTE(M63,CHAR(160),""))),0),TRIM(SUBSTITUTE(Z63,CHAR(160),""))="Devis 2",IFERROR(VALUE(TRIM(SUBSTITUTE(R63,CHAR(160),""))),0),TRIM(SUBSTITUTE(Z63,CHAR(160),""))="Devis 3",IFERROR(VALUE(TRIM(SUBSTITUTE(W63,CHAR(160),""))),0),TRUE,0)*IFERROR(VALUE(TRIM(SUBSTITUTE(D63,CHAR(160),""))),0))</f>
        <v/>
      </c>
      <c r="AB63" s="551" t="str" cm="1">
        <f t="array" ref="AB63">IF(ROUND((_xlfn.IFS(TRIM(SUBSTITUTE(Z63,CHAR(160),""))="Devis 1",IFERROR(VALUE(TRIM(SUBSTITUTE(N63,CHAR(160),""))),0),TRIM(SUBSTITUTE(Z63,CHAR(160),""))="Devis 2",IFERROR(VALUE(TRIM(SUBSTITUTE(S63,CHAR(160),""))),0),TRIM(SUBSTITUTE(Z63,CHAR(160),""))="Devis 3",IFERROR(VALUE(TRIM(SUBSTITUTE(X63,CHAR(160),""))),0),TRUE,0)*IFERROR(VALUE(TRIM(SUBSTITUTE(D63,CHAR(160),""))),0)),2)=0,IF(AA63&lt;&gt;"",0,""),ROUND((_xlfn.IFS(TRIM(SUBSTITUTE(Z63,CHAR(160),""))="Devis 1",IFERROR(VALUE(TRIM(SUBSTITUTE(N63,CHAR(160),""))),0),TRIM(SUBSTITUTE(Z63,CHAR(160),""))="Devis 2",IFERROR(VALUE(TRIM(SUBSTITUTE(S63,CHAR(160),""))),0),TRIM(SUBSTITUTE(Z63,CHAR(160),""))="Devis 3",IFERROR(VALUE(TRIM(SUBSTITUTE(X63,CHAR(160),""))),0),TRUE,0)*IFERROR(VALUE(TRIM(SUBSTITUTE(D63,CHAR(160),""))),0)),2))</f>
        <v/>
      </c>
      <c r="AC63" s="601" t="str">
        <f t="shared" si="48"/>
        <v/>
      </c>
      <c r="AD63" s="629"/>
      <c r="AE63" s="644" t="str">
        <f t="shared" si="16"/>
        <v/>
      </c>
      <c r="AF63" s="553" t="str">
        <f t="shared" si="17"/>
        <v/>
      </c>
      <c r="AG63" s="553" t="str">
        <f t="shared" si="18"/>
        <v/>
      </c>
      <c r="AH63" s="553" t="str">
        <f t="shared" si="19"/>
        <v/>
      </c>
      <c r="AI63" s="553" t="str">
        <f t="shared" si="20"/>
        <v/>
      </c>
      <c r="AJ63" s="553" t="str">
        <f t="shared" si="21"/>
        <v/>
      </c>
      <c r="AK63" s="553" t="str">
        <f t="shared" si="22"/>
        <v/>
      </c>
      <c r="AL63" s="553" t="str">
        <f t="shared" si="23"/>
        <v/>
      </c>
      <c r="AM63" s="517" t="str">
        <f t="shared" si="24"/>
        <v/>
      </c>
      <c r="AN63" s="651" t="str">
        <f t="shared" si="25"/>
        <v/>
      </c>
      <c r="AO63" s="553" t="str">
        <f t="shared" si="26"/>
        <v/>
      </c>
      <c r="AP63" s="553" t="str">
        <f t="shared" si="27"/>
        <v/>
      </c>
      <c r="AQ63" s="553" t="str">
        <f t="shared" si="28"/>
        <v/>
      </c>
      <c r="AR63" s="573" t="str">
        <f t="shared" si="29"/>
        <v/>
      </c>
      <c r="AS63" s="656" t="str">
        <f t="shared" si="30"/>
        <v/>
      </c>
      <c r="AT63" s="553" t="str">
        <f t="shared" si="31"/>
        <v/>
      </c>
      <c r="AU63" s="553" t="str">
        <f t="shared" si="32"/>
        <v/>
      </c>
      <c r="AV63" s="553" t="str">
        <f t="shared" si="33"/>
        <v/>
      </c>
      <c r="AW63" s="573" t="str">
        <f t="shared" si="34"/>
        <v/>
      </c>
      <c r="AX63" s="657" t="str">
        <f t="shared" si="35"/>
        <v/>
      </c>
      <c r="AY63" s="553" t="str">
        <f t="shared" si="36"/>
        <v/>
      </c>
      <c r="AZ63" s="553" t="str">
        <f t="shared" si="37"/>
        <v/>
      </c>
      <c r="BA63" s="553" t="str">
        <f t="shared" si="38"/>
        <v/>
      </c>
      <c r="BB63" s="596" t="str">
        <f t="shared" si="39"/>
        <v/>
      </c>
      <c r="BC63" s="591" t="str">
        <f t="shared" si="40"/>
        <v/>
      </c>
      <c r="BD63" s="547"/>
      <c r="BE63" s="554" t="str">
        <f t="shared" si="41"/>
        <v/>
      </c>
      <c r="BF63" s="554" t="str">
        <f t="shared" si="42"/>
        <v/>
      </c>
      <c r="BG63" s="606" t="str">
        <f t="shared" si="43"/>
        <v/>
      </c>
      <c r="BH63" s="611" t="str" cm="1">
        <f t="array" ref="BH63">IF($AG63="","",
_xlfn.IFS(
$BC63="Devis 1",
IF(ISBLANK(AP63),"",IFERROR(VALUE(TRIM(SUBSTITUTE(AP63,CHAR(160),""))),0)*IFERROR(VALUE(TRIM(SUBSTITUTE($AG63,CHAR(160),""))),0)),
$BC63="Devis 2",
IF(ISBLANK(AU63),"",IFERROR(VALUE(TRIM(SUBSTITUTE(AU63,CHAR(160),""))),0)*IFERROR(VALUE(TRIM(SUBSTITUTE($AG63,CHAR(160),""))),0)),
$BC63="Devis 3",
IF(ISBLANK(AZ63),"",IFERROR(VALUE(TRIM(SUBSTITUTE(AZ63,CHAR(160),""))),0)*IFERROR(VALUE(TRIM(SUBSTITUTE($AG63,CHAR(160),""))),0)),
TRUE,0
)
)</f>
        <v/>
      </c>
      <c r="BI63" s="611" t="str" cm="1">
        <f t="array" ref="BI63">IF($AG63="","",
_xlfn.IFS(
$BC63="Devis 1",
IF(ISBLANK(AQ63),"",IFERROR(VALUE(TRIM(SUBSTITUTE(AQ63,CHAR(160),""))),0)*IFERROR(VALUE(TRIM(SUBSTITUTE($AG63,CHAR(160),""))),0)),
$BC63="Devis 2",
IF(ISBLANK(AV63),"",IFERROR(VALUE(TRIM(SUBSTITUTE(AV63,CHAR(160),""))),0)*IFERROR(VALUE(TRIM(SUBSTITUTE($AG63,CHAR(160),""))),0)),
$BC63="Devis 3",
IF(ISBLANK(BA63),"",IFERROR(VALUE(TRIM(SUBSTITUTE(BA63,CHAR(160),""))),0)*IFERROR(VALUE(TRIM(SUBSTITUTE($AG63,CHAR(160),""))),0)),
TRUE,0
)
)</f>
        <v/>
      </c>
      <c r="BJ63" s="612" t="str">
        <f t="shared" si="44"/>
        <v/>
      </c>
      <c r="BK63" s="608"/>
      <c r="BL63" s="555" t="str" cm="1">
        <f t="array" ref="BL63">IF(OR(BJ63="",BG63="",BH63="",BE63="",BI63="",BF63=""),"",_xlfn.IFS(
ROUND(IFERROR(VALUE(TRIM(SUBSTITUTE(BJ63,CHAR(160),""))),0),2)&gt;
ROUND(IFERROR(VALUE(TRIM(SUBSTITUTE(BG63,CHAR(160),""))),0),2),
"KO : Le montant retenu TTC est supérieur au montant raisonnable TTC. Merci de revoir la ligne de dépense ou plafonner son montant.",
ROUND(IFERROR(VALUE(TRIM(SUBSTITUTE(BH63,CHAR(160),""))),0),2)&gt;
ROUND(IFERROR(VALUE(TRIM(SUBSTITUTE(BE63,CHAR(160),""))),0),2),
"Attention : Le montant retenu HT est supérieur au montant HT raisonnable. Merci de revoir la ligne de dépense, plafonner son montant, ou justifier la reventillation HT / TVA.",
ROUND(IFERROR(VALUE(TRIM(SUBSTITUTE(BI63,CHAR(160),""))),0),2)&gt;
ROUND(IFERROR(VALUE(TRIM(SUBSTITUTE(BF63,CHAR(160),""))),0),2),
"Attention : Le montant TVA retenu est supérieur au montant TVA raisonnable. Merci de revoir la ligne de dépense, plafonner son montant, ou justifier la reventillation HT / TVA.",
ROUND(IFERROR(VALUE(TRIM(SUBSTITUTE(BJ63,CHAR(160),""))),0),2)&gt;
ROUND(IFERROR(VALUE(TRIM(SUBSTITUTE(MIN(O63,T63,Y63),CHAR(160),""))),0),2),
"Attention : Le devis retenu n'est pas le moins cher. Une justification de la part du porteur est nécessaire.",
ROUND(IFERROR(VALUE(TRIM(SUBSTITUTE(BJ63,CHAR(160),""))),0),2)=0,
"Attention : montant présenté entièrement écarté",
ROUND(IFERROR(VALUE(TRIM(SUBSTITUTE(BG63,CHAR(160),""))),0),2)=
ROUND(IFERROR(VALUE(TRIM(SUBSTITUTE(BJ63,CHAR(160),""))),0),2),
"OK",
ROUND(IFERROR(VALUE(TRIM(SUBSTITUTE(BG63,CHAR(160),""))),0),2)&gt;
ROUND(IFERROR(VALUE(TRIM(SUBSTITUTE(BJ63,CHAR(160),""))),0),2),
" OK : Montant instruit inférieur au montant raisonnable.",
TRUE,""
))</f>
        <v/>
      </c>
      <c r="BM63" s="555" t="str" cm="1">
        <f t="array" ref="BM63">IF(OR(BJ63="",AC63="",BH63="",AA63="",BI63="",AB63=""),"",_xlfn.IFS(
ROUND(IFERROR(VALUE(TRIM(SUBSTITUTE(BJ63,CHAR(160),""))),0),2)&gt;
ROUND(IFERROR(VALUE(TRIM(SUBSTITUTE(AC63,CHAR(160),""))),0),2),
"KO : Le montant retenu TTC est supérieur au montant présenté TTC. Merci de revoir la ligne de dépense ou plafonner son montant.",
ROUND(IFERROR(VALUE(TRIM(SUBSTITUTE(BH63,CHAR(160),""))),0),2)&gt;
ROUND(IFERROR(VALUE(TRIM(SUBSTITUTE(AA63,CHAR(160),""))),0),2),
"Attention : Le montant retenu HT est supérieur au montant HT présenté. Merci de revoir la ligne de dépense, plafonner son montant, ou justifier la reventillation HT / TVA.",
ROUND(IFERROR(VALUE(TRIM(SUBSTITUTE(BI63,CHAR(160),""))),0),2)&gt;
ROUND(IFERROR(VALUE(TRIM(SUBSTITUTE(AB63,CHAR(160),""))),0),2),
"Attention : Le montant TVA retenu est supérieur au montant TVA présenté. Merci de revoir la ligne de dépense, plafonner son montant, ou justifier la reventillation HT / TVA.",
ROUND(IFERROR(VALUE(TRIM(SUBSTITUTE(AC63,CHAR(160),""))),0),2)=0,
"",
ROUND(IFERROR(VALUE(TRIM(SUBSTITUTE(BJ63,CHAR(160),""))),0),2)=
ROUND(IFERROR(VALUE(TRIM(SUBSTITUTE(AC63,CHAR(160),""))),0),2),
"OK",
ROUND(IFERROR(VALUE(TRIM(SUBSTITUTE(BJ63,CHAR(160),""))),0),2)=0,
"Attention : Montant présenté entièrement rejeté.",
ROUND(IFERROR(VALUE(TRIM(SUBSTITUTE(BJ63,CHAR(160),""))),0),2)&lt;
ROUND(IFERROR(VALUE(TRIM(SUBSTITUTE(AC63,CHAR(160),""))),0),2),
"Attention : Montant présenté partiellement rejeté.",
TRUE,""
))</f>
        <v/>
      </c>
      <c r="BN63" s="554" t="str">
        <f t="shared" si="45"/>
        <v/>
      </c>
      <c r="BO63" s="554" t="str">
        <f t="shared" si="46"/>
        <v/>
      </c>
      <c r="BP63" s="645" t="str">
        <f t="shared" si="47"/>
        <v/>
      </c>
    </row>
    <row r="64" spans="1:68" ht="15" customHeight="1">
      <c r="A64" s="630">
        <v>60</v>
      </c>
      <c r="B64" s="545"/>
      <c r="C64" s="545"/>
      <c r="D64" s="546"/>
      <c r="E64" s="545"/>
      <c r="F64" s="557"/>
      <c r="G64" s="552"/>
      <c r="H64" s="556"/>
      <c r="I64" s="545"/>
      <c r="J64" s="561"/>
      <c r="K64" s="564"/>
      <c r="L64" s="557"/>
      <c r="M64" s="548"/>
      <c r="N64" s="549"/>
      <c r="O64" s="573" t="str">
        <f t="shared" si="52"/>
        <v/>
      </c>
      <c r="P64" s="575"/>
      <c r="Q64" s="550"/>
      <c r="R64" s="549"/>
      <c r="S64" s="549"/>
      <c r="T64" s="573" t="str">
        <f t="shared" si="51"/>
        <v/>
      </c>
      <c r="U64" s="586"/>
      <c r="V64" s="549"/>
      <c r="W64" s="549"/>
      <c r="X64" s="549"/>
      <c r="Y64" s="587" t="str">
        <f t="shared" si="49"/>
        <v/>
      </c>
      <c r="Z64" s="114"/>
      <c r="AA64" s="600" t="str" cm="1">
        <f t="array" ref="AA64">IF((_xlfn.IFS(TRIM(SUBSTITUTE(Z64,CHAR(160),""))="Devis 1",IFERROR(VALUE(TRIM(SUBSTITUTE(M64,CHAR(160),""))),0),TRIM(SUBSTITUTE(Z64,CHAR(160),""))="Devis 2",IFERROR(VALUE(TRIM(SUBSTITUTE(R64,CHAR(160),""))),0),TRIM(SUBSTITUTE(Z64,CHAR(160),""))="Devis 3",IFERROR(VALUE(TRIM(SUBSTITUTE(W64,CHAR(160),""))),0),TRUE,0)*IFERROR(VALUE(TRIM(SUBSTITUTE(D64,CHAR(160),""))),0))=0,"",_xlfn.IFS(TRIM(SUBSTITUTE(Z64,CHAR(160),""))="Devis 1",IFERROR(VALUE(TRIM(SUBSTITUTE(M64,CHAR(160),""))),0),TRIM(SUBSTITUTE(Z64,CHAR(160),""))="Devis 2",IFERROR(VALUE(TRIM(SUBSTITUTE(R64,CHAR(160),""))),0),TRIM(SUBSTITUTE(Z64,CHAR(160),""))="Devis 3",IFERROR(VALUE(TRIM(SUBSTITUTE(W64,CHAR(160),""))),0),TRUE,0)*IFERROR(VALUE(TRIM(SUBSTITUTE(D64,CHAR(160),""))),0))</f>
        <v/>
      </c>
      <c r="AB64" s="551" t="str" cm="1">
        <f t="array" ref="AB64">IF(ROUND((_xlfn.IFS(TRIM(SUBSTITUTE(Z64,CHAR(160),""))="Devis 1",IFERROR(VALUE(TRIM(SUBSTITUTE(N64,CHAR(160),""))),0),TRIM(SUBSTITUTE(Z64,CHAR(160),""))="Devis 2",IFERROR(VALUE(TRIM(SUBSTITUTE(S64,CHAR(160),""))),0),TRIM(SUBSTITUTE(Z64,CHAR(160),""))="Devis 3",IFERROR(VALUE(TRIM(SUBSTITUTE(X64,CHAR(160),""))),0),TRUE,0)*IFERROR(VALUE(TRIM(SUBSTITUTE(D64,CHAR(160),""))),0)),2)=0,IF(AA64&lt;&gt;"",0,""),ROUND((_xlfn.IFS(TRIM(SUBSTITUTE(Z64,CHAR(160),""))="Devis 1",IFERROR(VALUE(TRIM(SUBSTITUTE(N64,CHAR(160),""))),0),TRIM(SUBSTITUTE(Z64,CHAR(160),""))="Devis 2",IFERROR(VALUE(TRIM(SUBSTITUTE(S64,CHAR(160),""))),0),TRIM(SUBSTITUTE(Z64,CHAR(160),""))="Devis 3",IFERROR(VALUE(TRIM(SUBSTITUTE(X64,CHAR(160),""))),0),TRUE,0)*IFERROR(VALUE(TRIM(SUBSTITUTE(D64,CHAR(160),""))),0)),2))</f>
        <v/>
      </c>
      <c r="AC64" s="601" t="str">
        <f t="shared" si="48"/>
        <v/>
      </c>
      <c r="AD64" s="629"/>
      <c r="AE64" s="644" t="str">
        <f t="shared" si="16"/>
        <v/>
      </c>
      <c r="AF64" s="553" t="str">
        <f t="shared" si="17"/>
        <v/>
      </c>
      <c r="AG64" s="553" t="str">
        <f t="shared" si="18"/>
        <v/>
      </c>
      <c r="AH64" s="553" t="str">
        <f t="shared" si="19"/>
        <v/>
      </c>
      <c r="AI64" s="553" t="str">
        <f t="shared" si="20"/>
        <v/>
      </c>
      <c r="AJ64" s="553" t="str">
        <f t="shared" si="21"/>
        <v/>
      </c>
      <c r="AK64" s="553" t="str">
        <f t="shared" si="22"/>
        <v/>
      </c>
      <c r="AL64" s="553" t="str">
        <f t="shared" si="23"/>
        <v/>
      </c>
      <c r="AM64" s="517" t="str">
        <f t="shared" si="24"/>
        <v/>
      </c>
      <c r="AN64" s="651" t="str">
        <f t="shared" si="25"/>
        <v/>
      </c>
      <c r="AO64" s="553" t="str">
        <f t="shared" si="26"/>
        <v/>
      </c>
      <c r="AP64" s="553" t="str">
        <f t="shared" si="27"/>
        <v/>
      </c>
      <c r="AQ64" s="553" t="str">
        <f t="shared" si="28"/>
        <v/>
      </c>
      <c r="AR64" s="573" t="str">
        <f t="shared" si="29"/>
        <v/>
      </c>
      <c r="AS64" s="656" t="str">
        <f t="shared" si="30"/>
        <v/>
      </c>
      <c r="AT64" s="553" t="str">
        <f t="shared" si="31"/>
        <v/>
      </c>
      <c r="AU64" s="553" t="str">
        <f t="shared" si="32"/>
        <v/>
      </c>
      <c r="AV64" s="553" t="str">
        <f t="shared" si="33"/>
        <v/>
      </c>
      <c r="AW64" s="573" t="str">
        <f t="shared" si="34"/>
        <v/>
      </c>
      <c r="AX64" s="657" t="str">
        <f t="shared" si="35"/>
        <v/>
      </c>
      <c r="AY64" s="553" t="str">
        <f t="shared" si="36"/>
        <v/>
      </c>
      <c r="AZ64" s="553" t="str">
        <f t="shared" si="37"/>
        <v/>
      </c>
      <c r="BA64" s="553" t="str">
        <f t="shared" si="38"/>
        <v/>
      </c>
      <c r="BB64" s="596" t="str">
        <f t="shared" si="39"/>
        <v/>
      </c>
      <c r="BC64" s="591" t="str">
        <f t="shared" si="40"/>
        <v/>
      </c>
      <c r="BD64" s="547"/>
      <c r="BE64" s="554" t="str">
        <f t="shared" si="41"/>
        <v/>
      </c>
      <c r="BF64" s="554" t="str">
        <f t="shared" si="42"/>
        <v/>
      </c>
      <c r="BG64" s="606" t="str">
        <f t="shared" si="43"/>
        <v/>
      </c>
      <c r="BH64" s="611" t="str" cm="1">
        <f t="array" ref="BH64">IF($AG64="","",
_xlfn.IFS(
$BC64="Devis 1",
IF(ISBLANK(AP64),"",IFERROR(VALUE(TRIM(SUBSTITUTE(AP64,CHAR(160),""))),0)*IFERROR(VALUE(TRIM(SUBSTITUTE($AG64,CHAR(160),""))),0)),
$BC64="Devis 2",
IF(ISBLANK(AU64),"",IFERROR(VALUE(TRIM(SUBSTITUTE(AU64,CHAR(160),""))),0)*IFERROR(VALUE(TRIM(SUBSTITUTE($AG64,CHAR(160),""))),0)),
$BC64="Devis 3",
IF(ISBLANK(AZ64),"",IFERROR(VALUE(TRIM(SUBSTITUTE(AZ64,CHAR(160),""))),0)*IFERROR(VALUE(TRIM(SUBSTITUTE($AG64,CHAR(160),""))),0)),
TRUE,0
)
)</f>
        <v/>
      </c>
      <c r="BI64" s="611" t="str" cm="1">
        <f t="array" ref="BI64">IF($AG64="","",
_xlfn.IFS(
$BC64="Devis 1",
IF(ISBLANK(AQ64),"",IFERROR(VALUE(TRIM(SUBSTITUTE(AQ64,CHAR(160),""))),0)*IFERROR(VALUE(TRIM(SUBSTITUTE($AG64,CHAR(160),""))),0)),
$BC64="Devis 2",
IF(ISBLANK(AV64),"",IFERROR(VALUE(TRIM(SUBSTITUTE(AV64,CHAR(160),""))),0)*IFERROR(VALUE(TRIM(SUBSTITUTE($AG64,CHAR(160),""))),0)),
$BC64="Devis 3",
IF(ISBLANK(BA64),"",IFERROR(VALUE(TRIM(SUBSTITUTE(BA64,CHAR(160),""))),0)*IFERROR(VALUE(TRIM(SUBSTITUTE($AG64,CHAR(160),""))),0)),
TRUE,0
)
)</f>
        <v/>
      </c>
      <c r="BJ64" s="612" t="str">
        <f t="shared" si="44"/>
        <v/>
      </c>
      <c r="BK64" s="608"/>
      <c r="BL64" s="555" t="str" cm="1">
        <f t="array" ref="BL64">IF(OR(BJ64="",BG64="",BH64="",BE64="",BI64="",BF64=""),"",_xlfn.IFS(
ROUND(IFERROR(VALUE(TRIM(SUBSTITUTE(BJ64,CHAR(160),""))),0),2)&gt;
ROUND(IFERROR(VALUE(TRIM(SUBSTITUTE(BG64,CHAR(160),""))),0),2),
"KO : Le montant retenu TTC est supérieur au montant raisonnable TTC. Merci de revoir la ligne de dépense ou plafonner son montant.",
ROUND(IFERROR(VALUE(TRIM(SUBSTITUTE(BH64,CHAR(160),""))),0),2)&gt;
ROUND(IFERROR(VALUE(TRIM(SUBSTITUTE(BE64,CHAR(160),""))),0),2),
"Attention : Le montant retenu HT est supérieur au montant HT raisonnable. Merci de revoir la ligne de dépense, plafonner son montant, ou justifier la reventillation HT / TVA.",
ROUND(IFERROR(VALUE(TRIM(SUBSTITUTE(BI64,CHAR(160),""))),0),2)&gt;
ROUND(IFERROR(VALUE(TRIM(SUBSTITUTE(BF64,CHAR(160),""))),0),2),
"Attention : Le montant TVA retenu est supérieur au montant TVA raisonnable. Merci de revoir la ligne de dépense, plafonner son montant, ou justifier la reventillation HT / TVA.",
ROUND(IFERROR(VALUE(TRIM(SUBSTITUTE(BJ64,CHAR(160),""))),0),2)&gt;
ROUND(IFERROR(VALUE(TRIM(SUBSTITUTE(MIN(O64,T64,Y64),CHAR(160),""))),0),2),
"Attention : Le devis retenu n'est pas le moins cher. Une justification de la part du porteur est nécessaire.",
ROUND(IFERROR(VALUE(TRIM(SUBSTITUTE(BJ64,CHAR(160),""))),0),2)=0,
"Attention : montant présenté entièrement écarté",
ROUND(IFERROR(VALUE(TRIM(SUBSTITUTE(BG64,CHAR(160),""))),0),2)=
ROUND(IFERROR(VALUE(TRIM(SUBSTITUTE(BJ64,CHAR(160),""))),0),2),
"OK",
ROUND(IFERROR(VALUE(TRIM(SUBSTITUTE(BG64,CHAR(160),""))),0),2)&gt;
ROUND(IFERROR(VALUE(TRIM(SUBSTITUTE(BJ64,CHAR(160),""))),0),2),
" OK : Montant instruit inférieur au montant raisonnable.",
TRUE,""
))</f>
        <v/>
      </c>
      <c r="BM64" s="555" t="str" cm="1">
        <f t="array" ref="BM64">IF(OR(BJ64="",AC64="",BH64="",AA64="",BI64="",AB64=""),"",_xlfn.IFS(
ROUND(IFERROR(VALUE(TRIM(SUBSTITUTE(BJ64,CHAR(160),""))),0),2)&gt;
ROUND(IFERROR(VALUE(TRIM(SUBSTITUTE(AC64,CHAR(160),""))),0),2),
"KO : Le montant retenu TTC est supérieur au montant présenté TTC. Merci de revoir la ligne de dépense ou plafonner son montant.",
ROUND(IFERROR(VALUE(TRIM(SUBSTITUTE(BH64,CHAR(160),""))),0),2)&gt;
ROUND(IFERROR(VALUE(TRIM(SUBSTITUTE(AA64,CHAR(160),""))),0),2),
"Attention : Le montant retenu HT est supérieur au montant HT présenté. Merci de revoir la ligne de dépense, plafonner son montant, ou justifier la reventillation HT / TVA.",
ROUND(IFERROR(VALUE(TRIM(SUBSTITUTE(BI64,CHAR(160),""))),0),2)&gt;
ROUND(IFERROR(VALUE(TRIM(SUBSTITUTE(AB64,CHAR(160),""))),0),2),
"Attention : Le montant TVA retenu est supérieur au montant TVA présenté. Merci de revoir la ligne de dépense, plafonner son montant, ou justifier la reventillation HT / TVA.",
ROUND(IFERROR(VALUE(TRIM(SUBSTITUTE(AC64,CHAR(160),""))),0),2)=0,
"",
ROUND(IFERROR(VALUE(TRIM(SUBSTITUTE(BJ64,CHAR(160),""))),0),2)=
ROUND(IFERROR(VALUE(TRIM(SUBSTITUTE(AC64,CHAR(160),""))),0),2),
"OK",
ROUND(IFERROR(VALUE(TRIM(SUBSTITUTE(BJ64,CHAR(160),""))),0),2)=0,
"Attention : Montant présenté entièrement rejeté.",
ROUND(IFERROR(VALUE(TRIM(SUBSTITUTE(BJ64,CHAR(160),""))),0),2)&lt;
ROUND(IFERROR(VALUE(TRIM(SUBSTITUTE(AC64,CHAR(160),""))),0),2),
"Attention : Montant présenté partiellement rejeté.",
TRUE,""
))</f>
        <v/>
      </c>
      <c r="BN64" s="554" t="str">
        <f t="shared" si="45"/>
        <v/>
      </c>
      <c r="BO64" s="554" t="str">
        <f t="shared" si="46"/>
        <v/>
      </c>
      <c r="BP64" s="645" t="str">
        <f t="shared" si="47"/>
        <v/>
      </c>
    </row>
    <row r="65" spans="1:68" ht="15" customHeight="1">
      <c r="A65" s="630">
        <v>61</v>
      </c>
      <c r="B65" s="545"/>
      <c r="C65" s="545"/>
      <c r="D65" s="546"/>
      <c r="E65" s="545"/>
      <c r="F65" s="557"/>
      <c r="G65" s="552"/>
      <c r="H65" s="556"/>
      <c r="I65" s="545"/>
      <c r="J65" s="561"/>
      <c r="K65" s="564"/>
      <c r="L65" s="557"/>
      <c r="M65" s="548"/>
      <c r="N65" s="549"/>
      <c r="O65" s="573" t="str">
        <f t="shared" si="52"/>
        <v/>
      </c>
      <c r="P65" s="575"/>
      <c r="Q65" s="550"/>
      <c r="R65" s="549"/>
      <c r="S65" s="549"/>
      <c r="T65" s="573" t="str">
        <f t="shared" si="51"/>
        <v/>
      </c>
      <c r="U65" s="586"/>
      <c r="V65" s="549"/>
      <c r="W65" s="549"/>
      <c r="X65" s="549"/>
      <c r="Y65" s="587" t="str">
        <f t="shared" si="49"/>
        <v/>
      </c>
      <c r="Z65" s="114"/>
      <c r="AA65" s="600" t="str" cm="1">
        <f t="array" ref="AA65">IF((_xlfn.IFS(TRIM(SUBSTITUTE(Z65,CHAR(160),""))="Devis 1",IFERROR(VALUE(TRIM(SUBSTITUTE(M65,CHAR(160),""))),0),TRIM(SUBSTITUTE(Z65,CHAR(160),""))="Devis 2",IFERROR(VALUE(TRIM(SUBSTITUTE(R65,CHAR(160),""))),0),TRIM(SUBSTITUTE(Z65,CHAR(160),""))="Devis 3",IFERROR(VALUE(TRIM(SUBSTITUTE(W65,CHAR(160),""))),0),TRUE,0)*IFERROR(VALUE(TRIM(SUBSTITUTE(D65,CHAR(160),""))),0))=0,"",_xlfn.IFS(TRIM(SUBSTITUTE(Z65,CHAR(160),""))="Devis 1",IFERROR(VALUE(TRIM(SUBSTITUTE(M65,CHAR(160),""))),0),TRIM(SUBSTITUTE(Z65,CHAR(160),""))="Devis 2",IFERROR(VALUE(TRIM(SUBSTITUTE(R65,CHAR(160),""))),0),TRIM(SUBSTITUTE(Z65,CHAR(160),""))="Devis 3",IFERROR(VALUE(TRIM(SUBSTITUTE(W65,CHAR(160),""))),0),TRUE,0)*IFERROR(VALUE(TRIM(SUBSTITUTE(D65,CHAR(160),""))),0))</f>
        <v/>
      </c>
      <c r="AB65" s="551" t="str" cm="1">
        <f t="array" ref="AB65">IF(ROUND((_xlfn.IFS(TRIM(SUBSTITUTE(Z65,CHAR(160),""))="Devis 1",IFERROR(VALUE(TRIM(SUBSTITUTE(N65,CHAR(160),""))),0),TRIM(SUBSTITUTE(Z65,CHAR(160),""))="Devis 2",IFERROR(VALUE(TRIM(SUBSTITUTE(S65,CHAR(160),""))),0),TRIM(SUBSTITUTE(Z65,CHAR(160),""))="Devis 3",IFERROR(VALUE(TRIM(SUBSTITUTE(X65,CHAR(160),""))),0),TRUE,0)*IFERROR(VALUE(TRIM(SUBSTITUTE(D65,CHAR(160),""))),0)),2)=0,IF(AA65&lt;&gt;"",0,""),ROUND((_xlfn.IFS(TRIM(SUBSTITUTE(Z65,CHAR(160),""))="Devis 1",IFERROR(VALUE(TRIM(SUBSTITUTE(N65,CHAR(160),""))),0),TRIM(SUBSTITUTE(Z65,CHAR(160),""))="Devis 2",IFERROR(VALUE(TRIM(SUBSTITUTE(S65,CHAR(160),""))),0),TRIM(SUBSTITUTE(Z65,CHAR(160),""))="Devis 3",IFERROR(VALUE(TRIM(SUBSTITUTE(X65,CHAR(160),""))),0),TRUE,0)*IFERROR(VALUE(TRIM(SUBSTITUTE(D65,CHAR(160),""))),0)),2))</f>
        <v/>
      </c>
      <c r="AC65" s="601" t="str">
        <f t="shared" si="48"/>
        <v/>
      </c>
      <c r="AD65" s="629"/>
      <c r="AE65" s="644" t="str">
        <f t="shared" si="16"/>
        <v/>
      </c>
      <c r="AF65" s="553" t="str">
        <f t="shared" si="17"/>
        <v/>
      </c>
      <c r="AG65" s="553" t="str">
        <f t="shared" si="18"/>
        <v/>
      </c>
      <c r="AH65" s="553" t="str">
        <f t="shared" si="19"/>
        <v/>
      </c>
      <c r="AI65" s="553" t="str">
        <f t="shared" si="20"/>
        <v/>
      </c>
      <c r="AJ65" s="553" t="str">
        <f t="shared" si="21"/>
        <v/>
      </c>
      <c r="AK65" s="553" t="str">
        <f t="shared" si="22"/>
        <v/>
      </c>
      <c r="AL65" s="553" t="str">
        <f t="shared" si="23"/>
        <v/>
      </c>
      <c r="AM65" s="517" t="str">
        <f t="shared" si="24"/>
        <v/>
      </c>
      <c r="AN65" s="651" t="str">
        <f t="shared" si="25"/>
        <v/>
      </c>
      <c r="AO65" s="553" t="str">
        <f t="shared" si="26"/>
        <v/>
      </c>
      <c r="AP65" s="553" t="str">
        <f t="shared" si="27"/>
        <v/>
      </c>
      <c r="AQ65" s="553" t="str">
        <f t="shared" si="28"/>
        <v/>
      </c>
      <c r="AR65" s="573" t="str">
        <f t="shared" si="29"/>
        <v/>
      </c>
      <c r="AS65" s="656" t="str">
        <f t="shared" si="30"/>
        <v/>
      </c>
      <c r="AT65" s="553" t="str">
        <f t="shared" si="31"/>
        <v/>
      </c>
      <c r="AU65" s="553" t="str">
        <f t="shared" si="32"/>
        <v/>
      </c>
      <c r="AV65" s="553" t="str">
        <f t="shared" si="33"/>
        <v/>
      </c>
      <c r="AW65" s="573" t="str">
        <f t="shared" si="34"/>
        <v/>
      </c>
      <c r="AX65" s="657" t="str">
        <f t="shared" si="35"/>
        <v/>
      </c>
      <c r="AY65" s="553" t="str">
        <f t="shared" si="36"/>
        <v/>
      </c>
      <c r="AZ65" s="553" t="str">
        <f t="shared" si="37"/>
        <v/>
      </c>
      <c r="BA65" s="553" t="str">
        <f t="shared" si="38"/>
        <v/>
      </c>
      <c r="BB65" s="596" t="str">
        <f t="shared" si="39"/>
        <v/>
      </c>
      <c r="BC65" s="591" t="str">
        <f t="shared" si="40"/>
        <v/>
      </c>
      <c r="BD65" s="547"/>
      <c r="BE65" s="554" t="str">
        <f t="shared" si="41"/>
        <v/>
      </c>
      <c r="BF65" s="554" t="str">
        <f t="shared" si="42"/>
        <v/>
      </c>
      <c r="BG65" s="606" t="str">
        <f t="shared" si="43"/>
        <v/>
      </c>
      <c r="BH65" s="611" t="str" cm="1">
        <f t="array" ref="BH65">IF($AG65="","",
_xlfn.IFS(
$BC65="Devis 1",
IF(ISBLANK(AP65),"",IFERROR(VALUE(TRIM(SUBSTITUTE(AP65,CHAR(160),""))),0)*IFERROR(VALUE(TRIM(SUBSTITUTE($AG65,CHAR(160),""))),0)),
$BC65="Devis 2",
IF(ISBLANK(AU65),"",IFERROR(VALUE(TRIM(SUBSTITUTE(AU65,CHAR(160),""))),0)*IFERROR(VALUE(TRIM(SUBSTITUTE($AG65,CHAR(160),""))),0)),
$BC65="Devis 3",
IF(ISBLANK(AZ65),"",IFERROR(VALUE(TRIM(SUBSTITUTE(AZ65,CHAR(160),""))),0)*IFERROR(VALUE(TRIM(SUBSTITUTE($AG65,CHAR(160),""))),0)),
TRUE,0
)
)</f>
        <v/>
      </c>
      <c r="BI65" s="611" t="str" cm="1">
        <f t="array" ref="BI65">IF($AG65="","",
_xlfn.IFS(
$BC65="Devis 1",
IF(ISBLANK(AQ65),"",IFERROR(VALUE(TRIM(SUBSTITUTE(AQ65,CHAR(160),""))),0)*IFERROR(VALUE(TRIM(SUBSTITUTE($AG65,CHAR(160),""))),0)),
$BC65="Devis 2",
IF(ISBLANK(AV65),"",IFERROR(VALUE(TRIM(SUBSTITUTE(AV65,CHAR(160),""))),0)*IFERROR(VALUE(TRIM(SUBSTITUTE($AG65,CHAR(160),""))),0)),
$BC65="Devis 3",
IF(ISBLANK(BA65),"",IFERROR(VALUE(TRIM(SUBSTITUTE(BA65,CHAR(160),""))),0)*IFERROR(VALUE(TRIM(SUBSTITUTE($AG65,CHAR(160),""))),0)),
TRUE,0
)
)</f>
        <v/>
      </c>
      <c r="BJ65" s="612" t="str">
        <f t="shared" si="44"/>
        <v/>
      </c>
      <c r="BK65" s="608"/>
      <c r="BL65" s="555" t="str" cm="1">
        <f t="array" ref="BL65">IF(OR(BJ65="",BG65="",BH65="",BE65="",BI65="",BF65=""),"",_xlfn.IFS(
ROUND(IFERROR(VALUE(TRIM(SUBSTITUTE(BJ65,CHAR(160),""))),0),2)&gt;
ROUND(IFERROR(VALUE(TRIM(SUBSTITUTE(BG65,CHAR(160),""))),0),2),
"KO : Le montant retenu TTC est supérieur au montant raisonnable TTC. Merci de revoir la ligne de dépense ou plafonner son montant.",
ROUND(IFERROR(VALUE(TRIM(SUBSTITUTE(BH65,CHAR(160),""))),0),2)&gt;
ROUND(IFERROR(VALUE(TRIM(SUBSTITUTE(BE65,CHAR(160),""))),0),2),
"Attention : Le montant retenu HT est supérieur au montant HT raisonnable. Merci de revoir la ligne de dépense, plafonner son montant, ou justifier la reventillation HT / TVA.",
ROUND(IFERROR(VALUE(TRIM(SUBSTITUTE(BI65,CHAR(160),""))),0),2)&gt;
ROUND(IFERROR(VALUE(TRIM(SUBSTITUTE(BF65,CHAR(160),""))),0),2),
"Attention : Le montant TVA retenu est supérieur au montant TVA raisonnable. Merci de revoir la ligne de dépense, plafonner son montant, ou justifier la reventillation HT / TVA.",
ROUND(IFERROR(VALUE(TRIM(SUBSTITUTE(BJ65,CHAR(160),""))),0),2)&gt;
ROUND(IFERROR(VALUE(TRIM(SUBSTITUTE(MIN(O65,T65,Y65),CHAR(160),""))),0),2),
"Attention : Le devis retenu n'est pas le moins cher. Une justification de la part du porteur est nécessaire.",
ROUND(IFERROR(VALUE(TRIM(SUBSTITUTE(BJ65,CHAR(160),""))),0),2)=0,
"Attention : montant présenté entièrement écarté",
ROUND(IFERROR(VALUE(TRIM(SUBSTITUTE(BG65,CHAR(160),""))),0),2)=
ROUND(IFERROR(VALUE(TRIM(SUBSTITUTE(BJ65,CHAR(160),""))),0),2),
"OK",
ROUND(IFERROR(VALUE(TRIM(SUBSTITUTE(BG65,CHAR(160),""))),0),2)&gt;
ROUND(IFERROR(VALUE(TRIM(SUBSTITUTE(BJ65,CHAR(160),""))),0),2),
" OK : Montant instruit inférieur au montant raisonnable.",
TRUE,""
))</f>
        <v/>
      </c>
      <c r="BM65" s="555" t="str" cm="1">
        <f t="array" ref="BM65">IF(OR(BJ65="",AC65="",BH65="",AA65="",BI65="",AB65=""),"",_xlfn.IFS(
ROUND(IFERROR(VALUE(TRIM(SUBSTITUTE(BJ65,CHAR(160),""))),0),2)&gt;
ROUND(IFERROR(VALUE(TRIM(SUBSTITUTE(AC65,CHAR(160),""))),0),2),
"KO : Le montant retenu TTC est supérieur au montant présenté TTC. Merci de revoir la ligne de dépense ou plafonner son montant.",
ROUND(IFERROR(VALUE(TRIM(SUBSTITUTE(BH65,CHAR(160),""))),0),2)&gt;
ROUND(IFERROR(VALUE(TRIM(SUBSTITUTE(AA65,CHAR(160),""))),0),2),
"Attention : Le montant retenu HT est supérieur au montant HT présenté. Merci de revoir la ligne de dépense, plafonner son montant, ou justifier la reventillation HT / TVA.",
ROUND(IFERROR(VALUE(TRIM(SUBSTITUTE(BI65,CHAR(160),""))),0),2)&gt;
ROUND(IFERROR(VALUE(TRIM(SUBSTITUTE(AB65,CHAR(160),""))),0),2),
"Attention : Le montant TVA retenu est supérieur au montant TVA présenté. Merci de revoir la ligne de dépense, plafonner son montant, ou justifier la reventillation HT / TVA.",
ROUND(IFERROR(VALUE(TRIM(SUBSTITUTE(AC65,CHAR(160),""))),0),2)=0,
"",
ROUND(IFERROR(VALUE(TRIM(SUBSTITUTE(BJ65,CHAR(160),""))),0),2)=
ROUND(IFERROR(VALUE(TRIM(SUBSTITUTE(AC65,CHAR(160),""))),0),2),
"OK",
ROUND(IFERROR(VALUE(TRIM(SUBSTITUTE(BJ65,CHAR(160),""))),0),2)=0,
"Attention : Montant présenté entièrement rejeté.",
ROUND(IFERROR(VALUE(TRIM(SUBSTITUTE(BJ65,CHAR(160),""))),0),2)&lt;
ROUND(IFERROR(VALUE(TRIM(SUBSTITUTE(AC65,CHAR(160),""))),0),2),
"Attention : Montant présenté partiellement rejeté.",
TRUE,""
))</f>
        <v/>
      </c>
      <c r="BN65" s="554" t="str">
        <f t="shared" si="45"/>
        <v/>
      </c>
      <c r="BO65" s="554" t="str">
        <f t="shared" si="46"/>
        <v/>
      </c>
      <c r="BP65" s="645" t="str">
        <f t="shared" si="47"/>
        <v/>
      </c>
    </row>
    <row r="66" spans="1:68" ht="15" customHeight="1">
      <c r="A66" s="630">
        <v>62</v>
      </c>
      <c r="B66" s="545"/>
      <c r="C66" s="545"/>
      <c r="D66" s="546"/>
      <c r="E66" s="545"/>
      <c r="F66" s="557"/>
      <c r="G66" s="552"/>
      <c r="H66" s="556"/>
      <c r="I66" s="545"/>
      <c r="J66" s="561"/>
      <c r="K66" s="564"/>
      <c r="L66" s="557"/>
      <c r="M66" s="548"/>
      <c r="N66" s="549"/>
      <c r="O66" s="573" t="str">
        <f t="shared" si="52"/>
        <v/>
      </c>
      <c r="P66" s="575"/>
      <c r="Q66" s="550"/>
      <c r="R66" s="549"/>
      <c r="S66" s="549"/>
      <c r="T66" s="573" t="str">
        <f t="shared" si="51"/>
        <v/>
      </c>
      <c r="U66" s="586"/>
      <c r="V66" s="549"/>
      <c r="W66" s="549"/>
      <c r="X66" s="549"/>
      <c r="Y66" s="587" t="str">
        <f t="shared" si="49"/>
        <v/>
      </c>
      <c r="Z66" s="114"/>
      <c r="AA66" s="600" t="str" cm="1">
        <f t="array" ref="AA66">IF((_xlfn.IFS(TRIM(SUBSTITUTE(Z66,CHAR(160),""))="Devis 1",IFERROR(VALUE(TRIM(SUBSTITUTE(M66,CHAR(160),""))),0),TRIM(SUBSTITUTE(Z66,CHAR(160),""))="Devis 2",IFERROR(VALUE(TRIM(SUBSTITUTE(R66,CHAR(160),""))),0),TRIM(SUBSTITUTE(Z66,CHAR(160),""))="Devis 3",IFERROR(VALUE(TRIM(SUBSTITUTE(W66,CHAR(160),""))),0),TRUE,0)*IFERROR(VALUE(TRIM(SUBSTITUTE(D66,CHAR(160),""))),0))=0,"",_xlfn.IFS(TRIM(SUBSTITUTE(Z66,CHAR(160),""))="Devis 1",IFERROR(VALUE(TRIM(SUBSTITUTE(M66,CHAR(160),""))),0),TRIM(SUBSTITUTE(Z66,CHAR(160),""))="Devis 2",IFERROR(VALUE(TRIM(SUBSTITUTE(R66,CHAR(160),""))),0),TRIM(SUBSTITUTE(Z66,CHAR(160),""))="Devis 3",IFERROR(VALUE(TRIM(SUBSTITUTE(W66,CHAR(160),""))),0),TRUE,0)*IFERROR(VALUE(TRIM(SUBSTITUTE(D66,CHAR(160),""))),0))</f>
        <v/>
      </c>
      <c r="AB66" s="551" t="str" cm="1">
        <f t="array" ref="AB66">IF(ROUND((_xlfn.IFS(TRIM(SUBSTITUTE(Z66,CHAR(160),""))="Devis 1",IFERROR(VALUE(TRIM(SUBSTITUTE(N66,CHAR(160),""))),0),TRIM(SUBSTITUTE(Z66,CHAR(160),""))="Devis 2",IFERROR(VALUE(TRIM(SUBSTITUTE(S66,CHAR(160),""))),0),TRIM(SUBSTITUTE(Z66,CHAR(160),""))="Devis 3",IFERROR(VALUE(TRIM(SUBSTITUTE(X66,CHAR(160),""))),0),TRUE,0)*IFERROR(VALUE(TRIM(SUBSTITUTE(D66,CHAR(160),""))),0)),2)=0,IF(AA66&lt;&gt;"",0,""),ROUND((_xlfn.IFS(TRIM(SUBSTITUTE(Z66,CHAR(160),""))="Devis 1",IFERROR(VALUE(TRIM(SUBSTITUTE(N66,CHAR(160),""))),0),TRIM(SUBSTITUTE(Z66,CHAR(160),""))="Devis 2",IFERROR(VALUE(TRIM(SUBSTITUTE(S66,CHAR(160),""))),0),TRIM(SUBSTITUTE(Z66,CHAR(160),""))="Devis 3",IFERROR(VALUE(TRIM(SUBSTITUTE(X66,CHAR(160),""))),0),TRUE,0)*IFERROR(VALUE(TRIM(SUBSTITUTE(D66,CHAR(160),""))),0)),2))</f>
        <v/>
      </c>
      <c r="AC66" s="601" t="str">
        <f t="shared" si="48"/>
        <v/>
      </c>
      <c r="AD66" s="629"/>
      <c r="AE66" s="644" t="str">
        <f t="shared" si="16"/>
        <v/>
      </c>
      <c r="AF66" s="553" t="str">
        <f t="shared" si="17"/>
        <v/>
      </c>
      <c r="AG66" s="553" t="str">
        <f t="shared" si="18"/>
        <v/>
      </c>
      <c r="AH66" s="553" t="str">
        <f t="shared" si="19"/>
        <v/>
      </c>
      <c r="AI66" s="553" t="str">
        <f t="shared" si="20"/>
        <v/>
      </c>
      <c r="AJ66" s="553" t="str">
        <f t="shared" si="21"/>
        <v/>
      </c>
      <c r="AK66" s="553" t="str">
        <f t="shared" si="22"/>
        <v/>
      </c>
      <c r="AL66" s="553" t="str">
        <f t="shared" si="23"/>
        <v/>
      </c>
      <c r="AM66" s="517" t="str">
        <f t="shared" si="24"/>
        <v/>
      </c>
      <c r="AN66" s="651" t="str">
        <f t="shared" si="25"/>
        <v/>
      </c>
      <c r="AO66" s="553" t="str">
        <f t="shared" si="26"/>
        <v/>
      </c>
      <c r="AP66" s="553" t="str">
        <f t="shared" si="27"/>
        <v/>
      </c>
      <c r="AQ66" s="553" t="str">
        <f t="shared" si="28"/>
        <v/>
      </c>
      <c r="AR66" s="573" t="str">
        <f t="shared" si="29"/>
        <v/>
      </c>
      <c r="AS66" s="656" t="str">
        <f t="shared" si="30"/>
        <v/>
      </c>
      <c r="AT66" s="553" t="str">
        <f t="shared" si="31"/>
        <v/>
      </c>
      <c r="AU66" s="553" t="str">
        <f t="shared" si="32"/>
        <v/>
      </c>
      <c r="AV66" s="553" t="str">
        <f t="shared" si="33"/>
        <v/>
      </c>
      <c r="AW66" s="573" t="str">
        <f t="shared" si="34"/>
        <v/>
      </c>
      <c r="AX66" s="657" t="str">
        <f t="shared" si="35"/>
        <v/>
      </c>
      <c r="AY66" s="553" t="str">
        <f t="shared" si="36"/>
        <v/>
      </c>
      <c r="AZ66" s="553" t="str">
        <f t="shared" si="37"/>
        <v/>
      </c>
      <c r="BA66" s="553" t="str">
        <f t="shared" si="38"/>
        <v/>
      </c>
      <c r="BB66" s="596" t="str">
        <f t="shared" si="39"/>
        <v/>
      </c>
      <c r="BC66" s="591" t="str">
        <f t="shared" si="40"/>
        <v/>
      </c>
      <c r="BD66" s="547"/>
      <c r="BE66" s="554" t="str">
        <f t="shared" si="41"/>
        <v/>
      </c>
      <c r="BF66" s="554" t="str">
        <f t="shared" si="42"/>
        <v/>
      </c>
      <c r="BG66" s="606" t="str">
        <f t="shared" si="43"/>
        <v/>
      </c>
      <c r="BH66" s="611" t="str" cm="1">
        <f t="array" ref="BH66">IF($AG66="","",
_xlfn.IFS(
$BC66="Devis 1",
IF(ISBLANK(AP66),"",IFERROR(VALUE(TRIM(SUBSTITUTE(AP66,CHAR(160),""))),0)*IFERROR(VALUE(TRIM(SUBSTITUTE($AG66,CHAR(160),""))),0)),
$BC66="Devis 2",
IF(ISBLANK(AU66),"",IFERROR(VALUE(TRIM(SUBSTITUTE(AU66,CHAR(160),""))),0)*IFERROR(VALUE(TRIM(SUBSTITUTE($AG66,CHAR(160),""))),0)),
$BC66="Devis 3",
IF(ISBLANK(AZ66),"",IFERROR(VALUE(TRIM(SUBSTITUTE(AZ66,CHAR(160),""))),0)*IFERROR(VALUE(TRIM(SUBSTITUTE($AG66,CHAR(160),""))),0)),
TRUE,0
)
)</f>
        <v/>
      </c>
      <c r="BI66" s="611" t="str" cm="1">
        <f t="array" ref="BI66">IF($AG66="","",
_xlfn.IFS(
$BC66="Devis 1",
IF(ISBLANK(AQ66),"",IFERROR(VALUE(TRIM(SUBSTITUTE(AQ66,CHAR(160),""))),0)*IFERROR(VALUE(TRIM(SUBSTITUTE($AG66,CHAR(160),""))),0)),
$BC66="Devis 2",
IF(ISBLANK(AV66),"",IFERROR(VALUE(TRIM(SUBSTITUTE(AV66,CHAR(160),""))),0)*IFERROR(VALUE(TRIM(SUBSTITUTE($AG66,CHAR(160),""))),0)),
$BC66="Devis 3",
IF(ISBLANK(BA66),"",IFERROR(VALUE(TRIM(SUBSTITUTE(BA66,CHAR(160),""))),0)*IFERROR(VALUE(TRIM(SUBSTITUTE($AG66,CHAR(160),""))),0)),
TRUE,0
)
)</f>
        <v/>
      </c>
      <c r="BJ66" s="612" t="str">
        <f t="shared" si="44"/>
        <v/>
      </c>
      <c r="BK66" s="608"/>
      <c r="BL66" s="555" t="str" cm="1">
        <f t="array" ref="BL66">IF(OR(BJ66="",BG66="",BH66="",BE66="",BI66="",BF66=""),"",_xlfn.IFS(
ROUND(IFERROR(VALUE(TRIM(SUBSTITUTE(BJ66,CHAR(160),""))),0),2)&gt;
ROUND(IFERROR(VALUE(TRIM(SUBSTITUTE(BG66,CHAR(160),""))),0),2),
"KO : Le montant retenu TTC est supérieur au montant raisonnable TTC. Merci de revoir la ligne de dépense ou plafonner son montant.",
ROUND(IFERROR(VALUE(TRIM(SUBSTITUTE(BH66,CHAR(160),""))),0),2)&gt;
ROUND(IFERROR(VALUE(TRIM(SUBSTITUTE(BE66,CHAR(160),""))),0),2),
"Attention : Le montant retenu HT est supérieur au montant HT raisonnable. Merci de revoir la ligne de dépense, plafonner son montant, ou justifier la reventillation HT / TVA.",
ROUND(IFERROR(VALUE(TRIM(SUBSTITUTE(BI66,CHAR(160),""))),0),2)&gt;
ROUND(IFERROR(VALUE(TRIM(SUBSTITUTE(BF66,CHAR(160),""))),0),2),
"Attention : Le montant TVA retenu est supérieur au montant TVA raisonnable. Merci de revoir la ligne de dépense, plafonner son montant, ou justifier la reventillation HT / TVA.",
ROUND(IFERROR(VALUE(TRIM(SUBSTITUTE(BJ66,CHAR(160),""))),0),2)&gt;
ROUND(IFERROR(VALUE(TRIM(SUBSTITUTE(MIN(O66,T66,Y66),CHAR(160),""))),0),2),
"Attention : Le devis retenu n'est pas le moins cher. Une justification de la part du porteur est nécessaire.",
ROUND(IFERROR(VALUE(TRIM(SUBSTITUTE(BJ66,CHAR(160),""))),0),2)=0,
"Attention : montant présenté entièrement écarté",
ROUND(IFERROR(VALUE(TRIM(SUBSTITUTE(BG66,CHAR(160),""))),0),2)=
ROUND(IFERROR(VALUE(TRIM(SUBSTITUTE(BJ66,CHAR(160),""))),0),2),
"OK",
ROUND(IFERROR(VALUE(TRIM(SUBSTITUTE(BG66,CHAR(160),""))),0),2)&gt;
ROUND(IFERROR(VALUE(TRIM(SUBSTITUTE(BJ66,CHAR(160),""))),0),2),
" OK : Montant instruit inférieur au montant raisonnable.",
TRUE,""
))</f>
        <v/>
      </c>
      <c r="BM66" s="555" t="str" cm="1">
        <f t="array" ref="BM66">IF(OR(BJ66="",AC66="",BH66="",AA66="",BI66="",AB66=""),"",_xlfn.IFS(
ROUND(IFERROR(VALUE(TRIM(SUBSTITUTE(BJ66,CHAR(160),""))),0),2)&gt;
ROUND(IFERROR(VALUE(TRIM(SUBSTITUTE(AC66,CHAR(160),""))),0),2),
"KO : Le montant retenu TTC est supérieur au montant présenté TTC. Merci de revoir la ligne de dépense ou plafonner son montant.",
ROUND(IFERROR(VALUE(TRIM(SUBSTITUTE(BH66,CHAR(160),""))),0),2)&gt;
ROUND(IFERROR(VALUE(TRIM(SUBSTITUTE(AA66,CHAR(160),""))),0),2),
"Attention : Le montant retenu HT est supérieur au montant HT présenté. Merci de revoir la ligne de dépense, plafonner son montant, ou justifier la reventillation HT / TVA.",
ROUND(IFERROR(VALUE(TRIM(SUBSTITUTE(BI66,CHAR(160),""))),0),2)&gt;
ROUND(IFERROR(VALUE(TRIM(SUBSTITUTE(AB66,CHAR(160),""))),0),2),
"Attention : Le montant TVA retenu est supérieur au montant TVA présenté. Merci de revoir la ligne de dépense, plafonner son montant, ou justifier la reventillation HT / TVA.",
ROUND(IFERROR(VALUE(TRIM(SUBSTITUTE(AC66,CHAR(160),""))),0),2)=0,
"",
ROUND(IFERROR(VALUE(TRIM(SUBSTITUTE(BJ66,CHAR(160),""))),0),2)=
ROUND(IFERROR(VALUE(TRIM(SUBSTITUTE(AC66,CHAR(160),""))),0),2),
"OK",
ROUND(IFERROR(VALUE(TRIM(SUBSTITUTE(BJ66,CHAR(160),""))),0),2)=0,
"Attention : Montant présenté entièrement rejeté.",
ROUND(IFERROR(VALUE(TRIM(SUBSTITUTE(BJ66,CHAR(160),""))),0),2)&lt;
ROUND(IFERROR(VALUE(TRIM(SUBSTITUTE(AC66,CHAR(160),""))),0),2),
"Attention : Montant présenté partiellement rejeté.",
TRUE,""
))</f>
        <v/>
      </c>
      <c r="BN66" s="554" t="str">
        <f t="shared" si="45"/>
        <v/>
      </c>
      <c r="BO66" s="554" t="str">
        <f t="shared" si="46"/>
        <v/>
      </c>
      <c r="BP66" s="645" t="str">
        <f t="shared" si="47"/>
        <v/>
      </c>
    </row>
    <row r="67" spans="1:68" ht="15" customHeight="1">
      <c r="A67" s="630">
        <v>63</v>
      </c>
      <c r="B67" s="545"/>
      <c r="C67" s="545"/>
      <c r="D67" s="546"/>
      <c r="E67" s="545"/>
      <c r="F67" s="557"/>
      <c r="G67" s="552"/>
      <c r="H67" s="556"/>
      <c r="I67" s="545"/>
      <c r="J67" s="561"/>
      <c r="K67" s="564"/>
      <c r="L67" s="557"/>
      <c r="M67" s="548"/>
      <c r="N67" s="549"/>
      <c r="O67" s="573" t="str">
        <f t="shared" si="52"/>
        <v/>
      </c>
      <c r="P67" s="575"/>
      <c r="Q67" s="550"/>
      <c r="R67" s="549"/>
      <c r="S67" s="549"/>
      <c r="T67" s="573" t="str">
        <f t="shared" si="51"/>
        <v/>
      </c>
      <c r="U67" s="586"/>
      <c r="V67" s="549"/>
      <c r="W67" s="549"/>
      <c r="X67" s="549"/>
      <c r="Y67" s="587" t="str">
        <f t="shared" si="49"/>
        <v/>
      </c>
      <c r="Z67" s="114"/>
      <c r="AA67" s="600" t="str" cm="1">
        <f t="array" ref="AA67">IF((_xlfn.IFS(TRIM(SUBSTITUTE(Z67,CHAR(160),""))="Devis 1",IFERROR(VALUE(TRIM(SUBSTITUTE(M67,CHAR(160),""))),0),TRIM(SUBSTITUTE(Z67,CHAR(160),""))="Devis 2",IFERROR(VALUE(TRIM(SUBSTITUTE(R67,CHAR(160),""))),0),TRIM(SUBSTITUTE(Z67,CHAR(160),""))="Devis 3",IFERROR(VALUE(TRIM(SUBSTITUTE(W67,CHAR(160),""))),0),TRUE,0)*IFERROR(VALUE(TRIM(SUBSTITUTE(D67,CHAR(160),""))),0))=0,"",_xlfn.IFS(TRIM(SUBSTITUTE(Z67,CHAR(160),""))="Devis 1",IFERROR(VALUE(TRIM(SUBSTITUTE(M67,CHAR(160),""))),0),TRIM(SUBSTITUTE(Z67,CHAR(160),""))="Devis 2",IFERROR(VALUE(TRIM(SUBSTITUTE(R67,CHAR(160),""))),0),TRIM(SUBSTITUTE(Z67,CHAR(160),""))="Devis 3",IFERROR(VALUE(TRIM(SUBSTITUTE(W67,CHAR(160),""))),0),TRUE,0)*IFERROR(VALUE(TRIM(SUBSTITUTE(D67,CHAR(160),""))),0))</f>
        <v/>
      </c>
      <c r="AB67" s="551" t="str" cm="1">
        <f t="array" ref="AB67">IF(ROUND((_xlfn.IFS(TRIM(SUBSTITUTE(Z67,CHAR(160),""))="Devis 1",IFERROR(VALUE(TRIM(SUBSTITUTE(N67,CHAR(160),""))),0),TRIM(SUBSTITUTE(Z67,CHAR(160),""))="Devis 2",IFERROR(VALUE(TRIM(SUBSTITUTE(S67,CHAR(160),""))),0),TRIM(SUBSTITUTE(Z67,CHAR(160),""))="Devis 3",IFERROR(VALUE(TRIM(SUBSTITUTE(X67,CHAR(160),""))),0),TRUE,0)*IFERROR(VALUE(TRIM(SUBSTITUTE(D67,CHAR(160),""))),0)),2)=0,IF(AA67&lt;&gt;"",0,""),ROUND((_xlfn.IFS(TRIM(SUBSTITUTE(Z67,CHAR(160),""))="Devis 1",IFERROR(VALUE(TRIM(SUBSTITUTE(N67,CHAR(160),""))),0),TRIM(SUBSTITUTE(Z67,CHAR(160),""))="Devis 2",IFERROR(VALUE(TRIM(SUBSTITUTE(S67,CHAR(160),""))),0),TRIM(SUBSTITUTE(Z67,CHAR(160),""))="Devis 3",IFERROR(VALUE(TRIM(SUBSTITUTE(X67,CHAR(160),""))),0),TRUE,0)*IFERROR(VALUE(TRIM(SUBSTITUTE(D67,CHAR(160),""))),0)),2))</f>
        <v/>
      </c>
      <c r="AC67" s="601" t="str">
        <f t="shared" si="48"/>
        <v/>
      </c>
      <c r="AD67" s="629"/>
      <c r="AE67" s="644" t="str">
        <f t="shared" si="16"/>
        <v/>
      </c>
      <c r="AF67" s="553" t="str">
        <f t="shared" si="17"/>
        <v/>
      </c>
      <c r="AG67" s="553" t="str">
        <f t="shared" si="18"/>
        <v/>
      </c>
      <c r="AH67" s="553" t="str">
        <f t="shared" si="19"/>
        <v/>
      </c>
      <c r="AI67" s="553" t="str">
        <f t="shared" si="20"/>
        <v/>
      </c>
      <c r="AJ67" s="553" t="str">
        <f t="shared" si="21"/>
        <v/>
      </c>
      <c r="AK67" s="553" t="str">
        <f t="shared" si="22"/>
        <v/>
      </c>
      <c r="AL67" s="553" t="str">
        <f t="shared" si="23"/>
        <v/>
      </c>
      <c r="AM67" s="517" t="str">
        <f t="shared" si="24"/>
        <v/>
      </c>
      <c r="AN67" s="651" t="str">
        <f t="shared" si="25"/>
        <v/>
      </c>
      <c r="AO67" s="553" t="str">
        <f t="shared" si="26"/>
        <v/>
      </c>
      <c r="AP67" s="553" t="str">
        <f t="shared" si="27"/>
        <v/>
      </c>
      <c r="AQ67" s="553" t="str">
        <f t="shared" si="28"/>
        <v/>
      </c>
      <c r="AR67" s="573" t="str">
        <f t="shared" si="29"/>
        <v/>
      </c>
      <c r="AS67" s="656" t="str">
        <f t="shared" si="30"/>
        <v/>
      </c>
      <c r="AT67" s="553" t="str">
        <f t="shared" si="31"/>
        <v/>
      </c>
      <c r="AU67" s="553" t="str">
        <f t="shared" si="32"/>
        <v/>
      </c>
      <c r="AV67" s="553" t="str">
        <f t="shared" si="33"/>
        <v/>
      </c>
      <c r="AW67" s="573" t="str">
        <f t="shared" si="34"/>
        <v/>
      </c>
      <c r="AX67" s="657" t="str">
        <f t="shared" si="35"/>
        <v/>
      </c>
      <c r="AY67" s="553" t="str">
        <f t="shared" si="36"/>
        <v/>
      </c>
      <c r="AZ67" s="553" t="str">
        <f t="shared" si="37"/>
        <v/>
      </c>
      <c r="BA67" s="553" t="str">
        <f t="shared" si="38"/>
        <v/>
      </c>
      <c r="BB67" s="596" t="str">
        <f t="shared" si="39"/>
        <v/>
      </c>
      <c r="BC67" s="591" t="str">
        <f t="shared" si="40"/>
        <v/>
      </c>
      <c r="BD67" s="547"/>
      <c r="BE67" s="554" t="str">
        <f t="shared" si="41"/>
        <v/>
      </c>
      <c r="BF67" s="554" t="str">
        <f t="shared" si="42"/>
        <v/>
      </c>
      <c r="BG67" s="606" t="str">
        <f t="shared" si="43"/>
        <v/>
      </c>
      <c r="BH67" s="611" t="str" cm="1">
        <f t="array" ref="BH67">IF($AG67="","",
_xlfn.IFS(
$BC67="Devis 1",
IF(ISBLANK(AP67),"",IFERROR(VALUE(TRIM(SUBSTITUTE(AP67,CHAR(160),""))),0)*IFERROR(VALUE(TRIM(SUBSTITUTE($AG67,CHAR(160),""))),0)),
$BC67="Devis 2",
IF(ISBLANK(AU67),"",IFERROR(VALUE(TRIM(SUBSTITUTE(AU67,CHAR(160),""))),0)*IFERROR(VALUE(TRIM(SUBSTITUTE($AG67,CHAR(160),""))),0)),
$BC67="Devis 3",
IF(ISBLANK(AZ67),"",IFERROR(VALUE(TRIM(SUBSTITUTE(AZ67,CHAR(160),""))),0)*IFERROR(VALUE(TRIM(SUBSTITUTE($AG67,CHAR(160),""))),0)),
TRUE,0
)
)</f>
        <v/>
      </c>
      <c r="BI67" s="611" t="str" cm="1">
        <f t="array" ref="BI67">IF($AG67="","",
_xlfn.IFS(
$BC67="Devis 1",
IF(ISBLANK(AQ67),"",IFERROR(VALUE(TRIM(SUBSTITUTE(AQ67,CHAR(160),""))),0)*IFERROR(VALUE(TRIM(SUBSTITUTE($AG67,CHAR(160),""))),0)),
$BC67="Devis 2",
IF(ISBLANK(AV67),"",IFERROR(VALUE(TRIM(SUBSTITUTE(AV67,CHAR(160),""))),0)*IFERROR(VALUE(TRIM(SUBSTITUTE($AG67,CHAR(160),""))),0)),
$BC67="Devis 3",
IF(ISBLANK(BA67),"",IFERROR(VALUE(TRIM(SUBSTITUTE(BA67,CHAR(160),""))),0)*IFERROR(VALUE(TRIM(SUBSTITUTE($AG67,CHAR(160),""))),0)),
TRUE,0
)
)</f>
        <v/>
      </c>
      <c r="BJ67" s="612" t="str">
        <f t="shared" si="44"/>
        <v/>
      </c>
      <c r="BK67" s="608"/>
      <c r="BL67" s="555" t="str" cm="1">
        <f t="array" ref="BL67">IF(OR(BJ67="",BG67="",BH67="",BE67="",BI67="",BF67=""),"",_xlfn.IFS(
ROUND(IFERROR(VALUE(TRIM(SUBSTITUTE(BJ67,CHAR(160),""))),0),2)&gt;
ROUND(IFERROR(VALUE(TRIM(SUBSTITUTE(BG67,CHAR(160),""))),0),2),
"KO : Le montant retenu TTC est supérieur au montant raisonnable TTC. Merci de revoir la ligne de dépense ou plafonner son montant.",
ROUND(IFERROR(VALUE(TRIM(SUBSTITUTE(BH67,CHAR(160),""))),0),2)&gt;
ROUND(IFERROR(VALUE(TRIM(SUBSTITUTE(BE67,CHAR(160),""))),0),2),
"Attention : Le montant retenu HT est supérieur au montant HT raisonnable. Merci de revoir la ligne de dépense, plafonner son montant, ou justifier la reventillation HT / TVA.",
ROUND(IFERROR(VALUE(TRIM(SUBSTITUTE(BI67,CHAR(160),""))),0),2)&gt;
ROUND(IFERROR(VALUE(TRIM(SUBSTITUTE(BF67,CHAR(160),""))),0),2),
"Attention : Le montant TVA retenu est supérieur au montant TVA raisonnable. Merci de revoir la ligne de dépense, plafonner son montant, ou justifier la reventillation HT / TVA.",
ROUND(IFERROR(VALUE(TRIM(SUBSTITUTE(BJ67,CHAR(160),""))),0),2)&gt;
ROUND(IFERROR(VALUE(TRIM(SUBSTITUTE(MIN(O67,T67,Y67),CHAR(160),""))),0),2),
"Attention : Le devis retenu n'est pas le moins cher. Une justification de la part du porteur est nécessaire.",
ROUND(IFERROR(VALUE(TRIM(SUBSTITUTE(BJ67,CHAR(160),""))),0),2)=0,
"Attention : montant présenté entièrement écarté",
ROUND(IFERROR(VALUE(TRIM(SUBSTITUTE(BG67,CHAR(160),""))),0),2)=
ROUND(IFERROR(VALUE(TRIM(SUBSTITUTE(BJ67,CHAR(160),""))),0),2),
"OK",
ROUND(IFERROR(VALUE(TRIM(SUBSTITUTE(BG67,CHAR(160),""))),0),2)&gt;
ROUND(IFERROR(VALUE(TRIM(SUBSTITUTE(BJ67,CHAR(160),""))),0),2),
" OK : Montant instruit inférieur au montant raisonnable.",
TRUE,""
))</f>
        <v/>
      </c>
      <c r="BM67" s="555" t="str" cm="1">
        <f t="array" ref="BM67">IF(OR(BJ67="",AC67="",BH67="",AA67="",BI67="",AB67=""),"",_xlfn.IFS(
ROUND(IFERROR(VALUE(TRIM(SUBSTITUTE(BJ67,CHAR(160),""))),0),2)&gt;
ROUND(IFERROR(VALUE(TRIM(SUBSTITUTE(AC67,CHAR(160),""))),0),2),
"KO : Le montant retenu TTC est supérieur au montant présenté TTC. Merci de revoir la ligne de dépense ou plafonner son montant.",
ROUND(IFERROR(VALUE(TRIM(SUBSTITUTE(BH67,CHAR(160),""))),0),2)&gt;
ROUND(IFERROR(VALUE(TRIM(SUBSTITUTE(AA67,CHAR(160),""))),0),2),
"Attention : Le montant retenu HT est supérieur au montant HT présenté. Merci de revoir la ligne de dépense, plafonner son montant, ou justifier la reventillation HT / TVA.",
ROUND(IFERROR(VALUE(TRIM(SUBSTITUTE(BI67,CHAR(160),""))),0),2)&gt;
ROUND(IFERROR(VALUE(TRIM(SUBSTITUTE(AB67,CHAR(160),""))),0),2),
"Attention : Le montant TVA retenu est supérieur au montant TVA présenté. Merci de revoir la ligne de dépense, plafonner son montant, ou justifier la reventillation HT / TVA.",
ROUND(IFERROR(VALUE(TRIM(SUBSTITUTE(AC67,CHAR(160),""))),0),2)=0,
"",
ROUND(IFERROR(VALUE(TRIM(SUBSTITUTE(BJ67,CHAR(160),""))),0),2)=
ROUND(IFERROR(VALUE(TRIM(SUBSTITUTE(AC67,CHAR(160),""))),0),2),
"OK",
ROUND(IFERROR(VALUE(TRIM(SUBSTITUTE(BJ67,CHAR(160),""))),0),2)=0,
"Attention : Montant présenté entièrement rejeté.",
ROUND(IFERROR(VALUE(TRIM(SUBSTITUTE(BJ67,CHAR(160),""))),0),2)&lt;
ROUND(IFERROR(VALUE(TRIM(SUBSTITUTE(AC67,CHAR(160),""))),0),2),
"Attention : Montant présenté partiellement rejeté.",
TRUE,""
))</f>
        <v/>
      </c>
      <c r="BN67" s="554" t="str">
        <f t="shared" si="45"/>
        <v/>
      </c>
      <c r="BO67" s="554" t="str">
        <f t="shared" si="46"/>
        <v/>
      </c>
      <c r="BP67" s="645" t="str">
        <f t="shared" si="47"/>
        <v/>
      </c>
    </row>
    <row r="68" spans="1:68" ht="15" customHeight="1">
      <c r="A68" s="630">
        <v>64</v>
      </c>
      <c r="B68" s="545"/>
      <c r="C68" s="545"/>
      <c r="D68" s="546"/>
      <c r="E68" s="545"/>
      <c r="F68" s="557"/>
      <c r="G68" s="552"/>
      <c r="H68" s="556"/>
      <c r="I68" s="545"/>
      <c r="J68" s="561"/>
      <c r="K68" s="564"/>
      <c r="L68" s="557"/>
      <c r="M68" s="548"/>
      <c r="N68" s="549"/>
      <c r="O68" s="573" t="str">
        <f t="shared" si="52"/>
        <v/>
      </c>
      <c r="P68" s="575"/>
      <c r="Q68" s="550"/>
      <c r="R68" s="549"/>
      <c r="S68" s="549"/>
      <c r="T68" s="573" t="str">
        <f t="shared" si="51"/>
        <v/>
      </c>
      <c r="U68" s="586"/>
      <c r="V68" s="549"/>
      <c r="W68" s="549"/>
      <c r="X68" s="549"/>
      <c r="Y68" s="587" t="str">
        <f t="shared" si="49"/>
        <v/>
      </c>
      <c r="Z68" s="114"/>
      <c r="AA68" s="600" t="str" cm="1">
        <f t="array" ref="AA68">IF((_xlfn.IFS(TRIM(SUBSTITUTE(Z68,CHAR(160),""))="Devis 1",IFERROR(VALUE(TRIM(SUBSTITUTE(M68,CHAR(160),""))),0),TRIM(SUBSTITUTE(Z68,CHAR(160),""))="Devis 2",IFERROR(VALUE(TRIM(SUBSTITUTE(R68,CHAR(160),""))),0),TRIM(SUBSTITUTE(Z68,CHAR(160),""))="Devis 3",IFERROR(VALUE(TRIM(SUBSTITUTE(W68,CHAR(160),""))),0),TRUE,0)*IFERROR(VALUE(TRIM(SUBSTITUTE(D68,CHAR(160),""))),0))=0,"",_xlfn.IFS(TRIM(SUBSTITUTE(Z68,CHAR(160),""))="Devis 1",IFERROR(VALUE(TRIM(SUBSTITUTE(M68,CHAR(160),""))),0),TRIM(SUBSTITUTE(Z68,CHAR(160),""))="Devis 2",IFERROR(VALUE(TRIM(SUBSTITUTE(R68,CHAR(160),""))),0),TRIM(SUBSTITUTE(Z68,CHAR(160),""))="Devis 3",IFERROR(VALUE(TRIM(SUBSTITUTE(W68,CHAR(160),""))),0),TRUE,0)*IFERROR(VALUE(TRIM(SUBSTITUTE(D68,CHAR(160),""))),0))</f>
        <v/>
      </c>
      <c r="AB68" s="551" t="str" cm="1">
        <f t="array" ref="AB68">IF(ROUND((_xlfn.IFS(TRIM(SUBSTITUTE(Z68,CHAR(160),""))="Devis 1",IFERROR(VALUE(TRIM(SUBSTITUTE(N68,CHAR(160),""))),0),TRIM(SUBSTITUTE(Z68,CHAR(160),""))="Devis 2",IFERROR(VALUE(TRIM(SUBSTITUTE(S68,CHAR(160),""))),0),TRIM(SUBSTITUTE(Z68,CHAR(160),""))="Devis 3",IFERROR(VALUE(TRIM(SUBSTITUTE(X68,CHAR(160),""))),0),TRUE,0)*IFERROR(VALUE(TRIM(SUBSTITUTE(D68,CHAR(160),""))),0)),2)=0,IF(AA68&lt;&gt;"",0,""),ROUND((_xlfn.IFS(TRIM(SUBSTITUTE(Z68,CHAR(160),""))="Devis 1",IFERROR(VALUE(TRIM(SUBSTITUTE(N68,CHAR(160),""))),0),TRIM(SUBSTITUTE(Z68,CHAR(160),""))="Devis 2",IFERROR(VALUE(TRIM(SUBSTITUTE(S68,CHAR(160),""))),0),TRIM(SUBSTITUTE(Z68,CHAR(160),""))="Devis 3",IFERROR(VALUE(TRIM(SUBSTITUTE(X68,CHAR(160),""))),0),TRUE,0)*IFERROR(VALUE(TRIM(SUBSTITUTE(D68,CHAR(160),""))),0)),2))</f>
        <v/>
      </c>
      <c r="AC68" s="601" t="str">
        <f t="shared" si="48"/>
        <v/>
      </c>
      <c r="AD68" s="629"/>
      <c r="AE68" s="644" t="str">
        <f t="shared" si="16"/>
        <v/>
      </c>
      <c r="AF68" s="553" t="str">
        <f t="shared" si="17"/>
        <v/>
      </c>
      <c r="AG68" s="553" t="str">
        <f t="shared" si="18"/>
        <v/>
      </c>
      <c r="AH68" s="553" t="str">
        <f t="shared" si="19"/>
        <v/>
      </c>
      <c r="AI68" s="553" t="str">
        <f t="shared" si="20"/>
        <v/>
      </c>
      <c r="AJ68" s="553" t="str">
        <f t="shared" si="21"/>
        <v/>
      </c>
      <c r="AK68" s="553" t="str">
        <f t="shared" si="22"/>
        <v/>
      </c>
      <c r="AL68" s="553" t="str">
        <f t="shared" si="23"/>
        <v/>
      </c>
      <c r="AM68" s="517" t="str">
        <f t="shared" si="24"/>
        <v/>
      </c>
      <c r="AN68" s="651" t="str">
        <f t="shared" si="25"/>
        <v/>
      </c>
      <c r="AO68" s="553" t="str">
        <f t="shared" si="26"/>
        <v/>
      </c>
      <c r="AP68" s="553" t="str">
        <f t="shared" si="27"/>
        <v/>
      </c>
      <c r="AQ68" s="553" t="str">
        <f t="shared" si="28"/>
        <v/>
      </c>
      <c r="AR68" s="573" t="str">
        <f t="shared" si="29"/>
        <v/>
      </c>
      <c r="AS68" s="656" t="str">
        <f t="shared" si="30"/>
        <v/>
      </c>
      <c r="AT68" s="553" t="str">
        <f t="shared" si="31"/>
        <v/>
      </c>
      <c r="AU68" s="553" t="str">
        <f t="shared" si="32"/>
        <v/>
      </c>
      <c r="AV68" s="553" t="str">
        <f t="shared" si="33"/>
        <v/>
      </c>
      <c r="AW68" s="573" t="str">
        <f t="shared" si="34"/>
        <v/>
      </c>
      <c r="AX68" s="657" t="str">
        <f t="shared" si="35"/>
        <v/>
      </c>
      <c r="AY68" s="553" t="str">
        <f t="shared" si="36"/>
        <v/>
      </c>
      <c r="AZ68" s="553" t="str">
        <f t="shared" si="37"/>
        <v/>
      </c>
      <c r="BA68" s="553" t="str">
        <f t="shared" si="38"/>
        <v/>
      </c>
      <c r="BB68" s="596" t="str">
        <f t="shared" si="39"/>
        <v/>
      </c>
      <c r="BC68" s="591" t="str">
        <f t="shared" si="40"/>
        <v/>
      </c>
      <c r="BD68" s="547"/>
      <c r="BE68" s="554" t="str">
        <f t="shared" si="41"/>
        <v/>
      </c>
      <c r="BF68" s="554" t="str">
        <f t="shared" si="42"/>
        <v/>
      </c>
      <c r="BG68" s="606" t="str">
        <f t="shared" si="43"/>
        <v/>
      </c>
      <c r="BH68" s="611" t="str" cm="1">
        <f t="array" ref="BH68">IF($AG68="","",
_xlfn.IFS(
$BC68="Devis 1",
IF(ISBLANK(AP68),"",IFERROR(VALUE(TRIM(SUBSTITUTE(AP68,CHAR(160),""))),0)*IFERROR(VALUE(TRIM(SUBSTITUTE($AG68,CHAR(160),""))),0)),
$BC68="Devis 2",
IF(ISBLANK(AU68),"",IFERROR(VALUE(TRIM(SUBSTITUTE(AU68,CHAR(160),""))),0)*IFERROR(VALUE(TRIM(SUBSTITUTE($AG68,CHAR(160),""))),0)),
$BC68="Devis 3",
IF(ISBLANK(AZ68),"",IFERROR(VALUE(TRIM(SUBSTITUTE(AZ68,CHAR(160),""))),0)*IFERROR(VALUE(TRIM(SUBSTITUTE($AG68,CHAR(160),""))),0)),
TRUE,0
)
)</f>
        <v/>
      </c>
      <c r="BI68" s="611" t="str" cm="1">
        <f t="array" ref="BI68">IF($AG68="","",
_xlfn.IFS(
$BC68="Devis 1",
IF(ISBLANK(AQ68),"",IFERROR(VALUE(TRIM(SUBSTITUTE(AQ68,CHAR(160),""))),0)*IFERROR(VALUE(TRIM(SUBSTITUTE($AG68,CHAR(160),""))),0)),
$BC68="Devis 2",
IF(ISBLANK(AV68),"",IFERROR(VALUE(TRIM(SUBSTITUTE(AV68,CHAR(160),""))),0)*IFERROR(VALUE(TRIM(SUBSTITUTE($AG68,CHAR(160),""))),0)),
$BC68="Devis 3",
IF(ISBLANK(BA68),"",IFERROR(VALUE(TRIM(SUBSTITUTE(BA68,CHAR(160),""))),0)*IFERROR(VALUE(TRIM(SUBSTITUTE($AG68,CHAR(160),""))),0)),
TRUE,0
)
)</f>
        <v/>
      </c>
      <c r="BJ68" s="612" t="str">
        <f t="shared" si="44"/>
        <v/>
      </c>
      <c r="BK68" s="608"/>
      <c r="BL68" s="555" t="str" cm="1">
        <f t="array" ref="BL68">IF(OR(BJ68="",BG68="",BH68="",BE68="",BI68="",BF68=""),"",_xlfn.IFS(
ROUND(IFERROR(VALUE(TRIM(SUBSTITUTE(BJ68,CHAR(160),""))),0),2)&gt;
ROUND(IFERROR(VALUE(TRIM(SUBSTITUTE(BG68,CHAR(160),""))),0),2),
"KO : Le montant retenu TTC est supérieur au montant raisonnable TTC. Merci de revoir la ligne de dépense ou plafonner son montant.",
ROUND(IFERROR(VALUE(TRIM(SUBSTITUTE(BH68,CHAR(160),""))),0),2)&gt;
ROUND(IFERROR(VALUE(TRIM(SUBSTITUTE(BE68,CHAR(160),""))),0),2),
"Attention : Le montant retenu HT est supérieur au montant HT raisonnable. Merci de revoir la ligne de dépense, plafonner son montant, ou justifier la reventillation HT / TVA.",
ROUND(IFERROR(VALUE(TRIM(SUBSTITUTE(BI68,CHAR(160),""))),0),2)&gt;
ROUND(IFERROR(VALUE(TRIM(SUBSTITUTE(BF68,CHAR(160),""))),0),2),
"Attention : Le montant TVA retenu est supérieur au montant TVA raisonnable. Merci de revoir la ligne de dépense, plafonner son montant, ou justifier la reventillation HT / TVA.",
ROUND(IFERROR(VALUE(TRIM(SUBSTITUTE(BJ68,CHAR(160),""))),0),2)&gt;
ROUND(IFERROR(VALUE(TRIM(SUBSTITUTE(MIN(O68,T68,Y68),CHAR(160),""))),0),2),
"Attention : Le devis retenu n'est pas le moins cher. Une justification de la part du porteur est nécessaire.",
ROUND(IFERROR(VALUE(TRIM(SUBSTITUTE(BJ68,CHAR(160),""))),0),2)=0,
"Attention : montant présenté entièrement écarté",
ROUND(IFERROR(VALUE(TRIM(SUBSTITUTE(BG68,CHAR(160),""))),0),2)=
ROUND(IFERROR(VALUE(TRIM(SUBSTITUTE(BJ68,CHAR(160),""))),0),2),
"OK",
ROUND(IFERROR(VALUE(TRIM(SUBSTITUTE(BG68,CHAR(160),""))),0),2)&gt;
ROUND(IFERROR(VALUE(TRIM(SUBSTITUTE(BJ68,CHAR(160),""))),0),2),
" OK : Montant instruit inférieur au montant raisonnable.",
TRUE,""
))</f>
        <v/>
      </c>
      <c r="BM68" s="555" t="str" cm="1">
        <f t="array" ref="BM68">IF(OR(BJ68="",AC68="",BH68="",AA68="",BI68="",AB68=""),"",_xlfn.IFS(
ROUND(IFERROR(VALUE(TRIM(SUBSTITUTE(BJ68,CHAR(160),""))),0),2)&gt;
ROUND(IFERROR(VALUE(TRIM(SUBSTITUTE(AC68,CHAR(160),""))),0),2),
"KO : Le montant retenu TTC est supérieur au montant présenté TTC. Merci de revoir la ligne de dépense ou plafonner son montant.",
ROUND(IFERROR(VALUE(TRIM(SUBSTITUTE(BH68,CHAR(160),""))),0),2)&gt;
ROUND(IFERROR(VALUE(TRIM(SUBSTITUTE(AA68,CHAR(160),""))),0),2),
"Attention : Le montant retenu HT est supérieur au montant HT présenté. Merci de revoir la ligne de dépense, plafonner son montant, ou justifier la reventillation HT / TVA.",
ROUND(IFERROR(VALUE(TRIM(SUBSTITUTE(BI68,CHAR(160),""))),0),2)&gt;
ROUND(IFERROR(VALUE(TRIM(SUBSTITUTE(AB68,CHAR(160),""))),0),2),
"Attention : Le montant TVA retenu est supérieur au montant TVA présenté. Merci de revoir la ligne de dépense, plafonner son montant, ou justifier la reventillation HT / TVA.",
ROUND(IFERROR(VALUE(TRIM(SUBSTITUTE(AC68,CHAR(160),""))),0),2)=0,
"",
ROUND(IFERROR(VALUE(TRIM(SUBSTITUTE(BJ68,CHAR(160),""))),0),2)=
ROUND(IFERROR(VALUE(TRIM(SUBSTITUTE(AC68,CHAR(160),""))),0),2),
"OK",
ROUND(IFERROR(VALUE(TRIM(SUBSTITUTE(BJ68,CHAR(160),""))),0),2)=0,
"Attention : Montant présenté entièrement rejeté.",
ROUND(IFERROR(VALUE(TRIM(SUBSTITUTE(BJ68,CHAR(160),""))),0),2)&lt;
ROUND(IFERROR(VALUE(TRIM(SUBSTITUTE(AC68,CHAR(160),""))),0),2),
"Attention : Montant présenté partiellement rejeté.",
TRUE,""
))</f>
        <v/>
      </c>
      <c r="BN68" s="554" t="str">
        <f t="shared" si="45"/>
        <v/>
      </c>
      <c r="BO68" s="554" t="str">
        <f t="shared" si="46"/>
        <v/>
      </c>
      <c r="BP68" s="645" t="str">
        <f t="shared" si="47"/>
        <v/>
      </c>
    </row>
    <row r="69" spans="1:68" ht="15" customHeight="1">
      <c r="A69" s="630">
        <v>65</v>
      </c>
      <c r="B69" s="545"/>
      <c r="C69" s="545"/>
      <c r="D69" s="546"/>
      <c r="E69" s="545"/>
      <c r="F69" s="557"/>
      <c r="G69" s="552"/>
      <c r="H69" s="556"/>
      <c r="I69" s="545"/>
      <c r="J69" s="561"/>
      <c r="K69" s="564"/>
      <c r="L69" s="557"/>
      <c r="M69" s="548"/>
      <c r="N69" s="549"/>
      <c r="O69" s="573" t="str">
        <f t="shared" si="52"/>
        <v/>
      </c>
      <c r="P69" s="575"/>
      <c r="Q69" s="550"/>
      <c r="R69" s="549"/>
      <c r="S69" s="549"/>
      <c r="T69" s="573" t="str">
        <f t="shared" ref="T69:T100" si="53">IF(OR(R69="", S69=""), "", IFERROR(VALUE(TRIM(SUBSTITUTE(R69,CHAR(160),""))),0) + IFERROR(VALUE(TRIM(SUBSTITUTE(S69,CHAR(160),""))),0))</f>
        <v/>
      </c>
      <c r="U69" s="586"/>
      <c r="V69" s="549"/>
      <c r="W69" s="549"/>
      <c r="X69" s="549"/>
      <c r="Y69" s="587" t="str">
        <f t="shared" si="49"/>
        <v/>
      </c>
      <c r="Z69" s="114"/>
      <c r="AA69" s="600" t="str" cm="1">
        <f t="array" ref="AA69">IF((_xlfn.IFS(TRIM(SUBSTITUTE(Z69,CHAR(160),""))="Devis 1",IFERROR(VALUE(TRIM(SUBSTITUTE(M69,CHAR(160),""))),0),TRIM(SUBSTITUTE(Z69,CHAR(160),""))="Devis 2",IFERROR(VALUE(TRIM(SUBSTITUTE(R69,CHAR(160),""))),0),TRIM(SUBSTITUTE(Z69,CHAR(160),""))="Devis 3",IFERROR(VALUE(TRIM(SUBSTITUTE(W69,CHAR(160),""))),0),TRUE,0)*IFERROR(VALUE(TRIM(SUBSTITUTE(D69,CHAR(160),""))),0))=0,"",_xlfn.IFS(TRIM(SUBSTITUTE(Z69,CHAR(160),""))="Devis 1",IFERROR(VALUE(TRIM(SUBSTITUTE(M69,CHAR(160),""))),0),TRIM(SUBSTITUTE(Z69,CHAR(160),""))="Devis 2",IFERROR(VALUE(TRIM(SUBSTITUTE(R69,CHAR(160),""))),0),TRIM(SUBSTITUTE(Z69,CHAR(160),""))="Devis 3",IFERROR(VALUE(TRIM(SUBSTITUTE(W69,CHAR(160),""))),0),TRUE,0)*IFERROR(VALUE(TRIM(SUBSTITUTE(D69,CHAR(160),""))),0))</f>
        <v/>
      </c>
      <c r="AB69" s="551" t="str" cm="1">
        <f t="array" ref="AB69">IF(ROUND((_xlfn.IFS(TRIM(SUBSTITUTE(Z69,CHAR(160),""))="Devis 1",IFERROR(VALUE(TRIM(SUBSTITUTE(N69,CHAR(160),""))),0),TRIM(SUBSTITUTE(Z69,CHAR(160),""))="Devis 2",IFERROR(VALUE(TRIM(SUBSTITUTE(S69,CHAR(160),""))),0),TRIM(SUBSTITUTE(Z69,CHAR(160),""))="Devis 3",IFERROR(VALUE(TRIM(SUBSTITUTE(X69,CHAR(160),""))),0),TRUE,0)*IFERROR(VALUE(TRIM(SUBSTITUTE(D69,CHAR(160),""))),0)),2)=0,IF(AA69&lt;&gt;"",0,""),ROUND((_xlfn.IFS(TRIM(SUBSTITUTE(Z69,CHAR(160),""))="Devis 1",IFERROR(VALUE(TRIM(SUBSTITUTE(N69,CHAR(160),""))),0),TRIM(SUBSTITUTE(Z69,CHAR(160),""))="Devis 2",IFERROR(VALUE(TRIM(SUBSTITUTE(S69,CHAR(160),""))),0),TRIM(SUBSTITUTE(Z69,CHAR(160),""))="Devis 3",IFERROR(VALUE(TRIM(SUBSTITUTE(X69,CHAR(160),""))),0),TRUE,0)*IFERROR(VALUE(TRIM(SUBSTITUTE(D69,CHAR(160),""))),0)),2))</f>
        <v/>
      </c>
      <c r="AC69" s="601" t="str">
        <f t="shared" si="48"/>
        <v/>
      </c>
      <c r="AD69" s="629"/>
      <c r="AE69" s="644" t="str">
        <f t="shared" si="16"/>
        <v/>
      </c>
      <c r="AF69" s="553" t="str">
        <f t="shared" si="17"/>
        <v/>
      </c>
      <c r="AG69" s="553" t="str">
        <f t="shared" si="18"/>
        <v/>
      </c>
      <c r="AH69" s="553" t="str">
        <f t="shared" si="19"/>
        <v/>
      </c>
      <c r="AI69" s="553" t="str">
        <f t="shared" si="20"/>
        <v/>
      </c>
      <c r="AJ69" s="553" t="str">
        <f t="shared" si="21"/>
        <v/>
      </c>
      <c r="AK69" s="553" t="str">
        <f t="shared" si="22"/>
        <v/>
      </c>
      <c r="AL69" s="553" t="str">
        <f t="shared" si="23"/>
        <v/>
      </c>
      <c r="AM69" s="517" t="str">
        <f t="shared" si="24"/>
        <v/>
      </c>
      <c r="AN69" s="651" t="str">
        <f t="shared" si="25"/>
        <v/>
      </c>
      <c r="AO69" s="553" t="str">
        <f t="shared" si="26"/>
        <v/>
      </c>
      <c r="AP69" s="553" t="str">
        <f t="shared" si="27"/>
        <v/>
      </c>
      <c r="AQ69" s="553" t="str">
        <f t="shared" si="28"/>
        <v/>
      </c>
      <c r="AR69" s="573" t="str">
        <f t="shared" si="29"/>
        <v/>
      </c>
      <c r="AS69" s="656" t="str">
        <f t="shared" si="30"/>
        <v/>
      </c>
      <c r="AT69" s="553" t="str">
        <f t="shared" si="31"/>
        <v/>
      </c>
      <c r="AU69" s="553" t="str">
        <f t="shared" si="32"/>
        <v/>
      </c>
      <c r="AV69" s="553" t="str">
        <f t="shared" si="33"/>
        <v/>
      </c>
      <c r="AW69" s="573" t="str">
        <f t="shared" si="34"/>
        <v/>
      </c>
      <c r="AX69" s="657" t="str">
        <f t="shared" si="35"/>
        <v/>
      </c>
      <c r="AY69" s="553" t="str">
        <f t="shared" si="36"/>
        <v/>
      </c>
      <c r="AZ69" s="553" t="str">
        <f t="shared" si="37"/>
        <v/>
      </c>
      <c r="BA69" s="553" t="str">
        <f t="shared" si="38"/>
        <v/>
      </c>
      <c r="BB69" s="596" t="str">
        <f t="shared" si="39"/>
        <v/>
      </c>
      <c r="BC69" s="591" t="str">
        <f t="shared" si="40"/>
        <v/>
      </c>
      <c r="BD69" s="547"/>
      <c r="BE69" s="554" t="str">
        <f t="shared" si="41"/>
        <v/>
      </c>
      <c r="BF69" s="554" t="str">
        <f t="shared" si="42"/>
        <v/>
      </c>
      <c r="BG69" s="606" t="str">
        <f t="shared" si="43"/>
        <v/>
      </c>
      <c r="BH69" s="611" t="str" cm="1">
        <f t="array" ref="BH69">IF($AG69="","",
_xlfn.IFS(
$BC69="Devis 1",
IF(ISBLANK(AP69),"",IFERROR(VALUE(TRIM(SUBSTITUTE(AP69,CHAR(160),""))),0)*IFERROR(VALUE(TRIM(SUBSTITUTE($AG69,CHAR(160),""))),0)),
$BC69="Devis 2",
IF(ISBLANK(AU69),"",IFERROR(VALUE(TRIM(SUBSTITUTE(AU69,CHAR(160),""))),0)*IFERROR(VALUE(TRIM(SUBSTITUTE($AG69,CHAR(160),""))),0)),
$BC69="Devis 3",
IF(ISBLANK(AZ69),"",IFERROR(VALUE(TRIM(SUBSTITUTE(AZ69,CHAR(160),""))),0)*IFERROR(VALUE(TRIM(SUBSTITUTE($AG69,CHAR(160),""))),0)),
TRUE,0
)
)</f>
        <v/>
      </c>
      <c r="BI69" s="611" t="str" cm="1">
        <f t="array" ref="BI69">IF($AG69="","",
_xlfn.IFS(
$BC69="Devis 1",
IF(ISBLANK(AQ69),"",IFERROR(VALUE(TRIM(SUBSTITUTE(AQ69,CHAR(160),""))),0)*IFERROR(VALUE(TRIM(SUBSTITUTE($AG69,CHAR(160),""))),0)),
$BC69="Devis 2",
IF(ISBLANK(AV69),"",IFERROR(VALUE(TRIM(SUBSTITUTE(AV69,CHAR(160),""))),0)*IFERROR(VALUE(TRIM(SUBSTITUTE($AG69,CHAR(160),""))),0)),
$BC69="Devis 3",
IF(ISBLANK(BA69),"",IFERROR(VALUE(TRIM(SUBSTITUTE(BA69,CHAR(160),""))),0)*IFERROR(VALUE(TRIM(SUBSTITUTE($AG69,CHAR(160),""))),0)),
TRUE,0
)
)</f>
        <v/>
      </c>
      <c r="BJ69" s="612" t="str">
        <f t="shared" si="44"/>
        <v/>
      </c>
      <c r="BK69" s="608"/>
      <c r="BL69" s="555" t="str" cm="1">
        <f t="array" ref="BL69">IF(OR(BJ69="",BG69="",BH69="",BE69="",BI69="",BF69=""),"",_xlfn.IFS(
ROUND(IFERROR(VALUE(TRIM(SUBSTITUTE(BJ69,CHAR(160),""))),0),2)&gt;
ROUND(IFERROR(VALUE(TRIM(SUBSTITUTE(BG69,CHAR(160),""))),0),2),
"KO : Le montant retenu TTC est supérieur au montant raisonnable TTC. Merci de revoir la ligne de dépense ou plafonner son montant.",
ROUND(IFERROR(VALUE(TRIM(SUBSTITUTE(BH69,CHAR(160),""))),0),2)&gt;
ROUND(IFERROR(VALUE(TRIM(SUBSTITUTE(BE69,CHAR(160),""))),0),2),
"Attention : Le montant retenu HT est supérieur au montant HT raisonnable. Merci de revoir la ligne de dépense, plafonner son montant, ou justifier la reventillation HT / TVA.",
ROUND(IFERROR(VALUE(TRIM(SUBSTITUTE(BI69,CHAR(160),""))),0),2)&gt;
ROUND(IFERROR(VALUE(TRIM(SUBSTITUTE(BF69,CHAR(160),""))),0),2),
"Attention : Le montant TVA retenu est supérieur au montant TVA raisonnable. Merci de revoir la ligne de dépense, plafonner son montant, ou justifier la reventillation HT / TVA.",
ROUND(IFERROR(VALUE(TRIM(SUBSTITUTE(BJ69,CHAR(160),""))),0),2)&gt;
ROUND(IFERROR(VALUE(TRIM(SUBSTITUTE(MIN(O69,T69,Y69),CHAR(160),""))),0),2),
"Attention : Le devis retenu n'est pas le moins cher. Une justification de la part du porteur est nécessaire.",
ROUND(IFERROR(VALUE(TRIM(SUBSTITUTE(BJ69,CHAR(160),""))),0),2)=0,
"Attention : montant présenté entièrement écarté",
ROUND(IFERROR(VALUE(TRIM(SUBSTITUTE(BG69,CHAR(160),""))),0),2)=
ROUND(IFERROR(VALUE(TRIM(SUBSTITUTE(BJ69,CHAR(160),""))),0),2),
"OK",
ROUND(IFERROR(VALUE(TRIM(SUBSTITUTE(BG69,CHAR(160),""))),0),2)&gt;
ROUND(IFERROR(VALUE(TRIM(SUBSTITUTE(BJ69,CHAR(160),""))),0),2),
" OK : Montant instruit inférieur au montant raisonnable.",
TRUE,""
))</f>
        <v/>
      </c>
      <c r="BM69" s="555" t="str" cm="1">
        <f t="array" ref="BM69">IF(OR(BJ69="",AC69="",BH69="",AA69="",BI69="",AB69=""),"",_xlfn.IFS(
ROUND(IFERROR(VALUE(TRIM(SUBSTITUTE(BJ69,CHAR(160),""))),0),2)&gt;
ROUND(IFERROR(VALUE(TRIM(SUBSTITUTE(AC69,CHAR(160),""))),0),2),
"KO : Le montant retenu TTC est supérieur au montant présenté TTC. Merci de revoir la ligne de dépense ou plafonner son montant.",
ROUND(IFERROR(VALUE(TRIM(SUBSTITUTE(BH69,CHAR(160),""))),0),2)&gt;
ROUND(IFERROR(VALUE(TRIM(SUBSTITUTE(AA69,CHAR(160),""))),0),2),
"Attention : Le montant retenu HT est supérieur au montant HT présenté. Merci de revoir la ligne de dépense, plafonner son montant, ou justifier la reventillation HT / TVA.",
ROUND(IFERROR(VALUE(TRIM(SUBSTITUTE(BI69,CHAR(160),""))),0),2)&gt;
ROUND(IFERROR(VALUE(TRIM(SUBSTITUTE(AB69,CHAR(160),""))),0),2),
"Attention : Le montant TVA retenu est supérieur au montant TVA présenté. Merci de revoir la ligne de dépense, plafonner son montant, ou justifier la reventillation HT / TVA.",
ROUND(IFERROR(VALUE(TRIM(SUBSTITUTE(AC69,CHAR(160),""))),0),2)=0,
"",
ROUND(IFERROR(VALUE(TRIM(SUBSTITUTE(BJ69,CHAR(160),""))),0),2)=
ROUND(IFERROR(VALUE(TRIM(SUBSTITUTE(AC69,CHAR(160),""))),0),2),
"OK",
ROUND(IFERROR(VALUE(TRIM(SUBSTITUTE(BJ69,CHAR(160),""))),0),2)=0,
"Attention : Montant présenté entièrement rejeté.",
ROUND(IFERROR(VALUE(TRIM(SUBSTITUTE(BJ69,CHAR(160),""))),0),2)&lt;
ROUND(IFERROR(VALUE(TRIM(SUBSTITUTE(AC69,CHAR(160),""))),0),2),
"Attention : Montant présenté partiellement rejeté.",
TRUE,""
))</f>
        <v/>
      </c>
      <c r="BN69" s="554" t="str">
        <f t="shared" si="45"/>
        <v/>
      </c>
      <c r="BO69" s="554" t="str">
        <f t="shared" si="46"/>
        <v/>
      </c>
      <c r="BP69" s="645" t="str">
        <f t="shared" si="47"/>
        <v/>
      </c>
    </row>
    <row r="70" spans="1:68" ht="15" customHeight="1">
      <c r="A70" s="630">
        <v>66</v>
      </c>
      <c r="B70" s="545"/>
      <c r="C70" s="545"/>
      <c r="D70" s="546"/>
      <c r="E70" s="545"/>
      <c r="F70" s="557"/>
      <c r="G70" s="552"/>
      <c r="H70" s="556"/>
      <c r="I70" s="545"/>
      <c r="J70" s="561"/>
      <c r="K70" s="564"/>
      <c r="L70" s="557"/>
      <c r="M70" s="548"/>
      <c r="N70" s="549"/>
      <c r="O70" s="573" t="str">
        <f t="shared" ref="O70:O104" si="54">IF(OR(M70="", N70=""), "", IFERROR(VALUE(TRIM(SUBSTITUTE(M70,CHAR(160),""))),0) + IFERROR(VALUE(TRIM(SUBSTITUTE(N70,CHAR(160),""))),0))</f>
        <v/>
      </c>
      <c r="P70" s="575"/>
      <c r="Q70" s="550"/>
      <c r="R70" s="549"/>
      <c r="S70" s="549"/>
      <c r="T70" s="573" t="str">
        <f t="shared" si="53"/>
        <v/>
      </c>
      <c r="U70" s="586"/>
      <c r="V70" s="549"/>
      <c r="W70" s="549"/>
      <c r="X70" s="549"/>
      <c r="Y70" s="587" t="str">
        <f t="shared" ref="Y70:Y104" si="55">IF(OR(W70="", X70=""), "", IFERROR(VALUE(TRIM(SUBSTITUTE(W70,CHAR(160),""))),0) + IFERROR(VALUE(TRIM(SUBSTITUTE(X70,CHAR(160),""))),0))</f>
        <v/>
      </c>
      <c r="Z70" s="114"/>
      <c r="AA70" s="600" t="str" cm="1">
        <f t="array" ref="AA70">IF((_xlfn.IFS(TRIM(SUBSTITUTE(Z70,CHAR(160),""))="Devis 1",IFERROR(VALUE(TRIM(SUBSTITUTE(M70,CHAR(160),""))),0),TRIM(SUBSTITUTE(Z70,CHAR(160),""))="Devis 2",IFERROR(VALUE(TRIM(SUBSTITUTE(R70,CHAR(160),""))),0),TRIM(SUBSTITUTE(Z70,CHAR(160),""))="Devis 3",IFERROR(VALUE(TRIM(SUBSTITUTE(W70,CHAR(160),""))),0),TRUE,0)*IFERROR(VALUE(TRIM(SUBSTITUTE(D70,CHAR(160),""))),0))=0,"",_xlfn.IFS(TRIM(SUBSTITUTE(Z70,CHAR(160),""))="Devis 1",IFERROR(VALUE(TRIM(SUBSTITUTE(M70,CHAR(160),""))),0),TRIM(SUBSTITUTE(Z70,CHAR(160),""))="Devis 2",IFERROR(VALUE(TRIM(SUBSTITUTE(R70,CHAR(160),""))),0),TRIM(SUBSTITUTE(Z70,CHAR(160),""))="Devis 3",IFERROR(VALUE(TRIM(SUBSTITUTE(W70,CHAR(160),""))),0),TRUE,0)*IFERROR(VALUE(TRIM(SUBSTITUTE(D70,CHAR(160),""))),0))</f>
        <v/>
      </c>
      <c r="AB70" s="551" t="str" cm="1">
        <f t="array" ref="AB70">IF(ROUND((_xlfn.IFS(TRIM(SUBSTITUTE(Z70,CHAR(160),""))="Devis 1",IFERROR(VALUE(TRIM(SUBSTITUTE(N70,CHAR(160),""))),0),TRIM(SUBSTITUTE(Z70,CHAR(160),""))="Devis 2",IFERROR(VALUE(TRIM(SUBSTITUTE(S70,CHAR(160),""))),0),TRIM(SUBSTITUTE(Z70,CHAR(160),""))="Devis 3",IFERROR(VALUE(TRIM(SUBSTITUTE(X70,CHAR(160),""))),0),TRUE,0)*IFERROR(VALUE(TRIM(SUBSTITUTE(D70,CHAR(160),""))),0)),2)=0,IF(AA70&lt;&gt;"",0,""),ROUND((_xlfn.IFS(TRIM(SUBSTITUTE(Z70,CHAR(160),""))="Devis 1",IFERROR(VALUE(TRIM(SUBSTITUTE(N70,CHAR(160),""))),0),TRIM(SUBSTITUTE(Z70,CHAR(160),""))="Devis 2",IFERROR(VALUE(TRIM(SUBSTITUTE(S70,CHAR(160),""))),0),TRIM(SUBSTITUTE(Z70,CHAR(160),""))="Devis 3",IFERROR(VALUE(TRIM(SUBSTITUTE(X70,CHAR(160),""))),0),TRUE,0)*IFERROR(VALUE(TRIM(SUBSTITUTE(D70,CHAR(160),""))),0)),2))</f>
        <v/>
      </c>
      <c r="AC70" s="601" t="str">
        <f t="shared" ref="AC70:AC104" si="56">IF(OR(AA70="", AB70=""), "", IFERROR(VALUE(TRIM(SUBSTITUTE(AA70,CHAR(160),""))),0) + IFERROR(VALUE(TRIM(SUBSTITUTE(AB70,CHAR(160),""))),0))</f>
        <v/>
      </c>
      <c r="AD70" s="629"/>
      <c r="AE70" s="644" t="str">
        <f t="shared" ref="AE70:AE104" si="57">IF(B70="","",B70)</f>
        <v/>
      </c>
      <c r="AF70" s="553" t="str">
        <f t="shared" ref="AF70:AF104" si="58">IF(C70="","",C70)</f>
        <v/>
      </c>
      <c r="AG70" s="553" t="str">
        <f t="shared" ref="AG70:AG104" si="59">IF(D70="","",D70)</f>
        <v/>
      </c>
      <c r="AH70" s="553" t="str">
        <f t="shared" ref="AH70:AH104" si="60">IF(E70="","",E70)</f>
        <v/>
      </c>
      <c r="AI70" s="553" t="str">
        <f t="shared" ref="AI70:AI104" si="61">IF(F70="","",F70)</f>
        <v/>
      </c>
      <c r="AJ70" s="553" t="str">
        <f t="shared" ref="AJ70:AJ104" si="62">IF(G70="","",G70)</f>
        <v/>
      </c>
      <c r="AK70" s="553" t="str">
        <f t="shared" ref="AK70:AK104" si="63">IF(H70="","",H70)</f>
        <v/>
      </c>
      <c r="AL70" s="553" t="str">
        <f t="shared" ref="AL70:AL104" si="64">IF(I70="","",I70)</f>
        <v/>
      </c>
      <c r="AM70" s="517" t="str">
        <f t="shared" ref="AM70:AM104" si="65">IF(J70="","",J70)</f>
        <v/>
      </c>
      <c r="AN70" s="651" t="str">
        <f t="shared" ref="AN70:AN104" si="66">IF(K70="","",K70)</f>
        <v/>
      </c>
      <c r="AO70" s="553" t="str">
        <f t="shared" ref="AO70:AO104" si="67">IF(L70="","",L70)</f>
        <v/>
      </c>
      <c r="AP70" s="553" t="str">
        <f t="shared" ref="AP70:AP104" si="68">IF(M70="","",M70)</f>
        <v/>
      </c>
      <c r="AQ70" s="553" t="str">
        <f t="shared" ref="AQ70:AQ104" si="69">IF(N70="","",N70)</f>
        <v/>
      </c>
      <c r="AR70" s="573" t="str">
        <f t="shared" ref="AR70:AR104" si="70">IF(OR(AP70="", AQ70=""), "", IFERROR(VALUE(TRIM(SUBSTITUTE(AP70,CHAR(160),""))),0) + IFERROR(VALUE(TRIM(SUBSTITUTE(AQ70,CHAR(160),""))),0))</f>
        <v/>
      </c>
      <c r="AS70" s="656" t="str">
        <f t="shared" ref="AS70:AS104" si="71">IF(P70="","",P70)</f>
        <v/>
      </c>
      <c r="AT70" s="553" t="str">
        <f t="shared" ref="AT70:AT104" si="72">IF(Q70="","",Q70)</f>
        <v/>
      </c>
      <c r="AU70" s="553" t="str">
        <f t="shared" ref="AU70:AU104" si="73">IF(R70="","",R70)</f>
        <v/>
      </c>
      <c r="AV70" s="553" t="str">
        <f t="shared" ref="AV70:AV104" si="74">IF(S70="","",S70)</f>
        <v/>
      </c>
      <c r="AW70" s="573" t="str">
        <f t="shared" ref="AW70:AW104" si="75">IF(OR(AU70="",AV70=""),"",IFERROR(VALUE(TRIM(SUBSTITUTE(AU70,CHAR(160),""))),0)+IFERROR(VALUE(TRIM(SUBSTITUTE(AV70,CHAR(160),""))),0))</f>
        <v/>
      </c>
      <c r="AX70" s="657" t="str">
        <f t="shared" ref="AX70:AX104" si="76">IF(U70="","",U70)</f>
        <v/>
      </c>
      <c r="AY70" s="553" t="str">
        <f t="shared" ref="AY70:AY104" si="77">IF(V70="","",V70)</f>
        <v/>
      </c>
      <c r="AZ70" s="553" t="str">
        <f t="shared" ref="AZ70:AZ104" si="78">IF(W70="","",W70)</f>
        <v/>
      </c>
      <c r="BA70" s="553" t="str">
        <f t="shared" ref="BA70:BA104" si="79">IF(X70="","",X70)</f>
        <v/>
      </c>
      <c r="BB70" s="596" t="str">
        <f t="shared" ref="BB70:BB104" si="80">IF(OR(AZ70="",BA70=""),"",IFERROR(VALUE(TRIM(SUBSTITUTE(AZ70,CHAR(160),""))),0)+IFERROR(VALUE(TRIM(SUBSTITUTE(BA70,CHAR(160),""))),0))</f>
        <v/>
      </c>
      <c r="BC70" s="591" t="str">
        <f t="shared" ref="BC70:BC104" si="81">IF(Z70="","",Z70)</f>
        <v/>
      </c>
      <c r="BD70" s="547"/>
      <c r="BE70" s="554" t="str">
        <f t="shared" ref="BE70:BE104" si="82">IF(AH70="","",
IF(
AND(
IFERROR(VALUE(TRIM(SUBSTITUTE(AP70,CHAR(160),""))),0)=0,
IFERROR(VALUE(TRIM(SUBSTITUTE(AU70,CHAR(160),""))),0)=0,
IFERROR(VALUE(TRIM(SUBSTITUTE(AZ70,CHAR(160),""))),0)=0
),
0,
IF(
1.15*
MIN(
IF(IFERROR(VALUE(TRIM(SUBSTITUTE(AP70,CHAR(160),""))),0)=0,1E+30,IFERROR(VALUE(TRIM(SUBSTITUTE(AP70,CHAR(160),""))),0)),
IF(IFERROR(VALUE(TRIM(SUBSTITUTE(AU70,CHAR(160),""))),0)=0,1E+30,IFERROR(VALUE(TRIM(SUBSTITUTE(AU70,CHAR(160),""))),0)),
IF(IFERROR(VALUE(TRIM(SUBSTITUTE(AZ70,CHAR(160),""))),0)=0,1E+30,IFERROR(VALUE(TRIM(SUBSTITUTE(AZ70,CHAR(160),""))),0))
)
*IFERROR(VALUE(TRIM(SUBSTITUTE(AG70,CHAR(160),""))),0)
=0,
0,
1.15*
MIN(
IF(IFERROR(VALUE(TRIM(SUBSTITUTE(AP70,CHAR(160),""))),0)=0,1E+30,IFERROR(VALUE(TRIM(SUBSTITUTE(AP70,CHAR(160),""))),0)),
IF(IFERROR(VALUE(TRIM(SUBSTITUTE(AU70,CHAR(160),""))),0)=0,1E+30,IFERROR(VALUE(TRIM(SUBSTITUTE(AU70,CHAR(160),""))),0)),
IF(IFERROR(VALUE(TRIM(SUBSTITUTE(AZ70,CHAR(160),""))),0)=0,1E+30,IFERROR(VALUE(TRIM(SUBSTITUTE(AZ70,CHAR(160),""))),0))
)
*IFERROR(VALUE(TRIM(SUBSTITUTE(AG70,CHAR(160),""))),0)
)
)
)</f>
        <v/>
      </c>
      <c r="BF70" s="554" t="str">
        <f t="shared" ref="BF70:BF104" si="83">IF(AH70="","",
IF(
AND(
IFERROR(VALUE(TRIM(SUBSTITUTE(AQ70,CHAR(160),""))),0)=0,
IFERROR(VALUE(TRIM(SUBSTITUTE(AV70,CHAR(160),""))),0)=0,
IFERROR(VALUE(TRIM(SUBSTITUTE(BA70,CHAR(160),""))),0)=0
),
0,
IF(
1.15*
MIN(
IF(IFERROR(VALUE(TRIM(SUBSTITUTE(AQ70,CHAR(160),""))),0)=0,1E+30,IFERROR(VALUE(TRIM(SUBSTITUTE(AQ70,CHAR(160),""))),0)),
IF(IFERROR(VALUE(TRIM(SUBSTITUTE(AV70,CHAR(160),""))),0)=0,1E+30,IFERROR(VALUE(TRIM(SUBSTITUTE(AV70,CHAR(160),""))),0)),
IF(IFERROR(VALUE(TRIM(SUBSTITUTE(BA70,CHAR(160),""))),0)=0,1E+30,IFERROR(VALUE(TRIM(SUBSTITUTE(BA70,CHAR(160),""))),0))
)
*IFERROR(VALUE(TRIM(SUBSTITUTE(AG70,CHAR(160),""))),0)
=0,
0,
1.15*
MIN(
IF(IFERROR(VALUE(TRIM(SUBSTITUTE(AQ70,CHAR(160),""))),0)=0,1E+30,IFERROR(VALUE(TRIM(SUBSTITUTE(AQ70,CHAR(160),""))),0)),
IF(IFERROR(VALUE(TRIM(SUBSTITUTE(AV70,CHAR(160),""))),0)=0,1E+30,IFERROR(VALUE(TRIM(SUBSTITUTE(AV70,CHAR(160),""))),0)),
IF(IFERROR(VALUE(TRIM(SUBSTITUTE(BA70,CHAR(160),""))),0)=0,1E+30,IFERROR(VALUE(TRIM(SUBSTITUTE(BA70,CHAR(160),""))),0))
)
*IFERROR(VALUE(TRIM(SUBSTITUTE(AG70,CHAR(160),""))),0)
)
)
)</f>
        <v/>
      </c>
      <c r="BG70" s="606" t="str">
        <f t="shared" ref="BG70:BG104" si="84">IF(BE70="","",BE70+BF70)</f>
        <v/>
      </c>
      <c r="BH70" s="611" t="str" cm="1">
        <f t="array" ref="BH70">IF($AG70="","",
_xlfn.IFS(
$BC70="Devis 1",
IF(ISBLANK(AP70),"",IFERROR(VALUE(TRIM(SUBSTITUTE(AP70,CHAR(160),""))),0)*IFERROR(VALUE(TRIM(SUBSTITUTE($AG70,CHAR(160),""))),0)),
$BC70="Devis 2",
IF(ISBLANK(AU70),"",IFERROR(VALUE(TRIM(SUBSTITUTE(AU70,CHAR(160),""))),0)*IFERROR(VALUE(TRIM(SUBSTITUTE($AG70,CHAR(160),""))),0)),
$BC70="Devis 3",
IF(ISBLANK(AZ70),"",IFERROR(VALUE(TRIM(SUBSTITUTE(AZ70,CHAR(160),""))),0)*IFERROR(VALUE(TRIM(SUBSTITUTE($AG70,CHAR(160),""))),0)),
TRUE,0
)
)</f>
        <v/>
      </c>
      <c r="BI70" s="611" t="str" cm="1">
        <f t="array" ref="BI70">IF($AG70="","",
_xlfn.IFS(
$BC70="Devis 1",
IF(ISBLANK(AQ70),"",IFERROR(VALUE(TRIM(SUBSTITUTE(AQ70,CHAR(160),""))),0)*IFERROR(VALUE(TRIM(SUBSTITUTE($AG70,CHAR(160),""))),0)),
$BC70="Devis 2",
IF(ISBLANK(AV70),"",IFERROR(VALUE(TRIM(SUBSTITUTE(AV70,CHAR(160),""))),0)*IFERROR(VALUE(TRIM(SUBSTITUTE($AG70,CHAR(160),""))),0)),
$BC70="Devis 3",
IF(ISBLANK(BA70),"",IFERROR(VALUE(TRIM(SUBSTITUTE(BA70,CHAR(160),""))),0)*IFERROR(VALUE(TRIM(SUBSTITUTE($AG70,CHAR(160),""))),0)),
TRUE,0
)
)</f>
        <v/>
      </c>
      <c r="BJ70" s="612" t="str">
        <f t="shared" ref="BJ70:BJ104" si="85">IF(BH70="","",BH70+BI70)</f>
        <v/>
      </c>
      <c r="BK70" s="608"/>
      <c r="BL70" s="555" t="str" cm="1">
        <f t="array" ref="BL70">IF(OR(BJ70="",BG70="",BH70="",BE70="",BI70="",BF70=""),"",_xlfn.IFS(
ROUND(IFERROR(VALUE(TRIM(SUBSTITUTE(BJ70,CHAR(160),""))),0),2)&gt;
ROUND(IFERROR(VALUE(TRIM(SUBSTITUTE(BG70,CHAR(160),""))),0),2),
"KO : Le montant retenu TTC est supérieur au montant raisonnable TTC. Merci de revoir la ligne de dépense ou plafonner son montant.",
ROUND(IFERROR(VALUE(TRIM(SUBSTITUTE(BH70,CHAR(160),""))),0),2)&gt;
ROUND(IFERROR(VALUE(TRIM(SUBSTITUTE(BE70,CHAR(160),""))),0),2),
"Attention : Le montant retenu HT est supérieur au montant HT raisonnable. Merci de revoir la ligne de dépense, plafonner son montant, ou justifier la reventillation HT / TVA.",
ROUND(IFERROR(VALUE(TRIM(SUBSTITUTE(BI70,CHAR(160),""))),0),2)&gt;
ROUND(IFERROR(VALUE(TRIM(SUBSTITUTE(BF70,CHAR(160),""))),0),2),
"Attention : Le montant TVA retenu est supérieur au montant TVA raisonnable. Merci de revoir la ligne de dépense, plafonner son montant, ou justifier la reventillation HT / TVA.",
ROUND(IFERROR(VALUE(TRIM(SUBSTITUTE(BJ70,CHAR(160),""))),0),2)&gt;
ROUND(IFERROR(VALUE(TRIM(SUBSTITUTE(MIN(O70,T70,Y70),CHAR(160),""))),0),2),
"Attention : Le devis retenu n'est pas le moins cher. Une justification de la part du porteur est nécessaire.",
ROUND(IFERROR(VALUE(TRIM(SUBSTITUTE(BJ70,CHAR(160),""))),0),2)=0,
"Attention : montant présenté entièrement écarté",
ROUND(IFERROR(VALUE(TRIM(SUBSTITUTE(BG70,CHAR(160),""))),0),2)=
ROUND(IFERROR(VALUE(TRIM(SUBSTITUTE(BJ70,CHAR(160),""))),0),2),
"OK",
ROUND(IFERROR(VALUE(TRIM(SUBSTITUTE(BG70,CHAR(160),""))),0),2)&gt;
ROUND(IFERROR(VALUE(TRIM(SUBSTITUTE(BJ70,CHAR(160),""))),0),2),
" OK : Montant instruit inférieur au montant raisonnable.",
TRUE,""
))</f>
        <v/>
      </c>
      <c r="BM70" s="555" t="str" cm="1">
        <f t="array" ref="BM70">IF(OR(BJ70="",AC70="",BH70="",AA70="",BI70="",AB70=""),"",_xlfn.IFS(
ROUND(IFERROR(VALUE(TRIM(SUBSTITUTE(BJ70,CHAR(160),""))),0),2)&gt;
ROUND(IFERROR(VALUE(TRIM(SUBSTITUTE(AC70,CHAR(160),""))),0),2),
"KO : Le montant retenu TTC est supérieur au montant présenté TTC. Merci de revoir la ligne de dépense ou plafonner son montant.",
ROUND(IFERROR(VALUE(TRIM(SUBSTITUTE(BH70,CHAR(160),""))),0),2)&gt;
ROUND(IFERROR(VALUE(TRIM(SUBSTITUTE(AA70,CHAR(160),""))),0),2),
"Attention : Le montant retenu HT est supérieur au montant HT présenté. Merci de revoir la ligne de dépense, plafonner son montant, ou justifier la reventillation HT / TVA.",
ROUND(IFERROR(VALUE(TRIM(SUBSTITUTE(BI70,CHAR(160),""))),0),2)&gt;
ROUND(IFERROR(VALUE(TRIM(SUBSTITUTE(AB70,CHAR(160),""))),0),2),
"Attention : Le montant TVA retenu est supérieur au montant TVA présenté. Merci de revoir la ligne de dépense, plafonner son montant, ou justifier la reventillation HT / TVA.",
ROUND(IFERROR(VALUE(TRIM(SUBSTITUTE(AC70,CHAR(160),""))),0),2)=0,
"",
ROUND(IFERROR(VALUE(TRIM(SUBSTITUTE(BJ70,CHAR(160),""))),0),2)=
ROUND(IFERROR(VALUE(TRIM(SUBSTITUTE(AC70,CHAR(160),""))),0),2),
"OK",
ROUND(IFERROR(VALUE(TRIM(SUBSTITUTE(BJ70,CHAR(160),""))),0),2)=0,
"Attention : Montant présenté entièrement rejeté.",
ROUND(IFERROR(VALUE(TRIM(SUBSTITUTE(BJ70,CHAR(160),""))),0),2)&lt;
ROUND(IFERROR(VALUE(TRIM(SUBSTITUTE(AC70,CHAR(160),""))),0),2),
"Attention : Montant présenté partiellement rejeté.",
TRUE,""
))</f>
        <v/>
      </c>
      <c r="BN70" s="554" t="str">
        <f t="shared" ref="BN70:BN104" si="86">IF(OR(AA70="",BH70=""),"",(IFERROR(VALUE(TRIM(SUBSTITUTE(AA70,CHAR(160),""))),0))-(IFERROR(VALUE(TRIM(SUBSTITUTE(BH70,CHAR(160),""))),0)))</f>
        <v/>
      </c>
      <c r="BO70" s="554" t="str">
        <f t="shared" ref="BO70:BO104" si="87">IF(OR(AB70="",BI70=""),"",(IFERROR(VALUE(TRIM(SUBSTITUTE(AB70,CHAR(160),""))),0))-(IFERROR(VALUE(TRIM(SUBSTITUTE(BI70,CHAR(160),""))),0)))</f>
        <v/>
      </c>
      <c r="BP70" s="645" t="str">
        <f t="shared" ref="BP70:BP104" si="88">IF(OR(AC70="",BJ70=""),"",(IFERROR(VALUE(TRIM(SUBSTITUTE(AC70,CHAR(160),""))),0))-(IFERROR(VALUE(TRIM(SUBSTITUTE(BJ70,CHAR(160),""))),0)))</f>
        <v/>
      </c>
    </row>
    <row r="71" spans="1:68" ht="15" customHeight="1">
      <c r="A71" s="630">
        <v>67</v>
      </c>
      <c r="B71" s="545"/>
      <c r="C71" s="545"/>
      <c r="D71" s="546"/>
      <c r="E71" s="545"/>
      <c r="F71" s="557"/>
      <c r="G71" s="552"/>
      <c r="H71" s="556"/>
      <c r="I71" s="545"/>
      <c r="J71" s="561"/>
      <c r="K71" s="564"/>
      <c r="L71" s="557"/>
      <c r="M71" s="548"/>
      <c r="N71" s="549"/>
      <c r="O71" s="573" t="str">
        <f t="shared" si="54"/>
        <v/>
      </c>
      <c r="P71" s="575"/>
      <c r="Q71" s="550"/>
      <c r="R71" s="549"/>
      <c r="S71" s="549"/>
      <c r="T71" s="573" t="str">
        <f t="shared" si="53"/>
        <v/>
      </c>
      <c r="U71" s="586"/>
      <c r="V71" s="549"/>
      <c r="W71" s="549"/>
      <c r="X71" s="549"/>
      <c r="Y71" s="587" t="str">
        <f t="shared" si="55"/>
        <v/>
      </c>
      <c r="Z71" s="114"/>
      <c r="AA71" s="600" t="str" cm="1">
        <f t="array" ref="AA71">IF((_xlfn.IFS(TRIM(SUBSTITUTE(Z71,CHAR(160),""))="Devis 1",IFERROR(VALUE(TRIM(SUBSTITUTE(M71,CHAR(160),""))),0),TRIM(SUBSTITUTE(Z71,CHAR(160),""))="Devis 2",IFERROR(VALUE(TRIM(SUBSTITUTE(R71,CHAR(160),""))),0),TRIM(SUBSTITUTE(Z71,CHAR(160),""))="Devis 3",IFERROR(VALUE(TRIM(SUBSTITUTE(W71,CHAR(160),""))),0),TRUE,0)*IFERROR(VALUE(TRIM(SUBSTITUTE(D71,CHAR(160),""))),0))=0,"",_xlfn.IFS(TRIM(SUBSTITUTE(Z71,CHAR(160),""))="Devis 1",IFERROR(VALUE(TRIM(SUBSTITUTE(M71,CHAR(160),""))),0),TRIM(SUBSTITUTE(Z71,CHAR(160),""))="Devis 2",IFERROR(VALUE(TRIM(SUBSTITUTE(R71,CHAR(160),""))),0),TRIM(SUBSTITUTE(Z71,CHAR(160),""))="Devis 3",IFERROR(VALUE(TRIM(SUBSTITUTE(W71,CHAR(160),""))),0),TRUE,0)*IFERROR(VALUE(TRIM(SUBSTITUTE(D71,CHAR(160),""))),0))</f>
        <v/>
      </c>
      <c r="AB71" s="551" t="str" cm="1">
        <f t="array" ref="AB71">IF(ROUND((_xlfn.IFS(TRIM(SUBSTITUTE(Z71,CHAR(160),""))="Devis 1",IFERROR(VALUE(TRIM(SUBSTITUTE(N71,CHAR(160),""))),0),TRIM(SUBSTITUTE(Z71,CHAR(160),""))="Devis 2",IFERROR(VALUE(TRIM(SUBSTITUTE(S71,CHAR(160),""))),0),TRIM(SUBSTITUTE(Z71,CHAR(160),""))="Devis 3",IFERROR(VALUE(TRIM(SUBSTITUTE(X71,CHAR(160),""))),0),TRUE,0)*IFERROR(VALUE(TRIM(SUBSTITUTE(D71,CHAR(160),""))),0)),2)=0,IF(AA71&lt;&gt;"",0,""),ROUND((_xlfn.IFS(TRIM(SUBSTITUTE(Z71,CHAR(160),""))="Devis 1",IFERROR(VALUE(TRIM(SUBSTITUTE(N71,CHAR(160),""))),0),TRIM(SUBSTITUTE(Z71,CHAR(160),""))="Devis 2",IFERROR(VALUE(TRIM(SUBSTITUTE(S71,CHAR(160),""))),0),TRIM(SUBSTITUTE(Z71,CHAR(160),""))="Devis 3",IFERROR(VALUE(TRIM(SUBSTITUTE(X71,CHAR(160),""))),0),TRUE,0)*IFERROR(VALUE(TRIM(SUBSTITUTE(D71,CHAR(160),""))),0)),2))</f>
        <v/>
      </c>
      <c r="AC71" s="601" t="str">
        <f t="shared" si="56"/>
        <v/>
      </c>
      <c r="AD71" s="629"/>
      <c r="AE71" s="644" t="str">
        <f t="shared" si="57"/>
        <v/>
      </c>
      <c r="AF71" s="553" t="str">
        <f t="shared" si="58"/>
        <v/>
      </c>
      <c r="AG71" s="553" t="str">
        <f t="shared" si="59"/>
        <v/>
      </c>
      <c r="AH71" s="553" t="str">
        <f t="shared" si="60"/>
        <v/>
      </c>
      <c r="AI71" s="553" t="str">
        <f t="shared" si="61"/>
        <v/>
      </c>
      <c r="AJ71" s="553" t="str">
        <f t="shared" si="62"/>
        <v/>
      </c>
      <c r="AK71" s="553" t="str">
        <f t="shared" si="63"/>
        <v/>
      </c>
      <c r="AL71" s="553" t="str">
        <f t="shared" si="64"/>
        <v/>
      </c>
      <c r="AM71" s="517" t="str">
        <f t="shared" si="65"/>
        <v/>
      </c>
      <c r="AN71" s="651" t="str">
        <f t="shared" si="66"/>
        <v/>
      </c>
      <c r="AO71" s="553" t="str">
        <f t="shared" si="67"/>
        <v/>
      </c>
      <c r="AP71" s="553" t="str">
        <f t="shared" si="68"/>
        <v/>
      </c>
      <c r="AQ71" s="553" t="str">
        <f t="shared" si="69"/>
        <v/>
      </c>
      <c r="AR71" s="573" t="str">
        <f t="shared" si="70"/>
        <v/>
      </c>
      <c r="AS71" s="656" t="str">
        <f t="shared" si="71"/>
        <v/>
      </c>
      <c r="AT71" s="553" t="str">
        <f t="shared" si="72"/>
        <v/>
      </c>
      <c r="AU71" s="553" t="str">
        <f t="shared" si="73"/>
        <v/>
      </c>
      <c r="AV71" s="553" t="str">
        <f t="shared" si="74"/>
        <v/>
      </c>
      <c r="AW71" s="573" t="str">
        <f t="shared" si="75"/>
        <v/>
      </c>
      <c r="AX71" s="657" t="str">
        <f t="shared" si="76"/>
        <v/>
      </c>
      <c r="AY71" s="553" t="str">
        <f t="shared" si="77"/>
        <v/>
      </c>
      <c r="AZ71" s="553" t="str">
        <f t="shared" si="78"/>
        <v/>
      </c>
      <c r="BA71" s="553" t="str">
        <f t="shared" si="79"/>
        <v/>
      </c>
      <c r="BB71" s="596" t="str">
        <f t="shared" si="80"/>
        <v/>
      </c>
      <c r="BC71" s="591" t="str">
        <f t="shared" si="81"/>
        <v/>
      </c>
      <c r="BD71" s="547"/>
      <c r="BE71" s="554" t="str">
        <f t="shared" si="82"/>
        <v/>
      </c>
      <c r="BF71" s="554" t="str">
        <f t="shared" si="83"/>
        <v/>
      </c>
      <c r="BG71" s="606" t="str">
        <f t="shared" si="84"/>
        <v/>
      </c>
      <c r="BH71" s="611" t="str" cm="1">
        <f t="array" ref="BH71">IF($AG71="","",
_xlfn.IFS(
$BC71="Devis 1",
IF(ISBLANK(AP71),"",IFERROR(VALUE(TRIM(SUBSTITUTE(AP71,CHAR(160),""))),0)*IFERROR(VALUE(TRIM(SUBSTITUTE($AG71,CHAR(160),""))),0)),
$BC71="Devis 2",
IF(ISBLANK(AU71),"",IFERROR(VALUE(TRIM(SUBSTITUTE(AU71,CHAR(160),""))),0)*IFERROR(VALUE(TRIM(SUBSTITUTE($AG71,CHAR(160),""))),0)),
$BC71="Devis 3",
IF(ISBLANK(AZ71),"",IFERROR(VALUE(TRIM(SUBSTITUTE(AZ71,CHAR(160),""))),0)*IFERROR(VALUE(TRIM(SUBSTITUTE($AG71,CHAR(160),""))),0)),
TRUE,0
)
)</f>
        <v/>
      </c>
      <c r="BI71" s="611" t="str" cm="1">
        <f t="array" ref="BI71">IF($AG71="","",
_xlfn.IFS(
$BC71="Devis 1",
IF(ISBLANK(AQ71),"",IFERROR(VALUE(TRIM(SUBSTITUTE(AQ71,CHAR(160),""))),0)*IFERROR(VALUE(TRIM(SUBSTITUTE($AG71,CHAR(160),""))),0)),
$BC71="Devis 2",
IF(ISBLANK(AV71),"",IFERROR(VALUE(TRIM(SUBSTITUTE(AV71,CHAR(160),""))),0)*IFERROR(VALUE(TRIM(SUBSTITUTE($AG71,CHAR(160),""))),0)),
$BC71="Devis 3",
IF(ISBLANK(BA71),"",IFERROR(VALUE(TRIM(SUBSTITUTE(BA71,CHAR(160),""))),0)*IFERROR(VALUE(TRIM(SUBSTITUTE($AG71,CHAR(160),""))),0)),
TRUE,0
)
)</f>
        <v/>
      </c>
      <c r="BJ71" s="612" t="str">
        <f t="shared" si="85"/>
        <v/>
      </c>
      <c r="BK71" s="608"/>
      <c r="BL71" s="555" t="str" cm="1">
        <f t="array" ref="BL71">IF(OR(BJ71="",BG71="",BH71="",BE71="",BI71="",BF71=""),"",_xlfn.IFS(
ROUND(IFERROR(VALUE(TRIM(SUBSTITUTE(BJ71,CHAR(160),""))),0),2)&gt;
ROUND(IFERROR(VALUE(TRIM(SUBSTITUTE(BG71,CHAR(160),""))),0),2),
"KO : Le montant retenu TTC est supérieur au montant raisonnable TTC. Merci de revoir la ligne de dépense ou plafonner son montant.",
ROUND(IFERROR(VALUE(TRIM(SUBSTITUTE(BH71,CHAR(160),""))),0),2)&gt;
ROUND(IFERROR(VALUE(TRIM(SUBSTITUTE(BE71,CHAR(160),""))),0),2),
"Attention : Le montant retenu HT est supérieur au montant HT raisonnable. Merci de revoir la ligne de dépense, plafonner son montant, ou justifier la reventillation HT / TVA.",
ROUND(IFERROR(VALUE(TRIM(SUBSTITUTE(BI71,CHAR(160),""))),0),2)&gt;
ROUND(IFERROR(VALUE(TRIM(SUBSTITUTE(BF71,CHAR(160),""))),0),2),
"Attention : Le montant TVA retenu est supérieur au montant TVA raisonnable. Merci de revoir la ligne de dépense, plafonner son montant, ou justifier la reventillation HT / TVA.",
ROUND(IFERROR(VALUE(TRIM(SUBSTITUTE(BJ71,CHAR(160),""))),0),2)&gt;
ROUND(IFERROR(VALUE(TRIM(SUBSTITUTE(MIN(O71,T71,Y71),CHAR(160),""))),0),2),
"Attention : Le devis retenu n'est pas le moins cher. Une justification de la part du porteur est nécessaire.",
ROUND(IFERROR(VALUE(TRIM(SUBSTITUTE(BJ71,CHAR(160),""))),0),2)=0,
"Attention : montant présenté entièrement écarté",
ROUND(IFERROR(VALUE(TRIM(SUBSTITUTE(BG71,CHAR(160),""))),0),2)=
ROUND(IFERROR(VALUE(TRIM(SUBSTITUTE(BJ71,CHAR(160),""))),0),2),
"OK",
ROUND(IFERROR(VALUE(TRIM(SUBSTITUTE(BG71,CHAR(160),""))),0),2)&gt;
ROUND(IFERROR(VALUE(TRIM(SUBSTITUTE(BJ71,CHAR(160),""))),0),2),
" OK : Montant instruit inférieur au montant raisonnable.",
TRUE,""
))</f>
        <v/>
      </c>
      <c r="BM71" s="555" t="str" cm="1">
        <f t="array" ref="BM71">IF(OR(BJ71="",AC71="",BH71="",AA71="",BI71="",AB71=""),"",_xlfn.IFS(
ROUND(IFERROR(VALUE(TRIM(SUBSTITUTE(BJ71,CHAR(160),""))),0),2)&gt;
ROUND(IFERROR(VALUE(TRIM(SUBSTITUTE(AC71,CHAR(160),""))),0),2),
"KO : Le montant retenu TTC est supérieur au montant présenté TTC. Merci de revoir la ligne de dépense ou plafonner son montant.",
ROUND(IFERROR(VALUE(TRIM(SUBSTITUTE(BH71,CHAR(160),""))),0),2)&gt;
ROUND(IFERROR(VALUE(TRIM(SUBSTITUTE(AA71,CHAR(160),""))),0),2),
"Attention : Le montant retenu HT est supérieur au montant HT présenté. Merci de revoir la ligne de dépense, plafonner son montant, ou justifier la reventillation HT / TVA.",
ROUND(IFERROR(VALUE(TRIM(SUBSTITUTE(BI71,CHAR(160),""))),0),2)&gt;
ROUND(IFERROR(VALUE(TRIM(SUBSTITUTE(AB71,CHAR(160),""))),0),2),
"Attention : Le montant TVA retenu est supérieur au montant TVA présenté. Merci de revoir la ligne de dépense, plafonner son montant, ou justifier la reventillation HT / TVA.",
ROUND(IFERROR(VALUE(TRIM(SUBSTITUTE(AC71,CHAR(160),""))),0),2)=0,
"",
ROUND(IFERROR(VALUE(TRIM(SUBSTITUTE(BJ71,CHAR(160),""))),0),2)=
ROUND(IFERROR(VALUE(TRIM(SUBSTITUTE(AC71,CHAR(160),""))),0),2),
"OK",
ROUND(IFERROR(VALUE(TRIM(SUBSTITUTE(BJ71,CHAR(160),""))),0),2)=0,
"Attention : Montant présenté entièrement rejeté.",
ROUND(IFERROR(VALUE(TRIM(SUBSTITUTE(BJ71,CHAR(160),""))),0),2)&lt;
ROUND(IFERROR(VALUE(TRIM(SUBSTITUTE(AC71,CHAR(160),""))),0),2),
"Attention : Montant présenté partiellement rejeté.",
TRUE,""
))</f>
        <v/>
      </c>
      <c r="BN71" s="554" t="str">
        <f t="shared" si="86"/>
        <v/>
      </c>
      <c r="BO71" s="554" t="str">
        <f t="shared" si="87"/>
        <v/>
      </c>
      <c r="BP71" s="645" t="str">
        <f t="shared" si="88"/>
        <v/>
      </c>
    </row>
    <row r="72" spans="1:68" ht="15" customHeight="1">
      <c r="A72" s="630">
        <v>68</v>
      </c>
      <c r="B72" s="545"/>
      <c r="C72" s="545"/>
      <c r="D72" s="546"/>
      <c r="E72" s="545"/>
      <c r="F72" s="557"/>
      <c r="G72" s="552"/>
      <c r="H72" s="556"/>
      <c r="I72" s="545"/>
      <c r="J72" s="561"/>
      <c r="K72" s="564"/>
      <c r="L72" s="557"/>
      <c r="M72" s="548"/>
      <c r="N72" s="549"/>
      <c r="O72" s="573" t="str">
        <f t="shared" si="54"/>
        <v/>
      </c>
      <c r="P72" s="575"/>
      <c r="Q72" s="550"/>
      <c r="R72" s="549"/>
      <c r="S72" s="549"/>
      <c r="T72" s="573" t="str">
        <f t="shared" si="53"/>
        <v/>
      </c>
      <c r="U72" s="586"/>
      <c r="V72" s="549"/>
      <c r="W72" s="549"/>
      <c r="X72" s="549"/>
      <c r="Y72" s="587" t="str">
        <f t="shared" si="55"/>
        <v/>
      </c>
      <c r="Z72" s="114"/>
      <c r="AA72" s="600" t="str" cm="1">
        <f t="array" ref="AA72">IF((_xlfn.IFS(TRIM(SUBSTITUTE(Z72,CHAR(160),""))="Devis 1",IFERROR(VALUE(TRIM(SUBSTITUTE(M72,CHAR(160),""))),0),TRIM(SUBSTITUTE(Z72,CHAR(160),""))="Devis 2",IFERROR(VALUE(TRIM(SUBSTITUTE(R72,CHAR(160),""))),0),TRIM(SUBSTITUTE(Z72,CHAR(160),""))="Devis 3",IFERROR(VALUE(TRIM(SUBSTITUTE(W72,CHAR(160),""))),0),TRUE,0)*IFERROR(VALUE(TRIM(SUBSTITUTE(D72,CHAR(160),""))),0))=0,"",_xlfn.IFS(TRIM(SUBSTITUTE(Z72,CHAR(160),""))="Devis 1",IFERROR(VALUE(TRIM(SUBSTITUTE(M72,CHAR(160),""))),0),TRIM(SUBSTITUTE(Z72,CHAR(160),""))="Devis 2",IFERROR(VALUE(TRIM(SUBSTITUTE(R72,CHAR(160),""))),0),TRIM(SUBSTITUTE(Z72,CHAR(160),""))="Devis 3",IFERROR(VALUE(TRIM(SUBSTITUTE(W72,CHAR(160),""))),0),TRUE,0)*IFERROR(VALUE(TRIM(SUBSTITUTE(D72,CHAR(160),""))),0))</f>
        <v/>
      </c>
      <c r="AB72" s="551" t="str" cm="1">
        <f t="array" ref="AB72">IF(ROUND((_xlfn.IFS(TRIM(SUBSTITUTE(Z72,CHAR(160),""))="Devis 1",IFERROR(VALUE(TRIM(SUBSTITUTE(N72,CHAR(160),""))),0),TRIM(SUBSTITUTE(Z72,CHAR(160),""))="Devis 2",IFERROR(VALUE(TRIM(SUBSTITUTE(S72,CHAR(160),""))),0),TRIM(SUBSTITUTE(Z72,CHAR(160),""))="Devis 3",IFERROR(VALUE(TRIM(SUBSTITUTE(X72,CHAR(160),""))),0),TRUE,0)*IFERROR(VALUE(TRIM(SUBSTITUTE(D72,CHAR(160),""))),0)),2)=0,IF(AA72&lt;&gt;"",0,""),ROUND((_xlfn.IFS(TRIM(SUBSTITUTE(Z72,CHAR(160),""))="Devis 1",IFERROR(VALUE(TRIM(SUBSTITUTE(N72,CHAR(160),""))),0),TRIM(SUBSTITUTE(Z72,CHAR(160),""))="Devis 2",IFERROR(VALUE(TRIM(SUBSTITUTE(S72,CHAR(160),""))),0),TRIM(SUBSTITUTE(Z72,CHAR(160),""))="Devis 3",IFERROR(VALUE(TRIM(SUBSTITUTE(X72,CHAR(160),""))),0),TRUE,0)*IFERROR(VALUE(TRIM(SUBSTITUTE(D72,CHAR(160),""))),0)),2))</f>
        <v/>
      </c>
      <c r="AC72" s="601" t="str">
        <f t="shared" si="56"/>
        <v/>
      </c>
      <c r="AD72" s="629"/>
      <c r="AE72" s="644" t="str">
        <f t="shared" si="57"/>
        <v/>
      </c>
      <c r="AF72" s="553" t="str">
        <f t="shared" si="58"/>
        <v/>
      </c>
      <c r="AG72" s="553" t="str">
        <f t="shared" si="59"/>
        <v/>
      </c>
      <c r="AH72" s="553" t="str">
        <f t="shared" si="60"/>
        <v/>
      </c>
      <c r="AI72" s="553" t="str">
        <f t="shared" si="61"/>
        <v/>
      </c>
      <c r="AJ72" s="553" t="str">
        <f t="shared" si="62"/>
        <v/>
      </c>
      <c r="AK72" s="553" t="str">
        <f t="shared" si="63"/>
        <v/>
      </c>
      <c r="AL72" s="553" t="str">
        <f t="shared" si="64"/>
        <v/>
      </c>
      <c r="AM72" s="517" t="str">
        <f t="shared" si="65"/>
        <v/>
      </c>
      <c r="AN72" s="651" t="str">
        <f t="shared" si="66"/>
        <v/>
      </c>
      <c r="AO72" s="553" t="str">
        <f t="shared" si="67"/>
        <v/>
      </c>
      <c r="AP72" s="553" t="str">
        <f t="shared" si="68"/>
        <v/>
      </c>
      <c r="AQ72" s="553" t="str">
        <f t="shared" si="69"/>
        <v/>
      </c>
      <c r="AR72" s="573" t="str">
        <f t="shared" si="70"/>
        <v/>
      </c>
      <c r="AS72" s="656" t="str">
        <f t="shared" si="71"/>
        <v/>
      </c>
      <c r="AT72" s="553" t="str">
        <f t="shared" si="72"/>
        <v/>
      </c>
      <c r="AU72" s="553" t="str">
        <f t="shared" si="73"/>
        <v/>
      </c>
      <c r="AV72" s="553" t="str">
        <f t="shared" si="74"/>
        <v/>
      </c>
      <c r="AW72" s="573" t="str">
        <f t="shared" si="75"/>
        <v/>
      </c>
      <c r="AX72" s="657" t="str">
        <f t="shared" si="76"/>
        <v/>
      </c>
      <c r="AY72" s="553" t="str">
        <f t="shared" si="77"/>
        <v/>
      </c>
      <c r="AZ72" s="553" t="str">
        <f t="shared" si="78"/>
        <v/>
      </c>
      <c r="BA72" s="553" t="str">
        <f t="shared" si="79"/>
        <v/>
      </c>
      <c r="BB72" s="596" t="str">
        <f t="shared" si="80"/>
        <v/>
      </c>
      <c r="BC72" s="591" t="str">
        <f t="shared" si="81"/>
        <v/>
      </c>
      <c r="BD72" s="547"/>
      <c r="BE72" s="554" t="str">
        <f t="shared" si="82"/>
        <v/>
      </c>
      <c r="BF72" s="554" t="str">
        <f t="shared" si="83"/>
        <v/>
      </c>
      <c r="BG72" s="606" t="str">
        <f t="shared" si="84"/>
        <v/>
      </c>
      <c r="BH72" s="611" t="str" cm="1">
        <f t="array" ref="BH72">IF($AG72="","",
_xlfn.IFS(
$BC72="Devis 1",
IF(ISBLANK(AP72),"",IFERROR(VALUE(TRIM(SUBSTITUTE(AP72,CHAR(160),""))),0)*IFERROR(VALUE(TRIM(SUBSTITUTE($AG72,CHAR(160),""))),0)),
$BC72="Devis 2",
IF(ISBLANK(AU72),"",IFERROR(VALUE(TRIM(SUBSTITUTE(AU72,CHAR(160),""))),0)*IFERROR(VALUE(TRIM(SUBSTITUTE($AG72,CHAR(160),""))),0)),
$BC72="Devis 3",
IF(ISBLANK(AZ72),"",IFERROR(VALUE(TRIM(SUBSTITUTE(AZ72,CHAR(160),""))),0)*IFERROR(VALUE(TRIM(SUBSTITUTE($AG72,CHAR(160),""))),0)),
TRUE,0
)
)</f>
        <v/>
      </c>
      <c r="BI72" s="611" t="str" cm="1">
        <f t="array" ref="BI72">IF($AG72="","",
_xlfn.IFS(
$BC72="Devis 1",
IF(ISBLANK(AQ72),"",IFERROR(VALUE(TRIM(SUBSTITUTE(AQ72,CHAR(160),""))),0)*IFERROR(VALUE(TRIM(SUBSTITUTE($AG72,CHAR(160),""))),0)),
$BC72="Devis 2",
IF(ISBLANK(AV72),"",IFERROR(VALUE(TRIM(SUBSTITUTE(AV72,CHAR(160),""))),0)*IFERROR(VALUE(TRIM(SUBSTITUTE($AG72,CHAR(160),""))),0)),
$BC72="Devis 3",
IF(ISBLANK(BA72),"",IFERROR(VALUE(TRIM(SUBSTITUTE(BA72,CHAR(160),""))),0)*IFERROR(VALUE(TRIM(SUBSTITUTE($AG72,CHAR(160),""))),0)),
TRUE,0
)
)</f>
        <v/>
      </c>
      <c r="BJ72" s="612" t="str">
        <f t="shared" si="85"/>
        <v/>
      </c>
      <c r="BK72" s="608"/>
      <c r="BL72" s="555" t="str" cm="1">
        <f t="array" ref="BL72">IF(OR(BJ72="",BG72="",BH72="",BE72="",BI72="",BF72=""),"",_xlfn.IFS(
ROUND(IFERROR(VALUE(TRIM(SUBSTITUTE(BJ72,CHAR(160),""))),0),2)&gt;
ROUND(IFERROR(VALUE(TRIM(SUBSTITUTE(BG72,CHAR(160),""))),0),2),
"KO : Le montant retenu TTC est supérieur au montant raisonnable TTC. Merci de revoir la ligne de dépense ou plafonner son montant.",
ROUND(IFERROR(VALUE(TRIM(SUBSTITUTE(BH72,CHAR(160),""))),0),2)&gt;
ROUND(IFERROR(VALUE(TRIM(SUBSTITUTE(BE72,CHAR(160),""))),0),2),
"Attention : Le montant retenu HT est supérieur au montant HT raisonnable. Merci de revoir la ligne de dépense, plafonner son montant, ou justifier la reventillation HT / TVA.",
ROUND(IFERROR(VALUE(TRIM(SUBSTITUTE(BI72,CHAR(160),""))),0),2)&gt;
ROUND(IFERROR(VALUE(TRIM(SUBSTITUTE(BF72,CHAR(160),""))),0),2),
"Attention : Le montant TVA retenu est supérieur au montant TVA raisonnable. Merci de revoir la ligne de dépense, plafonner son montant, ou justifier la reventillation HT / TVA.",
ROUND(IFERROR(VALUE(TRIM(SUBSTITUTE(BJ72,CHAR(160),""))),0),2)&gt;
ROUND(IFERROR(VALUE(TRIM(SUBSTITUTE(MIN(O72,T72,Y72),CHAR(160),""))),0),2),
"Attention : Le devis retenu n'est pas le moins cher. Une justification de la part du porteur est nécessaire.",
ROUND(IFERROR(VALUE(TRIM(SUBSTITUTE(BJ72,CHAR(160),""))),0),2)=0,
"Attention : montant présenté entièrement écarté",
ROUND(IFERROR(VALUE(TRIM(SUBSTITUTE(BG72,CHAR(160),""))),0),2)=
ROUND(IFERROR(VALUE(TRIM(SUBSTITUTE(BJ72,CHAR(160),""))),0),2),
"OK",
ROUND(IFERROR(VALUE(TRIM(SUBSTITUTE(BG72,CHAR(160),""))),0),2)&gt;
ROUND(IFERROR(VALUE(TRIM(SUBSTITUTE(BJ72,CHAR(160),""))),0),2),
" OK : Montant instruit inférieur au montant raisonnable.",
TRUE,""
))</f>
        <v/>
      </c>
      <c r="BM72" s="555" t="str" cm="1">
        <f t="array" ref="BM72">IF(OR(BJ72="",AC72="",BH72="",AA72="",BI72="",AB72=""),"",_xlfn.IFS(
ROUND(IFERROR(VALUE(TRIM(SUBSTITUTE(BJ72,CHAR(160),""))),0),2)&gt;
ROUND(IFERROR(VALUE(TRIM(SUBSTITUTE(AC72,CHAR(160),""))),0),2),
"KO : Le montant retenu TTC est supérieur au montant présenté TTC. Merci de revoir la ligne de dépense ou plafonner son montant.",
ROUND(IFERROR(VALUE(TRIM(SUBSTITUTE(BH72,CHAR(160),""))),0),2)&gt;
ROUND(IFERROR(VALUE(TRIM(SUBSTITUTE(AA72,CHAR(160),""))),0),2),
"Attention : Le montant retenu HT est supérieur au montant HT présenté. Merci de revoir la ligne de dépense, plafonner son montant, ou justifier la reventillation HT / TVA.",
ROUND(IFERROR(VALUE(TRIM(SUBSTITUTE(BI72,CHAR(160),""))),0),2)&gt;
ROUND(IFERROR(VALUE(TRIM(SUBSTITUTE(AB72,CHAR(160),""))),0),2),
"Attention : Le montant TVA retenu est supérieur au montant TVA présenté. Merci de revoir la ligne de dépense, plafonner son montant, ou justifier la reventillation HT / TVA.",
ROUND(IFERROR(VALUE(TRIM(SUBSTITUTE(AC72,CHAR(160),""))),0),2)=0,
"",
ROUND(IFERROR(VALUE(TRIM(SUBSTITUTE(BJ72,CHAR(160),""))),0),2)=
ROUND(IFERROR(VALUE(TRIM(SUBSTITUTE(AC72,CHAR(160),""))),0),2),
"OK",
ROUND(IFERROR(VALUE(TRIM(SUBSTITUTE(BJ72,CHAR(160),""))),0),2)=0,
"Attention : Montant présenté entièrement rejeté.",
ROUND(IFERROR(VALUE(TRIM(SUBSTITUTE(BJ72,CHAR(160),""))),0),2)&lt;
ROUND(IFERROR(VALUE(TRIM(SUBSTITUTE(AC72,CHAR(160),""))),0),2),
"Attention : Montant présenté partiellement rejeté.",
TRUE,""
))</f>
        <v/>
      </c>
      <c r="BN72" s="554" t="str">
        <f t="shared" si="86"/>
        <v/>
      </c>
      <c r="BO72" s="554" t="str">
        <f t="shared" si="87"/>
        <v/>
      </c>
      <c r="BP72" s="645" t="str">
        <f t="shared" si="88"/>
        <v/>
      </c>
    </row>
    <row r="73" spans="1:68" ht="15" customHeight="1">
      <c r="A73" s="630">
        <v>69</v>
      </c>
      <c r="B73" s="545"/>
      <c r="C73" s="545"/>
      <c r="D73" s="546"/>
      <c r="E73" s="545"/>
      <c r="F73" s="557"/>
      <c r="G73" s="552"/>
      <c r="H73" s="556"/>
      <c r="I73" s="545"/>
      <c r="J73" s="561"/>
      <c r="K73" s="564"/>
      <c r="L73" s="557"/>
      <c r="M73" s="548"/>
      <c r="N73" s="549"/>
      <c r="O73" s="573" t="str">
        <f t="shared" si="54"/>
        <v/>
      </c>
      <c r="P73" s="575"/>
      <c r="Q73" s="550"/>
      <c r="R73" s="549"/>
      <c r="S73" s="549"/>
      <c r="T73" s="573" t="str">
        <f t="shared" si="53"/>
        <v/>
      </c>
      <c r="U73" s="586"/>
      <c r="V73" s="549"/>
      <c r="W73" s="549"/>
      <c r="X73" s="549"/>
      <c r="Y73" s="587" t="str">
        <f t="shared" si="55"/>
        <v/>
      </c>
      <c r="Z73" s="114"/>
      <c r="AA73" s="600" t="str" cm="1">
        <f t="array" ref="AA73">IF((_xlfn.IFS(TRIM(SUBSTITUTE(Z73,CHAR(160),""))="Devis 1",IFERROR(VALUE(TRIM(SUBSTITUTE(M73,CHAR(160),""))),0),TRIM(SUBSTITUTE(Z73,CHAR(160),""))="Devis 2",IFERROR(VALUE(TRIM(SUBSTITUTE(R73,CHAR(160),""))),0),TRIM(SUBSTITUTE(Z73,CHAR(160),""))="Devis 3",IFERROR(VALUE(TRIM(SUBSTITUTE(W73,CHAR(160),""))),0),TRUE,0)*IFERROR(VALUE(TRIM(SUBSTITUTE(D73,CHAR(160),""))),0))=0,"",_xlfn.IFS(TRIM(SUBSTITUTE(Z73,CHAR(160),""))="Devis 1",IFERROR(VALUE(TRIM(SUBSTITUTE(M73,CHAR(160),""))),0),TRIM(SUBSTITUTE(Z73,CHAR(160),""))="Devis 2",IFERROR(VALUE(TRIM(SUBSTITUTE(R73,CHAR(160),""))),0),TRIM(SUBSTITUTE(Z73,CHAR(160),""))="Devis 3",IFERROR(VALUE(TRIM(SUBSTITUTE(W73,CHAR(160),""))),0),TRUE,0)*IFERROR(VALUE(TRIM(SUBSTITUTE(D73,CHAR(160),""))),0))</f>
        <v/>
      </c>
      <c r="AB73" s="551" t="str" cm="1">
        <f t="array" ref="AB73">IF(ROUND((_xlfn.IFS(TRIM(SUBSTITUTE(Z73,CHAR(160),""))="Devis 1",IFERROR(VALUE(TRIM(SUBSTITUTE(N73,CHAR(160),""))),0),TRIM(SUBSTITUTE(Z73,CHAR(160),""))="Devis 2",IFERROR(VALUE(TRIM(SUBSTITUTE(S73,CHAR(160),""))),0),TRIM(SUBSTITUTE(Z73,CHAR(160),""))="Devis 3",IFERROR(VALUE(TRIM(SUBSTITUTE(X73,CHAR(160),""))),0),TRUE,0)*IFERROR(VALUE(TRIM(SUBSTITUTE(D73,CHAR(160),""))),0)),2)=0,IF(AA73&lt;&gt;"",0,""),ROUND((_xlfn.IFS(TRIM(SUBSTITUTE(Z73,CHAR(160),""))="Devis 1",IFERROR(VALUE(TRIM(SUBSTITUTE(N73,CHAR(160),""))),0),TRIM(SUBSTITUTE(Z73,CHAR(160),""))="Devis 2",IFERROR(VALUE(TRIM(SUBSTITUTE(S73,CHAR(160),""))),0),TRIM(SUBSTITUTE(Z73,CHAR(160),""))="Devis 3",IFERROR(VALUE(TRIM(SUBSTITUTE(X73,CHAR(160),""))),0),TRUE,0)*IFERROR(VALUE(TRIM(SUBSTITUTE(D73,CHAR(160),""))),0)),2))</f>
        <v/>
      </c>
      <c r="AC73" s="601" t="str">
        <f t="shared" si="56"/>
        <v/>
      </c>
      <c r="AD73" s="629"/>
      <c r="AE73" s="644" t="str">
        <f t="shared" si="57"/>
        <v/>
      </c>
      <c r="AF73" s="553" t="str">
        <f t="shared" si="58"/>
        <v/>
      </c>
      <c r="AG73" s="553" t="str">
        <f t="shared" si="59"/>
        <v/>
      </c>
      <c r="AH73" s="553" t="str">
        <f t="shared" si="60"/>
        <v/>
      </c>
      <c r="AI73" s="553" t="str">
        <f t="shared" si="61"/>
        <v/>
      </c>
      <c r="AJ73" s="553" t="str">
        <f t="shared" si="62"/>
        <v/>
      </c>
      <c r="AK73" s="553" t="str">
        <f t="shared" si="63"/>
        <v/>
      </c>
      <c r="AL73" s="553" t="str">
        <f t="shared" si="64"/>
        <v/>
      </c>
      <c r="AM73" s="517" t="str">
        <f t="shared" si="65"/>
        <v/>
      </c>
      <c r="AN73" s="651" t="str">
        <f t="shared" si="66"/>
        <v/>
      </c>
      <c r="AO73" s="553" t="str">
        <f t="shared" si="67"/>
        <v/>
      </c>
      <c r="AP73" s="553" t="str">
        <f t="shared" si="68"/>
        <v/>
      </c>
      <c r="AQ73" s="553" t="str">
        <f t="shared" si="69"/>
        <v/>
      </c>
      <c r="AR73" s="573" t="str">
        <f t="shared" si="70"/>
        <v/>
      </c>
      <c r="AS73" s="656" t="str">
        <f t="shared" si="71"/>
        <v/>
      </c>
      <c r="AT73" s="553" t="str">
        <f t="shared" si="72"/>
        <v/>
      </c>
      <c r="AU73" s="553" t="str">
        <f t="shared" si="73"/>
        <v/>
      </c>
      <c r="AV73" s="553" t="str">
        <f t="shared" si="74"/>
        <v/>
      </c>
      <c r="AW73" s="573" t="str">
        <f t="shared" si="75"/>
        <v/>
      </c>
      <c r="AX73" s="657" t="str">
        <f t="shared" si="76"/>
        <v/>
      </c>
      <c r="AY73" s="553" t="str">
        <f t="shared" si="77"/>
        <v/>
      </c>
      <c r="AZ73" s="553" t="str">
        <f t="shared" si="78"/>
        <v/>
      </c>
      <c r="BA73" s="553" t="str">
        <f t="shared" si="79"/>
        <v/>
      </c>
      <c r="BB73" s="596" t="str">
        <f t="shared" si="80"/>
        <v/>
      </c>
      <c r="BC73" s="591" t="str">
        <f t="shared" si="81"/>
        <v/>
      </c>
      <c r="BD73" s="547"/>
      <c r="BE73" s="554" t="str">
        <f t="shared" si="82"/>
        <v/>
      </c>
      <c r="BF73" s="554" t="str">
        <f t="shared" si="83"/>
        <v/>
      </c>
      <c r="BG73" s="606" t="str">
        <f t="shared" si="84"/>
        <v/>
      </c>
      <c r="BH73" s="611" t="str" cm="1">
        <f t="array" ref="BH73">IF($AG73="","",
_xlfn.IFS(
$BC73="Devis 1",
IF(ISBLANK(AP73),"",IFERROR(VALUE(TRIM(SUBSTITUTE(AP73,CHAR(160),""))),0)*IFERROR(VALUE(TRIM(SUBSTITUTE($AG73,CHAR(160),""))),0)),
$BC73="Devis 2",
IF(ISBLANK(AU73),"",IFERROR(VALUE(TRIM(SUBSTITUTE(AU73,CHAR(160),""))),0)*IFERROR(VALUE(TRIM(SUBSTITUTE($AG73,CHAR(160),""))),0)),
$BC73="Devis 3",
IF(ISBLANK(AZ73),"",IFERROR(VALUE(TRIM(SUBSTITUTE(AZ73,CHAR(160),""))),0)*IFERROR(VALUE(TRIM(SUBSTITUTE($AG73,CHAR(160),""))),0)),
TRUE,0
)
)</f>
        <v/>
      </c>
      <c r="BI73" s="611" t="str" cm="1">
        <f t="array" ref="BI73">IF($AG73="","",
_xlfn.IFS(
$BC73="Devis 1",
IF(ISBLANK(AQ73),"",IFERROR(VALUE(TRIM(SUBSTITUTE(AQ73,CHAR(160),""))),0)*IFERROR(VALUE(TRIM(SUBSTITUTE($AG73,CHAR(160),""))),0)),
$BC73="Devis 2",
IF(ISBLANK(AV73),"",IFERROR(VALUE(TRIM(SUBSTITUTE(AV73,CHAR(160),""))),0)*IFERROR(VALUE(TRIM(SUBSTITUTE($AG73,CHAR(160),""))),0)),
$BC73="Devis 3",
IF(ISBLANK(BA73),"",IFERROR(VALUE(TRIM(SUBSTITUTE(BA73,CHAR(160),""))),0)*IFERROR(VALUE(TRIM(SUBSTITUTE($AG73,CHAR(160),""))),0)),
TRUE,0
)
)</f>
        <v/>
      </c>
      <c r="BJ73" s="612" t="str">
        <f t="shared" si="85"/>
        <v/>
      </c>
      <c r="BK73" s="608"/>
      <c r="BL73" s="555" t="str" cm="1">
        <f t="array" ref="BL73">IF(OR(BJ73="",BG73="",BH73="",BE73="",BI73="",BF73=""),"",_xlfn.IFS(
ROUND(IFERROR(VALUE(TRIM(SUBSTITUTE(BJ73,CHAR(160),""))),0),2)&gt;
ROUND(IFERROR(VALUE(TRIM(SUBSTITUTE(BG73,CHAR(160),""))),0),2),
"KO : Le montant retenu TTC est supérieur au montant raisonnable TTC. Merci de revoir la ligne de dépense ou plafonner son montant.",
ROUND(IFERROR(VALUE(TRIM(SUBSTITUTE(BH73,CHAR(160),""))),0),2)&gt;
ROUND(IFERROR(VALUE(TRIM(SUBSTITUTE(BE73,CHAR(160),""))),0),2),
"Attention : Le montant retenu HT est supérieur au montant HT raisonnable. Merci de revoir la ligne de dépense, plafonner son montant, ou justifier la reventillation HT / TVA.",
ROUND(IFERROR(VALUE(TRIM(SUBSTITUTE(BI73,CHAR(160),""))),0),2)&gt;
ROUND(IFERROR(VALUE(TRIM(SUBSTITUTE(BF73,CHAR(160),""))),0),2),
"Attention : Le montant TVA retenu est supérieur au montant TVA raisonnable. Merci de revoir la ligne de dépense, plafonner son montant, ou justifier la reventillation HT / TVA.",
ROUND(IFERROR(VALUE(TRIM(SUBSTITUTE(BJ73,CHAR(160),""))),0),2)&gt;
ROUND(IFERROR(VALUE(TRIM(SUBSTITUTE(MIN(O73,T73,Y73),CHAR(160),""))),0),2),
"Attention : Le devis retenu n'est pas le moins cher. Une justification de la part du porteur est nécessaire.",
ROUND(IFERROR(VALUE(TRIM(SUBSTITUTE(BJ73,CHAR(160),""))),0),2)=0,
"Attention : montant présenté entièrement écarté",
ROUND(IFERROR(VALUE(TRIM(SUBSTITUTE(BG73,CHAR(160),""))),0),2)=
ROUND(IFERROR(VALUE(TRIM(SUBSTITUTE(BJ73,CHAR(160),""))),0),2),
"OK",
ROUND(IFERROR(VALUE(TRIM(SUBSTITUTE(BG73,CHAR(160),""))),0),2)&gt;
ROUND(IFERROR(VALUE(TRIM(SUBSTITUTE(BJ73,CHAR(160),""))),0),2),
" OK : Montant instruit inférieur au montant raisonnable.",
TRUE,""
))</f>
        <v/>
      </c>
      <c r="BM73" s="555" t="str" cm="1">
        <f t="array" ref="BM73">IF(OR(BJ73="",AC73="",BH73="",AA73="",BI73="",AB73=""),"",_xlfn.IFS(
ROUND(IFERROR(VALUE(TRIM(SUBSTITUTE(BJ73,CHAR(160),""))),0),2)&gt;
ROUND(IFERROR(VALUE(TRIM(SUBSTITUTE(AC73,CHAR(160),""))),0),2),
"KO : Le montant retenu TTC est supérieur au montant présenté TTC. Merci de revoir la ligne de dépense ou plafonner son montant.",
ROUND(IFERROR(VALUE(TRIM(SUBSTITUTE(BH73,CHAR(160),""))),0),2)&gt;
ROUND(IFERROR(VALUE(TRIM(SUBSTITUTE(AA73,CHAR(160),""))),0),2),
"Attention : Le montant retenu HT est supérieur au montant HT présenté. Merci de revoir la ligne de dépense, plafonner son montant, ou justifier la reventillation HT / TVA.",
ROUND(IFERROR(VALUE(TRIM(SUBSTITUTE(BI73,CHAR(160),""))),0),2)&gt;
ROUND(IFERROR(VALUE(TRIM(SUBSTITUTE(AB73,CHAR(160),""))),0),2),
"Attention : Le montant TVA retenu est supérieur au montant TVA présenté. Merci de revoir la ligne de dépense, plafonner son montant, ou justifier la reventillation HT / TVA.",
ROUND(IFERROR(VALUE(TRIM(SUBSTITUTE(AC73,CHAR(160),""))),0),2)=0,
"",
ROUND(IFERROR(VALUE(TRIM(SUBSTITUTE(BJ73,CHAR(160),""))),0),2)=
ROUND(IFERROR(VALUE(TRIM(SUBSTITUTE(AC73,CHAR(160),""))),0),2),
"OK",
ROUND(IFERROR(VALUE(TRIM(SUBSTITUTE(BJ73,CHAR(160),""))),0),2)=0,
"Attention : Montant présenté entièrement rejeté.",
ROUND(IFERROR(VALUE(TRIM(SUBSTITUTE(BJ73,CHAR(160),""))),0),2)&lt;
ROUND(IFERROR(VALUE(TRIM(SUBSTITUTE(AC73,CHAR(160),""))),0),2),
"Attention : Montant présenté partiellement rejeté.",
TRUE,""
))</f>
        <v/>
      </c>
      <c r="BN73" s="554" t="str">
        <f t="shared" si="86"/>
        <v/>
      </c>
      <c r="BO73" s="554" t="str">
        <f t="shared" si="87"/>
        <v/>
      </c>
      <c r="BP73" s="645" t="str">
        <f t="shared" si="88"/>
        <v/>
      </c>
    </row>
    <row r="74" spans="1:68" ht="15" customHeight="1">
      <c r="A74" s="630">
        <v>70</v>
      </c>
      <c r="B74" s="545"/>
      <c r="C74" s="545"/>
      <c r="D74" s="546"/>
      <c r="E74" s="545"/>
      <c r="F74" s="557"/>
      <c r="G74" s="552"/>
      <c r="H74" s="556"/>
      <c r="I74" s="545"/>
      <c r="J74" s="561"/>
      <c r="K74" s="564"/>
      <c r="L74" s="557"/>
      <c r="M74" s="548"/>
      <c r="N74" s="549"/>
      <c r="O74" s="573" t="str">
        <f t="shared" si="54"/>
        <v/>
      </c>
      <c r="P74" s="575"/>
      <c r="Q74" s="550"/>
      <c r="R74" s="549"/>
      <c r="S74" s="549"/>
      <c r="T74" s="573" t="str">
        <f t="shared" si="53"/>
        <v/>
      </c>
      <c r="U74" s="586"/>
      <c r="V74" s="549"/>
      <c r="W74" s="549"/>
      <c r="X74" s="549"/>
      <c r="Y74" s="587" t="str">
        <f t="shared" si="55"/>
        <v/>
      </c>
      <c r="Z74" s="114"/>
      <c r="AA74" s="600" t="str" cm="1">
        <f t="array" ref="AA74">IF((_xlfn.IFS(TRIM(SUBSTITUTE(Z74,CHAR(160),""))="Devis 1",IFERROR(VALUE(TRIM(SUBSTITUTE(M74,CHAR(160),""))),0),TRIM(SUBSTITUTE(Z74,CHAR(160),""))="Devis 2",IFERROR(VALUE(TRIM(SUBSTITUTE(R74,CHAR(160),""))),0),TRIM(SUBSTITUTE(Z74,CHAR(160),""))="Devis 3",IFERROR(VALUE(TRIM(SUBSTITUTE(W74,CHAR(160),""))),0),TRUE,0)*IFERROR(VALUE(TRIM(SUBSTITUTE(D74,CHAR(160),""))),0))=0,"",_xlfn.IFS(TRIM(SUBSTITUTE(Z74,CHAR(160),""))="Devis 1",IFERROR(VALUE(TRIM(SUBSTITUTE(M74,CHAR(160),""))),0),TRIM(SUBSTITUTE(Z74,CHAR(160),""))="Devis 2",IFERROR(VALUE(TRIM(SUBSTITUTE(R74,CHAR(160),""))),0),TRIM(SUBSTITUTE(Z74,CHAR(160),""))="Devis 3",IFERROR(VALUE(TRIM(SUBSTITUTE(W74,CHAR(160),""))),0),TRUE,0)*IFERROR(VALUE(TRIM(SUBSTITUTE(D74,CHAR(160),""))),0))</f>
        <v/>
      </c>
      <c r="AB74" s="551" t="str" cm="1">
        <f t="array" ref="AB74">IF(ROUND((_xlfn.IFS(TRIM(SUBSTITUTE(Z74,CHAR(160),""))="Devis 1",IFERROR(VALUE(TRIM(SUBSTITUTE(N74,CHAR(160),""))),0),TRIM(SUBSTITUTE(Z74,CHAR(160),""))="Devis 2",IFERROR(VALUE(TRIM(SUBSTITUTE(S74,CHAR(160),""))),0),TRIM(SUBSTITUTE(Z74,CHAR(160),""))="Devis 3",IFERROR(VALUE(TRIM(SUBSTITUTE(X74,CHAR(160),""))),0),TRUE,0)*IFERROR(VALUE(TRIM(SUBSTITUTE(D74,CHAR(160),""))),0)),2)=0,IF(AA74&lt;&gt;"",0,""),ROUND((_xlfn.IFS(TRIM(SUBSTITUTE(Z74,CHAR(160),""))="Devis 1",IFERROR(VALUE(TRIM(SUBSTITUTE(N74,CHAR(160),""))),0),TRIM(SUBSTITUTE(Z74,CHAR(160),""))="Devis 2",IFERROR(VALUE(TRIM(SUBSTITUTE(S74,CHAR(160),""))),0),TRIM(SUBSTITUTE(Z74,CHAR(160),""))="Devis 3",IFERROR(VALUE(TRIM(SUBSTITUTE(X74,CHAR(160),""))),0),TRUE,0)*IFERROR(VALUE(TRIM(SUBSTITUTE(D74,CHAR(160),""))),0)),2))</f>
        <v/>
      </c>
      <c r="AC74" s="601" t="str">
        <f t="shared" si="56"/>
        <v/>
      </c>
      <c r="AD74" s="629"/>
      <c r="AE74" s="644" t="str">
        <f t="shared" si="57"/>
        <v/>
      </c>
      <c r="AF74" s="553" t="str">
        <f t="shared" si="58"/>
        <v/>
      </c>
      <c r="AG74" s="553" t="str">
        <f t="shared" si="59"/>
        <v/>
      </c>
      <c r="AH74" s="553" t="str">
        <f t="shared" si="60"/>
        <v/>
      </c>
      <c r="AI74" s="553" t="str">
        <f t="shared" si="61"/>
        <v/>
      </c>
      <c r="AJ74" s="553" t="str">
        <f t="shared" si="62"/>
        <v/>
      </c>
      <c r="AK74" s="553" t="str">
        <f t="shared" si="63"/>
        <v/>
      </c>
      <c r="AL74" s="553" t="str">
        <f t="shared" si="64"/>
        <v/>
      </c>
      <c r="AM74" s="517" t="str">
        <f t="shared" si="65"/>
        <v/>
      </c>
      <c r="AN74" s="651" t="str">
        <f t="shared" si="66"/>
        <v/>
      </c>
      <c r="AO74" s="553" t="str">
        <f t="shared" si="67"/>
        <v/>
      </c>
      <c r="AP74" s="553" t="str">
        <f t="shared" si="68"/>
        <v/>
      </c>
      <c r="AQ74" s="553" t="str">
        <f t="shared" si="69"/>
        <v/>
      </c>
      <c r="AR74" s="573" t="str">
        <f t="shared" si="70"/>
        <v/>
      </c>
      <c r="AS74" s="656" t="str">
        <f t="shared" si="71"/>
        <v/>
      </c>
      <c r="AT74" s="553" t="str">
        <f t="shared" si="72"/>
        <v/>
      </c>
      <c r="AU74" s="553" t="str">
        <f t="shared" si="73"/>
        <v/>
      </c>
      <c r="AV74" s="553" t="str">
        <f t="shared" si="74"/>
        <v/>
      </c>
      <c r="AW74" s="573" t="str">
        <f t="shared" si="75"/>
        <v/>
      </c>
      <c r="AX74" s="657" t="str">
        <f t="shared" si="76"/>
        <v/>
      </c>
      <c r="AY74" s="553" t="str">
        <f t="shared" si="77"/>
        <v/>
      </c>
      <c r="AZ74" s="553" t="str">
        <f t="shared" si="78"/>
        <v/>
      </c>
      <c r="BA74" s="553" t="str">
        <f t="shared" si="79"/>
        <v/>
      </c>
      <c r="BB74" s="596" t="str">
        <f t="shared" si="80"/>
        <v/>
      </c>
      <c r="BC74" s="591" t="str">
        <f t="shared" si="81"/>
        <v/>
      </c>
      <c r="BD74" s="547"/>
      <c r="BE74" s="554" t="str">
        <f t="shared" si="82"/>
        <v/>
      </c>
      <c r="BF74" s="554" t="str">
        <f t="shared" si="83"/>
        <v/>
      </c>
      <c r="BG74" s="606" t="str">
        <f t="shared" si="84"/>
        <v/>
      </c>
      <c r="BH74" s="611" t="str" cm="1">
        <f t="array" ref="BH74">IF($AG74="","",
_xlfn.IFS(
$BC74="Devis 1",
IF(ISBLANK(AP74),"",IFERROR(VALUE(TRIM(SUBSTITUTE(AP74,CHAR(160),""))),0)*IFERROR(VALUE(TRIM(SUBSTITUTE($AG74,CHAR(160),""))),0)),
$BC74="Devis 2",
IF(ISBLANK(AU74),"",IFERROR(VALUE(TRIM(SUBSTITUTE(AU74,CHAR(160),""))),0)*IFERROR(VALUE(TRIM(SUBSTITUTE($AG74,CHAR(160),""))),0)),
$BC74="Devis 3",
IF(ISBLANK(AZ74),"",IFERROR(VALUE(TRIM(SUBSTITUTE(AZ74,CHAR(160),""))),0)*IFERROR(VALUE(TRIM(SUBSTITUTE($AG74,CHAR(160),""))),0)),
TRUE,0
)
)</f>
        <v/>
      </c>
      <c r="BI74" s="611" t="str" cm="1">
        <f t="array" ref="BI74">IF($AG74="","",
_xlfn.IFS(
$BC74="Devis 1",
IF(ISBLANK(AQ74),"",IFERROR(VALUE(TRIM(SUBSTITUTE(AQ74,CHAR(160),""))),0)*IFERROR(VALUE(TRIM(SUBSTITUTE($AG74,CHAR(160),""))),0)),
$BC74="Devis 2",
IF(ISBLANK(AV74),"",IFERROR(VALUE(TRIM(SUBSTITUTE(AV74,CHAR(160),""))),0)*IFERROR(VALUE(TRIM(SUBSTITUTE($AG74,CHAR(160),""))),0)),
$BC74="Devis 3",
IF(ISBLANK(BA74),"",IFERROR(VALUE(TRIM(SUBSTITUTE(BA74,CHAR(160),""))),0)*IFERROR(VALUE(TRIM(SUBSTITUTE($AG74,CHAR(160),""))),0)),
TRUE,0
)
)</f>
        <v/>
      </c>
      <c r="BJ74" s="612" t="str">
        <f t="shared" si="85"/>
        <v/>
      </c>
      <c r="BK74" s="608"/>
      <c r="BL74" s="555" t="str" cm="1">
        <f t="array" ref="BL74">IF(OR(BJ74="",BG74="",BH74="",BE74="",BI74="",BF74=""),"",_xlfn.IFS(
ROUND(IFERROR(VALUE(TRIM(SUBSTITUTE(BJ74,CHAR(160),""))),0),2)&gt;
ROUND(IFERROR(VALUE(TRIM(SUBSTITUTE(BG74,CHAR(160),""))),0),2),
"KO : Le montant retenu TTC est supérieur au montant raisonnable TTC. Merci de revoir la ligne de dépense ou plafonner son montant.",
ROUND(IFERROR(VALUE(TRIM(SUBSTITUTE(BH74,CHAR(160),""))),0),2)&gt;
ROUND(IFERROR(VALUE(TRIM(SUBSTITUTE(BE74,CHAR(160),""))),0),2),
"Attention : Le montant retenu HT est supérieur au montant HT raisonnable. Merci de revoir la ligne de dépense, plafonner son montant, ou justifier la reventillation HT / TVA.",
ROUND(IFERROR(VALUE(TRIM(SUBSTITUTE(BI74,CHAR(160),""))),0),2)&gt;
ROUND(IFERROR(VALUE(TRIM(SUBSTITUTE(BF74,CHAR(160),""))),0),2),
"Attention : Le montant TVA retenu est supérieur au montant TVA raisonnable. Merci de revoir la ligne de dépense, plafonner son montant, ou justifier la reventillation HT / TVA.",
ROUND(IFERROR(VALUE(TRIM(SUBSTITUTE(BJ74,CHAR(160),""))),0),2)&gt;
ROUND(IFERROR(VALUE(TRIM(SUBSTITUTE(MIN(O74,T74,Y74),CHAR(160),""))),0),2),
"Attention : Le devis retenu n'est pas le moins cher. Une justification de la part du porteur est nécessaire.",
ROUND(IFERROR(VALUE(TRIM(SUBSTITUTE(BJ74,CHAR(160),""))),0),2)=0,
"Attention : montant présenté entièrement écarté",
ROUND(IFERROR(VALUE(TRIM(SUBSTITUTE(BG74,CHAR(160),""))),0),2)=
ROUND(IFERROR(VALUE(TRIM(SUBSTITUTE(BJ74,CHAR(160),""))),0),2),
"OK",
ROUND(IFERROR(VALUE(TRIM(SUBSTITUTE(BG74,CHAR(160),""))),0),2)&gt;
ROUND(IFERROR(VALUE(TRIM(SUBSTITUTE(BJ74,CHAR(160),""))),0),2),
" OK : Montant instruit inférieur au montant raisonnable.",
TRUE,""
))</f>
        <v/>
      </c>
      <c r="BM74" s="555" t="str" cm="1">
        <f t="array" ref="BM74">IF(OR(BJ74="",AC74="",BH74="",AA74="",BI74="",AB74=""),"",_xlfn.IFS(
ROUND(IFERROR(VALUE(TRIM(SUBSTITUTE(BJ74,CHAR(160),""))),0),2)&gt;
ROUND(IFERROR(VALUE(TRIM(SUBSTITUTE(AC74,CHAR(160),""))),0),2),
"KO : Le montant retenu TTC est supérieur au montant présenté TTC. Merci de revoir la ligne de dépense ou plafonner son montant.",
ROUND(IFERROR(VALUE(TRIM(SUBSTITUTE(BH74,CHAR(160),""))),0),2)&gt;
ROUND(IFERROR(VALUE(TRIM(SUBSTITUTE(AA74,CHAR(160),""))),0),2),
"Attention : Le montant retenu HT est supérieur au montant HT présenté. Merci de revoir la ligne de dépense, plafonner son montant, ou justifier la reventillation HT / TVA.",
ROUND(IFERROR(VALUE(TRIM(SUBSTITUTE(BI74,CHAR(160),""))),0),2)&gt;
ROUND(IFERROR(VALUE(TRIM(SUBSTITUTE(AB74,CHAR(160),""))),0),2),
"Attention : Le montant TVA retenu est supérieur au montant TVA présenté. Merci de revoir la ligne de dépense, plafonner son montant, ou justifier la reventillation HT / TVA.",
ROUND(IFERROR(VALUE(TRIM(SUBSTITUTE(AC74,CHAR(160),""))),0),2)=0,
"",
ROUND(IFERROR(VALUE(TRIM(SUBSTITUTE(BJ74,CHAR(160),""))),0),2)=
ROUND(IFERROR(VALUE(TRIM(SUBSTITUTE(AC74,CHAR(160),""))),0),2),
"OK",
ROUND(IFERROR(VALUE(TRIM(SUBSTITUTE(BJ74,CHAR(160),""))),0),2)=0,
"Attention : Montant présenté entièrement rejeté.",
ROUND(IFERROR(VALUE(TRIM(SUBSTITUTE(BJ74,CHAR(160),""))),0),2)&lt;
ROUND(IFERROR(VALUE(TRIM(SUBSTITUTE(AC74,CHAR(160),""))),0),2),
"Attention : Montant présenté partiellement rejeté.",
TRUE,""
))</f>
        <v/>
      </c>
      <c r="BN74" s="554" t="str">
        <f t="shared" si="86"/>
        <v/>
      </c>
      <c r="BO74" s="554" t="str">
        <f t="shared" si="87"/>
        <v/>
      </c>
      <c r="BP74" s="645" t="str">
        <f t="shared" si="88"/>
        <v/>
      </c>
    </row>
    <row r="75" spans="1:68" ht="15" customHeight="1">
      <c r="A75" s="630">
        <v>71</v>
      </c>
      <c r="B75" s="545"/>
      <c r="C75" s="545"/>
      <c r="D75" s="546"/>
      <c r="E75" s="545"/>
      <c r="F75" s="557"/>
      <c r="G75" s="552"/>
      <c r="H75" s="556"/>
      <c r="I75" s="545"/>
      <c r="J75" s="561"/>
      <c r="K75" s="564"/>
      <c r="L75" s="557"/>
      <c r="M75" s="548"/>
      <c r="N75" s="549"/>
      <c r="O75" s="573" t="str">
        <f t="shared" si="54"/>
        <v/>
      </c>
      <c r="P75" s="575"/>
      <c r="Q75" s="550"/>
      <c r="R75" s="549"/>
      <c r="S75" s="549"/>
      <c r="T75" s="573" t="str">
        <f t="shared" si="53"/>
        <v/>
      </c>
      <c r="U75" s="586"/>
      <c r="V75" s="549"/>
      <c r="W75" s="549"/>
      <c r="X75" s="549"/>
      <c r="Y75" s="587" t="str">
        <f t="shared" si="55"/>
        <v/>
      </c>
      <c r="Z75" s="114"/>
      <c r="AA75" s="600" t="str" cm="1">
        <f t="array" ref="AA75">IF((_xlfn.IFS(TRIM(SUBSTITUTE(Z75,CHAR(160),""))="Devis 1",IFERROR(VALUE(TRIM(SUBSTITUTE(M75,CHAR(160),""))),0),TRIM(SUBSTITUTE(Z75,CHAR(160),""))="Devis 2",IFERROR(VALUE(TRIM(SUBSTITUTE(R75,CHAR(160),""))),0),TRIM(SUBSTITUTE(Z75,CHAR(160),""))="Devis 3",IFERROR(VALUE(TRIM(SUBSTITUTE(W75,CHAR(160),""))),0),TRUE,0)*IFERROR(VALUE(TRIM(SUBSTITUTE(D75,CHAR(160),""))),0))=0,"",_xlfn.IFS(TRIM(SUBSTITUTE(Z75,CHAR(160),""))="Devis 1",IFERROR(VALUE(TRIM(SUBSTITUTE(M75,CHAR(160),""))),0),TRIM(SUBSTITUTE(Z75,CHAR(160),""))="Devis 2",IFERROR(VALUE(TRIM(SUBSTITUTE(R75,CHAR(160),""))),0),TRIM(SUBSTITUTE(Z75,CHAR(160),""))="Devis 3",IFERROR(VALUE(TRIM(SUBSTITUTE(W75,CHAR(160),""))),0),TRUE,0)*IFERROR(VALUE(TRIM(SUBSTITUTE(D75,CHAR(160),""))),0))</f>
        <v/>
      </c>
      <c r="AB75" s="551" t="str" cm="1">
        <f t="array" ref="AB75">IF(ROUND((_xlfn.IFS(TRIM(SUBSTITUTE(Z75,CHAR(160),""))="Devis 1",IFERROR(VALUE(TRIM(SUBSTITUTE(N75,CHAR(160),""))),0),TRIM(SUBSTITUTE(Z75,CHAR(160),""))="Devis 2",IFERROR(VALUE(TRIM(SUBSTITUTE(S75,CHAR(160),""))),0),TRIM(SUBSTITUTE(Z75,CHAR(160),""))="Devis 3",IFERROR(VALUE(TRIM(SUBSTITUTE(X75,CHAR(160),""))),0),TRUE,0)*IFERROR(VALUE(TRIM(SUBSTITUTE(D75,CHAR(160),""))),0)),2)=0,IF(AA75&lt;&gt;"",0,""),ROUND((_xlfn.IFS(TRIM(SUBSTITUTE(Z75,CHAR(160),""))="Devis 1",IFERROR(VALUE(TRIM(SUBSTITUTE(N75,CHAR(160),""))),0),TRIM(SUBSTITUTE(Z75,CHAR(160),""))="Devis 2",IFERROR(VALUE(TRIM(SUBSTITUTE(S75,CHAR(160),""))),0),TRIM(SUBSTITUTE(Z75,CHAR(160),""))="Devis 3",IFERROR(VALUE(TRIM(SUBSTITUTE(X75,CHAR(160),""))),0),TRUE,0)*IFERROR(VALUE(TRIM(SUBSTITUTE(D75,CHAR(160),""))),0)),2))</f>
        <v/>
      </c>
      <c r="AC75" s="601" t="str">
        <f t="shared" si="56"/>
        <v/>
      </c>
      <c r="AD75" s="629"/>
      <c r="AE75" s="644" t="str">
        <f t="shared" si="57"/>
        <v/>
      </c>
      <c r="AF75" s="553" t="str">
        <f t="shared" si="58"/>
        <v/>
      </c>
      <c r="AG75" s="553" t="str">
        <f t="shared" si="59"/>
        <v/>
      </c>
      <c r="AH75" s="553" t="str">
        <f t="shared" si="60"/>
        <v/>
      </c>
      <c r="AI75" s="553" t="str">
        <f t="shared" si="61"/>
        <v/>
      </c>
      <c r="AJ75" s="553" t="str">
        <f t="shared" si="62"/>
        <v/>
      </c>
      <c r="AK75" s="553" t="str">
        <f t="shared" si="63"/>
        <v/>
      </c>
      <c r="AL75" s="553" t="str">
        <f t="shared" si="64"/>
        <v/>
      </c>
      <c r="AM75" s="517" t="str">
        <f t="shared" si="65"/>
        <v/>
      </c>
      <c r="AN75" s="651" t="str">
        <f t="shared" si="66"/>
        <v/>
      </c>
      <c r="AO75" s="553" t="str">
        <f t="shared" si="67"/>
        <v/>
      </c>
      <c r="AP75" s="553" t="str">
        <f t="shared" si="68"/>
        <v/>
      </c>
      <c r="AQ75" s="553" t="str">
        <f t="shared" si="69"/>
        <v/>
      </c>
      <c r="AR75" s="573" t="str">
        <f t="shared" si="70"/>
        <v/>
      </c>
      <c r="AS75" s="656" t="str">
        <f t="shared" si="71"/>
        <v/>
      </c>
      <c r="AT75" s="553" t="str">
        <f t="shared" si="72"/>
        <v/>
      </c>
      <c r="AU75" s="553" t="str">
        <f t="shared" si="73"/>
        <v/>
      </c>
      <c r="AV75" s="553" t="str">
        <f t="shared" si="74"/>
        <v/>
      </c>
      <c r="AW75" s="573" t="str">
        <f t="shared" si="75"/>
        <v/>
      </c>
      <c r="AX75" s="657" t="str">
        <f t="shared" si="76"/>
        <v/>
      </c>
      <c r="AY75" s="553" t="str">
        <f t="shared" si="77"/>
        <v/>
      </c>
      <c r="AZ75" s="553" t="str">
        <f t="shared" si="78"/>
        <v/>
      </c>
      <c r="BA75" s="553" t="str">
        <f t="shared" si="79"/>
        <v/>
      </c>
      <c r="BB75" s="596" t="str">
        <f t="shared" si="80"/>
        <v/>
      </c>
      <c r="BC75" s="591" t="str">
        <f t="shared" si="81"/>
        <v/>
      </c>
      <c r="BD75" s="547"/>
      <c r="BE75" s="554" t="str">
        <f t="shared" si="82"/>
        <v/>
      </c>
      <c r="BF75" s="554" t="str">
        <f t="shared" si="83"/>
        <v/>
      </c>
      <c r="BG75" s="606" t="str">
        <f t="shared" si="84"/>
        <v/>
      </c>
      <c r="BH75" s="611" t="str" cm="1">
        <f t="array" ref="BH75">IF($AG75="","",
_xlfn.IFS(
$BC75="Devis 1",
IF(ISBLANK(AP75),"",IFERROR(VALUE(TRIM(SUBSTITUTE(AP75,CHAR(160),""))),0)*IFERROR(VALUE(TRIM(SUBSTITUTE($AG75,CHAR(160),""))),0)),
$BC75="Devis 2",
IF(ISBLANK(AU75),"",IFERROR(VALUE(TRIM(SUBSTITUTE(AU75,CHAR(160),""))),0)*IFERROR(VALUE(TRIM(SUBSTITUTE($AG75,CHAR(160),""))),0)),
$BC75="Devis 3",
IF(ISBLANK(AZ75),"",IFERROR(VALUE(TRIM(SUBSTITUTE(AZ75,CHAR(160),""))),0)*IFERROR(VALUE(TRIM(SUBSTITUTE($AG75,CHAR(160),""))),0)),
TRUE,0
)
)</f>
        <v/>
      </c>
      <c r="BI75" s="611" t="str" cm="1">
        <f t="array" ref="BI75">IF($AG75="","",
_xlfn.IFS(
$BC75="Devis 1",
IF(ISBLANK(AQ75),"",IFERROR(VALUE(TRIM(SUBSTITUTE(AQ75,CHAR(160),""))),0)*IFERROR(VALUE(TRIM(SUBSTITUTE($AG75,CHAR(160),""))),0)),
$BC75="Devis 2",
IF(ISBLANK(AV75),"",IFERROR(VALUE(TRIM(SUBSTITUTE(AV75,CHAR(160),""))),0)*IFERROR(VALUE(TRIM(SUBSTITUTE($AG75,CHAR(160),""))),0)),
$BC75="Devis 3",
IF(ISBLANK(BA75),"",IFERROR(VALUE(TRIM(SUBSTITUTE(BA75,CHAR(160),""))),0)*IFERROR(VALUE(TRIM(SUBSTITUTE($AG75,CHAR(160),""))),0)),
TRUE,0
)
)</f>
        <v/>
      </c>
      <c r="BJ75" s="612" t="str">
        <f t="shared" si="85"/>
        <v/>
      </c>
      <c r="BK75" s="608"/>
      <c r="BL75" s="555" t="str" cm="1">
        <f t="array" ref="BL75">IF(OR(BJ75="",BG75="",BH75="",BE75="",BI75="",BF75=""),"",_xlfn.IFS(
ROUND(IFERROR(VALUE(TRIM(SUBSTITUTE(BJ75,CHAR(160),""))),0),2)&gt;
ROUND(IFERROR(VALUE(TRIM(SUBSTITUTE(BG75,CHAR(160),""))),0),2),
"KO : Le montant retenu TTC est supérieur au montant raisonnable TTC. Merci de revoir la ligne de dépense ou plafonner son montant.",
ROUND(IFERROR(VALUE(TRIM(SUBSTITUTE(BH75,CHAR(160),""))),0),2)&gt;
ROUND(IFERROR(VALUE(TRIM(SUBSTITUTE(BE75,CHAR(160),""))),0),2),
"Attention : Le montant retenu HT est supérieur au montant HT raisonnable. Merci de revoir la ligne de dépense, plafonner son montant, ou justifier la reventillation HT / TVA.",
ROUND(IFERROR(VALUE(TRIM(SUBSTITUTE(BI75,CHAR(160),""))),0),2)&gt;
ROUND(IFERROR(VALUE(TRIM(SUBSTITUTE(BF75,CHAR(160),""))),0),2),
"Attention : Le montant TVA retenu est supérieur au montant TVA raisonnable. Merci de revoir la ligne de dépense, plafonner son montant, ou justifier la reventillation HT / TVA.",
ROUND(IFERROR(VALUE(TRIM(SUBSTITUTE(BJ75,CHAR(160),""))),0),2)&gt;
ROUND(IFERROR(VALUE(TRIM(SUBSTITUTE(MIN(O75,T75,Y75),CHAR(160),""))),0),2),
"Attention : Le devis retenu n'est pas le moins cher. Une justification de la part du porteur est nécessaire.",
ROUND(IFERROR(VALUE(TRIM(SUBSTITUTE(BJ75,CHAR(160),""))),0),2)=0,
"Attention : montant présenté entièrement écarté",
ROUND(IFERROR(VALUE(TRIM(SUBSTITUTE(BG75,CHAR(160),""))),0),2)=
ROUND(IFERROR(VALUE(TRIM(SUBSTITUTE(BJ75,CHAR(160),""))),0),2),
"OK",
ROUND(IFERROR(VALUE(TRIM(SUBSTITUTE(BG75,CHAR(160),""))),0),2)&gt;
ROUND(IFERROR(VALUE(TRIM(SUBSTITUTE(BJ75,CHAR(160),""))),0),2),
" OK : Montant instruit inférieur au montant raisonnable.",
TRUE,""
))</f>
        <v/>
      </c>
      <c r="BM75" s="555" t="str" cm="1">
        <f t="array" ref="BM75">IF(OR(BJ75="",AC75="",BH75="",AA75="",BI75="",AB75=""),"",_xlfn.IFS(
ROUND(IFERROR(VALUE(TRIM(SUBSTITUTE(BJ75,CHAR(160),""))),0),2)&gt;
ROUND(IFERROR(VALUE(TRIM(SUBSTITUTE(AC75,CHAR(160),""))),0),2),
"KO : Le montant retenu TTC est supérieur au montant présenté TTC. Merci de revoir la ligne de dépense ou plafonner son montant.",
ROUND(IFERROR(VALUE(TRIM(SUBSTITUTE(BH75,CHAR(160),""))),0),2)&gt;
ROUND(IFERROR(VALUE(TRIM(SUBSTITUTE(AA75,CHAR(160),""))),0),2),
"Attention : Le montant retenu HT est supérieur au montant HT présenté. Merci de revoir la ligne de dépense, plafonner son montant, ou justifier la reventillation HT / TVA.",
ROUND(IFERROR(VALUE(TRIM(SUBSTITUTE(BI75,CHAR(160),""))),0),2)&gt;
ROUND(IFERROR(VALUE(TRIM(SUBSTITUTE(AB75,CHAR(160),""))),0),2),
"Attention : Le montant TVA retenu est supérieur au montant TVA présenté. Merci de revoir la ligne de dépense, plafonner son montant, ou justifier la reventillation HT / TVA.",
ROUND(IFERROR(VALUE(TRIM(SUBSTITUTE(AC75,CHAR(160),""))),0),2)=0,
"",
ROUND(IFERROR(VALUE(TRIM(SUBSTITUTE(BJ75,CHAR(160),""))),0),2)=
ROUND(IFERROR(VALUE(TRIM(SUBSTITUTE(AC75,CHAR(160),""))),0),2),
"OK",
ROUND(IFERROR(VALUE(TRIM(SUBSTITUTE(BJ75,CHAR(160),""))),0),2)=0,
"Attention : Montant présenté entièrement rejeté.",
ROUND(IFERROR(VALUE(TRIM(SUBSTITUTE(BJ75,CHAR(160),""))),0),2)&lt;
ROUND(IFERROR(VALUE(TRIM(SUBSTITUTE(AC75,CHAR(160),""))),0),2),
"Attention : Montant présenté partiellement rejeté.",
TRUE,""
))</f>
        <v/>
      </c>
      <c r="BN75" s="554" t="str">
        <f t="shared" si="86"/>
        <v/>
      </c>
      <c r="BO75" s="554" t="str">
        <f t="shared" si="87"/>
        <v/>
      </c>
      <c r="BP75" s="645" t="str">
        <f t="shared" si="88"/>
        <v/>
      </c>
    </row>
    <row r="76" spans="1:68" ht="15" customHeight="1">
      <c r="A76" s="630">
        <v>72</v>
      </c>
      <c r="B76" s="545"/>
      <c r="C76" s="545"/>
      <c r="D76" s="546"/>
      <c r="E76" s="545"/>
      <c r="F76" s="557"/>
      <c r="G76" s="552"/>
      <c r="H76" s="556"/>
      <c r="I76" s="545"/>
      <c r="J76" s="561"/>
      <c r="K76" s="564"/>
      <c r="L76" s="557"/>
      <c r="M76" s="548"/>
      <c r="N76" s="549"/>
      <c r="O76" s="573" t="str">
        <f t="shared" si="54"/>
        <v/>
      </c>
      <c r="P76" s="575"/>
      <c r="Q76" s="550"/>
      <c r="R76" s="549"/>
      <c r="S76" s="549"/>
      <c r="T76" s="573" t="str">
        <f t="shared" si="53"/>
        <v/>
      </c>
      <c r="U76" s="586"/>
      <c r="V76" s="549"/>
      <c r="W76" s="549"/>
      <c r="X76" s="549"/>
      <c r="Y76" s="587" t="str">
        <f t="shared" si="55"/>
        <v/>
      </c>
      <c r="Z76" s="114"/>
      <c r="AA76" s="600" t="str" cm="1">
        <f t="array" ref="AA76">IF((_xlfn.IFS(TRIM(SUBSTITUTE(Z76,CHAR(160),""))="Devis 1",IFERROR(VALUE(TRIM(SUBSTITUTE(M76,CHAR(160),""))),0),TRIM(SUBSTITUTE(Z76,CHAR(160),""))="Devis 2",IFERROR(VALUE(TRIM(SUBSTITUTE(R76,CHAR(160),""))),0),TRIM(SUBSTITUTE(Z76,CHAR(160),""))="Devis 3",IFERROR(VALUE(TRIM(SUBSTITUTE(W76,CHAR(160),""))),0),TRUE,0)*IFERROR(VALUE(TRIM(SUBSTITUTE(D76,CHAR(160),""))),0))=0,"",_xlfn.IFS(TRIM(SUBSTITUTE(Z76,CHAR(160),""))="Devis 1",IFERROR(VALUE(TRIM(SUBSTITUTE(M76,CHAR(160),""))),0),TRIM(SUBSTITUTE(Z76,CHAR(160),""))="Devis 2",IFERROR(VALUE(TRIM(SUBSTITUTE(R76,CHAR(160),""))),0),TRIM(SUBSTITUTE(Z76,CHAR(160),""))="Devis 3",IFERROR(VALUE(TRIM(SUBSTITUTE(W76,CHAR(160),""))),0),TRUE,0)*IFERROR(VALUE(TRIM(SUBSTITUTE(D76,CHAR(160),""))),0))</f>
        <v/>
      </c>
      <c r="AB76" s="551" t="str" cm="1">
        <f t="array" ref="AB76">IF(ROUND((_xlfn.IFS(TRIM(SUBSTITUTE(Z76,CHAR(160),""))="Devis 1",IFERROR(VALUE(TRIM(SUBSTITUTE(N76,CHAR(160),""))),0),TRIM(SUBSTITUTE(Z76,CHAR(160),""))="Devis 2",IFERROR(VALUE(TRIM(SUBSTITUTE(S76,CHAR(160),""))),0),TRIM(SUBSTITUTE(Z76,CHAR(160),""))="Devis 3",IFERROR(VALUE(TRIM(SUBSTITUTE(X76,CHAR(160),""))),0),TRUE,0)*IFERROR(VALUE(TRIM(SUBSTITUTE(D76,CHAR(160),""))),0)),2)=0,IF(AA76&lt;&gt;"",0,""),ROUND((_xlfn.IFS(TRIM(SUBSTITUTE(Z76,CHAR(160),""))="Devis 1",IFERROR(VALUE(TRIM(SUBSTITUTE(N76,CHAR(160),""))),0),TRIM(SUBSTITUTE(Z76,CHAR(160),""))="Devis 2",IFERROR(VALUE(TRIM(SUBSTITUTE(S76,CHAR(160),""))),0),TRIM(SUBSTITUTE(Z76,CHAR(160),""))="Devis 3",IFERROR(VALUE(TRIM(SUBSTITUTE(X76,CHAR(160),""))),0),TRUE,0)*IFERROR(VALUE(TRIM(SUBSTITUTE(D76,CHAR(160),""))),0)),2))</f>
        <v/>
      </c>
      <c r="AC76" s="601" t="str">
        <f t="shared" si="56"/>
        <v/>
      </c>
      <c r="AD76" s="629"/>
      <c r="AE76" s="644" t="str">
        <f t="shared" si="57"/>
        <v/>
      </c>
      <c r="AF76" s="553" t="str">
        <f t="shared" si="58"/>
        <v/>
      </c>
      <c r="AG76" s="553" t="str">
        <f t="shared" si="59"/>
        <v/>
      </c>
      <c r="AH76" s="553" t="str">
        <f t="shared" si="60"/>
        <v/>
      </c>
      <c r="AI76" s="553" t="str">
        <f t="shared" si="61"/>
        <v/>
      </c>
      <c r="AJ76" s="553" t="str">
        <f t="shared" si="62"/>
        <v/>
      </c>
      <c r="AK76" s="553" t="str">
        <f t="shared" si="63"/>
        <v/>
      </c>
      <c r="AL76" s="553" t="str">
        <f t="shared" si="64"/>
        <v/>
      </c>
      <c r="AM76" s="517" t="str">
        <f t="shared" si="65"/>
        <v/>
      </c>
      <c r="AN76" s="651" t="str">
        <f t="shared" si="66"/>
        <v/>
      </c>
      <c r="AO76" s="553" t="str">
        <f t="shared" si="67"/>
        <v/>
      </c>
      <c r="AP76" s="553" t="str">
        <f t="shared" si="68"/>
        <v/>
      </c>
      <c r="AQ76" s="553" t="str">
        <f t="shared" si="69"/>
        <v/>
      </c>
      <c r="AR76" s="573" t="str">
        <f t="shared" si="70"/>
        <v/>
      </c>
      <c r="AS76" s="656" t="str">
        <f t="shared" si="71"/>
        <v/>
      </c>
      <c r="AT76" s="553" t="str">
        <f t="shared" si="72"/>
        <v/>
      </c>
      <c r="AU76" s="553" t="str">
        <f t="shared" si="73"/>
        <v/>
      </c>
      <c r="AV76" s="553" t="str">
        <f t="shared" si="74"/>
        <v/>
      </c>
      <c r="AW76" s="573" t="str">
        <f t="shared" si="75"/>
        <v/>
      </c>
      <c r="AX76" s="657" t="str">
        <f t="shared" si="76"/>
        <v/>
      </c>
      <c r="AY76" s="553" t="str">
        <f t="shared" si="77"/>
        <v/>
      </c>
      <c r="AZ76" s="553" t="str">
        <f t="shared" si="78"/>
        <v/>
      </c>
      <c r="BA76" s="553" t="str">
        <f t="shared" si="79"/>
        <v/>
      </c>
      <c r="BB76" s="596" t="str">
        <f t="shared" si="80"/>
        <v/>
      </c>
      <c r="BC76" s="591" t="str">
        <f t="shared" si="81"/>
        <v/>
      </c>
      <c r="BD76" s="547"/>
      <c r="BE76" s="554" t="str">
        <f t="shared" si="82"/>
        <v/>
      </c>
      <c r="BF76" s="554" t="str">
        <f t="shared" si="83"/>
        <v/>
      </c>
      <c r="BG76" s="606" t="str">
        <f t="shared" si="84"/>
        <v/>
      </c>
      <c r="BH76" s="611" t="str" cm="1">
        <f t="array" ref="BH76">IF($AG76="","",
_xlfn.IFS(
$BC76="Devis 1",
IF(ISBLANK(AP76),"",IFERROR(VALUE(TRIM(SUBSTITUTE(AP76,CHAR(160),""))),0)*IFERROR(VALUE(TRIM(SUBSTITUTE($AG76,CHAR(160),""))),0)),
$BC76="Devis 2",
IF(ISBLANK(AU76),"",IFERROR(VALUE(TRIM(SUBSTITUTE(AU76,CHAR(160),""))),0)*IFERROR(VALUE(TRIM(SUBSTITUTE($AG76,CHAR(160),""))),0)),
$BC76="Devis 3",
IF(ISBLANK(AZ76),"",IFERROR(VALUE(TRIM(SUBSTITUTE(AZ76,CHAR(160),""))),0)*IFERROR(VALUE(TRIM(SUBSTITUTE($AG76,CHAR(160),""))),0)),
TRUE,0
)
)</f>
        <v/>
      </c>
      <c r="BI76" s="611" t="str" cm="1">
        <f t="array" ref="BI76">IF($AG76="","",
_xlfn.IFS(
$BC76="Devis 1",
IF(ISBLANK(AQ76),"",IFERROR(VALUE(TRIM(SUBSTITUTE(AQ76,CHAR(160),""))),0)*IFERROR(VALUE(TRIM(SUBSTITUTE($AG76,CHAR(160),""))),0)),
$BC76="Devis 2",
IF(ISBLANK(AV76),"",IFERROR(VALUE(TRIM(SUBSTITUTE(AV76,CHAR(160),""))),0)*IFERROR(VALUE(TRIM(SUBSTITUTE($AG76,CHAR(160),""))),0)),
$BC76="Devis 3",
IF(ISBLANK(BA76),"",IFERROR(VALUE(TRIM(SUBSTITUTE(BA76,CHAR(160),""))),0)*IFERROR(VALUE(TRIM(SUBSTITUTE($AG76,CHAR(160),""))),0)),
TRUE,0
)
)</f>
        <v/>
      </c>
      <c r="BJ76" s="612" t="str">
        <f t="shared" si="85"/>
        <v/>
      </c>
      <c r="BK76" s="608"/>
      <c r="BL76" s="555" t="str" cm="1">
        <f t="array" ref="BL76">IF(OR(BJ76="",BG76="",BH76="",BE76="",BI76="",BF76=""),"",_xlfn.IFS(
ROUND(IFERROR(VALUE(TRIM(SUBSTITUTE(BJ76,CHAR(160),""))),0),2)&gt;
ROUND(IFERROR(VALUE(TRIM(SUBSTITUTE(BG76,CHAR(160),""))),0),2),
"KO : Le montant retenu TTC est supérieur au montant raisonnable TTC. Merci de revoir la ligne de dépense ou plafonner son montant.",
ROUND(IFERROR(VALUE(TRIM(SUBSTITUTE(BH76,CHAR(160),""))),0),2)&gt;
ROUND(IFERROR(VALUE(TRIM(SUBSTITUTE(BE76,CHAR(160),""))),0),2),
"Attention : Le montant retenu HT est supérieur au montant HT raisonnable. Merci de revoir la ligne de dépense, plafonner son montant, ou justifier la reventillation HT / TVA.",
ROUND(IFERROR(VALUE(TRIM(SUBSTITUTE(BI76,CHAR(160),""))),0),2)&gt;
ROUND(IFERROR(VALUE(TRIM(SUBSTITUTE(BF76,CHAR(160),""))),0),2),
"Attention : Le montant TVA retenu est supérieur au montant TVA raisonnable. Merci de revoir la ligne de dépense, plafonner son montant, ou justifier la reventillation HT / TVA.",
ROUND(IFERROR(VALUE(TRIM(SUBSTITUTE(BJ76,CHAR(160),""))),0),2)&gt;
ROUND(IFERROR(VALUE(TRIM(SUBSTITUTE(MIN(O76,T76,Y76),CHAR(160),""))),0),2),
"Attention : Le devis retenu n'est pas le moins cher. Une justification de la part du porteur est nécessaire.",
ROUND(IFERROR(VALUE(TRIM(SUBSTITUTE(BJ76,CHAR(160),""))),0),2)=0,
"Attention : montant présenté entièrement écarté",
ROUND(IFERROR(VALUE(TRIM(SUBSTITUTE(BG76,CHAR(160),""))),0),2)=
ROUND(IFERROR(VALUE(TRIM(SUBSTITUTE(BJ76,CHAR(160),""))),0),2),
"OK",
ROUND(IFERROR(VALUE(TRIM(SUBSTITUTE(BG76,CHAR(160),""))),0),2)&gt;
ROUND(IFERROR(VALUE(TRIM(SUBSTITUTE(BJ76,CHAR(160),""))),0),2),
" OK : Montant instruit inférieur au montant raisonnable.",
TRUE,""
))</f>
        <v/>
      </c>
      <c r="BM76" s="555" t="str" cm="1">
        <f t="array" ref="BM76">IF(OR(BJ76="",AC76="",BH76="",AA76="",BI76="",AB76=""),"",_xlfn.IFS(
ROUND(IFERROR(VALUE(TRIM(SUBSTITUTE(BJ76,CHAR(160),""))),0),2)&gt;
ROUND(IFERROR(VALUE(TRIM(SUBSTITUTE(AC76,CHAR(160),""))),0),2),
"KO : Le montant retenu TTC est supérieur au montant présenté TTC. Merci de revoir la ligne de dépense ou plafonner son montant.",
ROUND(IFERROR(VALUE(TRIM(SUBSTITUTE(BH76,CHAR(160),""))),0),2)&gt;
ROUND(IFERROR(VALUE(TRIM(SUBSTITUTE(AA76,CHAR(160),""))),0),2),
"Attention : Le montant retenu HT est supérieur au montant HT présenté. Merci de revoir la ligne de dépense, plafonner son montant, ou justifier la reventillation HT / TVA.",
ROUND(IFERROR(VALUE(TRIM(SUBSTITUTE(BI76,CHAR(160),""))),0),2)&gt;
ROUND(IFERROR(VALUE(TRIM(SUBSTITUTE(AB76,CHAR(160),""))),0),2),
"Attention : Le montant TVA retenu est supérieur au montant TVA présenté. Merci de revoir la ligne de dépense, plafonner son montant, ou justifier la reventillation HT / TVA.",
ROUND(IFERROR(VALUE(TRIM(SUBSTITUTE(AC76,CHAR(160),""))),0),2)=0,
"",
ROUND(IFERROR(VALUE(TRIM(SUBSTITUTE(BJ76,CHAR(160),""))),0),2)=
ROUND(IFERROR(VALUE(TRIM(SUBSTITUTE(AC76,CHAR(160),""))),0),2),
"OK",
ROUND(IFERROR(VALUE(TRIM(SUBSTITUTE(BJ76,CHAR(160),""))),0),2)=0,
"Attention : Montant présenté entièrement rejeté.",
ROUND(IFERROR(VALUE(TRIM(SUBSTITUTE(BJ76,CHAR(160),""))),0),2)&lt;
ROUND(IFERROR(VALUE(TRIM(SUBSTITUTE(AC76,CHAR(160),""))),0),2),
"Attention : Montant présenté partiellement rejeté.",
TRUE,""
))</f>
        <v/>
      </c>
      <c r="BN76" s="554" t="str">
        <f t="shared" si="86"/>
        <v/>
      </c>
      <c r="BO76" s="554" t="str">
        <f t="shared" si="87"/>
        <v/>
      </c>
      <c r="BP76" s="645" t="str">
        <f t="shared" si="88"/>
        <v/>
      </c>
    </row>
    <row r="77" spans="1:68" ht="15" customHeight="1">
      <c r="A77" s="630">
        <v>73</v>
      </c>
      <c r="B77" s="545"/>
      <c r="C77" s="545"/>
      <c r="D77" s="546"/>
      <c r="E77" s="545"/>
      <c r="F77" s="557"/>
      <c r="G77" s="552"/>
      <c r="H77" s="556"/>
      <c r="I77" s="545"/>
      <c r="J77" s="561"/>
      <c r="K77" s="564"/>
      <c r="L77" s="557"/>
      <c r="M77" s="548"/>
      <c r="N77" s="549"/>
      <c r="O77" s="573" t="str">
        <f t="shared" si="54"/>
        <v/>
      </c>
      <c r="P77" s="575"/>
      <c r="Q77" s="550"/>
      <c r="R77" s="549"/>
      <c r="S77" s="549"/>
      <c r="T77" s="573" t="str">
        <f t="shared" si="53"/>
        <v/>
      </c>
      <c r="U77" s="586"/>
      <c r="V77" s="549"/>
      <c r="W77" s="549"/>
      <c r="X77" s="549"/>
      <c r="Y77" s="587" t="str">
        <f t="shared" si="55"/>
        <v/>
      </c>
      <c r="Z77" s="114"/>
      <c r="AA77" s="600" t="str" cm="1">
        <f t="array" ref="AA77">IF((_xlfn.IFS(TRIM(SUBSTITUTE(Z77,CHAR(160),""))="Devis 1",IFERROR(VALUE(TRIM(SUBSTITUTE(M77,CHAR(160),""))),0),TRIM(SUBSTITUTE(Z77,CHAR(160),""))="Devis 2",IFERROR(VALUE(TRIM(SUBSTITUTE(R77,CHAR(160),""))),0),TRIM(SUBSTITUTE(Z77,CHAR(160),""))="Devis 3",IFERROR(VALUE(TRIM(SUBSTITUTE(W77,CHAR(160),""))),0),TRUE,0)*IFERROR(VALUE(TRIM(SUBSTITUTE(D77,CHAR(160),""))),0))=0,"",_xlfn.IFS(TRIM(SUBSTITUTE(Z77,CHAR(160),""))="Devis 1",IFERROR(VALUE(TRIM(SUBSTITUTE(M77,CHAR(160),""))),0),TRIM(SUBSTITUTE(Z77,CHAR(160),""))="Devis 2",IFERROR(VALUE(TRIM(SUBSTITUTE(R77,CHAR(160),""))),0),TRIM(SUBSTITUTE(Z77,CHAR(160),""))="Devis 3",IFERROR(VALUE(TRIM(SUBSTITUTE(W77,CHAR(160),""))),0),TRUE,0)*IFERROR(VALUE(TRIM(SUBSTITUTE(D77,CHAR(160),""))),0))</f>
        <v/>
      </c>
      <c r="AB77" s="551" t="str" cm="1">
        <f t="array" ref="AB77">IF(ROUND((_xlfn.IFS(TRIM(SUBSTITUTE(Z77,CHAR(160),""))="Devis 1",IFERROR(VALUE(TRIM(SUBSTITUTE(N77,CHAR(160),""))),0),TRIM(SUBSTITUTE(Z77,CHAR(160),""))="Devis 2",IFERROR(VALUE(TRIM(SUBSTITUTE(S77,CHAR(160),""))),0),TRIM(SUBSTITUTE(Z77,CHAR(160),""))="Devis 3",IFERROR(VALUE(TRIM(SUBSTITUTE(X77,CHAR(160),""))),0),TRUE,0)*IFERROR(VALUE(TRIM(SUBSTITUTE(D77,CHAR(160),""))),0)),2)=0,IF(AA77&lt;&gt;"",0,""),ROUND((_xlfn.IFS(TRIM(SUBSTITUTE(Z77,CHAR(160),""))="Devis 1",IFERROR(VALUE(TRIM(SUBSTITUTE(N77,CHAR(160),""))),0),TRIM(SUBSTITUTE(Z77,CHAR(160),""))="Devis 2",IFERROR(VALUE(TRIM(SUBSTITUTE(S77,CHAR(160),""))),0),TRIM(SUBSTITUTE(Z77,CHAR(160),""))="Devis 3",IFERROR(VALUE(TRIM(SUBSTITUTE(X77,CHAR(160),""))),0),TRUE,0)*IFERROR(VALUE(TRIM(SUBSTITUTE(D77,CHAR(160),""))),0)),2))</f>
        <v/>
      </c>
      <c r="AC77" s="601" t="str">
        <f t="shared" si="56"/>
        <v/>
      </c>
      <c r="AD77" s="629"/>
      <c r="AE77" s="644" t="str">
        <f t="shared" si="57"/>
        <v/>
      </c>
      <c r="AF77" s="553" t="str">
        <f t="shared" si="58"/>
        <v/>
      </c>
      <c r="AG77" s="553" t="str">
        <f t="shared" si="59"/>
        <v/>
      </c>
      <c r="AH77" s="553" t="str">
        <f t="shared" si="60"/>
        <v/>
      </c>
      <c r="AI77" s="553" t="str">
        <f t="shared" si="61"/>
        <v/>
      </c>
      <c r="AJ77" s="553" t="str">
        <f t="shared" si="62"/>
        <v/>
      </c>
      <c r="AK77" s="553" t="str">
        <f t="shared" si="63"/>
        <v/>
      </c>
      <c r="AL77" s="553" t="str">
        <f t="shared" si="64"/>
        <v/>
      </c>
      <c r="AM77" s="517" t="str">
        <f t="shared" si="65"/>
        <v/>
      </c>
      <c r="AN77" s="651" t="str">
        <f t="shared" si="66"/>
        <v/>
      </c>
      <c r="AO77" s="553" t="str">
        <f t="shared" si="67"/>
        <v/>
      </c>
      <c r="AP77" s="553" t="str">
        <f t="shared" si="68"/>
        <v/>
      </c>
      <c r="AQ77" s="553" t="str">
        <f t="shared" si="69"/>
        <v/>
      </c>
      <c r="AR77" s="573" t="str">
        <f t="shared" si="70"/>
        <v/>
      </c>
      <c r="AS77" s="656" t="str">
        <f t="shared" si="71"/>
        <v/>
      </c>
      <c r="AT77" s="553" t="str">
        <f t="shared" si="72"/>
        <v/>
      </c>
      <c r="AU77" s="553" t="str">
        <f t="shared" si="73"/>
        <v/>
      </c>
      <c r="AV77" s="553" t="str">
        <f t="shared" si="74"/>
        <v/>
      </c>
      <c r="AW77" s="573" t="str">
        <f t="shared" si="75"/>
        <v/>
      </c>
      <c r="AX77" s="657" t="str">
        <f t="shared" si="76"/>
        <v/>
      </c>
      <c r="AY77" s="553" t="str">
        <f t="shared" si="77"/>
        <v/>
      </c>
      <c r="AZ77" s="553" t="str">
        <f t="shared" si="78"/>
        <v/>
      </c>
      <c r="BA77" s="553" t="str">
        <f t="shared" si="79"/>
        <v/>
      </c>
      <c r="BB77" s="596" t="str">
        <f t="shared" si="80"/>
        <v/>
      </c>
      <c r="BC77" s="591" t="str">
        <f t="shared" si="81"/>
        <v/>
      </c>
      <c r="BD77" s="547"/>
      <c r="BE77" s="554" t="str">
        <f t="shared" si="82"/>
        <v/>
      </c>
      <c r="BF77" s="554" t="str">
        <f t="shared" si="83"/>
        <v/>
      </c>
      <c r="BG77" s="606" t="str">
        <f t="shared" si="84"/>
        <v/>
      </c>
      <c r="BH77" s="611" t="str" cm="1">
        <f t="array" ref="BH77">IF($AG77="","",
_xlfn.IFS(
$BC77="Devis 1",
IF(ISBLANK(AP77),"",IFERROR(VALUE(TRIM(SUBSTITUTE(AP77,CHAR(160),""))),0)*IFERROR(VALUE(TRIM(SUBSTITUTE($AG77,CHAR(160),""))),0)),
$BC77="Devis 2",
IF(ISBLANK(AU77),"",IFERROR(VALUE(TRIM(SUBSTITUTE(AU77,CHAR(160),""))),0)*IFERROR(VALUE(TRIM(SUBSTITUTE($AG77,CHAR(160),""))),0)),
$BC77="Devis 3",
IF(ISBLANK(AZ77),"",IFERROR(VALUE(TRIM(SUBSTITUTE(AZ77,CHAR(160),""))),0)*IFERROR(VALUE(TRIM(SUBSTITUTE($AG77,CHAR(160),""))),0)),
TRUE,0
)
)</f>
        <v/>
      </c>
      <c r="BI77" s="611" t="str" cm="1">
        <f t="array" ref="BI77">IF($AG77="","",
_xlfn.IFS(
$BC77="Devis 1",
IF(ISBLANK(AQ77),"",IFERROR(VALUE(TRIM(SUBSTITUTE(AQ77,CHAR(160),""))),0)*IFERROR(VALUE(TRIM(SUBSTITUTE($AG77,CHAR(160),""))),0)),
$BC77="Devis 2",
IF(ISBLANK(AV77),"",IFERROR(VALUE(TRIM(SUBSTITUTE(AV77,CHAR(160),""))),0)*IFERROR(VALUE(TRIM(SUBSTITUTE($AG77,CHAR(160),""))),0)),
$BC77="Devis 3",
IF(ISBLANK(BA77),"",IFERROR(VALUE(TRIM(SUBSTITUTE(BA77,CHAR(160),""))),0)*IFERROR(VALUE(TRIM(SUBSTITUTE($AG77,CHAR(160),""))),0)),
TRUE,0
)
)</f>
        <v/>
      </c>
      <c r="BJ77" s="612" t="str">
        <f t="shared" si="85"/>
        <v/>
      </c>
      <c r="BK77" s="608"/>
      <c r="BL77" s="555" t="str" cm="1">
        <f t="array" ref="BL77">IF(OR(BJ77="",BG77="",BH77="",BE77="",BI77="",BF77=""),"",_xlfn.IFS(
ROUND(IFERROR(VALUE(TRIM(SUBSTITUTE(BJ77,CHAR(160),""))),0),2)&gt;
ROUND(IFERROR(VALUE(TRIM(SUBSTITUTE(BG77,CHAR(160),""))),0),2),
"KO : Le montant retenu TTC est supérieur au montant raisonnable TTC. Merci de revoir la ligne de dépense ou plafonner son montant.",
ROUND(IFERROR(VALUE(TRIM(SUBSTITUTE(BH77,CHAR(160),""))),0),2)&gt;
ROUND(IFERROR(VALUE(TRIM(SUBSTITUTE(BE77,CHAR(160),""))),0),2),
"Attention : Le montant retenu HT est supérieur au montant HT raisonnable. Merci de revoir la ligne de dépense, plafonner son montant, ou justifier la reventillation HT / TVA.",
ROUND(IFERROR(VALUE(TRIM(SUBSTITUTE(BI77,CHAR(160),""))),0),2)&gt;
ROUND(IFERROR(VALUE(TRIM(SUBSTITUTE(BF77,CHAR(160),""))),0),2),
"Attention : Le montant TVA retenu est supérieur au montant TVA raisonnable. Merci de revoir la ligne de dépense, plafonner son montant, ou justifier la reventillation HT / TVA.",
ROUND(IFERROR(VALUE(TRIM(SUBSTITUTE(BJ77,CHAR(160),""))),0),2)&gt;
ROUND(IFERROR(VALUE(TRIM(SUBSTITUTE(MIN(O77,T77,Y77),CHAR(160),""))),0),2),
"Attention : Le devis retenu n'est pas le moins cher. Une justification de la part du porteur est nécessaire.",
ROUND(IFERROR(VALUE(TRIM(SUBSTITUTE(BJ77,CHAR(160),""))),0),2)=0,
"Attention : montant présenté entièrement écarté",
ROUND(IFERROR(VALUE(TRIM(SUBSTITUTE(BG77,CHAR(160),""))),0),2)=
ROUND(IFERROR(VALUE(TRIM(SUBSTITUTE(BJ77,CHAR(160),""))),0),2),
"OK",
ROUND(IFERROR(VALUE(TRIM(SUBSTITUTE(BG77,CHAR(160),""))),0),2)&gt;
ROUND(IFERROR(VALUE(TRIM(SUBSTITUTE(BJ77,CHAR(160),""))),0),2),
" OK : Montant instruit inférieur au montant raisonnable.",
TRUE,""
))</f>
        <v/>
      </c>
      <c r="BM77" s="555" t="str" cm="1">
        <f t="array" ref="BM77">IF(OR(BJ77="",AC77="",BH77="",AA77="",BI77="",AB77=""),"",_xlfn.IFS(
ROUND(IFERROR(VALUE(TRIM(SUBSTITUTE(BJ77,CHAR(160),""))),0),2)&gt;
ROUND(IFERROR(VALUE(TRIM(SUBSTITUTE(AC77,CHAR(160),""))),0),2),
"KO : Le montant retenu TTC est supérieur au montant présenté TTC. Merci de revoir la ligne de dépense ou plafonner son montant.",
ROUND(IFERROR(VALUE(TRIM(SUBSTITUTE(BH77,CHAR(160),""))),0),2)&gt;
ROUND(IFERROR(VALUE(TRIM(SUBSTITUTE(AA77,CHAR(160),""))),0),2),
"Attention : Le montant retenu HT est supérieur au montant HT présenté. Merci de revoir la ligne de dépense, plafonner son montant, ou justifier la reventillation HT / TVA.",
ROUND(IFERROR(VALUE(TRIM(SUBSTITUTE(BI77,CHAR(160),""))),0),2)&gt;
ROUND(IFERROR(VALUE(TRIM(SUBSTITUTE(AB77,CHAR(160),""))),0),2),
"Attention : Le montant TVA retenu est supérieur au montant TVA présenté. Merci de revoir la ligne de dépense, plafonner son montant, ou justifier la reventillation HT / TVA.",
ROUND(IFERROR(VALUE(TRIM(SUBSTITUTE(AC77,CHAR(160),""))),0),2)=0,
"",
ROUND(IFERROR(VALUE(TRIM(SUBSTITUTE(BJ77,CHAR(160),""))),0),2)=
ROUND(IFERROR(VALUE(TRIM(SUBSTITUTE(AC77,CHAR(160),""))),0),2),
"OK",
ROUND(IFERROR(VALUE(TRIM(SUBSTITUTE(BJ77,CHAR(160),""))),0),2)=0,
"Attention : Montant présenté entièrement rejeté.",
ROUND(IFERROR(VALUE(TRIM(SUBSTITUTE(BJ77,CHAR(160),""))),0),2)&lt;
ROUND(IFERROR(VALUE(TRIM(SUBSTITUTE(AC77,CHAR(160),""))),0),2),
"Attention : Montant présenté partiellement rejeté.",
TRUE,""
))</f>
        <v/>
      </c>
      <c r="BN77" s="554" t="str">
        <f t="shared" si="86"/>
        <v/>
      </c>
      <c r="BO77" s="554" t="str">
        <f t="shared" si="87"/>
        <v/>
      </c>
      <c r="BP77" s="645" t="str">
        <f t="shared" si="88"/>
        <v/>
      </c>
    </row>
    <row r="78" spans="1:68" ht="15" customHeight="1">
      <c r="A78" s="630">
        <v>74</v>
      </c>
      <c r="B78" s="545"/>
      <c r="C78" s="545"/>
      <c r="D78" s="546"/>
      <c r="E78" s="545"/>
      <c r="F78" s="557"/>
      <c r="G78" s="552"/>
      <c r="H78" s="556"/>
      <c r="I78" s="545"/>
      <c r="J78" s="561"/>
      <c r="K78" s="564"/>
      <c r="L78" s="557"/>
      <c r="M78" s="548"/>
      <c r="N78" s="549"/>
      <c r="O78" s="573" t="str">
        <f t="shared" si="54"/>
        <v/>
      </c>
      <c r="P78" s="575"/>
      <c r="Q78" s="550"/>
      <c r="R78" s="549"/>
      <c r="S78" s="549"/>
      <c r="T78" s="573" t="str">
        <f t="shared" si="53"/>
        <v/>
      </c>
      <c r="U78" s="586"/>
      <c r="V78" s="549"/>
      <c r="W78" s="549"/>
      <c r="X78" s="549"/>
      <c r="Y78" s="587" t="str">
        <f t="shared" si="55"/>
        <v/>
      </c>
      <c r="Z78" s="114"/>
      <c r="AA78" s="600" t="str" cm="1">
        <f t="array" ref="AA78">IF((_xlfn.IFS(TRIM(SUBSTITUTE(Z78,CHAR(160),""))="Devis 1",IFERROR(VALUE(TRIM(SUBSTITUTE(M78,CHAR(160),""))),0),TRIM(SUBSTITUTE(Z78,CHAR(160),""))="Devis 2",IFERROR(VALUE(TRIM(SUBSTITUTE(R78,CHAR(160),""))),0),TRIM(SUBSTITUTE(Z78,CHAR(160),""))="Devis 3",IFERROR(VALUE(TRIM(SUBSTITUTE(W78,CHAR(160),""))),0),TRUE,0)*IFERROR(VALUE(TRIM(SUBSTITUTE(D78,CHAR(160),""))),0))=0,"",_xlfn.IFS(TRIM(SUBSTITUTE(Z78,CHAR(160),""))="Devis 1",IFERROR(VALUE(TRIM(SUBSTITUTE(M78,CHAR(160),""))),0),TRIM(SUBSTITUTE(Z78,CHAR(160),""))="Devis 2",IFERROR(VALUE(TRIM(SUBSTITUTE(R78,CHAR(160),""))),0),TRIM(SUBSTITUTE(Z78,CHAR(160),""))="Devis 3",IFERROR(VALUE(TRIM(SUBSTITUTE(W78,CHAR(160),""))),0),TRUE,0)*IFERROR(VALUE(TRIM(SUBSTITUTE(D78,CHAR(160),""))),0))</f>
        <v/>
      </c>
      <c r="AB78" s="551" t="str" cm="1">
        <f t="array" ref="AB78">IF(ROUND((_xlfn.IFS(TRIM(SUBSTITUTE(Z78,CHAR(160),""))="Devis 1",IFERROR(VALUE(TRIM(SUBSTITUTE(N78,CHAR(160),""))),0),TRIM(SUBSTITUTE(Z78,CHAR(160),""))="Devis 2",IFERROR(VALUE(TRIM(SUBSTITUTE(S78,CHAR(160),""))),0),TRIM(SUBSTITUTE(Z78,CHAR(160),""))="Devis 3",IFERROR(VALUE(TRIM(SUBSTITUTE(X78,CHAR(160),""))),0),TRUE,0)*IFERROR(VALUE(TRIM(SUBSTITUTE(D78,CHAR(160),""))),0)),2)=0,IF(AA78&lt;&gt;"",0,""),ROUND((_xlfn.IFS(TRIM(SUBSTITUTE(Z78,CHAR(160),""))="Devis 1",IFERROR(VALUE(TRIM(SUBSTITUTE(N78,CHAR(160),""))),0),TRIM(SUBSTITUTE(Z78,CHAR(160),""))="Devis 2",IFERROR(VALUE(TRIM(SUBSTITUTE(S78,CHAR(160),""))),0),TRIM(SUBSTITUTE(Z78,CHAR(160),""))="Devis 3",IFERROR(VALUE(TRIM(SUBSTITUTE(X78,CHAR(160),""))),0),TRUE,0)*IFERROR(VALUE(TRIM(SUBSTITUTE(D78,CHAR(160),""))),0)),2))</f>
        <v/>
      </c>
      <c r="AC78" s="601" t="str">
        <f t="shared" si="56"/>
        <v/>
      </c>
      <c r="AD78" s="629"/>
      <c r="AE78" s="644" t="str">
        <f t="shared" si="57"/>
        <v/>
      </c>
      <c r="AF78" s="553" t="str">
        <f t="shared" si="58"/>
        <v/>
      </c>
      <c r="AG78" s="553" t="str">
        <f t="shared" si="59"/>
        <v/>
      </c>
      <c r="AH78" s="553" t="str">
        <f t="shared" si="60"/>
        <v/>
      </c>
      <c r="AI78" s="553" t="str">
        <f t="shared" si="61"/>
        <v/>
      </c>
      <c r="AJ78" s="553" t="str">
        <f t="shared" si="62"/>
        <v/>
      </c>
      <c r="AK78" s="553" t="str">
        <f t="shared" si="63"/>
        <v/>
      </c>
      <c r="AL78" s="553" t="str">
        <f t="shared" si="64"/>
        <v/>
      </c>
      <c r="AM78" s="517" t="str">
        <f t="shared" si="65"/>
        <v/>
      </c>
      <c r="AN78" s="651" t="str">
        <f t="shared" si="66"/>
        <v/>
      </c>
      <c r="AO78" s="553" t="str">
        <f t="shared" si="67"/>
        <v/>
      </c>
      <c r="AP78" s="553" t="str">
        <f t="shared" si="68"/>
        <v/>
      </c>
      <c r="AQ78" s="553" t="str">
        <f t="shared" si="69"/>
        <v/>
      </c>
      <c r="AR78" s="573" t="str">
        <f t="shared" si="70"/>
        <v/>
      </c>
      <c r="AS78" s="656" t="str">
        <f t="shared" si="71"/>
        <v/>
      </c>
      <c r="AT78" s="553" t="str">
        <f t="shared" si="72"/>
        <v/>
      </c>
      <c r="AU78" s="553" t="str">
        <f t="shared" si="73"/>
        <v/>
      </c>
      <c r="AV78" s="553" t="str">
        <f t="shared" si="74"/>
        <v/>
      </c>
      <c r="AW78" s="573" t="str">
        <f t="shared" si="75"/>
        <v/>
      </c>
      <c r="AX78" s="657" t="str">
        <f t="shared" si="76"/>
        <v/>
      </c>
      <c r="AY78" s="553" t="str">
        <f t="shared" si="77"/>
        <v/>
      </c>
      <c r="AZ78" s="553" t="str">
        <f t="shared" si="78"/>
        <v/>
      </c>
      <c r="BA78" s="553" t="str">
        <f t="shared" si="79"/>
        <v/>
      </c>
      <c r="BB78" s="596" t="str">
        <f t="shared" si="80"/>
        <v/>
      </c>
      <c r="BC78" s="591" t="str">
        <f t="shared" si="81"/>
        <v/>
      </c>
      <c r="BD78" s="547"/>
      <c r="BE78" s="554" t="str">
        <f t="shared" si="82"/>
        <v/>
      </c>
      <c r="BF78" s="554" t="str">
        <f t="shared" si="83"/>
        <v/>
      </c>
      <c r="BG78" s="606" t="str">
        <f t="shared" si="84"/>
        <v/>
      </c>
      <c r="BH78" s="611" t="str" cm="1">
        <f t="array" ref="BH78">IF($AG78="","",
_xlfn.IFS(
$BC78="Devis 1",
IF(ISBLANK(AP78),"",IFERROR(VALUE(TRIM(SUBSTITUTE(AP78,CHAR(160),""))),0)*IFERROR(VALUE(TRIM(SUBSTITUTE($AG78,CHAR(160),""))),0)),
$BC78="Devis 2",
IF(ISBLANK(AU78),"",IFERROR(VALUE(TRIM(SUBSTITUTE(AU78,CHAR(160),""))),0)*IFERROR(VALUE(TRIM(SUBSTITUTE($AG78,CHAR(160),""))),0)),
$BC78="Devis 3",
IF(ISBLANK(AZ78),"",IFERROR(VALUE(TRIM(SUBSTITUTE(AZ78,CHAR(160),""))),0)*IFERROR(VALUE(TRIM(SUBSTITUTE($AG78,CHAR(160),""))),0)),
TRUE,0
)
)</f>
        <v/>
      </c>
      <c r="BI78" s="611" t="str" cm="1">
        <f t="array" ref="BI78">IF($AG78="","",
_xlfn.IFS(
$BC78="Devis 1",
IF(ISBLANK(AQ78),"",IFERROR(VALUE(TRIM(SUBSTITUTE(AQ78,CHAR(160),""))),0)*IFERROR(VALUE(TRIM(SUBSTITUTE($AG78,CHAR(160),""))),0)),
$BC78="Devis 2",
IF(ISBLANK(AV78),"",IFERROR(VALUE(TRIM(SUBSTITUTE(AV78,CHAR(160),""))),0)*IFERROR(VALUE(TRIM(SUBSTITUTE($AG78,CHAR(160),""))),0)),
$BC78="Devis 3",
IF(ISBLANK(BA78),"",IFERROR(VALUE(TRIM(SUBSTITUTE(BA78,CHAR(160),""))),0)*IFERROR(VALUE(TRIM(SUBSTITUTE($AG78,CHAR(160),""))),0)),
TRUE,0
)
)</f>
        <v/>
      </c>
      <c r="BJ78" s="612" t="str">
        <f t="shared" si="85"/>
        <v/>
      </c>
      <c r="BK78" s="608"/>
      <c r="BL78" s="555" t="str" cm="1">
        <f t="array" ref="BL78">IF(OR(BJ78="",BG78="",BH78="",BE78="",BI78="",BF78=""),"",_xlfn.IFS(
ROUND(IFERROR(VALUE(TRIM(SUBSTITUTE(BJ78,CHAR(160),""))),0),2)&gt;
ROUND(IFERROR(VALUE(TRIM(SUBSTITUTE(BG78,CHAR(160),""))),0),2),
"KO : Le montant retenu TTC est supérieur au montant raisonnable TTC. Merci de revoir la ligne de dépense ou plafonner son montant.",
ROUND(IFERROR(VALUE(TRIM(SUBSTITUTE(BH78,CHAR(160),""))),0),2)&gt;
ROUND(IFERROR(VALUE(TRIM(SUBSTITUTE(BE78,CHAR(160),""))),0),2),
"Attention : Le montant retenu HT est supérieur au montant HT raisonnable. Merci de revoir la ligne de dépense, plafonner son montant, ou justifier la reventillation HT / TVA.",
ROUND(IFERROR(VALUE(TRIM(SUBSTITUTE(BI78,CHAR(160),""))),0),2)&gt;
ROUND(IFERROR(VALUE(TRIM(SUBSTITUTE(BF78,CHAR(160),""))),0),2),
"Attention : Le montant TVA retenu est supérieur au montant TVA raisonnable. Merci de revoir la ligne de dépense, plafonner son montant, ou justifier la reventillation HT / TVA.",
ROUND(IFERROR(VALUE(TRIM(SUBSTITUTE(BJ78,CHAR(160),""))),0),2)&gt;
ROUND(IFERROR(VALUE(TRIM(SUBSTITUTE(MIN(O78,T78,Y78),CHAR(160),""))),0),2),
"Attention : Le devis retenu n'est pas le moins cher. Une justification de la part du porteur est nécessaire.",
ROUND(IFERROR(VALUE(TRIM(SUBSTITUTE(BJ78,CHAR(160),""))),0),2)=0,
"Attention : montant présenté entièrement écarté",
ROUND(IFERROR(VALUE(TRIM(SUBSTITUTE(BG78,CHAR(160),""))),0),2)=
ROUND(IFERROR(VALUE(TRIM(SUBSTITUTE(BJ78,CHAR(160),""))),0),2),
"OK",
ROUND(IFERROR(VALUE(TRIM(SUBSTITUTE(BG78,CHAR(160),""))),0),2)&gt;
ROUND(IFERROR(VALUE(TRIM(SUBSTITUTE(BJ78,CHAR(160),""))),0),2),
" OK : Montant instruit inférieur au montant raisonnable.",
TRUE,""
))</f>
        <v/>
      </c>
      <c r="BM78" s="555" t="str" cm="1">
        <f t="array" ref="BM78">IF(OR(BJ78="",AC78="",BH78="",AA78="",BI78="",AB78=""),"",_xlfn.IFS(
ROUND(IFERROR(VALUE(TRIM(SUBSTITUTE(BJ78,CHAR(160),""))),0),2)&gt;
ROUND(IFERROR(VALUE(TRIM(SUBSTITUTE(AC78,CHAR(160),""))),0),2),
"KO : Le montant retenu TTC est supérieur au montant présenté TTC. Merci de revoir la ligne de dépense ou plafonner son montant.",
ROUND(IFERROR(VALUE(TRIM(SUBSTITUTE(BH78,CHAR(160),""))),0),2)&gt;
ROUND(IFERROR(VALUE(TRIM(SUBSTITUTE(AA78,CHAR(160),""))),0),2),
"Attention : Le montant retenu HT est supérieur au montant HT présenté. Merci de revoir la ligne de dépense, plafonner son montant, ou justifier la reventillation HT / TVA.",
ROUND(IFERROR(VALUE(TRIM(SUBSTITUTE(BI78,CHAR(160),""))),0),2)&gt;
ROUND(IFERROR(VALUE(TRIM(SUBSTITUTE(AB78,CHAR(160),""))),0),2),
"Attention : Le montant TVA retenu est supérieur au montant TVA présenté. Merci de revoir la ligne de dépense, plafonner son montant, ou justifier la reventillation HT / TVA.",
ROUND(IFERROR(VALUE(TRIM(SUBSTITUTE(AC78,CHAR(160),""))),0),2)=0,
"",
ROUND(IFERROR(VALUE(TRIM(SUBSTITUTE(BJ78,CHAR(160),""))),0),2)=
ROUND(IFERROR(VALUE(TRIM(SUBSTITUTE(AC78,CHAR(160),""))),0),2),
"OK",
ROUND(IFERROR(VALUE(TRIM(SUBSTITUTE(BJ78,CHAR(160),""))),0),2)=0,
"Attention : Montant présenté entièrement rejeté.",
ROUND(IFERROR(VALUE(TRIM(SUBSTITUTE(BJ78,CHAR(160),""))),0),2)&lt;
ROUND(IFERROR(VALUE(TRIM(SUBSTITUTE(AC78,CHAR(160),""))),0),2),
"Attention : Montant présenté partiellement rejeté.",
TRUE,""
))</f>
        <v/>
      </c>
      <c r="BN78" s="554" t="str">
        <f t="shared" si="86"/>
        <v/>
      </c>
      <c r="BO78" s="554" t="str">
        <f t="shared" si="87"/>
        <v/>
      </c>
      <c r="BP78" s="645" t="str">
        <f t="shared" si="88"/>
        <v/>
      </c>
    </row>
    <row r="79" spans="1:68" ht="15" customHeight="1">
      <c r="A79" s="630">
        <v>75</v>
      </c>
      <c r="B79" s="545"/>
      <c r="C79" s="545"/>
      <c r="D79" s="546"/>
      <c r="E79" s="545"/>
      <c r="F79" s="557"/>
      <c r="G79" s="552"/>
      <c r="H79" s="556"/>
      <c r="I79" s="545"/>
      <c r="J79" s="561"/>
      <c r="K79" s="564"/>
      <c r="L79" s="557"/>
      <c r="M79" s="548"/>
      <c r="N79" s="549"/>
      <c r="O79" s="573" t="str">
        <f t="shared" si="54"/>
        <v/>
      </c>
      <c r="P79" s="575"/>
      <c r="Q79" s="550"/>
      <c r="R79" s="549"/>
      <c r="S79" s="549"/>
      <c r="T79" s="573" t="str">
        <f t="shared" si="53"/>
        <v/>
      </c>
      <c r="U79" s="586"/>
      <c r="V79" s="549"/>
      <c r="W79" s="549"/>
      <c r="X79" s="549"/>
      <c r="Y79" s="587" t="str">
        <f t="shared" si="55"/>
        <v/>
      </c>
      <c r="Z79" s="114"/>
      <c r="AA79" s="600" t="str" cm="1">
        <f t="array" ref="AA79">IF((_xlfn.IFS(TRIM(SUBSTITUTE(Z79,CHAR(160),""))="Devis 1",IFERROR(VALUE(TRIM(SUBSTITUTE(M79,CHAR(160),""))),0),TRIM(SUBSTITUTE(Z79,CHAR(160),""))="Devis 2",IFERROR(VALUE(TRIM(SUBSTITUTE(R79,CHAR(160),""))),0),TRIM(SUBSTITUTE(Z79,CHAR(160),""))="Devis 3",IFERROR(VALUE(TRIM(SUBSTITUTE(W79,CHAR(160),""))),0),TRUE,0)*IFERROR(VALUE(TRIM(SUBSTITUTE(D79,CHAR(160),""))),0))=0,"",_xlfn.IFS(TRIM(SUBSTITUTE(Z79,CHAR(160),""))="Devis 1",IFERROR(VALUE(TRIM(SUBSTITUTE(M79,CHAR(160),""))),0),TRIM(SUBSTITUTE(Z79,CHAR(160),""))="Devis 2",IFERROR(VALUE(TRIM(SUBSTITUTE(R79,CHAR(160),""))),0),TRIM(SUBSTITUTE(Z79,CHAR(160),""))="Devis 3",IFERROR(VALUE(TRIM(SUBSTITUTE(W79,CHAR(160),""))),0),TRUE,0)*IFERROR(VALUE(TRIM(SUBSTITUTE(D79,CHAR(160),""))),0))</f>
        <v/>
      </c>
      <c r="AB79" s="551" t="str" cm="1">
        <f t="array" ref="AB79">IF(ROUND((_xlfn.IFS(TRIM(SUBSTITUTE(Z79,CHAR(160),""))="Devis 1",IFERROR(VALUE(TRIM(SUBSTITUTE(N79,CHAR(160),""))),0),TRIM(SUBSTITUTE(Z79,CHAR(160),""))="Devis 2",IFERROR(VALUE(TRIM(SUBSTITUTE(S79,CHAR(160),""))),0),TRIM(SUBSTITUTE(Z79,CHAR(160),""))="Devis 3",IFERROR(VALUE(TRIM(SUBSTITUTE(X79,CHAR(160),""))),0),TRUE,0)*IFERROR(VALUE(TRIM(SUBSTITUTE(D79,CHAR(160),""))),0)),2)=0,IF(AA79&lt;&gt;"",0,""),ROUND((_xlfn.IFS(TRIM(SUBSTITUTE(Z79,CHAR(160),""))="Devis 1",IFERROR(VALUE(TRIM(SUBSTITUTE(N79,CHAR(160),""))),0),TRIM(SUBSTITUTE(Z79,CHAR(160),""))="Devis 2",IFERROR(VALUE(TRIM(SUBSTITUTE(S79,CHAR(160),""))),0),TRIM(SUBSTITUTE(Z79,CHAR(160),""))="Devis 3",IFERROR(VALUE(TRIM(SUBSTITUTE(X79,CHAR(160),""))),0),TRUE,0)*IFERROR(VALUE(TRIM(SUBSTITUTE(D79,CHAR(160),""))),0)),2))</f>
        <v/>
      </c>
      <c r="AC79" s="601" t="str">
        <f t="shared" si="56"/>
        <v/>
      </c>
      <c r="AD79" s="629"/>
      <c r="AE79" s="644" t="str">
        <f t="shared" si="57"/>
        <v/>
      </c>
      <c r="AF79" s="553" t="str">
        <f t="shared" si="58"/>
        <v/>
      </c>
      <c r="AG79" s="553" t="str">
        <f t="shared" si="59"/>
        <v/>
      </c>
      <c r="AH79" s="553" t="str">
        <f t="shared" si="60"/>
        <v/>
      </c>
      <c r="AI79" s="553" t="str">
        <f t="shared" si="61"/>
        <v/>
      </c>
      <c r="AJ79" s="553" t="str">
        <f t="shared" si="62"/>
        <v/>
      </c>
      <c r="AK79" s="553" t="str">
        <f t="shared" si="63"/>
        <v/>
      </c>
      <c r="AL79" s="553" t="str">
        <f t="shared" si="64"/>
        <v/>
      </c>
      <c r="AM79" s="517" t="str">
        <f t="shared" si="65"/>
        <v/>
      </c>
      <c r="AN79" s="651" t="str">
        <f t="shared" si="66"/>
        <v/>
      </c>
      <c r="AO79" s="553" t="str">
        <f t="shared" si="67"/>
        <v/>
      </c>
      <c r="AP79" s="553" t="str">
        <f t="shared" si="68"/>
        <v/>
      </c>
      <c r="AQ79" s="553" t="str">
        <f t="shared" si="69"/>
        <v/>
      </c>
      <c r="AR79" s="573" t="str">
        <f t="shared" si="70"/>
        <v/>
      </c>
      <c r="AS79" s="656" t="str">
        <f t="shared" si="71"/>
        <v/>
      </c>
      <c r="AT79" s="553" t="str">
        <f t="shared" si="72"/>
        <v/>
      </c>
      <c r="AU79" s="553" t="str">
        <f t="shared" si="73"/>
        <v/>
      </c>
      <c r="AV79" s="553" t="str">
        <f t="shared" si="74"/>
        <v/>
      </c>
      <c r="AW79" s="573" t="str">
        <f t="shared" si="75"/>
        <v/>
      </c>
      <c r="AX79" s="657" t="str">
        <f t="shared" si="76"/>
        <v/>
      </c>
      <c r="AY79" s="553" t="str">
        <f t="shared" si="77"/>
        <v/>
      </c>
      <c r="AZ79" s="553" t="str">
        <f t="shared" si="78"/>
        <v/>
      </c>
      <c r="BA79" s="553" t="str">
        <f t="shared" si="79"/>
        <v/>
      </c>
      <c r="BB79" s="596" t="str">
        <f t="shared" si="80"/>
        <v/>
      </c>
      <c r="BC79" s="591" t="str">
        <f t="shared" si="81"/>
        <v/>
      </c>
      <c r="BD79" s="547"/>
      <c r="BE79" s="554" t="str">
        <f t="shared" si="82"/>
        <v/>
      </c>
      <c r="BF79" s="554" t="str">
        <f t="shared" si="83"/>
        <v/>
      </c>
      <c r="BG79" s="606" t="str">
        <f t="shared" si="84"/>
        <v/>
      </c>
      <c r="BH79" s="611" t="str" cm="1">
        <f t="array" ref="BH79">IF($AG79="","",
_xlfn.IFS(
$BC79="Devis 1",
IF(ISBLANK(AP79),"",IFERROR(VALUE(TRIM(SUBSTITUTE(AP79,CHAR(160),""))),0)*IFERROR(VALUE(TRIM(SUBSTITUTE($AG79,CHAR(160),""))),0)),
$BC79="Devis 2",
IF(ISBLANK(AU79),"",IFERROR(VALUE(TRIM(SUBSTITUTE(AU79,CHAR(160),""))),0)*IFERROR(VALUE(TRIM(SUBSTITUTE($AG79,CHAR(160),""))),0)),
$BC79="Devis 3",
IF(ISBLANK(AZ79),"",IFERROR(VALUE(TRIM(SUBSTITUTE(AZ79,CHAR(160),""))),0)*IFERROR(VALUE(TRIM(SUBSTITUTE($AG79,CHAR(160),""))),0)),
TRUE,0
)
)</f>
        <v/>
      </c>
      <c r="BI79" s="611" t="str" cm="1">
        <f t="array" ref="BI79">IF($AG79="","",
_xlfn.IFS(
$BC79="Devis 1",
IF(ISBLANK(AQ79),"",IFERROR(VALUE(TRIM(SUBSTITUTE(AQ79,CHAR(160),""))),0)*IFERROR(VALUE(TRIM(SUBSTITUTE($AG79,CHAR(160),""))),0)),
$BC79="Devis 2",
IF(ISBLANK(AV79),"",IFERROR(VALUE(TRIM(SUBSTITUTE(AV79,CHAR(160),""))),0)*IFERROR(VALUE(TRIM(SUBSTITUTE($AG79,CHAR(160),""))),0)),
$BC79="Devis 3",
IF(ISBLANK(BA79),"",IFERROR(VALUE(TRIM(SUBSTITUTE(BA79,CHAR(160),""))),0)*IFERROR(VALUE(TRIM(SUBSTITUTE($AG79,CHAR(160),""))),0)),
TRUE,0
)
)</f>
        <v/>
      </c>
      <c r="BJ79" s="612" t="str">
        <f t="shared" si="85"/>
        <v/>
      </c>
      <c r="BK79" s="608"/>
      <c r="BL79" s="555" t="str" cm="1">
        <f t="array" ref="BL79">IF(OR(BJ79="",BG79="",BH79="",BE79="",BI79="",BF79=""),"",_xlfn.IFS(
ROUND(IFERROR(VALUE(TRIM(SUBSTITUTE(BJ79,CHAR(160),""))),0),2)&gt;
ROUND(IFERROR(VALUE(TRIM(SUBSTITUTE(BG79,CHAR(160),""))),0),2),
"KO : Le montant retenu TTC est supérieur au montant raisonnable TTC. Merci de revoir la ligne de dépense ou plafonner son montant.",
ROUND(IFERROR(VALUE(TRIM(SUBSTITUTE(BH79,CHAR(160),""))),0),2)&gt;
ROUND(IFERROR(VALUE(TRIM(SUBSTITUTE(BE79,CHAR(160),""))),0),2),
"Attention : Le montant retenu HT est supérieur au montant HT raisonnable. Merci de revoir la ligne de dépense, plafonner son montant, ou justifier la reventillation HT / TVA.",
ROUND(IFERROR(VALUE(TRIM(SUBSTITUTE(BI79,CHAR(160),""))),0),2)&gt;
ROUND(IFERROR(VALUE(TRIM(SUBSTITUTE(BF79,CHAR(160),""))),0),2),
"Attention : Le montant TVA retenu est supérieur au montant TVA raisonnable. Merci de revoir la ligne de dépense, plafonner son montant, ou justifier la reventillation HT / TVA.",
ROUND(IFERROR(VALUE(TRIM(SUBSTITUTE(BJ79,CHAR(160),""))),0),2)&gt;
ROUND(IFERROR(VALUE(TRIM(SUBSTITUTE(MIN(O79,T79,Y79),CHAR(160),""))),0),2),
"Attention : Le devis retenu n'est pas le moins cher. Une justification de la part du porteur est nécessaire.",
ROUND(IFERROR(VALUE(TRIM(SUBSTITUTE(BJ79,CHAR(160),""))),0),2)=0,
"Attention : montant présenté entièrement écarté",
ROUND(IFERROR(VALUE(TRIM(SUBSTITUTE(BG79,CHAR(160),""))),0),2)=
ROUND(IFERROR(VALUE(TRIM(SUBSTITUTE(BJ79,CHAR(160),""))),0),2),
"OK",
ROUND(IFERROR(VALUE(TRIM(SUBSTITUTE(BG79,CHAR(160),""))),0),2)&gt;
ROUND(IFERROR(VALUE(TRIM(SUBSTITUTE(BJ79,CHAR(160),""))),0),2),
" OK : Montant instruit inférieur au montant raisonnable.",
TRUE,""
))</f>
        <v/>
      </c>
      <c r="BM79" s="555" t="str" cm="1">
        <f t="array" ref="BM79">IF(OR(BJ79="",AC79="",BH79="",AA79="",BI79="",AB79=""),"",_xlfn.IFS(
ROUND(IFERROR(VALUE(TRIM(SUBSTITUTE(BJ79,CHAR(160),""))),0),2)&gt;
ROUND(IFERROR(VALUE(TRIM(SUBSTITUTE(AC79,CHAR(160),""))),0),2),
"KO : Le montant retenu TTC est supérieur au montant présenté TTC. Merci de revoir la ligne de dépense ou plafonner son montant.",
ROUND(IFERROR(VALUE(TRIM(SUBSTITUTE(BH79,CHAR(160),""))),0),2)&gt;
ROUND(IFERROR(VALUE(TRIM(SUBSTITUTE(AA79,CHAR(160),""))),0),2),
"Attention : Le montant retenu HT est supérieur au montant HT présenté. Merci de revoir la ligne de dépense, plafonner son montant, ou justifier la reventillation HT / TVA.",
ROUND(IFERROR(VALUE(TRIM(SUBSTITUTE(BI79,CHAR(160),""))),0),2)&gt;
ROUND(IFERROR(VALUE(TRIM(SUBSTITUTE(AB79,CHAR(160),""))),0),2),
"Attention : Le montant TVA retenu est supérieur au montant TVA présenté. Merci de revoir la ligne de dépense, plafonner son montant, ou justifier la reventillation HT / TVA.",
ROUND(IFERROR(VALUE(TRIM(SUBSTITUTE(AC79,CHAR(160),""))),0),2)=0,
"",
ROUND(IFERROR(VALUE(TRIM(SUBSTITUTE(BJ79,CHAR(160),""))),0),2)=
ROUND(IFERROR(VALUE(TRIM(SUBSTITUTE(AC79,CHAR(160),""))),0),2),
"OK",
ROUND(IFERROR(VALUE(TRIM(SUBSTITUTE(BJ79,CHAR(160),""))),0),2)=0,
"Attention : Montant présenté entièrement rejeté.",
ROUND(IFERROR(VALUE(TRIM(SUBSTITUTE(BJ79,CHAR(160),""))),0),2)&lt;
ROUND(IFERROR(VALUE(TRIM(SUBSTITUTE(AC79,CHAR(160),""))),0),2),
"Attention : Montant présenté partiellement rejeté.",
TRUE,""
))</f>
        <v/>
      </c>
      <c r="BN79" s="554" t="str">
        <f t="shared" si="86"/>
        <v/>
      </c>
      <c r="BO79" s="554" t="str">
        <f t="shared" si="87"/>
        <v/>
      </c>
      <c r="BP79" s="645" t="str">
        <f t="shared" si="88"/>
        <v/>
      </c>
    </row>
    <row r="80" spans="1:68" ht="15" customHeight="1">
      <c r="A80" s="630">
        <v>76</v>
      </c>
      <c r="B80" s="545"/>
      <c r="C80" s="545"/>
      <c r="D80" s="546"/>
      <c r="E80" s="545"/>
      <c r="F80" s="557"/>
      <c r="G80" s="552"/>
      <c r="H80" s="556"/>
      <c r="I80" s="545"/>
      <c r="J80" s="561"/>
      <c r="K80" s="564"/>
      <c r="L80" s="557"/>
      <c r="M80" s="548"/>
      <c r="N80" s="549"/>
      <c r="O80" s="573" t="str">
        <f t="shared" si="54"/>
        <v/>
      </c>
      <c r="P80" s="575"/>
      <c r="Q80" s="550"/>
      <c r="R80" s="549"/>
      <c r="S80" s="549"/>
      <c r="T80" s="573" t="str">
        <f t="shared" si="53"/>
        <v/>
      </c>
      <c r="U80" s="586"/>
      <c r="V80" s="549"/>
      <c r="W80" s="549"/>
      <c r="X80" s="549"/>
      <c r="Y80" s="587" t="str">
        <f t="shared" si="55"/>
        <v/>
      </c>
      <c r="Z80" s="114"/>
      <c r="AA80" s="600" t="str" cm="1">
        <f t="array" ref="AA80">IF((_xlfn.IFS(TRIM(SUBSTITUTE(Z80,CHAR(160),""))="Devis 1",IFERROR(VALUE(TRIM(SUBSTITUTE(M80,CHAR(160),""))),0),TRIM(SUBSTITUTE(Z80,CHAR(160),""))="Devis 2",IFERROR(VALUE(TRIM(SUBSTITUTE(R80,CHAR(160),""))),0),TRIM(SUBSTITUTE(Z80,CHAR(160),""))="Devis 3",IFERROR(VALUE(TRIM(SUBSTITUTE(W80,CHAR(160),""))),0),TRUE,0)*IFERROR(VALUE(TRIM(SUBSTITUTE(D80,CHAR(160),""))),0))=0,"",_xlfn.IFS(TRIM(SUBSTITUTE(Z80,CHAR(160),""))="Devis 1",IFERROR(VALUE(TRIM(SUBSTITUTE(M80,CHAR(160),""))),0),TRIM(SUBSTITUTE(Z80,CHAR(160),""))="Devis 2",IFERROR(VALUE(TRIM(SUBSTITUTE(R80,CHAR(160),""))),0),TRIM(SUBSTITUTE(Z80,CHAR(160),""))="Devis 3",IFERROR(VALUE(TRIM(SUBSTITUTE(W80,CHAR(160),""))),0),TRUE,0)*IFERROR(VALUE(TRIM(SUBSTITUTE(D80,CHAR(160),""))),0))</f>
        <v/>
      </c>
      <c r="AB80" s="551" t="str" cm="1">
        <f t="array" ref="AB80">IF(ROUND((_xlfn.IFS(TRIM(SUBSTITUTE(Z80,CHAR(160),""))="Devis 1",IFERROR(VALUE(TRIM(SUBSTITUTE(N80,CHAR(160),""))),0),TRIM(SUBSTITUTE(Z80,CHAR(160),""))="Devis 2",IFERROR(VALUE(TRIM(SUBSTITUTE(S80,CHAR(160),""))),0),TRIM(SUBSTITUTE(Z80,CHAR(160),""))="Devis 3",IFERROR(VALUE(TRIM(SUBSTITUTE(X80,CHAR(160),""))),0),TRUE,0)*IFERROR(VALUE(TRIM(SUBSTITUTE(D80,CHAR(160),""))),0)),2)=0,IF(AA80&lt;&gt;"",0,""),ROUND((_xlfn.IFS(TRIM(SUBSTITUTE(Z80,CHAR(160),""))="Devis 1",IFERROR(VALUE(TRIM(SUBSTITUTE(N80,CHAR(160),""))),0),TRIM(SUBSTITUTE(Z80,CHAR(160),""))="Devis 2",IFERROR(VALUE(TRIM(SUBSTITUTE(S80,CHAR(160),""))),0),TRIM(SUBSTITUTE(Z80,CHAR(160),""))="Devis 3",IFERROR(VALUE(TRIM(SUBSTITUTE(X80,CHAR(160),""))),0),TRUE,0)*IFERROR(VALUE(TRIM(SUBSTITUTE(D80,CHAR(160),""))),0)),2))</f>
        <v/>
      </c>
      <c r="AC80" s="601" t="str">
        <f t="shared" si="56"/>
        <v/>
      </c>
      <c r="AD80" s="629"/>
      <c r="AE80" s="644" t="str">
        <f t="shared" si="57"/>
        <v/>
      </c>
      <c r="AF80" s="553" t="str">
        <f t="shared" si="58"/>
        <v/>
      </c>
      <c r="AG80" s="553" t="str">
        <f t="shared" si="59"/>
        <v/>
      </c>
      <c r="AH80" s="553" t="str">
        <f t="shared" si="60"/>
        <v/>
      </c>
      <c r="AI80" s="553" t="str">
        <f t="shared" si="61"/>
        <v/>
      </c>
      <c r="AJ80" s="553" t="str">
        <f t="shared" si="62"/>
        <v/>
      </c>
      <c r="AK80" s="553" t="str">
        <f t="shared" si="63"/>
        <v/>
      </c>
      <c r="AL80" s="553" t="str">
        <f t="shared" si="64"/>
        <v/>
      </c>
      <c r="AM80" s="517" t="str">
        <f t="shared" si="65"/>
        <v/>
      </c>
      <c r="AN80" s="651" t="str">
        <f t="shared" si="66"/>
        <v/>
      </c>
      <c r="AO80" s="553" t="str">
        <f t="shared" si="67"/>
        <v/>
      </c>
      <c r="AP80" s="553" t="str">
        <f t="shared" si="68"/>
        <v/>
      </c>
      <c r="AQ80" s="553" t="str">
        <f t="shared" si="69"/>
        <v/>
      </c>
      <c r="AR80" s="573" t="str">
        <f t="shared" si="70"/>
        <v/>
      </c>
      <c r="AS80" s="656" t="str">
        <f t="shared" si="71"/>
        <v/>
      </c>
      <c r="AT80" s="553" t="str">
        <f t="shared" si="72"/>
        <v/>
      </c>
      <c r="AU80" s="553" t="str">
        <f t="shared" si="73"/>
        <v/>
      </c>
      <c r="AV80" s="553" t="str">
        <f t="shared" si="74"/>
        <v/>
      </c>
      <c r="AW80" s="573" t="str">
        <f t="shared" si="75"/>
        <v/>
      </c>
      <c r="AX80" s="657" t="str">
        <f t="shared" si="76"/>
        <v/>
      </c>
      <c r="AY80" s="553" t="str">
        <f t="shared" si="77"/>
        <v/>
      </c>
      <c r="AZ80" s="553" t="str">
        <f t="shared" si="78"/>
        <v/>
      </c>
      <c r="BA80" s="553" t="str">
        <f t="shared" si="79"/>
        <v/>
      </c>
      <c r="BB80" s="596" t="str">
        <f t="shared" si="80"/>
        <v/>
      </c>
      <c r="BC80" s="591" t="str">
        <f t="shared" si="81"/>
        <v/>
      </c>
      <c r="BD80" s="547"/>
      <c r="BE80" s="554" t="str">
        <f t="shared" si="82"/>
        <v/>
      </c>
      <c r="BF80" s="554" t="str">
        <f t="shared" si="83"/>
        <v/>
      </c>
      <c r="BG80" s="606" t="str">
        <f t="shared" si="84"/>
        <v/>
      </c>
      <c r="BH80" s="611" t="str" cm="1">
        <f t="array" ref="BH80">IF($AG80="","",
_xlfn.IFS(
$BC80="Devis 1",
IF(ISBLANK(AP80),"",IFERROR(VALUE(TRIM(SUBSTITUTE(AP80,CHAR(160),""))),0)*IFERROR(VALUE(TRIM(SUBSTITUTE($AG80,CHAR(160),""))),0)),
$BC80="Devis 2",
IF(ISBLANK(AU80),"",IFERROR(VALUE(TRIM(SUBSTITUTE(AU80,CHAR(160),""))),0)*IFERROR(VALUE(TRIM(SUBSTITUTE($AG80,CHAR(160),""))),0)),
$BC80="Devis 3",
IF(ISBLANK(AZ80),"",IFERROR(VALUE(TRIM(SUBSTITUTE(AZ80,CHAR(160),""))),0)*IFERROR(VALUE(TRIM(SUBSTITUTE($AG80,CHAR(160),""))),0)),
TRUE,0
)
)</f>
        <v/>
      </c>
      <c r="BI80" s="611" t="str" cm="1">
        <f t="array" ref="BI80">IF($AG80="","",
_xlfn.IFS(
$BC80="Devis 1",
IF(ISBLANK(AQ80),"",IFERROR(VALUE(TRIM(SUBSTITUTE(AQ80,CHAR(160),""))),0)*IFERROR(VALUE(TRIM(SUBSTITUTE($AG80,CHAR(160),""))),0)),
$BC80="Devis 2",
IF(ISBLANK(AV80),"",IFERROR(VALUE(TRIM(SUBSTITUTE(AV80,CHAR(160),""))),0)*IFERROR(VALUE(TRIM(SUBSTITUTE($AG80,CHAR(160),""))),0)),
$BC80="Devis 3",
IF(ISBLANK(BA80),"",IFERROR(VALUE(TRIM(SUBSTITUTE(BA80,CHAR(160),""))),0)*IFERROR(VALUE(TRIM(SUBSTITUTE($AG80,CHAR(160),""))),0)),
TRUE,0
)
)</f>
        <v/>
      </c>
      <c r="BJ80" s="612" t="str">
        <f t="shared" si="85"/>
        <v/>
      </c>
      <c r="BK80" s="608"/>
      <c r="BL80" s="555" t="str" cm="1">
        <f t="array" ref="BL80">IF(OR(BJ80="",BG80="",BH80="",BE80="",BI80="",BF80=""),"",_xlfn.IFS(
ROUND(IFERROR(VALUE(TRIM(SUBSTITUTE(BJ80,CHAR(160),""))),0),2)&gt;
ROUND(IFERROR(VALUE(TRIM(SUBSTITUTE(BG80,CHAR(160),""))),0),2),
"KO : Le montant retenu TTC est supérieur au montant raisonnable TTC. Merci de revoir la ligne de dépense ou plafonner son montant.",
ROUND(IFERROR(VALUE(TRIM(SUBSTITUTE(BH80,CHAR(160),""))),0),2)&gt;
ROUND(IFERROR(VALUE(TRIM(SUBSTITUTE(BE80,CHAR(160),""))),0),2),
"Attention : Le montant retenu HT est supérieur au montant HT raisonnable. Merci de revoir la ligne de dépense, plafonner son montant, ou justifier la reventillation HT / TVA.",
ROUND(IFERROR(VALUE(TRIM(SUBSTITUTE(BI80,CHAR(160),""))),0),2)&gt;
ROUND(IFERROR(VALUE(TRIM(SUBSTITUTE(BF80,CHAR(160),""))),0),2),
"Attention : Le montant TVA retenu est supérieur au montant TVA raisonnable. Merci de revoir la ligne de dépense, plafonner son montant, ou justifier la reventillation HT / TVA.",
ROUND(IFERROR(VALUE(TRIM(SUBSTITUTE(BJ80,CHAR(160),""))),0),2)&gt;
ROUND(IFERROR(VALUE(TRIM(SUBSTITUTE(MIN(O80,T80,Y80),CHAR(160),""))),0),2),
"Attention : Le devis retenu n'est pas le moins cher. Une justification de la part du porteur est nécessaire.",
ROUND(IFERROR(VALUE(TRIM(SUBSTITUTE(BJ80,CHAR(160),""))),0),2)=0,
"Attention : montant présenté entièrement écarté",
ROUND(IFERROR(VALUE(TRIM(SUBSTITUTE(BG80,CHAR(160),""))),0),2)=
ROUND(IFERROR(VALUE(TRIM(SUBSTITUTE(BJ80,CHAR(160),""))),0),2),
"OK",
ROUND(IFERROR(VALUE(TRIM(SUBSTITUTE(BG80,CHAR(160),""))),0),2)&gt;
ROUND(IFERROR(VALUE(TRIM(SUBSTITUTE(BJ80,CHAR(160),""))),0),2),
" OK : Montant instruit inférieur au montant raisonnable.",
TRUE,""
))</f>
        <v/>
      </c>
      <c r="BM80" s="555" t="str" cm="1">
        <f t="array" ref="BM80">IF(OR(BJ80="",AC80="",BH80="",AA80="",BI80="",AB80=""),"",_xlfn.IFS(
ROUND(IFERROR(VALUE(TRIM(SUBSTITUTE(BJ80,CHAR(160),""))),0),2)&gt;
ROUND(IFERROR(VALUE(TRIM(SUBSTITUTE(AC80,CHAR(160),""))),0),2),
"KO : Le montant retenu TTC est supérieur au montant présenté TTC. Merci de revoir la ligne de dépense ou plafonner son montant.",
ROUND(IFERROR(VALUE(TRIM(SUBSTITUTE(BH80,CHAR(160),""))),0),2)&gt;
ROUND(IFERROR(VALUE(TRIM(SUBSTITUTE(AA80,CHAR(160),""))),0),2),
"Attention : Le montant retenu HT est supérieur au montant HT présenté. Merci de revoir la ligne de dépense, plafonner son montant, ou justifier la reventillation HT / TVA.",
ROUND(IFERROR(VALUE(TRIM(SUBSTITUTE(BI80,CHAR(160),""))),0),2)&gt;
ROUND(IFERROR(VALUE(TRIM(SUBSTITUTE(AB80,CHAR(160),""))),0),2),
"Attention : Le montant TVA retenu est supérieur au montant TVA présenté. Merci de revoir la ligne de dépense, plafonner son montant, ou justifier la reventillation HT / TVA.",
ROUND(IFERROR(VALUE(TRIM(SUBSTITUTE(AC80,CHAR(160),""))),0),2)=0,
"",
ROUND(IFERROR(VALUE(TRIM(SUBSTITUTE(BJ80,CHAR(160),""))),0),2)=
ROUND(IFERROR(VALUE(TRIM(SUBSTITUTE(AC80,CHAR(160),""))),0),2),
"OK",
ROUND(IFERROR(VALUE(TRIM(SUBSTITUTE(BJ80,CHAR(160),""))),0),2)=0,
"Attention : Montant présenté entièrement rejeté.",
ROUND(IFERROR(VALUE(TRIM(SUBSTITUTE(BJ80,CHAR(160),""))),0),2)&lt;
ROUND(IFERROR(VALUE(TRIM(SUBSTITUTE(AC80,CHAR(160),""))),0),2),
"Attention : Montant présenté partiellement rejeté.",
TRUE,""
))</f>
        <v/>
      </c>
      <c r="BN80" s="554" t="str">
        <f t="shared" si="86"/>
        <v/>
      </c>
      <c r="BO80" s="554" t="str">
        <f t="shared" si="87"/>
        <v/>
      </c>
      <c r="BP80" s="645" t="str">
        <f t="shared" si="88"/>
        <v/>
      </c>
    </row>
    <row r="81" spans="1:68" ht="15" customHeight="1">
      <c r="A81" s="630">
        <v>77</v>
      </c>
      <c r="B81" s="545"/>
      <c r="C81" s="545"/>
      <c r="D81" s="546"/>
      <c r="E81" s="545"/>
      <c r="F81" s="557"/>
      <c r="G81" s="552"/>
      <c r="H81" s="556"/>
      <c r="I81" s="545"/>
      <c r="J81" s="561"/>
      <c r="K81" s="564"/>
      <c r="L81" s="557"/>
      <c r="M81" s="548"/>
      <c r="N81" s="549"/>
      <c r="O81" s="573" t="str">
        <f t="shared" si="54"/>
        <v/>
      </c>
      <c r="P81" s="575"/>
      <c r="Q81" s="550"/>
      <c r="R81" s="549"/>
      <c r="S81" s="549"/>
      <c r="T81" s="573" t="str">
        <f t="shared" si="53"/>
        <v/>
      </c>
      <c r="U81" s="586"/>
      <c r="V81" s="549"/>
      <c r="W81" s="549"/>
      <c r="X81" s="549"/>
      <c r="Y81" s="587" t="str">
        <f t="shared" si="55"/>
        <v/>
      </c>
      <c r="Z81" s="114"/>
      <c r="AA81" s="600" t="str" cm="1">
        <f t="array" ref="AA81">IF((_xlfn.IFS(TRIM(SUBSTITUTE(Z81,CHAR(160),""))="Devis 1",IFERROR(VALUE(TRIM(SUBSTITUTE(M81,CHAR(160),""))),0),TRIM(SUBSTITUTE(Z81,CHAR(160),""))="Devis 2",IFERROR(VALUE(TRIM(SUBSTITUTE(R81,CHAR(160),""))),0),TRIM(SUBSTITUTE(Z81,CHAR(160),""))="Devis 3",IFERROR(VALUE(TRIM(SUBSTITUTE(W81,CHAR(160),""))),0),TRUE,0)*IFERROR(VALUE(TRIM(SUBSTITUTE(D81,CHAR(160),""))),0))=0,"",_xlfn.IFS(TRIM(SUBSTITUTE(Z81,CHAR(160),""))="Devis 1",IFERROR(VALUE(TRIM(SUBSTITUTE(M81,CHAR(160),""))),0),TRIM(SUBSTITUTE(Z81,CHAR(160),""))="Devis 2",IFERROR(VALUE(TRIM(SUBSTITUTE(R81,CHAR(160),""))),0),TRIM(SUBSTITUTE(Z81,CHAR(160),""))="Devis 3",IFERROR(VALUE(TRIM(SUBSTITUTE(W81,CHAR(160),""))),0),TRUE,0)*IFERROR(VALUE(TRIM(SUBSTITUTE(D81,CHAR(160),""))),0))</f>
        <v/>
      </c>
      <c r="AB81" s="551" t="str" cm="1">
        <f t="array" ref="AB81">IF(ROUND((_xlfn.IFS(TRIM(SUBSTITUTE(Z81,CHAR(160),""))="Devis 1",IFERROR(VALUE(TRIM(SUBSTITUTE(N81,CHAR(160),""))),0),TRIM(SUBSTITUTE(Z81,CHAR(160),""))="Devis 2",IFERROR(VALUE(TRIM(SUBSTITUTE(S81,CHAR(160),""))),0),TRIM(SUBSTITUTE(Z81,CHAR(160),""))="Devis 3",IFERROR(VALUE(TRIM(SUBSTITUTE(X81,CHAR(160),""))),0),TRUE,0)*IFERROR(VALUE(TRIM(SUBSTITUTE(D81,CHAR(160),""))),0)),2)=0,IF(AA81&lt;&gt;"",0,""),ROUND((_xlfn.IFS(TRIM(SUBSTITUTE(Z81,CHAR(160),""))="Devis 1",IFERROR(VALUE(TRIM(SUBSTITUTE(N81,CHAR(160),""))),0),TRIM(SUBSTITUTE(Z81,CHAR(160),""))="Devis 2",IFERROR(VALUE(TRIM(SUBSTITUTE(S81,CHAR(160),""))),0),TRIM(SUBSTITUTE(Z81,CHAR(160),""))="Devis 3",IFERROR(VALUE(TRIM(SUBSTITUTE(X81,CHAR(160),""))),0),TRUE,0)*IFERROR(VALUE(TRIM(SUBSTITUTE(D81,CHAR(160),""))),0)),2))</f>
        <v/>
      </c>
      <c r="AC81" s="601" t="str">
        <f t="shared" si="56"/>
        <v/>
      </c>
      <c r="AD81" s="629"/>
      <c r="AE81" s="644" t="str">
        <f t="shared" si="57"/>
        <v/>
      </c>
      <c r="AF81" s="553" t="str">
        <f t="shared" si="58"/>
        <v/>
      </c>
      <c r="AG81" s="553" t="str">
        <f t="shared" si="59"/>
        <v/>
      </c>
      <c r="AH81" s="553" t="str">
        <f t="shared" si="60"/>
        <v/>
      </c>
      <c r="AI81" s="553" t="str">
        <f t="shared" si="61"/>
        <v/>
      </c>
      <c r="AJ81" s="553" t="str">
        <f t="shared" si="62"/>
        <v/>
      </c>
      <c r="AK81" s="553" t="str">
        <f t="shared" si="63"/>
        <v/>
      </c>
      <c r="AL81" s="553" t="str">
        <f t="shared" si="64"/>
        <v/>
      </c>
      <c r="AM81" s="517" t="str">
        <f t="shared" si="65"/>
        <v/>
      </c>
      <c r="AN81" s="651" t="str">
        <f t="shared" si="66"/>
        <v/>
      </c>
      <c r="AO81" s="553" t="str">
        <f t="shared" si="67"/>
        <v/>
      </c>
      <c r="AP81" s="553" t="str">
        <f t="shared" si="68"/>
        <v/>
      </c>
      <c r="AQ81" s="553" t="str">
        <f t="shared" si="69"/>
        <v/>
      </c>
      <c r="AR81" s="573" t="str">
        <f t="shared" si="70"/>
        <v/>
      </c>
      <c r="AS81" s="656" t="str">
        <f t="shared" si="71"/>
        <v/>
      </c>
      <c r="AT81" s="553" t="str">
        <f t="shared" si="72"/>
        <v/>
      </c>
      <c r="AU81" s="553" t="str">
        <f t="shared" si="73"/>
        <v/>
      </c>
      <c r="AV81" s="553" t="str">
        <f t="shared" si="74"/>
        <v/>
      </c>
      <c r="AW81" s="573" t="str">
        <f t="shared" si="75"/>
        <v/>
      </c>
      <c r="AX81" s="657" t="str">
        <f t="shared" si="76"/>
        <v/>
      </c>
      <c r="AY81" s="553" t="str">
        <f t="shared" si="77"/>
        <v/>
      </c>
      <c r="AZ81" s="553" t="str">
        <f t="shared" si="78"/>
        <v/>
      </c>
      <c r="BA81" s="553" t="str">
        <f t="shared" si="79"/>
        <v/>
      </c>
      <c r="BB81" s="596" t="str">
        <f t="shared" si="80"/>
        <v/>
      </c>
      <c r="BC81" s="591" t="str">
        <f t="shared" si="81"/>
        <v/>
      </c>
      <c r="BD81" s="547"/>
      <c r="BE81" s="554" t="str">
        <f t="shared" si="82"/>
        <v/>
      </c>
      <c r="BF81" s="554" t="str">
        <f t="shared" si="83"/>
        <v/>
      </c>
      <c r="BG81" s="606" t="str">
        <f t="shared" si="84"/>
        <v/>
      </c>
      <c r="BH81" s="611" t="str" cm="1">
        <f t="array" ref="BH81">IF($AG81="","",
_xlfn.IFS(
$BC81="Devis 1",
IF(ISBLANK(AP81),"",IFERROR(VALUE(TRIM(SUBSTITUTE(AP81,CHAR(160),""))),0)*IFERROR(VALUE(TRIM(SUBSTITUTE($AG81,CHAR(160),""))),0)),
$BC81="Devis 2",
IF(ISBLANK(AU81),"",IFERROR(VALUE(TRIM(SUBSTITUTE(AU81,CHAR(160),""))),0)*IFERROR(VALUE(TRIM(SUBSTITUTE($AG81,CHAR(160),""))),0)),
$BC81="Devis 3",
IF(ISBLANK(AZ81),"",IFERROR(VALUE(TRIM(SUBSTITUTE(AZ81,CHAR(160),""))),0)*IFERROR(VALUE(TRIM(SUBSTITUTE($AG81,CHAR(160),""))),0)),
TRUE,0
)
)</f>
        <v/>
      </c>
      <c r="BI81" s="611" t="str" cm="1">
        <f t="array" ref="BI81">IF($AG81="","",
_xlfn.IFS(
$BC81="Devis 1",
IF(ISBLANK(AQ81),"",IFERROR(VALUE(TRIM(SUBSTITUTE(AQ81,CHAR(160),""))),0)*IFERROR(VALUE(TRIM(SUBSTITUTE($AG81,CHAR(160),""))),0)),
$BC81="Devis 2",
IF(ISBLANK(AV81),"",IFERROR(VALUE(TRIM(SUBSTITUTE(AV81,CHAR(160),""))),0)*IFERROR(VALUE(TRIM(SUBSTITUTE($AG81,CHAR(160),""))),0)),
$BC81="Devis 3",
IF(ISBLANK(BA81),"",IFERROR(VALUE(TRIM(SUBSTITUTE(BA81,CHAR(160),""))),0)*IFERROR(VALUE(TRIM(SUBSTITUTE($AG81,CHAR(160),""))),0)),
TRUE,0
)
)</f>
        <v/>
      </c>
      <c r="BJ81" s="612" t="str">
        <f t="shared" si="85"/>
        <v/>
      </c>
      <c r="BK81" s="608"/>
      <c r="BL81" s="555" t="str" cm="1">
        <f t="array" ref="BL81">IF(OR(BJ81="",BG81="",BH81="",BE81="",BI81="",BF81=""),"",_xlfn.IFS(
ROUND(IFERROR(VALUE(TRIM(SUBSTITUTE(BJ81,CHAR(160),""))),0),2)&gt;
ROUND(IFERROR(VALUE(TRIM(SUBSTITUTE(BG81,CHAR(160),""))),0),2),
"KO : Le montant retenu TTC est supérieur au montant raisonnable TTC. Merci de revoir la ligne de dépense ou plafonner son montant.",
ROUND(IFERROR(VALUE(TRIM(SUBSTITUTE(BH81,CHAR(160),""))),0),2)&gt;
ROUND(IFERROR(VALUE(TRIM(SUBSTITUTE(BE81,CHAR(160),""))),0),2),
"Attention : Le montant retenu HT est supérieur au montant HT raisonnable. Merci de revoir la ligne de dépense, plafonner son montant, ou justifier la reventillation HT / TVA.",
ROUND(IFERROR(VALUE(TRIM(SUBSTITUTE(BI81,CHAR(160),""))),0),2)&gt;
ROUND(IFERROR(VALUE(TRIM(SUBSTITUTE(BF81,CHAR(160),""))),0),2),
"Attention : Le montant TVA retenu est supérieur au montant TVA raisonnable. Merci de revoir la ligne de dépense, plafonner son montant, ou justifier la reventillation HT / TVA.",
ROUND(IFERROR(VALUE(TRIM(SUBSTITUTE(BJ81,CHAR(160),""))),0),2)&gt;
ROUND(IFERROR(VALUE(TRIM(SUBSTITUTE(MIN(O81,T81,Y81),CHAR(160),""))),0),2),
"Attention : Le devis retenu n'est pas le moins cher. Une justification de la part du porteur est nécessaire.",
ROUND(IFERROR(VALUE(TRIM(SUBSTITUTE(BJ81,CHAR(160),""))),0),2)=0,
"Attention : montant présenté entièrement écarté",
ROUND(IFERROR(VALUE(TRIM(SUBSTITUTE(BG81,CHAR(160),""))),0),2)=
ROUND(IFERROR(VALUE(TRIM(SUBSTITUTE(BJ81,CHAR(160),""))),0),2),
"OK",
ROUND(IFERROR(VALUE(TRIM(SUBSTITUTE(BG81,CHAR(160),""))),0),2)&gt;
ROUND(IFERROR(VALUE(TRIM(SUBSTITUTE(BJ81,CHAR(160),""))),0),2),
" OK : Montant instruit inférieur au montant raisonnable.",
TRUE,""
))</f>
        <v/>
      </c>
      <c r="BM81" s="555" t="str" cm="1">
        <f t="array" ref="BM81">IF(OR(BJ81="",AC81="",BH81="",AA81="",BI81="",AB81=""),"",_xlfn.IFS(
ROUND(IFERROR(VALUE(TRIM(SUBSTITUTE(BJ81,CHAR(160),""))),0),2)&gt;
ROUND(IFERROR(VALUE(TRIM(SUBSTITUTE(AC81,CHAR(160),""))),0),2),
"KO : Le montant retenu TTC est supérieur au montant présenté TTC. Merci de revoir la ligne de dépense ou plafonner son montant.",
ROUND(IFERROR(VALUE(TRIM(SUBSTITUTE(BH81,CHAR(160),""))),0),2)&gt;
ROUND(IFERROR(VALUE(TRIM(SUBSTITUTE(AA81,CHAR(160),""))),0),2),
"Attention : Le montant retenu HT est supérieur au montant HT présenté. Merci de revoir la ligne de dépense, plafonner son montant, ou justifier la reventillation HT / TVA.",
ROUND(IFERROR(VALUE(TRIM(SUBSTITUTE(BI81,CHAR(160),""))),0),2)&gt;
ROUND(IFERROR(VALUE(TRIM(SUBSTITUTE(AB81,CHAR(160),""))),0),2),
"Attention : Le montant TVA retenu est supérieur au montant TVA présenté. Merci de revoir la ligne de dépense, plafonner son montant, ou justifier la reventillation HT / TVA.",
ROUND(IFERROR(VALUE(TRIM(SUBSTITUTE(AC81,CHAR(160),""))),0),2)=0,
"",
ROUND(IFERROR(VALUE(TRIM(SUBSTITUTE(BJ81,CHAR(160),""))),0),2)=
ROUND(IFERROR(VALUE(TRIM(SUBSTITUTE(AC81,CHAR(160),""))),0),2),
"OK",
ROUND(IFERROR(VALUE(TRIM(SUBSTITUTE(BJ81,CHAR(160),""))),0),2)=0,
"Attention : Montant présenté entièrement rejeté.",
ROUND(IFERROR(VALUE(TRIM(SUBSTITUTE(BJ81,CHAR(160),""))),0),2)&lt;
ROUND(IFERROR(VALUE(TRIM(SUBSTITUTE(AC81,CHAR(160),""))),0),2),
"Attention : Montant présenté partiellement rejeté.",
TRUE,""
))</f>
        <v/>
      </c>
      <c r="BN81" s="554" t="str">
        <f t="shared" si="86"/>
        <v/>
      </c>
      <c r="BO81" s="554" t="str">
        <f t="shared" si="87"/>
        <v/>
      </c>
      <c r="BP81" s="645" t="str">
        <f t="shared" si="88"/>
        <v/>
      </c>
    </row>
    <row r="82" spans="1:68" ht="15" customHeight="1">
      <c r="A82" s="630">
        <v>78</v>
      </c>
      <c r="B82" s="545"/>
      <c r="C82" s="545"/>
      <c r="D82" s="546"/>
      <c r="E82" s="545"/>
      <c r="F82" s="557"/>
      <c r="G82" s="552"/>
      <c r="H82" s="556"/>
      <c r="I82" s="545"/>
      <c r="J82" s="561"/>
      <c r="K82" s="564"/>
      <c r="L82" s="557"/>
      <c r="M82" s="548"/>
      <c r="N82" s="549"/>
      <c r="O82" s="573" t="str">
        <f t="shared" si="54"/>
        <v/>
      </c>
      <c r="P82" s="575"/>
      <c r="Q82" s="550"/>
      <c r="R82" s="549"/>
      <c r="S82" s="549"/>
      <c r="T82" s="573" t="str">
        <f t="shared" si="53"/>
        <v/>
      </c>
      <c r="U82" s="586"/>
      <c r="V82" s="549"/>
      <c r="W82" s="549"/>
      <c r="X82" s="549"/>
      <c r="Y82" s="587" t="str">
        <f t="shared" si="55"/>
        <v/>
      </c>
      <c r="Z82" s="114"/>
      <c r="AA82" s="600" t="str" cm="1">
        <f t="array" ref="AA82">IF((_xlfn.IFS(TRIM(SUBSTITUTE(Z82,CHAR(160),""))="Devis 1",IFERROR(VALUE(TRIM(SUBSTITUTE(M82,CHAR(160),""))),0),TRIM(SUBSTITUTE(Z82,CHAR(160),""))="Devis 2",IFERROR(VALUE(TRIM(SUBSTITUTE(R82,CHAR(160),""))),0),TRIM(SUBSTITUTE(Z82,CHAR(160),""))="Devis 3",IFERROR(VALUE(TRIM(SUBSTITUTE(W82,CHAR(160),""))),0),TRUE,0)*IFERROR(VALUE(TRIM(SUBSTITUTE(D82,CHAR(160),""))),0))=0,"",_xlfn.IFS(TRIM(SUBSTITUTE(Z82,CHAR(160),""))="Devis 1",IFERROR(VALUE(TRIM(SUBSTITUTE(M82,CHAR(160),""))),0),TRIM(SUBSTITUTE(Z82,CHAR(160),""))="Devis 2",IFERROR(VALUE(TRIM(SUBSTITUTE(R82,CHAR(160),""))),0),TRIM(SUBSTITUTE(Z82,CHAR(160),""))="Devis 3",IFERROR(VALUE(TRIM(SUBSTITUTE(W82,CHAR(160),""))),0),TRUE,0)*IFERROR(VALUE(TRIM(SUBSTITUTE(D82,CHAR(160),""))),0))</f>
        <v/>
      </c>
      <c r="AB82" s="551" t="str" cm="1">
        <f t="array" ref="AB82">IF(ROUND((_xlfn.IFS(TRIM(SUBSTITUTE(Z82,CHAR(160),""))="Devis 1",IFERROR(VALUE(TRIM(SUBSTITUTE(N82,CHAR(160),""))),0),TRIM(SUBSTITUTE(Z82,CHAR(160),""))="Devis 2",IFERROR(VALUE(TRIM(SUBSTITUTE(S82,CHAR(160),""))),0),TRIM(SUBSTITUTE(Z82,CHAR(160),""))="Devis 3",IFERROR(VALUE(TRIM(SUBSTITUTE(X82,CHAR(160),""))),0),TRUE,0)*IFERROR(VALUE(TRIM(SUBSTITUTE(D82,CHAR(160),""))),0)),2)=0,IF(AA82&lt;&gt;"",0,""),ROUND((_xlfn.IFS(TRIM(SUBSTITUTE(Z82,CHAR(160),""))="Devis 1",IFERROR(VALUE(TRIM(SUBSTITUTE(N82,CHAR(160),""))),0),TRIM(SUBSTITUTE(Z82,CHAR(160),""))="Devis 2",IFERROR(VALUE(TRIM(SUBSTITUTE(S82,CHAR(160),""))),0),TRIM(SUBSTITUTE(Z82,CHAR(160),""))="Devis 3",IFERROR(VALUE(TRIM(SUBSTITUTE(X82,CHAR(160),""))),0),TRUE,0)*IFERROR(VALUE(TRIM(SUBSTITUTE(D82,CHAR(160),""))),0)),2))</f>
        <v/>
      </c>
      <c r="AC82" s="601" t="str">
        <f t="shared" si="56"/>
        <v/>
      </c>
      <c r="AD82" s="629"/>
      <c r="AE82" s="644" t="str">
        <f t="shared" si="57"/>
        <v/>
      </c>
      <c r="AF82" s="553" t="str">
        <f t="shared" si="58"/>
        <v/>
      </c>
      <c r="AG82" s="553" t="str">
        <f t="shared" si="59"/>
        <v/>
      </c>
      <c r="AH82" s="553" t="str">
        <f t="shared" si="60"/>
        <v/>
      </c>
      <c r="AI82" s="553" t="str">
        <f t="shared" si="61"/>
        <v/>
      </c>
      <c r="AJ82" s="553" t="str">
        <f t="shared" si="62"/>
        <v/>
      </c>
      <c r="AK82" s="553" t="str">
        <f t="shared" si="63"/>
        <v/>
      </c>
      <c r="AL82" s="553" t="str">
        <f t="shared" si="64"/>
        <v/>
      </c>
      <c r="AM82" s="517" t="str">
        <f t="shared" si="65"/>
        <v/>
      </c>
      <c r="AN82" s="651" t="str">
        <f t="shared" si="66"/>
        <v/>
      </c>
      <c r="AO82" s="553" t="str">
        <f t="shared" si="67"/>
        <v/>
      </c>
      <c r="AP82" s="553" t="str">
        <f t="shared" si="68"/>
        <v/>
      </c>
      <c r="AQ82" s="553" t="str">
        <f t="shared" si="69"/>
        <v/>
      </c>
      <c r="AR82" s="573" t="str">
        <f t="shared" si="70"/>
        <v/>
      </c>
      <c r="AS82" s="656" t="str">
        <f t="shared" si="71"/>
        <v/>
      </c>
      <c r="AT82" s="553" t="str">
        <f t="shared" si="72"/>
        <v/>
      </c>
      <c r="AU82" s="553" t="str">
        <f t="shared" si="73"/>
        <v/>
      </c>
      <c r="AV82" s="553" t="str">
        <f t="shared" si="74"/>
        <v/>
      </c>
      <c r="AW82" s="573" t="str">
        <f t="shared" si="75"/>
        <v/>
      </c>
      <c r="AX82" s="657" t="str">
        <f t="shared" si="76"/>
        <v/>
      </c>
      <c r="AY82" s="553" t="str">
        <f t="shared" si="77"/>
        <v/>
      </c>
      <c r="AZ82" s="553" t="str">
        <f t="shared" si="78"/>
        <v/>
      </c>
      <c r="BA82" s="553" t="str">
        <f t="shared" si="79"/>
        <v/>
      </c>
      <c r="BB82" s="596" t="str">
        <f t="shared" si="80"/>
        <v/>
      </c>
      <c r="BC82" s="591" t="str">
        <f t="shared" si="81"/>
        <v/>
      </c>
      <c r="BD82" s="547"/>
      <c r="BE82" s="554" t="str">
        <f t="shared" si="82"/>
        <v/>
      </c>
      <c r="BF82" s="554" t="str">
        <f t="shared" si="83"/>
        <v/>
      </c>
      <c r="BG82" s="606" t="str">
        <f t="shared" si="84"/>
        <v/>
      </c>
      <c r="BH82" s="611" t="str" cm="1">
        <f t="array" ref="BH82">IF($AG82="","",
_xlfn.IFS(
$BC82="Devis 1",
IF(ISBLANK(AP82),"",IFERROR(VALUE(TRIM(SUBSTITUTE(AP82,CHAR(160),""))),0)*IFERROR(VALUE(TRIM(SUBSTITUTE($AG82,CHAR(160),""))),0)),
$BC82="Devis 2",
IF(ISBLANK(AU82),"",IFERROR(VALUE(TRIM(SUBSTITUTE(AU82,CHAR(160),""))),0)*IFERROR(VALUE(TRIM(SUBSTITUTE($AG82,CHAR(160),""))),0)),
$BC82="Devis 3",
IF(ISBLANK(AZ82),"",IFERROR(VALUE(TRIM(SUBSTITUTE(AZ82,CHAR(160),""))),0)*IFERROR(VALUE(TRIM(SUBSTITUTE($AG82,CHAR(160),""))),0)),
TRUE,0
)
)</f>
        <v/>
      </c>
      <c r="BI82" s="611" t="str" cm="1">
        <f t="array" ref="BI82">IF($AG82="","",
_xlfn.IFS(
$BC82="Devis 1",
IF(ISBLANK(AQ82),"",IFERROR(VALUE(TRIM(SUBSTITUTE(AQ82,CHAR(160),""))),0)*IFERROR(VALUE(TRIM(SUBSTITUTE($AG82,CHAR(160),""))),0)),
$BC82="Devis 2",
IF(ISBLANK(AV82),"",IFERROR(VALUE(TRIM(SUBSTITUTE(AV82,CHAR(160),""))),0)*IFERROR(VALUE(TRIM(SUBSTITUTE($AG82,CHAR(160),""))),0)),
$BC82="Devis 3",
IF(ISBLANK(BA82),"",IFERROR(VALUE(TRIM(SUBSTITUTE(BA82,CHAR(160),""))),0)*IFERROR(VALUE(TRIM(SUBSTITUTE($AG82,CHAR(160),""))),0)),
TRUE,0
)
)</f>
        <v/>
      </c>
      <c r="BJ82" s="612" t="str">
        <f t="shared" si="85"/>
        <v/>
      </c>
      <c r="BK82" s="608"/>
      <c r="BL82" s="555" t="str" cm="1">
        <f t="array" ref="BL82">IF(OR(BJ82="",BG82="",BH82="",BE82="",BI82="",BF82=""),"",_xlfn.IFS(
ROUND(IFERROR(VALUE(TRIM(SUBSTITUTE(BJ82,CHAR(160),""))),0),2)&gt;
ROUND(IFERROR(VALUE(TRIM(SUBSTITUTE(BG82,CHAR(160),""))),0),2),
"KO : Le montant retenu TTC est supérieur au montant raisonnable TTC. Merci de revoir la ligne de dépense ou plafonner son montant.",
ROUND(IFERROR(VALUE(TRIM(SUBSTITUTE(BH82,CHAR(160),""))),0),2)&gt;
ROUND(IFERROR(VALUE(TRIM(SUBSTITUTE(BE82,CHAR(160),""))),0),2),
"Attention : Le montant retenu HT est supérieur au montant HT raisonnable. Merci de revoir la ligne de dépense, plafonner son montant, ou justifier la reventillation HT / TVA.",
ROUND(IFERROR(VALUE(TRIM(SUBSTITUTE(BI82,CHAR(160),""))),0),2)&gt;
ROUND(IFERROR(VALUE(TRIM(SUBSTITUTE(BF82,CHAR(160),""))),0),2),
"Attention : Le montant TVA retenu est supérieur au montant TVA raisonnable. Merci de revoir la ligne de dépense, plafonner son montant, ou justifier la reventillation HT / TVA.",
ROUND(IFERROR(VALUE(TRIM(SUBSTITUTE(BJ82,CHAR(160),""))),0),2)&gt;
ROUND(IFERROR(VALUE(TRIM(SUBSTITUTE(MIN(O82,T82,Y82),CHAR(160),""))),0),2),
"Attention : Le devis retenu n'est pas le moins cher. Une justification de la part du porteur est nécessaire.",
ROUND(IFERROR(VALUE(TRIM(SUBSTITUTE(BJ82,CHAR(160),""))),0),2)=0,
"Attention : montant présenté entièrement écarté",
ROUND(IFERROR(VALUE(TRIM(SUBSTITUTE(BG82,CHAR(160),""))),0),2)=
ROUND(IFERROR(VALUE(TRIM(SUBSTITUTE(BJ82,CHAR(160),""))),0),2),
"OK",
ROUND(IFERROR(VALUE(TRIM(SUBSTITUTE(BG82,CHAR(160),""))),0),2)&gt;
ROUND(IFERROR(VALUE(TRIM(SUBSTITUTE(BJ82,CHAR(160),""))),0),2),
" OK : Montant instruit inférieur au montant raisonnable.",
TRUE,""
))</f>
        <v/>
      </c>
      <c r="BM82" s="555" t="str" cm="1">
        <f t="array" ref="BM82">IF(OR(BJ82="",AC82="",BH82="",AA82="",BI82="",AB82=""),"",_xlfn.IFS(
ROUND(IFERROR(VALUE(TRIM(SUBSTITUTE(BJ82,CHAR(160),""))),0),2)&gt;
ROUND(IFERROR(VALUE(TRIM(SUBSTITUTE(AC82,CHAR(160),""))),0),2),
"KO : Le montant retenu TTC est supérieur au montant présenté TTC. Merci de revoir la ligne de dépense ou plafonner son montant.",
ROUND(IFERROR(VALUE(TRIM(SUBSTITUTE(BH82,CHAR(160),""))),0),2)&gt;
ROUND(IFERROR(VALUE(TRIM(SUBSTITUTE(AA82,CHAR(160),""))),0),2),
"Attention : Le montant retenu HT est supérieur au montant HT présenté. Merci de revoir la ligne de dépense, plafonner son montant, ou justifier la reventillation HT / TVA.",
ROUND(IFERROR(VALUE(TRIM(SUBSTITUTE(BI82,CHAR(160),""))),0),2)&gt;
ROUND(IFERROR(VALUE(TRIM(SUBSTITUTE(AB82,CHAR(160),""))),0),2),
"Attention : Le montant TVA retenu est supérieur au montant TVA présenté. Merci de revoir la ligne de dépense, plafonner son montant, ou justifier la reventillation HT / TVA.",
ROUND(IFERROR(VALUE(TRIM(SUBSTITUTE(AC82,CHAR(160),""))),0),2)=0,
"",
ROUND(IFERROR(VALUE(TRIM(SUBSTITUTE(BJ82,CHAR(160),""))),0),2)=
ROUND(IFERROR(VALUE(TRIM(SUBSTITUTE(AC82,CHAR(160),""))),0),2),
"OK",
ROUND(IFERROR(VALUE(TRIM(SUBSTITUTE(BJ82,CHAR(160),""))),0),2)=0,
"Attention : Montant présenté entièrement rejeté.",
ROUND(IFERROR(VALUE(TRIM(SUBSTITUTE(BJ82,CHAR(160),""))),0),2)&lt;
ROUND(IFERROR(VALUE(TRIM(SUBSTITUTE(AC82,CHAR(160),""))),0),2),
"Attention : Montant présenté partiellement rejeté.",
TRUE,""
))</f>
        <v/>
      </c>
      <c r="BN82" s="554" t="str">
        <f t="shared" si="86"/>
        <v/>
      </c>
      <c r="BO82" s="554" t="str">
        <f t="shared" si="87"/>
        <v/>
      </c>
      <c r="BP82" s="645" t="str">
        <f t="shared" si="88"/>
        <v/>
      </c>
    </row>
    <row r="83" spans="1:68" ht="15" customHeight="1">
      <c r="A83" s="630">
        <v>79</v>
      </c>
      <c r="B83" s="545"/>
      <c r="C83" s="545"/>
      <c r="D83" s="546"/>
      <c r="E83" s="545"/>
      <c r="F83" s="557"/>
      <c r="G83" s="552"/>
      <c r="H83" s="556"/>
      <c r="I83" s="545"/>
      <c r="J83" s="561"/>
      <c r="K83" s="564"/>
      <c r="L83" s="557"/>
      <c r="M83" s="548"/>
      <c r="N83" s="549"/>
      <c r="O83" s="573" t="str">
        <f t="shared" si="54"/>
        <v/>
      </c>
      <c r="P83" s="575"/>
      <c r="Q83" s="550"/>
      <c r="R83" s="549"/>
      <c r="S83" s="549"/>
      <c r="T83" s="573" t="str">
        <f t="shared" si="53"/>
        <v/>
      </c>
      <c r="U83" s="586"/>
      <c r="V83" s="549"/>
      <c r="W83" s="549"/>
      <c r="X83" s="549"/>
      <c r="Y83" s="587" t="str">
        <f t="shared" si="55"/>
        <v/>
      </c>
      <c r="Z83" s="114"/>
      <c r="AA83" s="600" t="str" cm="1">
        <f t="array" ref="AA83">IF((_xlfn.IFS(TRIM(SUBSTITUTE(Z83,CHAR(160),""))="Devis 1",IFERROR(VALUE(TRIM(SUBSTITUTE(M83,CHAR(160),""))),0),TRIM(SUBSTITUTE(Z83,CHAR(160),""))="Devis 2",IFERROR(VALUE(TRIM(SUBSTITUTE(R83,CHAR(160),""))),0),TRIM(SUBSTITUTE(Z83,CHAR(160),""))="Devis 3",IFERROR(VALUE(TRIM(SUBSTITUTE(W83,CHAR(160),""))),0),TRUE,0)*IFERROR(VALUE(TRIM(SUBSTITUTE(D83,CHAR(160),""))),0))=0,"",_xlfn.IFS(TRIM(SUBSTITUTE(Z83,CHAR(160),""))="Devis 1",IFERROR(VALUE(TRIM(SUBSTITUTE(M83,CHAR(160),""))),0),TRIM(SUBSTITUTE(Z83,CHAR(160),""))="Devis 2",IFERROR(VALUE(TRIM(SUBSTITUTE(R83,CHAR(160),""))),0),TRIM(SUBSTITUTE(Z83,CHAR(160),""))="Devis 3",IFERROR(VALUE(TRIM(SUBSTITUTE(W83,CHAR(160),""))),0),TRUE,0)*IFERROR(VALUE(TRIM(SUBSTITUTE(D83,CHAR(160),""))),0))</f>
        <v/>
      </c>
      <c r="AB83" s="551" t="str" cm="1">
        <f t="array" ref="AB83">IF(ROUND((_xlfn.IFS(TRIM(SUBSTITUTE(Z83,CHAR(160),""))="Devis 1",IFERROR(VALUE(TRIM(SUBSTITUTE(N83,CHAR(160),""))),0),TRIM(SUBSTITUTE(Z83,CHAR(160),""))="Devis 2",IFERROR(VALUE(TRIM(SUBSTITUTE(S83,CHAR(160),""))),0),TRIM(SUBSTITUTE(Z83,CHAR(160),""))="Devis 3",IFERROR(VALUE(TRIM(SUBSTITUTE(X83,CHAR(160),""))),0),TRUE,0)*IFERROR(VALUE(TRIM(SUBSTITUTE(D83,CHAR(160),""))),0)),2)=0,IF(AA83&lt;&gt;"",0,""),ROUND((_xlfn.IFS(TRIM(SUBSTITUTE(Z83,CHAR(160),""))="Devis 1",IFERROR(VALUE(TRIM(SUBSTITUTE(N83,CHAR(160),""))),0),TRIM(SUBSTITUTE(Z83,CHAR(160),""))="Devis 2",IFERROR(VALUE(TRIM(SUBSTITUTE(S83,CHAR(160),""))),0),TRIM(SUBSTITUTE(Z83,CHAR(160),""))="Devis 3",IFERROR(VALUE(TRIM(SUBSTITUTE(X83,CHAR(160),""))),0),TRUE,0)*IFERROR(VALUE(TRIM(SUBSTITUTE(D83,CHAR(160),""))),0)),2))</f>
        <v/>
      </c>
      <c r="AC83" s="601" t="str">
        <f t="shared" si="56"/>
        <v/>
      </c>
      <c r="AD83" s="629"/>
      <c r="AE83" s="644" t="str">
        <f t="shared" si="57"/>
        <v/>
      </c>
      <c r="AF83" s="553" t="str">
        <f t="shared" si="58"/>
        <v/>
      </c>
      <c r="AG83" s="553" t="str">
        <f t="shared" si="59"/>
        <v/>
      </c>
      <c r="AH83" s="553" t="str">
        <f t="shared" si="60"/>
        <v/>
      </c>
      <c r="AI83" s="553" t="str">
        <f t="shared" si="61"/>
        <v/>
      </c>
      <c r="AJ83" s="553" t="str">
        <f t="shared" si="62"/>
        <v/>
      </c>
      <c r="AK83" s="553" t="str">
        <f t="shared" si="63"/>
        <v/>
      </c>
      <c r="AL83" s="553" t="str">
        <f t="shared" si="64"/>
        <v/>
      </c>
      <c r="AM83" s="517" t="str">
        <f t="shared" si="65"/>
        <v/>
      </c>
      <c r="AN83" s="651" t="str">
        <f t="shared" si="66"/>
        <v/>
      </c>
      <c r="AO83" s="553" t="str">
        <f t="shared" si="67"/>
        <v/>
      </c>
      <c r="AP83" s="553" t="str">
        <f t="shared" si="68"/>
        <v/>
      </c>
      <c r="AQ83" s="553" t="str">
        <f t="shared" si="69"/>
        <v/>
      </c>
      <c r="AR83" s="573" t="str">
        <f t="shared" si="70"/>
        <v/>
      </c>
      <c r="AS83" s="656" t="str">
        <f t="shared" si="71"/>
        <v/>
      </c>
      <c r="AT83" s="553" t="str">
        <f t="shared" si="72"/>
        <v/>
      </c>
      <c r="AU83" s="553" t="str">
        <f t="shared" si="73"/>
        <v/>
      </c>
      <c r="AV83" s="553" t="str">
        <f t="shared" si="74"/>
        <v/>
      </c>
      <c r="AW83" s="573" t="str">
        <f t="shared" si="75"/>
        <v/>
      </c>
      <c r="AX83" s="657" t="str">
        <f t="shared" si="76"/>
        <v/>
      </c>
      <c r="AY83" s="553" t="str">
        <f t="shared" si="77"/>
        <v/>
      </c>
      <c r="AZ83" s="553" t="str">
        <f t="shared" si="78"/>
        <v/>
      </c>
      <c r="BA83" s="553" t="str">
        <f t="shared" si="79"/>
        <v/>
      </c>
      <c r="BB83" s="596" t="str">
        <f t="shared" si="80"/>
        <v/>
      </c>
      <c r="BC83" s="591" t="str">
        <f t="shared" si="81"/>
        <v/>
      </c>
      <c r="BD83" s="547"/>
      <c r="BE83" s="554" t="str">
        <f t="shared" si="82"/>
        <v/>
      </c>
      <c r="BF83" s="554" t="str">
        <f t="shared" si="83"/>
        <v/>
      </c>
      <c r="BG83" s="606" t="str">
        <f t="shared" si="84"/>
        <v/>
      </c>
      <c r="BH83" s="611" t="str" cm="1">
        <f t="array" ref="BH83">IF($AG83="","",
_xlfn.IFS(
$BC83="Devis 1",
IF(ISBLANK(AP83),"",IFERROR(VALUE(TRIM(SUBSTITUTE(AP83,CHAR(160),""))),0)*IFERROR(VALUE(TRIM(SUBSTITUTE($AG83,CHAR(160),""))),0)),
$BC83="Devis 2",
IF(ISBLANK(AU83),"",IFERROR(VALUE(TRIM(SUBSTITUTE(AU83,CHAR(160),""))),0)*IFERROR(VALUE(TRIM(SUBSTITUTE($AG83,CHAR(160),""))),0)),
$BC83="Devis 3",
IF(ISBLANK(AZ83),"",IFERROR(VALUE(TRIM(SUBSTITUTE(AZ83,CHAR(160),""))),0)*IFERROR(VALUE(TRIM(SUBSTITUTE($AG83,CHAR(160),""))),0)),
TRUE,0
)
)</f>
        <v/>
      </c>
      <c r="BI83" s="611" t="str" cm="1">
        <f t="array" ref="BI83">IF($AG83="","",
_xlfn.IFS(
$BC83="Devis 1",
IF(ISBLANK(AQ83),"",IFERROR(VALUE(TRIM(SUBSTITUTE(AQ83,CHAR(160),""))),0)*IFERROR(VALUE(TRIM(SUBSTITUTE($AG83,CHAR(160),""))),0)),
$BC83="Devis 2",
IF(ISBLANK(AV83),"",IFERROR(VALUE(TRIM(SUBSTITUTE(AV83,CHAR(160),""))),0)*IFERROR(VALUE(TRIM(SUBSTITUTE($AG83,CHAR(160),""))),0)),
$BC83="Devis 3",
IF(ISBLANK(BA83),"",IFERROR(VALUE(TRIM(SUBSTITUTE(BA83,CHAR(160),""))),0)*IFERROR(VALUE(TRIM(SUBSTITUTE($AG83,CHAR(160),""))),0)),
TRUE,0
)
)</f>
        <v/>
      </c>
      <c r="BJ83" s="612" t="str">
        <f t="shared" si="85"/>
        <v/>
      </c>
      <c r="BK83" s="608"/>
      <c r="BL83" s="555" t="str" cm="1">
        <f t="array" ref="BL83">IF(OR(BJ83="",BG83="",BH83="",BE83="",BI83="",BF83=""),"",_xlfn.IFS(
ROUND(IFERROR(VALUE(TRIM(SUBSTITUTE(BJ83,CHAR(160),""))),0),2)&gt;
ROUND(IFERROR(VALUE(TRIM(SUBSTITUTE(BG83,CHAR(160),""))),0),2),
"KO : Le montant retenu TTC est supérieur au montant raisonnable TTC. Merci de revoir la ligne de dépense ou plafonner son montant.",
ROUND(IFERROR(VALUE(TRIM(SUBSTITUTE(BH83,CHAR(160),""))),0),2)&gt;
ROUND(IFERROR(VALUE(TRIM(SUBSTITUTE(BE83,CHAR(160),""))),0),2),
"Attention : Le montant retenu HT est supérieur au montant HT raisonnable. Merci de revoir la ligne de dépense, plafonner son montant, ou justifier la reventillation HT / TVA.",
ROUND(IFERROR(VALUE(TRIM(SUBSTITUTE(BI83,CHAR(160),""))),0),2)&gt;
ROUND(IFERROR(VALUE(TRIM(SUBSTITUTE(BF83,CHAR(160),""))),0),2),
"Attention : Le montant TVA retenu est supérieur au montant TVA raisonnable. Merci de revoir la ligne de dépense, plafonner son montant, ou justifier la reventillation HT / TVA.",
ROUND(IFERROR(VALUE(TRIM(SUBSTITUTE(BJ83,CHAR(160),""))),0),2)&gt;
ROUND(IFERROR(VALUE(TRIM(SUBSTITUTE(MIN(O83,T83,Y83),CHAR(160),""))),0),2),
"Attention : Le devis retenu n'est pas le moins cher. Une justification de la part du porteur est nécessaire.",
ROUND(IFERROR(VALUE(TRIM(SUBSTITUTE(BJ83,CHAR(160),""))),0),2)=0,
"Attention : montant présenté entièrement écarté",
ROUND(IFERROR(VALUE(TRIM(SUBSTITUTE(BG83,CHAR(160),""))),0),2)=
ROUND(IFERROR(VALUE(TRIM(SUBSTITUTE(BJ83,CHAR(160),""))),0),2),
"OK",
ROUND(IFERROR(VALUE(TRIM(SUBSTITUTE(BG83,CHAR(160),""))),0),2)&gt;
ROUND(IFERROR(VALUE(TRIM(SUBSTITUTE(BJ83,CHAR(160),""))),0),2),
" OK : Montant instruit inférieur au montant raisonnable.",
TRUE,""
))</f>
        <v/>
      </c>
      <c r="BM83" s="555" t="str" cm="1">
        <f t="array" ref="BM83">IF(OR(BJ83="",AC83="",BH83="",AA83="",BI83="",AB83=""),"",_xlfn.IFS(
ROUND(IFERROR(VALUE(TRIM(SUBSTITUTE(BJ83,CHAR(160),""))),0),2)&gt;
ROUND(IFERROR(VALUE(TRIM(SUBSTITUTE(AC83,CHAR(160),""))),0),2),
"KO : Le montant retenu TTC est supérieur au montant présenté TTC. Merci de revoir la ligne de dépense ou plafonner son montant.",
ROUND(IFERROR(VALUE(TRIM(SUBSTITUTE(BH83,CHAR(160),""))),0),2)&gt;
ROUND(IFERROR(VALUE(TRIM(SUBSTITUTE(AA83,CHAR(160),""))),0),2),
"Attention : Le montant retenu HT est supérieur au montant HT présenté. Merci de revoir la ligne de dépense, plafonner son montant, ou justifier la reventillation HT / TVA.",
ROUND(IFERROR(VALUE(TRIM(SUBSTITUTE(BI83,CHAR(160),""))),0),2)&gt;
ROUND(IFERROR(VALUE(TRIM(SUBSTITUTE(AB83,CHAR(160),""))),0),2),
"Attention : Le montant TVA retenu est supérieur au montant TVA présenté. Merci de revoir la ligne de dépense, plafonner son montant, ou justifier la reventillation HT / TVA.",
ROUND(IFERROR(VALUE(TRIM(SUBSTITUTE(AC83,CHAR(160),""))),0),2)=0,
"",
ROUND(IFERROR(VALUE(TRIM(SUBSTITUTE(BJ83,CHAR(160),""))),0),2)=
ROUND(IFERROR(VALUE(TRIM(SUBSTITUTE(AC83,CHAR(160),""))),0),2),
"OK",
ROUND(IFERROR(VALUE(TRIM(SUBSTITUTE(BJ83,CHAR(160),""))),0),2)=0,
"Attention : Montant présenté entièrement rejeté.",
ROUND(IFERROR(VALUE(TRIM(SUBSTITUTE(BJ83,CHAR(160),""))),0),2)&lt;
ROUND(IFERROR(VALUE(TRIM(SUBSTITUTE(AC83,CHAR(160),""))),0),2),
"Attention : Montant présenté partiellement rejeté.",
TRUE,""
))</f>
        <v/>
      </c>
      <c r="BN83" s="554" t="str">
        <f t="shared" si="86"/>
        <v/>
      </c>
      <c r="BO83" s="554" t="str">
        <f t="shared" si="87"/>
        <v/>
      </c>
      <c r="BP83" s="645" t="str">
        <f t="shared" si="88"/>
        <v/>
      </c>
    </row>
    <row r="84" spans="1:68" ht="15" customHeight="1">
      <c r="A84" s="630">
        <v>80</v>
      </c>
      <c r="B84" s="545"/>
      <c r="C84" s="545"/>
      <c r="D84" s="546"/>
      <c r="E84" s="545"/>
      <c r="F84" s="557"/>
      <c r="G84" s="552"/>
      <c r="H84" s="556"/>
      <c r="I84" s="545"/>
      <c r="J84" s="561"/>
      <c r="K84" s="564"/>
      <c r="L84" s="557"/>
      <c r="M84" s="548"/>
      <c r="N84" s="549"/>
      <c r="O84" s="573" t="str">
        <f t="shared" si="54"/>
        <v/>
      </c>
      <c r="P84" s="575"/>
      <c r="Q84" s="550"/>
      <c r="R84" s="549"/>
      <c r="S84" s="549"/>
      <c r="T84" s="573" t="str">
        <f t="shared" si="53"/>
        <v/>
      </c>
      <c r="U84" s="586"/>
      <c r="V84" s="549"/>
      <c r="W84" s="549"/>
      <c r="X84" s="549"/>
      <c r="Y84" s="587" t="str">
        <f t="shared" si="55"/>
        <v/>
      </c>
      <c r="Z84" s="114"/>
      <c r="AA84" s="600" t="str" cm="1">
        <f t="array" ref="AA84">IF((_xlfn.IFS(TRIM(SUBSTITUTE(Z84,CHAR(160),""))="Devis 1",IFERROR(VALUE(TRIM(SUBSTITUTE(M84,CHAR(160),""))),0),TRIM(SUBSTITUTE(Z84,CHAR(160),""))="Devis 2",IFERROR(VALUE(TRIM(SUBSTITUTE(R84,CHAR(160),""))),0),TRIM(SUBSTITUTE(Z84,CHAR(160),""))="Devis 3",IFERROR(VALUE(TRIM(SUBSTITUTE(W84,CHAR(160),""))),0),TRUE,0)*IFERROR(VALUE(TRIM(SUBSTITUTE(D84,CHAR(160),""))),0))=0,"",_xlfn.IFS(TRIM(SUBSTITUTE(Z84,CHAR(160),""))="Devis 1",IFERROR(VALUE(TRIM(SUBSTITUTE(M84,CHAR(160),""))),0),TRIM(SUBSTITUTE(Z84,CHAR(160),""))="Devis 2",IFERROR(VALUE(TRIM(SUBSTITUTE(R84,CHAR(160),""))),0),TRIM(SUBSTITUTE(Z84,CHAR(160),""))="Devis 3",IFERROR(VALUE(TRIM(SUBSTITUTE(W84,CHAR(160),""))),0),TRUE,0)*IFERROR(VALUE(TRIM(SUBSTITUTE(D84,CHAR(160),""))),0))</f>
        <v/>
      </c>
      <c r="AB84" s="551" t="str" cm="1">
        <f t="array" ref="AB84">IF(ROUND((_xlfn.IFS(TRIM(SUBSTITUTE(Z84,CHAR(160),""))="Devis 1",IFERROR(VALUE(TRIM(SUBSTITUTE(N84,CHAR(160),""))),0),TRIM(SUBSTITUTE(Z84,CHAR(160),""))="Devis 2",IFERROR(VALUE(TRIM(SUBSTITUTE(S84,CHAR(160),""))),0),TRIM(SUBSTITUTE(Z84,CHAR(160),""))="Devis 3",IFERROR(VALUE(TRIM(SUBSTITUTE(X84,CHAR(160),""))),0),TRUE,0)*IFERROR(VALUE(TRIM(SUBSTITUTE(D84,CHAR(160),""))),0)),2)=0,IF(AA84&lt;&gt;"",0,""),ROUND((_xlfn.IFS(TRIM(SUBSTITUTE(Z84,CHAR(160),""))="Devis 1",IFERROR(VALUE(TRIM(SUBSTITUTE(N84,CHAR(160),""))),0),TRIM(SUBSTITUTE(Z84,CHAR(160),""))="Devis 2",IFERROR(VALUE(TRIM(SUBSTITUTE(S84,CHAR(160),""))),0),TRIM(SUBSTITUTE(Z84,CHAR(160),""))="Devis 3",IFERROR(VALUE(TRIM(SUBSTITUTE(X84,CHAR(160),""))),0),TRUE,0)*IFERROR(VALUE(TRIM(SUBSTITUTE(D84,CHAR(160),""))),0)),2))</f>
        <v/>
      </c>
      <c r="AC84" s="601" t="str">
        <f t="shared" si="56"/>
        <v/>
      </c>
      <c r="AD84" s="629"/>
      <c r="AE84" s="644" t="str">
        <f t="shared" si="57"/>
        <v/>
      </c>
      <c r="AF84" s="553" t="str">
        <f t="shared" si="58"/>
        <v/>
      </c>
      <c r="AG84" s="553" t="str">
        <f t="shared" si="59"/>
        <v/>
      </c>
      <c r="AH84" s="553" t="str">
        <f t="shared" si="60"/>
        <v/>
      </c>
      <c r="AI84" s="553" t="str">
        <f t="shared" si="61"/>
        <v/>
      </c>
      <c r="AJ84" s="553" t="str">
        <f t="shared" si="62"/>
        <v/>
      </c>
      <c r="AK84" s="553" t="str">
        <f t="shared" si="63"/>
        <v/>
      </c>
      <c r="AL84" s="553" t="str">
        <f t="shared" si="64"/>
        <v/>
      </c>
      <c r="AM84" s="517" t="str">
        <f t="shared" si="65"/>
        <v/>
      </c>
      <c r="AN84" s="651" t="str">
        <f t="shared" si="66"/>
        <v/>
      </c>
      <c r="AO84" s="553" t="str">
        <f t="shared" si="67"/>
        <v/>
      </c>
      <c r="AP84" s="553" t="str">
        <f t="shared" si="68"/>
        <v/>
      </c>
      <c r="AQ84" s="553" t="str">
        <f t="shared" si="69"/>
        <v/>
      </c>
      <c r="AR84" s="573" t="str">
        <f t="shared" si="70"/>
        <v/>
      </c>
      <c r="AS84" s="656" t="str">
        <f t="shared" si="71"/>
        <v/>
      </c>
      <c r="AT84" s="553" t="str">
        <f t="shared" si="72"/>
        <v/>
      </c>
      <c r="AU84" s="553" t="str">
        <f t="shared" si="73"/>
        <v/>
      </c>
      <c r="AV84" s="553" t="str">
        <f t="shared" si="74"/>
        <v/>
      </c>
      <c r="AW84" s="573" t="str">
        <f t="shared" si="75"/>
        <v/>
      </c>
      <c r="AX84" s="657" t="str">
        <f t="shared" si="76"/>
        <v/>
      </c>
      <c r="AY84" s="553" t="str">
        <f t="shared" si="77"/>
        <v/>
      </c>
      <c r="AZ84" s="553" t="str">
        <f t="shared" si="78"/>
        <v/>
      </c>
      <c r="BA84" s="553" t="str">
        <f t="shared" si="79"/>
        <v/>
      </c>
      <c r="BB84" s="596" t="str">
        <f t="shared" si="80"/>
        <v/>
      </c>
      <c r="BC84" s="591" t="str">
        <f t="shared" si="81"/>
        <v/>
      </c>
      <c r="BD84" s="547"/>
      <c r="BE84" s="554" t="str">
        <f t="shared" si="82"/>
        <v/>
      </c>
      <c r="BF84" s="554" t="str">
        <f t="shared" si="83"/>
        <v/>
      </c>
      <c r="BG84" s="606" t="str">
        <f t="shared" si="84"/>
        <v/>
      </c>
      <c r="BH84" s="611" t="str" cm="1">
        <f t="array" ref="BH84">IF($AG84="","",
_xlfn.IFS(
$BC84="Devis 1",
IF(ISBLANK(AP84),"",IFERROR(VALUE(TRIM(SUBSTITUTE(AP84,CHAR(160),""))),0)*IFERROR(VALUE(TRIM(SUBSTITUTE($AG84,CHAR(160),""))),0)),
$BC84="Devis 2",
IF(ISBLANK(AU84),"",IFERROR(VALUE(TRIM(SUBSTITUTE(AU84,CHAR(160),""))),0)*IFERROR(VALUE(TRIM(SUBSTITUTE($AG84,CHAR(160),""))),0)),
$BC84="Devis 3",
IF(ISBLANK(AZ84),"",IFERROR(VALUE(TRIM(SUBSTITUTE(AZ84,CHAR(160),""))),0)*IFERROR(VALUE(TRIM(SUBSTITUTE($AG84,CHAR(160),""))),0)),
TRUE,0
)
)</f>
        <v/>
      </c>
      <c r="BI84" s="611" t="str" cm="1">
        <f t="array" ref="BI84">IF($AG84="","",
_xlfn.IFS(
$BC84="Devis 1",
IF(ISBLANK(AQ84),"",IFERROR(VALUE(TRIM(SUBSTITUTE(AQ84,CHAR(160),""))),0)*IFERROR(VALUE(TRIM(SUBSTITUTE($AG84,CHAR(160),""))),0)),
$BC84="Devis 2",
IF(ISBLANK(AV84),"",IFERROR(VALUE(TRIM(SUBSTITUTE(AV84,CHAR(160),""))),0)*IFERROR(VALUE(TRIM(SUBSTITUTE($AG84,CHAR(160),""))),0)),
$BC84="Devis 3",
IF(ISBLANK(BA84),"",IFERROR(VALUE(TRIM(SUBSTITUTE(BA84,CHAR(160),""))),0)*IFERROR(VALUE(TRIM(SUBSTITUTE($AG84,CHAR(160),""))),0)),
TRUE,0
)
)</f>
        <v/>
      </c>
      <c r="BJ84" s="612" t="str">
        <f t="shared" si="85"/>
        <v/>
      </c>
      <c r="BK84" s="608"/>
      <c r="BL84" s="555" t="str" cm="1">
        <f t="array" ref="BL84">IF(OR(BJ84="",BG84="",BH84="",BE84="",BI84="",BF84=""),"",_xlfn.IFS(
ROUND(IFERROR(VALUE(TRIM(SUBSTITUTE(BJ84,CHAR(160),""))),0),2)&gt;
ROUND(IFERROR(VALUE(TRIM(SUBSTITUTE(BG84,CHAR(160),""))),0),2),
"KO : Le montant retenu TTC est supérieur au montant raisonnable TTC. Merci de revoir la ligne de dépense ou plafonner son montant.",
ROUND(IFERROR(VALUE(TRIM(SUBSTITUTE(BH84,CHAR(160),""))),0),2)&gt;
ROUND(IFERROR(VALUE(TRIM(SUBSTITUTE(BE84,CHAR(160),""))),0),2),
"Attention : Le montant retenu HT est supérieur au montant HT raisonnable. Merci de revoir la ligne de dépense, plafonner son montant, ou justifier la reventillation HT / TVA.",
ROUND(IFERROR(VALUE(TRIM(SUBSTITUTE(BI84,CHAR(160),""))),0),2)&gt;
ROUND(IFERROR(VALUE(TRIM(SUBSTITUTE(BF84,CHAR(160),""))),0),2),
"Attention : Le montant TVA retenu est supérieur au montant TVA raisonnable. Merci de revoir la ligne de dépense, plafonner son montant, ou justifier la reventillation HT / TVA.",
ROUND(IFERROR(VALUE(TRIM(SUBSTITUTE(BJ84,CHAR(160),""))),0),2)&gt;
ROUND(IFERROR(VALUE(TRIM(SUBSTITUTE(MIN(O84,T84,Y84),CHAR(160),""))),0),2),
"Attention : Le devis retenu n'est pas le moins cher. Une justification de la part du porteur est nécessaire.",
ROUND(IFERROR(VALUE(TRIM(SUBSTITUTE(BJ84,CHAR(160),""))),0),2)=0,
"Attention : montant présenté entièrement écarté",
ROUND(IFERROR(VALUE(TRIM(SUBSTITUTE(BG84,CHAR(160),""))),0),2)=
ROUND(IFERROR(VALUE(TRIM(SUBSTITUTE(BJ84,CHAR(160),""))),0),2),
"OK",
ROUND(IFERROR(VALUE(TRIM(SUBSTITUTE(BG84,CHAR(160),""))),0),2)&gt;
ROUND(IFERROR(VALUE(TRIM(SUBSTITUTE(BJ84,CHAR(160),""))),0),2),
" OK : Montant instruit inférieur au montant raisonnable.",
TRUE,""
))</f>
        <v/>
      </c>
      <c r="BM84" s="555" t="str" cm="1">
        <f t="array" ref="BM84">IF(OR(BJ84="",AC84="",BH84="",AA84="",BI84="",AB84=""),"",_xlfn.IFS(
ROUND(IFERROR(VALUE(TRIM(SUBSTITUTE(BJ84,CHAR(160),""))),0),2)&gt;
ROUND(IFERROR(VALUE(TRIM(SUBSTITUTE(AC84,CHAR(160),""))),0),2),
"KO : Le montant retenu TTC est supérieur au montant présenté TTC. Merci de revoir la ligne de dépense ou plafonner son montant.",
ROUND(IFERROR(VALUE(TRIM(SUBSTITUTE(BH84,CHAR(160),""))),0),2)&gt;
ROUND(IFERROR(VALUE(TRIM(SUBSTITUTE(AA84,CHAR(160),""))),0),2),
"Attention : Le montant retenu HT est supérieur au montant HT présenté. Merci de revoir la ligne de dépense, plafonner son montant, ou justifier la reventillation HT / TVA.",
ROUND(IFERROR(VALUE(TRIM(SUBSTITUTE(BI84,CHAR(160),""))),0),2)&gt;
ROUND(IFERROR(VALUE(TRIM(SUBSTITUTE(AB84,CHAR(160),""))),0),2),
"Attention : Le montant TVA retenu est supérieur au montant TVA présenté. Merci de revoir la ligne de dépense, plafonner son montant, ou justifier la reventillation HT / TVA.",
ROUND(IFERROR(VALUE(TRIM(SUBSTITUTE(AC84,CHAR(160),""))),0),2)=0,
"",
ROUND(IFERROR(VALUE(TRIM(SUBSTITUTE(BJ84,CHAR(160),""))),0),2)=
ROUND(IFERROR(VALUE(TRIM(SUBSTITUTE(AC84,CHAR(160),""))),0),2),
"OK",
ROUND(IFERROR(VALUE(TRIM(SUBSTITUTE(BJ84,CHAR(160),""))),0),2)=0,
"Attention : Montant présenté entièrement rejeté.",
ROUND(IFERROR(VALUE(TRIM(SUBSTITUTE(BJ84,CHAR(160),""))),0),2)&lt;
ROUND(IFERROR(VALUE(TRIM(SUBSTITUTE(AC84,CHAR(160),""))),0),2),
"Attention : Montant présenté partiellement rejeté.",
TRUE,""
))</f>
        <v/>
      </c>
      <c r="BN84" s="554" t="str">
        <f t="shared" si="86"/>
        <v/>
      </c>
      <c r="BO84" s="554" t="str">
        <f t="shared" si="87"/>
        <v/>
      </c>
      <c r="BP84" s="645" t="str">
        <f t="shared" si="88"/>
        <v/>
      </c>
    </row>
    <row r="85" spans="1:68" ht="15" customHeight="1">
      <c r="A85" s="630">
        <v>81</v>
      </c>
      <c r="B85" s="545"/>
      <c r="C85" s="545"/>
      <c r="D85" s="546"/>
      <c r="E85" s="545"/>
      <c r="F85" s="557"/>
      <c r="G85" s="552"/>
      <c r="H85" s="556"/>
      <c r="I85" s="545"/>
      <c r="J85" s="561"/>
      <c r="K85" s="564"/>
      <c r="L85" s="557"/>
      <c r="M85" s="548"/>
      <c r="N85" s="549"/>
      <c r="O85" s="573" t="str">
        <f t="shared" si="54"/>
        <v/>
      </c>
      <c r="P85" s="575"/>
      <c r="Q85" s="550"/>
      <c r="R85" s="549"/>
      <c r="S85" s="549"/>
      <c r="T85" s="573" t="str">
        <f t="shared" si="53"/>
        <v/>
      </c>
      <c r="U85" s="586"/>
      <c r="V85" s="549"/>
      <c r="W85" s="549"/>
      <c r="X85" s="549"/>
      <c r="Y85" s="587" t="str">
        <f t="shared" si="55"/>
        <v/>
      </c>
      <c r="Z85" s="114"/>
      <c r="AA85" s="600" t="str" cm="1">
        <f t="array" ref="AA85">IF((_xlfn.IFS(TRIM(SUBSTITUTE(Z85,CHAR(160),""))="Devis 1",IFERROR(VALUE(TRIM(SUBSTITUTE(M85,CHAR(160),""))),0),TRIM(SUBSTITUTE(Z85,CHAR(160),""))="Devis 2",IFERROR(VALUE(TRIM(SUBSTITUTE(R85,CHAR(160),""))),0),TRIM(SUBSTITUTE(Z85,CHAR(160),""))="Devis 3",IFERROR(VALUE(TRIM(SUBSTITUTE(W85,CHAR(160),""))),0),TRUE,0)*IFERROR(VALUE(TRIM(SUBSTITUTE(D85,CHAR(160),""))),0))=0,"",_xlfn.IFS(TRIM(SUBSTITUTE(Z85,CHAR(160),""))="Devis 1",IFERROR(VALUE(TRIM(SUBSTITUTE(M85,CHAR(160),""))),0),TRIM(SUBSTITUTE(Z85,CHAR(160),""))="Devis 2",IFERROR(VALUE(TRIM(SUBSTITUTE(R85,CHAR(160),""))),0),TRIM(SUBSTITUTE(Z85,CHAR(160),""))="Devis 3",IFERROR(VALUE(TRIM(SUBSTITUTE(W85,CHAR(160),""))),0),TRUE,0)*IFERROR(VALUE(TRIM(SUBSTITUTE(D85,CHAR(160),""))),0))</f>
        <v/>
      </c>
      <c r="AB85" s="551" t="str" cm="1">
        <f t="array" ref="AB85">IF(ROUND((_xlfn.IFS(TRIM(SUBSTITUTE(Z85,CHAR(160),""))="Devis 1",IFERROR(VALUE(TRIM(SUBSTITUTE(N85,CHAR(160),""))),0),TRIM(SUBSTITUTE(Z85,CHAR(160),""))="Devis 2",IFERROR(VALUE(TRIM(SUBSTITUTE(S85,CHAR(160),""))),0),TRIM(SUBSTITUTE(Z85,CHAR(160),""))="Devis 3",IFERROR(VALUE(TRIM(SUBSTITUTE(X85,CHAR(160),""))),0),TRUE,0)*IFERROR(VALUE(TRIM(SUBSTITUTE(D85,CHAR(160),""))),0)),2)=0,IF(AA85&lt;&gt;"",0,""),ROUND((_xlfn.IFS(TRIM(SUBSTITUTE(Z85,CHAR(160),""))="Devis 1",IFERROR(VALUE(TRIM(SUBSTITUTE(N85,CHAR(160),""))),0),TRIM(SUBSTITUTE(Z85,CHAR(160),""))="Devis 2",IFERROR(VALUE(TRIM(SUBSTITUTE(S85,CHAR(160),""))),0),TRIM(SUBSTITUTE(Z85,CHAR(160),""))="Devis 3",IFERROR(VALUE(TRIM(SUBSTITUTE(X85,CHAR(160),""))),0),TRUE,0)*IFERROR(VALUE(TRIM(SUBSTITUTE(D85,CHAR(160),""))),0)),2))</f>
        <v/>
      </c>
      <c r="AC85" s="601" t="str">
        <f t="shared" si="56"/>
        <v/>
      </c>
      <c r="AD85" s="629"/>
      <c r="AE85" s="644" t="str">
        <f t="shared" si="57"/>
        <v/>
      </c>
      <c r="AF85" s="553" t="str">
        <f t="shared" si="58"/>
        <v/>
      </c>
      <c r="AG85" s="553" t="str">
        <f t="shared" si="59"/>
        <v/>
      </c>
      <c r="AH85" s="553" t="str">
        <f t="shared" si="60"/>
        <v/>
      </c>
      <c r="AI85" s="553" t="str">
        <f t="shared" si="61"/>
        <v/>
      </c>
      <c r="AJ85" s="553" t="str">
        <f t="shared" si="62"/>
        <v/>
      </c>
      <c r="AK85" s="553" t="str">
        <f t="shared" si="63"/>
        <v/>
      </c>
      <c r="AL85" s="553" t="str">
        <f t="shared" si="64"/>
        <v/>
      </c>
      <c r="AM85" s="517" t="str">
        <f t="shared" si="65"/>
        <v/>
      </c>
      <c r="AN85" s="651" t="str">
        <f t="shared" si="66"/>
        <v/>
      </c>
      <c r="AO85" s="553" t="str">
        <f t="shared" si="67"/>
        <v/>
      </c>
      <c r="AP85" s="553" t="str">
        <f t="shared" si="68"/>
        <v/>
      </c>
      <c r="AQ85" s="553" t="str">
        <f t="shared" si="69"/>
        <v/>
      </c>
      <c r="AR85" s="573" t="str">
        <f t="shared" si="70"/>
        <v/>
      </c>
      <c r="AS85" s="656" t="str">
        <f t="shared" si="71"/>
        <v/>
      </c>
      <c r="AT85" s="553" t="str">
        <f t="shared" si="72"/>
        <v/>
      </c>
      <c r="AU85" s="553" t="str">
        <f t="shared" si="73"/>
        <v/>
      </c>
      <c r="AV85" s="553" t="str">
        <f t="shared" si="74"/>
        <v/>
      </c>
      <c r="AW85" s="573" t="str">
        <f t="shared" si="75"/>
        <v/>
      </c>
      <c r="AX85" s="657" t="str">
        <f t="shared" si="76"/>
        <v/>
      </c>
      <c r="AY85" s="553" t="str">
        <f t="shared" si="77"/>
        <v/>
      </c>
      <c r="AZ85" s="553" t="str">
        <f t="shared" si="78"/>
        <v/>
      </c>
      <c r="BA85" s="553" t="str">
        <f t="shared" si="79"/>
        <v/>
      </c>
      <c r="BB85" s="596" t="str">
        <f t="shared" si="80"/>
        <v/>
      </c>
      <c r="BC85" s="591" t="str">
        <f t="shared" si="81"/>
        <v/>
      </c>
      <c r="BD85" s="547"/>
      <c r="BE85" s="554" t="str">
        <f t="shared" si="82"/>
        <v/>
      </c>
      <c r="BF85" s="554" t="str">
        <f t="shared" si="83"/>
        <v/>
      </c>
      <c r="BG85" s="606" t="str">
        <f t="shared" si="84"/>
        <v/>
      </c>
      <c r="BH85" s="611" t="str" cm="1">
        <f t="array" ref="BH85">IF($AG85="","",
_xlfn.IFS(
$BC85="Devis 1",
IF(ISBLANK(AP85),"",IFERROR(VALUE(TRIM(SUBSTITUTE(AP85,CHAR(160),""))),0)*IFERROR(VALUE(TRIM(SUBSTITUTE($AG85,CHAR(160),""))),0)),
$BC85="Devis 2",
IF(ISBLANK(AU85),"",IFERROR(VALUE(TRIM(SUBSTITUTE(AU85,CHAR(160),""))),0)*IFERROR(VALUE(TRIM(SUBSTITUTE($AG85,CHAR(160),""))),0)),
$BC85="Devis 3",
IF(ISBLANK(AZ85),"",IFERROR(VALUE(TRIM(SUBSTITUTE(AZ85,CHAR(160),""))),0)*IFERROR(VALUE(TRIM(SUBSTITUTE($AG85,CHAR(160),""))),0)),
TRUE,0
)
)</f>
        <v/>
      </c>
      <c r="BI85" s="611" t="str" cm="1">
        <f t="array" ref="BI85">IF($AG85="","",
_xlfn.IFS(
$BC85="Devis 1",
IF(ISBLANK(AQ85),"",IFERROR(VALUE(TRIM(SUBSTITUTE(AQ85,CHAR(160),""))),0)*IFERROR(VALUE(TRIM(SUBSTITUTE($AG85,CHAR(160),""))),0)),
$BC85="Devis 2",
IF(ISBLANK(AV85),"",IFERROR(VALUE(TRIM(SUBSTITUTE(AV85,CHAR(160),""))),0)*IFERROR(VALUE(TRIM(SUBSTITUTE($AG85,CHAR(160),""))),0)),
$BC85="Devis 3",
IF(ISBLANK(BA85),"",IFERROR(VALUE(TRIM(SUBSTITUTE(BA85,CHAR(160),""))),0)*IFERROR(VALUE(TRIM(SUBSTITUTE($AG85,CHAR(160),""))),0)),
TRUE,0
)
)</f>
        <v/>
      </c>
      <c r="BJ85" s="612" t="str">
        <f t="shared" si="85"/>
        <v/>
      </c>
      <c r="BK85" s="608"/>
      <c r="BL85" s="555" t="str" cm="1">
        <f t="array" ref="BL85">IF(OR(BJ85="",BG85="",BH85="",BE85="",BI85="",BF85=""),"",_xlfn.IFS(
ROUND(IFERROR(VALUE(TRIM(SUBSTITUTE(BJ85,CHAR(160),""))),0),2)&gt;
ROUND(IFERROR(VALUE(TRIM(SUBSTITUTE(BG85,CHAR(160),""))),0),2),
"KO : Le montant retenu TTC est supérieur au montant raisonnable TTC. Merci de revoir la ligne de dépense ou plafonner son montant.",
ROUND(IFERROR(VALUE(TRIM(SUBSTITUTE(BH85,CHAR(160),""))),0),2)&gt;
ROUND(IFERROR(VALUE(TRIM(SUBSTITUTE(BE85,CHAR(160),""))),0),2),
"Attention : Le montant retenu HT est supérieur au montant HT raisonnable. Merci de revoir la ligne de dépense, plafonner son montant, ou justifier la reventillation HT / TVA.",
ROUND(IFERROR(VALUE(TRIM(SUBSTITUTE(BI85,CHAR(160),""))),0),2)&gt;
ROUND(IFERROR(VALUE(TRIM(SUBSTITUTE(BF85,CHAR(160),""))),0),2),
"Attention : Le montant TVA retenu est supérieur au montant TVA raisonnable. Merci de revoir la ligne de dépense, plafonner son montant, ou justifier la reventillation HT / TVA.",
ROUND(IFERROR(VALUE(TRIM(SUBSTITUTE(BJ85,CHAR(160),""))),0),2)&gt;
ROUND(IFERROR(VALUE(TRIM(SUBSTITUTE(MIN(O85,T85,Y85),CHAR(160),""))),0),2),
"Attention : Le devis retenu n'est pas le moins cher. Une justification de la part du porteur est nécessaire.",
ROUND(IFERROR(VALUE(TRIM(SUBSTITUTE(BJ85,CHAR(160),""))),0),2)=0,
"Attention : montant présenté entièrement écarté",
ROUND(IFERROR(VALUE(TRIM(SUBSTITUTE(BG85,CHAR(160),""))),0),2)=
ROUND(IFERROR(VALUE(TRIM(SUBSTITUTE(BJ85,CHAR(160),""))),0),2),
"OK",
ROUND(IFERROR(VALUE(TRIM(SUBSTITUTE(BG85,CHAR(160),""))),0),2)&gt;
ROUND(IFERROR(VALUE(TRIM(SUBSTITUTE(BJ85,CHAR(160),""))),0),2),
" OK : Montant instruit inférieur au montant raisonnable.",
TRUE,""
))</f>
        <v/>
      </c>
      <c r="BM85" s="555" t="str" cm="1">
        <f t="array" ref="BM85">IF(OR(BJ85="",AC85="",BH85="",AA85="",BI85="",AB85=""),"",_xlfn.IFS(
ROUND(IFERROR(VALUE(TRIM(SUBSTITUTE(BJ85,CHAR(160),""))),0),2)&gt;
ROUND(IFERROR(VALUE(TRIM(SUBSTITUTE(AC85,CHAR(160),""))),0),2),
"KO : Le montant retenu TTC est supérieur au montant présenté TTC. Merci de revoir la ligne de dépense ou plafonner son montant.",
ROUND(IFERROR(VALUE(TRIM(SUBSTITUTE(BH85,CHAR(160),""))),0),2)&gt;
ROUND(IFERROR(VALUE(TRIM(SUBSTITUTE(AA85,CHAR(160),""))),0),2),
"Attention : Le montant retenu HT est supérieur au montant HT présenté. Merci de revoir la ligne de dépense, plafonner son montant, ou justifier la reventillation HT / TVA.",
ROUND(IFERROR(VALUE(TRIM(SUBSTITUTE(BI85,CHAR(160),""))),0),2)&gt;
ROUND(IFERROR(VALUE(TRIM(SUBSTITUTE(AB85,CHAR(160),""))),0),2),
"Attention : Le montant TVA retenu est supérieur au montant TVA présenté. Merci de revoir la ligne de dépense, plafonner son montant, ou justifier la reventillation HT / TVA.",
ROUND(IFERROR(VALUE(TRIM(SUBSTITUTE(AC85,CHAR(160),""))),0),2)=0,
"",
ROUND(IFERROR(VALUE(TRIM(SUBSTITUTE(BJ85,CHAR(160),""))),0),2)=
ROUND(IFERROR(VALUE(TRIM(SUBSTITUTE(AC85,CHAR(160),""))),0),2),
"OK",
ROUND(IFERROR(VALUE(TRIM(SUBSTITUTE(BJ85,CHAR(160),""))),0),2)=0,
"Attention : Montant présenté entièrement rejeté.",
ROUND(IFERROR(VALUE(TRIM(SUBSTITUTE(BJ85,CHAR(160),""))),0),2)&lt;
ROUND(IFERROR(VALUE(TRIM(SUBSTITUTE(AC85,CHAR(160),""))),0),2),
"Attention : Montant présenté partiellement rejeté.",
TRUE,""
))</f>
        <v/>
      </c>
      <c r="BN85" s="554" t="str">
        <f t="shared" si="86"/>
        <v/>
      </c>
      <c r="BO85" s="554" t="str">
        <f t="shared" si="87"/>
        <v/>
      </c>
      <c r="BP85" s="645" t="str">
        <f t="shared" si="88"/>
        <v/>
      </c>
    </row>
    <row r="86" spans="1:68" ht="15" customHeight="1">
      <c r="A86" s="630">
        <v>82</v>
      </c>
      <c r="B86" s="545"/>
      <c r="C86" s="545"/>
      <c r="D86" s="546"/>
      <c r="E86" s="545"/>
      <c r="F86" s="557"/>
      <c r="G86" s="552"/>
      <c r="H86" s="556"/>
      <c r="I86" s="545"/>
      <c r="J86" s="561"/>
      <c r="K86" s="564"/>
      <c r="L86" s="557"/>
      <c r="M86" s="548"/>
      <c r="N86" s="549"/>
      <c r="O86" s="573" t="str">
        <f t="shared" si="54"/>
        <v/>
      </c>
      <c r="P86" s="575"/>
      <c r="Q86" s="550"/>
      <c r="R86" s="549"/>
      <c r="S86" s="549"/>
      <c r="T86" s="573" t="str">
        <f t="shared" si="53"/>
        <v/>
      </c>
      <c r="U86" s="586"/>
      <c r="V86" s="549"/>
      <c r="W86" s="549"/>
      <c r="X86" s="549"/>
      <c r="Y86" s="587" t="str">
        <f t="shared" si="55"/>
        <v/>
      </c>
      <c r="Z86" s="114"/>
      <c r="AA86" s="600" t="str" cm="1">
        <f t="array" ref="AA86">IF((_xlfn.IFS(TRIM(SUBSTITUTE(Z86,CHAR(160),""))="Devis 1",IFERROR(VALUE(TRIM(SUBSTITUTE(M86,CHAR(160),""))),0),TRIM(SUBSTITUTE(Z86,CHAR(160),""))="Devis 2",IFERROR(VALUE(TRIM(SUBSTITUTE(R86,CHAR(160),""))),0),TRIM(SUBSTITUTE(Z86,CHAR(160),""))="Devis 3",IFERROR(VALUE(TRIM(SUBSTITUTE(W86,CHAR(160),""))),0),TRUE,0)*IFERROR(VALUE(TRIM(SUBSTITUTE(D86,CHAR(160),""))),0))=0,"",_xlfn.IFS(TRIM(SUBSTITUTE(Z86,CHAR(160),""))="Devis 1",IFERROR(VALUE(TRIM(SUBSTITUTE(M86,CHAR(160),""))),0),TRIM(SUBSTITUTE(Z86,CHAR(160),""))="Devis 2",IFERROR(VALUE(TRIM(SUBSTITUTE(R86,CHAR(160),""))),0),TRIM(SUBSTITUTE(Z86,CHAR(160),""))="Devis 3",IFERROR(VALUE(TRIM(SUBSTITUTE(W86,CHAR(160),""))),0),TRUE,0)*IFERROR(VALUE(TRIM(SUBSTITUTE(D86,CHAR(160),""))),0))</f>
        <v/>
      </c>
      <c r="AB86" s="551" t="str" cm="1">
        <f t="array" ref="AB86">IF(ROUND((_xlfn.IFS(TRIM(SUBSTITUTE(Z86,CHAR(160),""))="Devis 1",IFERROR(VALUE(TRIM(SUBSTITUTE(N86,CHAR(160),""))),0),TRIM(SUBSTITUTE(Z86,CHAR(160),""))="Devis 2",IFERROR(VALUE(TRIM(SUBSTITUTE(S86,CHAR(160),""))),0),TRIM(SUBSTITUTE(Z86,CHAR(160),""))="Devis 3",IFERROR(VALUE(TRIM(SUBSTITUTE(X86,CHAR(160),""))),0),TRUE,0)*IFERROR(VALUE(TRIM(SUBSTITUTE(D86,CHAR(160),""))),0)),2)=0,IF(AA86&lt;&gt;"",0,""),ROUND((_xlfn.IFS(TRIM(SUBSTITUTE(Z86,CHAR(160),""))="Devis 1",IFERROR(VALUE(TRIM(SUBSTITUTE(N86,CHAR(160),""))),0),TRIM(SUBSTITUTE(Z86,CHAR(160),""))="Devis 2",IFERROR(VALUE(TRIM(SUBSTITUTE(S86,CHAR(160),""))),0),TRIM(SUBSTITUTE(Z86,CHAR(160),""))="Devis 3",IFERROR(VALUE(TRIM(SUBSTITUTE(X86,CHAR(160),""))),0),TRUE,0)*IFERROR(VALUE(TRIM(SUBSTITUTE(D86,CHAR(160),""))),0)),2))</f>
        <v/>
      </c>
      <c r="AC86" s="601" t="str">
        <f t="shared" si="56"/>
        <v/>
      </c>
      <c r="AD86" s="629"/>
      <c r="AE86" s="644" t="str">
        <f t="shared" si="57"/>
        <v/>
      </c>
      <c r="AF86" s="553" t="str">
        <f t="shared" si="58"/>
        <v/>
      </c>
      <c r="AG86" s="553" t="str">
        <f t="shared" si="59"/>
        <v/>
      </c>
      <c r="AH86" s="553" t="str">
        <f t="shared" si="60"/>
        <v/>
      </c>
      <c r="AI86" s="553" t="str">
        <f t="shared" si="61"/>
        <v/>
      </c>
      <c r="AJ86" s="553" t="str">
        <f t="shared" si="62"/>
        <v/>
      </c>
      <c r="AK86" s="553" t="str">
        <f t="shared" si="63"/>
        <v/>
      </c>
      <c r="AL86" s="553" t="str">
        <f t="shared" si="64"/>
        <v/>
      </c>
      <c r="AM86" s="517" t="str">
        <f t="shared" si="65"/>
        <v/>
      </c>
      <c r="AN86" s="651" t="str">
        <f t="shared" si="66"/>
        <v/>
      </c>
      <c r="AO86" s="553" t="str">
        <f t="shared" si="67"/>
        <v/>
      </c>
      <c r="AP86" s="553" t="str">
        <f t="shared" si="68"/>
        <v/>
      </c>
      <c r="AQ86" s="553" t="str">
        <f t="shared" si="69"/>
        <v/>
      </c>
      <c r="AR86" s="573" t="str">
        <f t="shared" si="70"/>
        <v/>
      </c>
      <c r="AS86" s="656" t="str">
        <f t="shared" si="71"/>
        <v/>
      </c>
      <c r="AT86" s="553" t="str">
        <f t="shared" si="72"/>
        <v/>
      </c>
      <c r="AU86" s="553" t="str">
        <f t="shared" si="73"/>
        <v/>
      </c>
      <c r="AV86" s="553" t="str">
        <f t="shared" si="74"/>
        <v/>
      </c>
      <c r="AW86" s="573" t="str">
        <f t="shared" si="75"/>
        <v/>
      </c>
      <c r="AX86" s="657" t="str">
        <f t="shared" si="76"/>
        <v/>
      </c>
      <c r="AY86" s="553" t="str">
        <f t="shared" si="77"/>
        <v/>
      </c>
      <c r="AZ86" s="553" t="str">
        <f t="shared" si="78"/>
        <v/>
      </c>
      <c r="BA86" s="553" t="str">
        <f t="shared" si="79"/>
        <v/>
      </c>
      <c r="BB86" s="596" t="str">
        <f t="shared" si="80"/>
        <v/>
      </c>
      <c r="BC86" s="591" t="str">
        <f t="shared" si="81"/>
        <v/>
      </c>
      <c r="BD86" s="547"/>
      <c r="BE86" s="554" t="str">
        <f t="shared" si="82"/>
        <v/>
      </c>
      <c r="BF86" s="554" t="str">
        <f t="shared" si="83"/>
        <v/>
      </c>
      <c r="BG86" s="606" t="str">
        <f t="shared" si="84"/>
        <v/>
      </c>
      <c r="BH86" s="611" t="str" cm="1">
        <f t="array" ref="BH86">IF($AG86="","",
_xlfn.IFS(
$BC86="Devis 1",
IF(ISBLANK(AP86),"",IFERROR(VALUE(TRIM(SUBSTITUTE(AP86,CHAR(160),""))),0)*IFERROR(VALUE(TRIM(SUBSTITUTE($AG86,CHAR(160),""))),0)),
$BC86="Devis 2",
IF(ISBLANK(AU86),"",IFERROR(VALUE(TRIM(SUBSTITUTE(AU86,CHAR(160),""))),0)*IFERROR(VALUE(TRIM(SUBSTITUTE($AG86,CHAR(160),""))),0)),
$BC86="Devis 3",
IF(ISBLANK(AZ86),"",IFERROR(VALUE(TRIM(SUBSTITUTE(AZ86,CHAR(160),""))),0)*IFERROR(VALUE(TRIM(SUBSTITUTE($AG86,CHAR(160),""))),0)),
TRUE,0
)
)</f>
        <v/>
      </c>
      <c r="BI86" s="611" t="str" cm="1">
        <f t="array" ref="BI86">IF($AG86="","",
_xlfn.IFS(
$BC86="Devis 1",
IF(ISBLANK(AQ86),"",IFERROR(VALUE(TRIM(SUBSTITUTE(AQ86,CHAR(160),""))),0)*IFERROR(VALUE(TRIM(SUBSTITUTE($AG86,CHAR(160),""))),0)),
$BC86="Devis 2",
IF(ISBLANK(AV86),"",IFERROR(VALUE(TRIM(SUBSTITUTE(AV86,CHAR(160),""))),0)*IFERROR(VALUE(TRIM(SUBSTITUTE($AG86,CHAR(160),""))),0)),
$BC86="Devis 3",
IF(ISBLANK(BA86),"",IFERROR(VALUE(TRIM(SUBSTITUTE(BA86,CHAR(160),""))),0)*IFERROR(VALUE(TRIM(SUBSTITUTE($AG86,CHAR(160),""))),0)),
TRUE,0
)
)</f>
        <v/>
      </c>
      <c r="BJ86" s="612" t="str">
        <f t="shared" si="85"/>
        <v/>
      </c>
      <c r="BK86" s="608"/>
      <c r="BL86" s="555" t="str" cm="1">
        <f t="array" ref="BL86">IF(OR(BJ86="",BG86="",BH86="",BE86="",BI86="",BF86=""),"",_xlfn.IFS(
ROUND(IFERROR(VALUE(TRIM(SUBSTITUTE(BJ86,CHAR(160),""))),0),2)&gt;
ROUND(IFERROR(VALUE(TRIM(SUBSTITUTE(BG86,CHAR(160),""))),0),2),
"KO : Le montant retenu TTC est supérieur au montant raisonnable TTC. Merci de revoir la ligne de dépense ou plafonner son montant.",
ROUND(IFERROR(VALUE(TRIM(SUBSTITUTE(BH86,CHAR(160),""))),0),2)&gt;
ROUND(IFERROR(VALUE(TRIM(SUBSTITUTE(BE86,CHAR(160),""))),0),2),
"Attention : Le montant retenu HT est supérieur au montant HT raisonnable. Merci de revoir la ligne de dépense, plafonner son montant, ou justifier la reventillation HT / TVA.",
ROUND(IFERROR(VALUE(TRIM(SUBSTITUTE(BI86,CHAR(160),""))),0),2)&gt;
ROUND(IFERROR(VALUE(TRIM(SUBSTITUTE(BF86,CHAR(160),""))),0),2),
"Attention : Le montant TVA retenu est supérieur au montant TVA raisonnable. Merci de revoir la ligne de dépense, plafonner son montant, ou justifier la reventillation HT / TVA.",
ROUND(IFERROR(VALUE(TRIM(SUBSTITUTE(BJ86,CHAR(160),""))),0),2)&gt;
ROUND(IFERROR(VALUE(TRIM(SUBSTITUTE(MIN(O86,T86,Y86),CHAR(160),""))),0),2),
"Attention : Le devis retenu n'est pas le moins cher. Une justification de la part du porteur est nécessaire.",
ROUND(IFERROR(VALUE(TRIM(SUBSTITUTE(BJ86,CHAR(160),""))),0),2)=0,
"Attention : montant présenté entièrement écarté",
ROUND(IFERROR(VALUE(TRIM(SUBSTITUTE(BG86,CHAR(160),""))),0),2)=
ROUND(IFERROR(VALUE(TRIM(SUBSTITUTE(BJ86,CHAR(160),""))),0),2),
"OK",
ROUND(IFERROR(VALUE(TRIM(SUBSTITUTE(BG86,CHAR(160),""))),0),2)&gt;
ROUND(IFERROR(VALUE(TRIM(SUBSTITUTE(BJ86,CHAR(160),""))),0),2),
" OK : Montant instruit inférieur au montant raisonnable.",
TRUE,""
))</f>
        <v/>
      </c>
      <c r="BM86" s="555" t="str" cm="1">
        <f t="array" ref="BM86">IF(OR(BJ86="",AC86="",BH86="",AA86="",BI86="",AB86=""),"",_xlfn.IFS(
ROUND(IFERROR(VALUE(TRIM(SUBSTITUTE(BJ86,CHAR(160),""))),0),2)&gt;
ROUND(IFERROR(VALUE(TRIM(SUBSTITUTE(AC86,CHAR(160),""))),0),2),
"KO : Le montant retenu TTC est supérieur au montant présenté TTC. Merci de revoir la ligne de dépense ou plafonner son montant.",
ROUND(IFERROR(VALUE(TRIM(SUBSTITUTE(BH86,CHAR(160),""))),0),2)&gt;
ROUND(IFERROR(VALUE(TRIM(SUBSTITUTE(AA86,CHAR(160),""))),0),2),
"Attention : Le montant retenu HT est supérieur au montant HT présenté. Merci de revoir la ligne de dépense, plafonner son montant, ou justifier la reventillation HT / TVA.",
ROUND(IFERROR(VALUE(TRIM(SUBSTITUTE(BI86,CHAR(160),""))),0),2)&gt;
ROUND(IFERROR(VALUE(TRIM(SUBSTITUTE(AB86,CHAR(160),""))),0),2),
"Attention : Le montant TVA retenu est supérieur au montant TVA présenté. Merci de revoir la ligne de dépense, plafonner son montant, ou justifier la reventillation HT / TVA.",
ROUND(IFERROR(VALUE(TRIM(SUBSTITUTE(AC86,CHAR(160),""))),0),2)=0,
"",
ROUND(IFERROR(VALUE(TRIM(SUBSTITUTE(BJ86,CHAR(160),""))),0),2)=
ROUND(IFERROR(VALUE(TRIM(SUBSTITUTE(AC86,CHAR(160),""))),0),2),
"OK",
ROUND(IFERROR(VALUE(TRIM(SUBSTITUTE(BJ86,CHAR(160),""))),0),2)=0,
"Attention : Montant présenté entièrement rejeté.",
ROUND(IFERROR(VALUE(TRIM(SUBSTITUTE(BJ86,CHAR(160),""))),0),2)&lt;
ROUND(IFERROR(VALUE(TRIM(SUBSTITUTE(AC86,CHAR(160),""))),0),2),
"Attention : Montant présenté partiellement rejeté.",
TRUE,""
))</f>
        <v/>
      </c>
      <c r="BN86" s="554" t="str">
        <f t="shared" si="86"/>
        <v/>
      </c>
      <c r="BO86" s="554" t="str">
        <f t="shared" si="87"/>
        <v/>
      </c>
      <c r="BP86" s="645" t="str">
        <f t="shared" si="88"/>
        <v/>
      </c>
    </row>
    <row r="87" spans="1:68" ht="15" customHeight="1">
      <c r="A87" s="630">
        <v>83</v>
      </c>
      <c r="B87" s="545"/>
      <c r="C87" s="545"/>
      <c r="D87" s="546"/>
      <c r="E87" s="545"/>
      <c r="F87" s="557"/>
      <c r="G87" s="552"/>
      <c r="H87" s="556"/>
      <c r="I87" s="545"/>
      <c r="J87" s="561"/>
      <c r="K87" s="564"/>
      <c r="L87" s="557"/>
      <c r="M87" s="548"/>
      <c r="N87" s="549"/>
      <c r="O87" s="573" t="str">
        <f t="shared" si="54"/>
        <v/>
      </c>
      <c r="P87" s="575"/>
      <c r="Q87" s="550"/>
      <c r="R87" s="549"/>
      <c r="S87" s="549"/>
      <c r="T87" s="573" t="str">
        <f t="shared" si="53"/>
        <v/>
      </c>
      <c r="U87" s="586"/>
      <c r="V87" s="549"/>
      <c r="W87" s="549"/>
      <c r="X87" s="549"/>
      <c r="Y87" s="587" t="str">
        <f t="shared" si="55"/>
        <v/>
      </c>
      <c r="Z87" s="114"/>
      <c r="AA87" s="600" t="str" cm="1">
        <f t="array" ref="AA87">IF((_xlfn.IFS(TRIM(SUBSTITUTE(Z87,CHAR(160),""))="Devis 1",IFERROR(VALUE(TRIM(SUBSTITUTE(M87,CHAR(160),""))),0),TRIM(SUBSTITUTE(Z87,CHAR(160),""))="Devis 2",IFERROR(VALUE(TRIM(SUBSTITUTE(R87,CHAR(160),""))),0),TRIM(SUBSTITUTE(Z87,CHAR(160),""))="Devis 3",IFERROR(VALUE(TRIM(SUBSTITUTE(W87,CHAR(160),""))),0),TRUE,0)*IFERROR(VALUE(TRIM(SUBSTITUTE(D87,CHAR(160),""))),0))=0,"",_xlfn.IFS(TRIM(SUBSTITUTE(Z87,CHAR(160),""))="Devis 1",IFERROR(VALUE(TRIM(SUBSTITUTE(M87,CHAR(160),""))),0),TRIM(SUBSTITUTE(Z87,CHAR(160),""))="Devis 2",IFERROR(VALUE(TRIM(SUBSTITUTE(R87,CHAR(160),""))),0),TRIM(SUBSTITUTE(Z87,CHAR(160),""))="Devis 3",IFERROR(VALUE(TRIM(SUBSTITUTE(W87,CHAR(160),""))),0),TRUE,0)*IFERROR(VALUE(TRIM(SUBSTITUTE(D87,CHAR(160),""))),0))</f>
        <v/>
      </c>
      <c r="AB87" s="551" t="str" cm="1">
        <f t="array" ref="AB87">IF(ROUND((_xlfn.IFS(TRIM(SUBSTITUTE(Z87,CHAR(160),""))="Devis 1",IFERROR(VALUE(TRIM(SUBSTITUTE(N87,CHAR(160),""))),0),TRIM(SUBSTITUTE(Z87,CHAR(160),""))="Devis 2",IFERROR(VALUE(TRIM(SUBSTITUTE(S87,CHAR(160),""))),0),TRIM(SUBSTITUTE(Z87,CHAR(160),""))="Devis 3",IFERROR(VALUE(TRIM(SUBSTITUTE(X87,CHAR(160),""))),0),TRUE,0)*IFERROR(VALUE(TRIM(SUBSTITUTE(D87,CHAR(160),""))),0)),2)=0,IF(AA87&lt;&gt;"",0,""),ROUND((_xlfn.IFS(TRIM(SUBSTITUTE(Z87,CHAR(160),""))="Devis 1",IFERROR(VALUE(TRIM(SUBSTITUTE(N87,CHAR(160),""))),0),TRIM(SUBSTITUTE(Z87,CHAR(160),""))="Devis 2",IFERROR(VALUE(TRIM(SUBSTITUTE(S87,CHAR(160),""))),0),TRIM(SUBSTITUTE(Z87,CHAR(160),""))="Devis 3",IFERROR(VALUE(TRIM(SUBSTITUTE(X87,CHAR(160),""))),0),TRUE,0)*IFERROR(VALUE(TRIM(SUBSTITUTE(D87,CHAR(160),""))),0)),2))</f>
        <v/>
      </c>
      <c r="AC87" s="601" t="str">
        <f t="shared" si="56"/>
        <v/>
      </c>
      <c r="AD87" s="629"/>
      <c r="AE87" s="644" t="str">
        <f t="shared" si="57"/>
        <v/>
      </c>
      <c r="AF87" s="553" t="str">
        <f t="shared" si="58"/>
        <v/>
      </c>
      <c r="AG87" s="553" t="str">
        <f t="shared" si="59"/>
        <v/>
      </c>
      <c r="AH87" s="553" t="str">
        <f t="shared" si="60"/>
        <v/>
      </c>
      <c r="AI87" s="553" t="str">
        <f t="shared" si="61"/>
        <v/>
      </c>
      <c r="AJ87" s="553" t="str">
        <f t="shared" si="62"/>
        <v/>
      </c>
      <c r="AK87" s="553" t="str">
        <f t="shared" si="63"/>
        <v/>
      </c>
      <c r="AL87" s="553" t="str">
        <f t="shared" si="64"/>
        <v/>
      </c>
      <c r="AM87" s="517" t="str">
        <f t="shared" si="65"/>
        <v/>
      </c>
      <c r="AN87" s="651" t="str">
        <f t="shared" si="66"/>
        <v/>
      </c>
      <c r="AO87" s="553" t="str">
        <f t="shared" si="67"/>
        <v/>
      </c>
      <c r="AP87" s="553" t="str">
        <f t="shared" si="68"/>
        <v/>
      </c>
      <c r="AQ87" s="553" t="str">
        <f t="shared" si="69"/>
        <v/>
      </c>
      <c r="AR87" s="573" t="str">
        <f t="shared" si="70"/>
        <v/>
      </c>
      <c r="AS87" s="656" t="str">
        <f t="shared" si="71"/>
        <v/>
      </c>
      <c r="AT87" s="553" t="str">
        <f t="shared" si="72"/>
        <v/>
      </c>
      <c r="AU87" s="553" t="str">
        <f t="shared" si="73"/>
        <v/>
      </c>
      <c r="AV87" s="553" t="str">
        <f t="shared" si="74"/>
        <v/>
      </c>
      <c r="AW87" s="573" t="str">
        <f t="shared" si="75"/>
        <v/>
      </c>
      <c r="AX87" s="657" t="str">
        <f t="shared" si="76"/>
        <v/>
      </c>
      <c r="AY87" s="553" t="str">
        <f t="shared" si="77"/>
        <v/>
      </c>
      <c r="AZ87" s="553" t="str">
        <f t="shared" si="78"/>
        <v/>
      </c>
      <c r="BA87" s="553" t="str">
        <f t="shared" si="79"/>
        <v/>
      </c>
      <c r="BB87" s="596" t="str">
        <f t="shared" si="80"/>
        <v/>
      </c>
      <c r="BC87" s="591" t="str">
        <f t="shared" si="81"/>
        <v/>
      </c>
      <c r="BD87" s="547"/>
      <c r="BE87" s="554" t="str">
        <f t="shared" si="82"/>
        <v/>
      </c>
      <c r="BF87" s="554" t="str">
        <f t="shared" si="83"/>
        <v/>
      </c>
      <c r="BG87" s="606" t="str">
        <f t="shared" si="84"/>
        <v/>
      </c>
      <c r="BH87" s="611" t="str" cm="1">
        <f t="array" ref="BH87">IF($AG87="","",
_xlfn.IFS(
$BC87="Devis 1",
IF(ISBLANK(AP87),"",IFERROR(VALUE(TRIM(SUBSTITUTE(AP87,CHAR(160),""))),0)*IFERROR(VALUE(TRIM(SUBSTITUTE($AG87,CHAR(160),""))),0)),
$BC87="Devis 2",
IF(ISBLANK(AU87),"",IFERROR(VALUE(TRIM(SUBSTITUTE(AU87,CHAR(160),""))),0)*IFERROR(VALUE(TRIM(SUBSTITUTE($AG87,CHAR(160),""))),0)),
$BC87="Devis 3",
IF(ISBLANK(AZ87),"",IFERROR(VALUE(TRIM(SUBSTITUTE(AZ87,CHAR(160),""))),0)*IFERROR(VALUE(TRIM(SUBSTITUTE($AG87,CHAR(160),""))),0)),
TRUE,0
)
)</f>
        <v/>
      </c>
      <c r="BI87" s="611" t="str" cm="1">
        <f t="array" ref="BI87">IF($AG87="","",
_xlfn.IFS(
$BC87="Devis 1",
IF(ISBLANK(AQ87),"",IFERROR(VALUE(TRIM(SUBSTITUTE(AQ87,CHAR(160),""))),0)*IFERROR(VALUE(TRIM(SUBSTITUTE($AG87,CHAR(160),""))),0)),
$BC87="Devis 2",
IF(ISBLANK(AV87),"",IFERROR(VALUE(TRIM(SUBSTITUTE(AV87,CHAR(160),""))),0)*IFERROR(VALUE(TRIM(SUBSTITUTE($AG87,CHAR(160),""))),0)),
$BC87="Devis 3",
IF(ISBLANK(BA87),"",IFERROR(VALUE(TRIM(SUBSTITUTE(BA87,CHAR(160),""))),0)*IFERROR(VALUE(TRIM(SUBSTITUTE($AG87,CHAR(160),""))),0)),
TRUE,0
)
)</f>
        <v/>
      </c>
      <c r="BJ87" s="612" t="str">
        <f t="shared" si="85"/>
        <v/>
      </c>
      <c r="BK87" s="608"/>
      <c r="BL87" s="555" t="str" cm="1">
        <f t="array" ref="BL87">IF(OR(BJ87="",BG87="",BH87="",BE87="",BI87="",BF87=""),"",_xlfn.IFS(
ROUND(IFERROR(VALUE(TRIM(SUBSTITUTE(BJ87,CHAR(160),""))),0),2)&gt;
ROUND(IFERROR(VALUE(TRIM(SUBSTITUTE(BG87,CHAR(160),""))),0),2),
"KO : Le montant retenu TTC est supérieur au montant raisonnable TTC. Merci de revoir la ligne de dépense ou plafonner son montant.",
ROUND(IFERROR(VALUE(TRIM(SUBSTITUTE(BH87,CHAR(160),""))),0),2)&gt;
ROUND(IFERROR(VALUE(TRIM(SUBSTITUTE(BE87,CHAR(160),""))),0),2),
"Attention : Le montant retenu HT est supérieur au montant HT raisonnable. Merci de revoir la ligne de dépense, plafonner son montant, ou justifier la reventillation HT / TVA.",
ROUND(IFERROR(VALUE(TRIM(SUBSTITUTE(BI87,CHAR(160),""))),0),2)&gt;
ROUND(IFERROR(VALUE(TRIM(SUBSTITUTE(BF87,CHAR(160),""))),0),2),
"Attention : Le montant TVA retenu est supérieur au montant TVA raisonnable. Merci de revoir la ligne de dépense, plafonner son montant, ou justifier la reventillation HT / TVA.",
ROUND(IFERROR(VALUE(TRIM(SUBSTITUTE(BJ87,CHAR(160),""))),0),2)&gt;
ROUND(IFERROR(VALUE(TRIM(SUBSTITUTE(MIN(O87,T87,Y87),CHAR(160),""))),0),2),
"Attention : Le devis retenu n'est pas le moins cher. Une justification de la part du porteur est nécessaire.",
ROUND(IFERROR(VALUE(TRIM(SUBSTITUTE(BJ87,CHAR(160),""))),0),2)=0,
"Attention : montant présenté entièrement écarté",
ROUND(IFERROR(VALUE(TRIM(SUBSTITUTE(BG87,CHAR(160),""))),0),2)=
ROUND(IFERROR(VALUE(TRIM(SUBSTITUTE(BJ87,CHAR(160),""))),0),2),
"OK",
ROUND(IFERROR(VALUE(TRIM(SUBSTITUTE(BG87,CHAR(160),""))),0),2)&gt;
ROUND(IFERROR(VALUE(TRIM(SUBSTITUTE(BJ87,CHAR(160),""))),0),2),
" OK : Montant instruit inférieur au montant raisonnable.",
TRUE,""
))</f>
        <v/>
      </c>
      <c r="BM87" s="555" t="str" cm="1">
        <f t="array" ref="BM87">IF(OR(BJ87="",AC87="",BH87="",AA87="",BI87="",AB87=""),"",_xlfn.IFS(
ROUND(IFERROR(VALUE(TRIM(SUBSTITUTE(BJ87,CHAR(160),""))),0),2)&gt;
ROUND(IFERROR(VALUE(TRIM(SUBSTITUTE(AC87,CHAR(160),""))),0),2),
"KO : Le montant retenu TTC est supérieur au montant présenté TTC. Merci de revoir la ligne de dépense ou plafonner son montant.",
ROUND(IFERROR(VALUE(TRIM(SUBSTITUTE(BH87,CHAR(160),""))),0),2)&gt;
ROUND(IFERROR(VALUE(TRIM(SUBSTITUTE(AA87,CHAR(160),""))),0),2),
"Attention : Le montant retenu HT est supérieur au montant HT présenté. Merci de revoir la ligne de dépense, plafonner son montant, ou justifier la reventillation HT / TVA.",
ROUND(IFERROR(VALUE(TRIM(SUBSTITUTE(BI87,CHAR(160),""))),0),2)&gt;
ROUND(IFERROR(VALUE(TRIM(SUBSTITUTE(AB87,CHAR(160),""))),0),2),
"Attention : Le montant TVA retenu est supérieur au montant TVA présenté. Merci de revoir la ligne de dépense, plafonner son montant, ou justifier la reventillation HT / TVA.",
ROUND(IFERROR(VALUE(TRIM(SUBSTITUTE(AC87,CHAR(160),""))),0),2)=0,
"",
ROUND(IFERROR(VALUE(TRIM(SUBSTITUTE(BJ87,CHAR(160),""))),0),2)=
ROUND(IFERROR(VALUE(TRIM(SUBSTITUTE(AC87,CHAR(160),""))),0),2),
"OK",
ROUND(IFERROR(VALUE(TRIM(SUBSTITUTE(BJ87,CHAR(160),""))),0),2)=0,
"Attention : Montant présenté entièrement rejeté.",
ROUND(IFERROR(VALUE(TRIM(SUBSTITUTE(BJ87,CHAR(160),""))),0),2)&lt;
ROUND(IFERROR(VALUE(TRIM(SUBSTITUTE(AC87,CHAR(160),""))),0),2),
"Attention : Montant présenté partiellement rejeté.",
TRUE,""
))</f>
        <v/>
      </c>
      <c r="BN87" s="554" t="str">
        <f t="shared" si="86"/>
        <v/>
      </c>
      <c r="BO87" s="554" t="str">
        <f t="shared" si="87"/>
        <v/>
      </c>
      <c r="BP87" s="645" t="str">
        <f t="shared" si="88"/>
        <v/>
      </c>
    </row>
    <row r="88" spans="1:68" ht="15" customHeight="1">
      <c r="A88" s="630">
        <v>84</v>
      </c>
      <c r="B88" s="545"/>
      <c r="C88" s="545"/>
      <c r="D88" s="546"/>
      <c r="E88" s="545"/>
      <c r="F88" s="557"/>
      <c r="G88" s="552"/>
      <c r="H88" s="556"/>
      <c r="I88" s="545"/>
      <c r="J88" s="561"/>
      <c r="K88" s="564"/>
      <c r="L88" s="557"/>
      <c r="M88" s="548"/>
      <c r="N88" s="549"/>
      <c r="O88" s="573" t="str">
        <f t="shared" si="54"/>
        <v/>
      </c>
      <c r="P88" s="575"/>
      <c r="Q88" s="550"/>
      <c r="R88" s="549"/>
      <c r="S88" s="549"/>
      <c r="T88" s="573" t="str">
        <f t="shared" si="53"/>
        <v/>
      </c>
      <c r="U88" s="586"/>
      <c r="V88" s="549"/>
      <c r="W88" s="549"/>
      <c r="X88" s="549"/>
      <c r="Y88" s="587" t="str">
        <f t="shared" si="55"/>
        <v/>
      </c>
      <c r="Z88" s="114"/>
      <c r="AA88" s="600" t="str" cm="1">
        <f t="array" ref="AA88">IF((_xlfn.IFS(TRIM(SUBSTITUTE(Z88,CHAR(160),""))="Devis 1",IFERROR(VALUE(TRIM(SUBSTITUTE(M88,CHAR(160),""))),0),TRIM(SUBSTITUTE(Z88,CHAR(160),""))="Devis 2",IFERROR(VALUE(TRIM(SUBSTITUTE(R88,CHAR(160),""))),0),TRIM(SUBSTITUTE(Z88,CHAR(160),""))="Devis 3",IFERROR(VALUE(TRIM(SUBSTITUTE(W88,CHAR(160),""))),0),TRUE,0)*IFERROR(VALUE(TRIM(SUBSTITUTE(D88,CHAR(160),""))),0))=0,"",_xlfn.IFS(TRIM(SUBSTITUTE(Z88,CHAR(160),""))="Devis 1",IFERROR(VALUE(TRIM(SUBSTITUTE(M88,CHAR(160),""))),0),TRIM(SUBSTITUTE(Z88,CHAR(160),""))="Devis 2",IFERROR(VALUE(TRIM(SUBSTITUTE(R88,CHAR(160),""))),0),TRIM(SUBSTITUTE(Z88,CHAR(160),""))="Devis 3",IFERROR(VALUE(TRIM(SUBSTITUTE(W88,CHAR(160),""))),0),TRUE,0)*IFERROR(VALUE(TRIM(SUBSTITUTE(D88,CHAR(160),""))),0))</f>
        <v/>
      </c>
      <c r="AB88" s="551" t="str" cm="1">
        <f t="array" ref="AB88">IF(ROUND((_xlfn.IFS(TRIM(SUBSTITUTE(Z88,CHAR(160),""))="Devis 1",IFERROR(VALUE(TRIM(SUBSTITUTE(N88,CHAR(160),""))),0),TRIM(SUBSTITUTE(Z88,CHAR(160),""))="Devis 2",IFERROR(VALUE(TRIM(SUBSTITUTE(S88,CHAR(160),""))),0),TRIM(SUBSTITUTE(Z88,CHAR(160),""))="Devis 3",IFERROR(VALUE(TRIM(SUBSTITUTE(X88,CHAR(160),""))),0),TRUE,0)*IFERROR(VALUE(TRIM(SUBSTITUTE(D88,CHAR(160),""))),0)),2)=0,IF(AA88&lt;&gt;"",0,""),ROUND((_xlfn.IFS(TRIM(SUBSTITUTE(Z88,CHAR(160),""))="Devis 1",IFERROR(VALUE(TRIM(SUBSTITUTE(N88,CHAR(160),""))),0),TRIM(SUBSTITUTE(Z88,CHAR(160),""))="Devis 2",IFERROR(VALUE(TRIM(SUBSTITUTE(S88,CHAR(160),""))),0),TRIM(SUBSTITUTE(Z88,CHAR(160),""))="Devis 3",IFERROR(VALUE(TRIM(SUBSTITUTE(X88,CHAR(160),""))),0),TRUE,0)*IFERROR(VALUE(TRIM(SUBSTITUTE(D88,CHAR(160),""))),0)),2))</f>
        <v/>
      </c>
      <c r="AC88" s="601" t="str">
        <f t="shared" si="56"/>
        <v/>
      </c>
      <c r="AD88" s="629"/>
      <c r="AE88" s="644" t="str">
        <f t="shared" si="57"/>
        <v/>
      </c>
      <c r="AF88" s="553" t="str">
        <f t="shared" si="58"/>
        <v/>
      </c>
      <c r="AG88" s="553" t="str">
        <f t="shared" si="59"/>
        <v/>
      </c>
      <c r="AH88" s="553" t="str">
        <f t="shared" si="60"/>
        <v/>
      </c>
      <c r="AI88" s="553" t="str">
        <f t="shared" si="61"/>
        <v/>
      </c>
      <c r="AJ88" s="553" t="str">
        <f t="shared" si="62"/>
        <v/>
      </c>
      <c r="AK88" s="553" t="str">
        <f t="shared" si="63"/>
        <v/>
      </c>
      <c r="AL88" s="553" t="str">
        <f t="shared" si="64"/>
        <v/>
      </c>
      <c r="AM88" s="517" t="str">
        <f t="shared" si="65"/>
        <v/>
      </c>
      <c r="AN88" s="651" t="str">
        <f t="shared" si="66"/>
        <v/>
      </c>
      <c r="AO88" s="553" t="str">
        <f t="shared" si="67"/>
        <v/>
      </c>
      <c r="AP88" s="553" t="str">
        <f t="shared" si="68"/>
        <v/>
      </c>
      <c r="AQ88" s="553" t="str">
        <f t="shared" si="69"/>
        <v/>
      </c>
      <c r="AR88" s="573" t="str">
        <f t="shared" si="70"/>
        <v/>
      </c>
      <c r="AS88" s="656" t="str">
        <f t="shared" si="71"/>
        <v/>
      </c>
      <c r="AT88" s="553" t="str">
        <f t="shared" si="72"/>
        <v/>
      </c>
      <c r="AU88" s="553" t="str">
        <f t="shared" si="73"/>
        <v/>
      </c>
      <c r="AV88" s="553" t="str">
        <f t="shared" si="74"/>
        <v/>
      </c>
      <c r="AW88" s="573" t="str">
        <f t="shared" si="75"/>
        <v/>
      </c>
      <c r="AX88" s="657" t="str">
        <f t="shared" si="76"/>
        <v/>
      </c>
      <c r="AY88" s="553" t="str">
        <f t="shared" si="77"/>
        <v/>
      </c>
      <c r="AZ88" s="553" t="str">
        <f t="shared" si="78"/>
        <v/>
      </c>
      <c r="BA88" s="553" t="str">
        <f t="shared" si="79"/>
        <v/>
      </c>
      <c r="BB88" s="596" t="str">
        <f t="shared" si="80"/>
        <v/>
      </c>
      <c r="BC88" s="591" t="str">
        <f t="shared" si="81"/>
        <v/>
      </c>
      <c r="BD88" s="547"/>
      <c r="BE88" s="554" t="str">
        <f t="shared" si="82"/>
        <v/>
      </c>
      <c r="BF88" s="554" t="str">
        <f t="shared" si="83"/>
        <v/>
      </c>
      <c r="BG88" s="606" t="str">
        <f t="shared" si="84"/>
        <v/>
      </c>
      <c r="BH88" s="611" t="str" cm="1">
        <f t="array" ref="BH88">IF($AG88="","",
_xlfn.IFS(
$BC88="Devis 1",
IF(ISBLANK(AP88),"",IFERROR(VALUE(TRIM(SUBSTITUTE(AP88,CHAR(160),""))),0)*IFERROR(VALUE(TRIM(SUBSTITUTE($AG88,CHAR(160),""))),0)),
$BC88="Devis 2",
IF(ISBLANK(AU88),"",IFERROR(VALUE(TRIM(SUBSTITUTE(AU88,CHAR(160),""))),0)*IFERROR(VALUE(TRIM(SUBSTITUTE($AG88,CHAR(160),""))),0)),
$BC88="Devis 3",
IF(ISBLANK(AZ88),"",IFERROR(VALUE(TRIM(SUBSTITUTE(AZ88,CHAR(160),""))),0)*IFERROR(VALUE(TRIM(SUBSTITUTE($AG88,CHAR(160),""))),0)),
TRUE,0
)
)</f>
        <v/>
      </c>
      <c r="BI88" s="611" t="str" cm="1">
        <f t="array" ref="BI88">IF($AG88="","",
_xlfn.IFS(
$BC88="Devis 1",
IF(ISBLANK(AQ88),"",IFERROR(VALUE(TRIM(SUBSTITUTE(AQ88,CHAR(160),""))),0)*IFERROR(VALUE(TRIM(SUBSTITUTE($AG88,CHAR(160),""))),0)),
$BC88="Devis 2",
IF(ISBLANK(AV88),"",IFERROR(VALUE(TRIM(SUBSTITUTE(AV88,CHAR(160),""))),0)*IFERROR(VALUE(TRIM(SUBSTITUTE($AG88,CHAR(160),""))),0)),
$BC88="Devis 3",
IF(ISBLANK(BA88),"",IFERROR(VALUE(TRIM(SUBSTITUTE(BA88,CHAR(160),""))),0)*IFERROR(VALUE(TRIM(SUBSTITUTE($AG88,CHAR(160),""))),0)),
TRUE,0
)
)</f>
        <v/>
      </c>
      <c r="BJ88" s="612" t="str">
        <f t="shared" si="85"/>
        <v/>
      </c>
      <c r="BK88" s="608"/>
      <c r="BL88" s="555" t="str" cm="1">
        <f t="array" ref="BL88">IF(OR(BJ88="",BG88="",BH88="",BE88="",BI88="",BF88=""),"",_xlfn.IFS(
ROUND(IFERROR(VALUE(TRIM(SUBSTITUTE(BJ88,CHAR(160),""))),0),2)&gt;
ROUND(IFERROR(VALUE(TRIM(SUBSTITUTE(BG88,CHAR(160),""))),0),2),
"KO : Le montant retenu TTC est supérieur au montant raisonnable TTC. Merci de revoir la ligne de dépense ou plafonner son montant.",
ROUND(IFERROR(VALUE(TRIM(SUBSTITUTE(BH88,CHAR(160),""))),0),2)&gt;
ROUND(IFERROR(VALUE(TRIM(SUBSTITUTE(BE88,CHAR(160),""))),0),2),
"Attention : Le montant retenu HT est supérieur au montant HT raisonnable. Merci de revoir la ligne de dépense, plafonner son montant, ou justifier la reventillation HT / TVA.",
ROUND(IFERROR(VALUE(TRIM(SUBSTITUTE(BI88,CHAR(160),""))),0),2)&gt;
ROUND(IFERROR(VALUE(TRIM(SUBSTITUTE(BF88,CHAR(160),""))),0),2),
"Attention : Le montant TVA retenu est supérieur au montant TVA raisonnable. Merci de revoir la ligne de dépense, plafonner son montant, ou justifier la reventillation HT / TVA.",
ROUND(IFERROR(VALUE(TRIM(SUBSTITUTE(BJ88,CHAR(160),""))),0),2)&gt;
ROUND(IFERROR(VALUE(TRIM(SUBSTITUTE(MIN(O88,T88,Y88),CHAR(160),""))),0),2),
"Attention : Le devis retenu n'est pas le moins cher. Une justification de la part du porteur est nécessaire.",
ROUND(IFERROR(VALUE(TRIM(SUBSTITUTE(BJ88,CHAR(160),""))),0),2)=0,
"Attention : montant présenté entièrement écarté",
ROUND(IFERROR(VALUE(TRIM(SUBSTITUTE(BG88,CHAR(160),""))),0),2)=
ROUND(IFERROR(VALUE(TRIM(SUBSTITUTE(BJ88,CHAR(160),""))),0),2),
"OK",
ROUND(IFERROR(VALUE(TRIM(SUBSTITUTE(BG88,CHAR(160),""))),0),2)&gt;
ROUND(IFERROR(VALUE(TRIM(SUBSTITUTE(BJ88,CHAR(160),""))),0),2),
" OK : Montant instruit inférieur au montant raisonnable.",
TRUE,""
))</f>
        <v/>
      </c>
      <c r="BM88" s="555" t="str" cm="1">
        <f t="array" ref="BM88">IF(OR(BJ88="",AC88="",BH88="",AA88="",BI88="",AB88=""),"",_xlfn.IFS(
ROUND(IFERROR(VALUE(TRIM(SUBSTITUTE(BJ88,CHAR(160),""))),0),2)&gt;
ROUND(IFERROR(VALUE(TRIM(SUBSTITUTE(AC88,CHAR(160),""))),0),2),
"KO : Le montant retenu TTC est supérieur au montant présenté TTC. Merci de revoir la ligne de dépense ou plafonner son montant.",
ROUND(IFERROR(VALUE(TRIM(SUBSTITUTE(BH88,CHAR(160),""))),0),2)&gt;
ROUND(IFERROR(VALUE(TRIM(SUBSTITUTE(AA88,CHAR(160),""))),0),2),
"Attention : Le montant retenu HT est supérieur au montant HT présenté. Merci de revoir la ligne de dépense, plafonner son montant, ou justifier la reventillation HT / TVA.",
ROUND(IFERROR(VALUE(TRIM(SUBSTITUTE(BI88,CHAR(160),""))),0),2)&gt;
ROUND(IFERROR(VALUE(TRIM(SUBSTITUTE(AB88,CHAR(160),""))),0),2),
"Attention : Le montant TVA retenu est supérieur au montant TVA présenté. Merci de revoir la ligne de dépense, plafonner son montant, ou justifier la reventillation HT / TVA.",
ROUND(IFERROR(VALUE(TRIM(SUBSTITUTE(AC88,CHAR(160),""))),0),2)=0,
"",
ROUND(IFERROR(VALUE(TRIM(SUBSTITUTE(BJ88,CHAR(160),""))),0),2)=
ROUND(IFERROR(VALUE(TRIM(SUBSTITUTE(AC88,CHAR(160),""))),0),2),
"OK",
ROUND(IFERROR(VALUE(TRIM(SUBSTITUTE(BJ88,CHAR(160),""))),0),2)=0,
"Attention : Montant présenté entièrement rejeté.",
ROUND(IFERROR(VALUE(TRIM(SUBSTITUTE(BJ88,CHAR(160),""))),0),2)&lt;
ROUND(IFERROR(VALUE(TRIM(SUBSTITUTE(AC88,CHAR(160),""))),0),2),
"Attention : Montant présenté partiellement rejeté.",
TRUE,""
))</f>
        <v/>
      </c>
      <c r="BN88" s="554" t="str">
        <f t="shared" si="86"/>
        <v/>
      </c>
      <c r="BO88" s="554" t="str">
        <f t="shared" si="87"/>
        <v/>
      </c>
      <c r="BP88" s="645" t="str">
        <f t="shared" si="88"/>
        <v/>
      </c>
    </row>
    <row r="89" spans="1:68" ht="15" customHeight="1">
      <c r="A89" s="630">
        <v>85</v>
      </c>
      <c r="B89" s="545"/>
      <c r="C89" s="545"/>
      <c r="D89" s="546"/>
      <c r="E89" s="545"/>
      <c r="F89" s="557"/>
      <c r="G89" s="552"/>
      <c r="H89" s="556"/>
      <c r="I89" s="545"/>
      <c r="J89" s="561"/>
      <c r="K89" s="564"/>
      <c r="L89" s="557"/>
      <c r="M89" s="548"/>
      <c r="N89" s="549"/>
      <c r="O89" s="573" t="str">
        <f t="shared" si="54"/>
        <v/>
      </c>
      <c r="P89" s="575"/>
      <c r="Q89" s="550"/>
      <c r="R89" s="549"/>
      <c r="S89" s="549"/>
      <c r="T89" s="573" t="str">
        <f t="shared" si="53"/>
        <v/>
      </c>
      <c r="U89" s="586"/>
      <c r="V89" s="549"/>
      <c r="W89" s="549"/>
      <c r="X89" s="549"/>
      <c r="Y89" s="587" t="str">
        <f t="shared" si="55"/>
        <v/>
      </c>
      <c r="Z89" s="114"/>
      <c r="AA89" s="600" t="str" cm="1">
        <f t="array" ref="AA89">IF((_xlfn.IFS(TRIM(SUBSTITUTE(Z89,CHAR(160),""))="Devis 1",IFERROR(VALUE(TRIM(SUBSTITUTE(M89,CHAR(160),""))),0),TRIM(SUBSTITUTE(Z89,CHAR(160),""))="Devis 2",IFERROR(VALUE(TRIM(SUBSTITUTE(R89,CHAR(160),""))),0),TRIM(SUBSTITUTE(Z89,CHAR(160),""))="Devis 3",IFERROR(VALUE(TRIM(SUBSTITUTE(W89,CHAR(160),""))),0),TRUE,0)*IFERROR(VALUE(TRIM(SUBSTITUTE(D89,CHAR(160),""))),0))=0,"",_xlfn.IFS(TRIM(SUBSTITUTE(Z89,CHAR(160),""))="Devis 1",IFERROR(VALUE(TRIM(SUBSTITUTE(M89,CHAR(160),""))),0),TRIM(SUBSTITUTE(Z89,CHAR(160),""))="Devis 2",IFERROR(VALUE(TRIM(SUBSTITUTE(R89,CHAR(160),""))),0),TRIM(SUBSTITUTE(Z89,CHAR(160),""))="Devis 3",IFERROR(VALUE(TRIM(SUBSTITUTE(W89,CHAR(160),""))),0),TRUE,0)*IFERROR(VALUE(TRIM(SUBSTITUTE(D89,CHAR(160),""))),0))</f>
        <v/>
      </c>
      <c r="AB89" s="551" t="str" cm="1">
        <f t="array" ref="AB89">IF(ROUND((_xlfn.IFS(TRIM(SUBSTITUTE(Z89,CHAR(160),""))="Devis 1",IFERROR(VALUE(TRIM(SUBSTITUTE(N89,CHAR(160),""))),0),TRIM(SUBSTITUTE(Z89,CHAR(160),""))="Devis 2",IFERROR(VALUE(TRIM(SUBSTITUTE(S89,CHAR(160),""))),0),TRIM(SUBSTITUTE(Z89,CHAR(160),""))="Devis 3",IFERROR(VALUE(TRIM(SUBSTITUTE(X89,CHAR(160),""))),0),TRUE,0)*IFERROR(VALUE(TRIM(SUBSTITUTE(D89,CHAR(160),""))),0)),2)=0,IF(AA89&lt;&gt;"",0,""),ROUND((_xlfn.IFS(TRIM(SUBSTITUTE(Z89,CHAR(160),""))="Devis 1",IFERROR(VALUE(TRIM(SUBSTITUTE(N89,CHAR(160),""))),0),TRIM(SUBSTITUTE(Z89,CHAR(160),""))="Devis 2",IFERROR(VALUE(TRIM(SUBSTITUTE(S89,CHAR(160),""))),0),TRIM(SUBSTITUTE(Z89,CHAR(160),""))="Devis 3",IFERROR(VALUE(TRIM(SUBSTITUTE(X89,CHAR(160),""))),0),TRUE,0)*IFERROR(VALUE(TRIM(SUBSTITUTE(D89,CHAR(160),""))),0)),2))</f>
        <v/>
      </c>
      <c r="AC89" s="601" t="str">
        <f t="shared" si="56"/>
        <v/>
      </c>
      <c r="AD89" s="629"/>
      <c r="AE89" s="644" t="str">
        <f t="shared" si="57"/>
        <v/>
      </c>
      <c r="AF89" s="553" t="str">
        <f t="shared" si="58"/>
        <v/>
      </c>
      <c r="AG89" s="553" t="str">
        <f t="shared" si="59"/>
        <v/>
      </c>
      <c r="AH89" s="553" t="str">
        <f t="shared" si="60"/>
        <v/>
      </c>
      <c r="AI89" s="553" t="str">
        <f t="shared" si="61"/>
        <v/>
      </c>
      <c r="AJ89" s="553" t="str">
        <f t="shared" si="62"/>
        <v/>
      </c>
      <c r="AK89" s="553" t="str">
        <f t="shared" si="63"/>
        <v/>
      </c>
      <c r="AL89" s="553" t="str">
        <f t="shared" si="64"/>
        <v/>
      </c>
      <c r="AM89" s="517" t="str">
        <f t="shared" si="65"/>
        <v/>
      </c>
      <c r="AN89" s="651" t="str">
        <f t="shared" si="66"/>
        <v/>
      </c>
      <c r="AO89" s="553" t="str">
        <f t="shared" si="67"/>
        <v/>
      </c>
      <c r="AP89" s="553" t="str">
        <f t="shared" si="68"/>
        <v/>
      </c>
      <c r="AQ89" s="553" t="str">
        <f t="shared" si="69"/>
        <v/>
      </c>
      <c r="AR89" s="573" t="str">
        <f t="shared" si="70"/>
        <v/>
      </c>
      <c r="AS89" s="656" t="str">
        <f t="shared" si="71"/>
        <v/>
      </c>
      <c r="AT89" s="553" t="str">
        <f t="shared" si="72"/>
        <v/>
      </c>
      <c r="AU89" s="553" t="str">
        <f t="shared" si="73"/>
        <v/>
      </c>
      <c r="AV89" s="553" t="str">
        <f t="shared" si="74"/>
        <v/>
      </c>
      <c r="AW89" s="573" t="str">
        <f t="shared" si="75"/>
        <v/>
      </c>
      <c r="AX89" s="657" t="str">
        <f t="shared" si="76"/>
        <v/>
      </c>
      <c r="AY89" s="553" t="str">
        <f t="shared" si="77"/>
        <v/>
      </c>
      <c r="AZ89" s="553" t="str">
        <f t="shared" si="78"/>
        <v/>
      </c>
      <c r="BA89" s="553" t="str">
        <f t="shared" si="79"/>
        <v/>
      </c>
      <c r="BB89" s="596" t="str">
        <f t="shared" si="80"/>
        <v/>
      </c>
      <c r="BC89" s="591" t="str">
        <f t="shared" si="81"/>
        <v/>
      </c>
      <c r="BD89" s="547"/>
      <c r="BE89" s="554" t="str">
        <f t="shared" si="82"/>
        <v/>
      </c>
      <c r="BF89" s="554" t="str">
        <f t="shared" si="83"/>
        <v/>
      </c>
      <c r="BG89" s="606" t="str">
        <f t="shared" si="84"/>
        <v/>
      </c>
      <c r="BH89" s="611" t="str" cm="1">
        <f t="array" ref="BH89">IF($AG89="","",
_xlfn.IFS(
$BC89="Devis 1",
IF(ISBLANK(AP89),"",IFERROR(VALUE(TRIM(SUBSTITUTE(AP89,CHAR(160),""))),0)*IFERROR(VALUE(TRIM(SUBSTITUTE($AG89,CHAR(160),""))),0)),
$BC89="Devis 2",
IF(ISBLANK(AU89),"",IFERROR(VALUE(TRIM(SUBSTITUTE(AU89,CHAR(160),""))),0)*IFERROR(VALUE(TRIM(SUBSTITUTE($AG89,CHAR(160),""))),0)),
$BC89="Devis 3",
IF(ISBLANK(AZ89),"",IFERROR(VALUE(TRIM(SUBSTITUTE(AZ89,CHAR(160),""))),0)*IFERROR(VALUE(TRIM(SUBSTITUTE($AG89,CHAR(160),""))),0)),
TRUE,0
)
)</f>
        <v/>
      </c>
      <c r="BI89" s="611" t="str" cm="1">
        <f t="array" ref="BI89">IF($AG89="","",
_xlfn.IFS(
$BC89="Devis 1",
IF(ISBLANK(AQ89),"",IFERROR(VALUE(TRIM(SUBSTITUTE(AQ89,CHAR(160),""))),0)*IFERROR(VALUE(TRIM(SUBSTITUTE($AG89,CHAR(160),""))),0)),
$BC89="Devis 2",
IF(ISBLANK(AV89),"",IFERROR(VALUE(TRIM(SUBSTITUTE(AV89,CHAR(160),""))),0)*IFERROR(VALUE(TRIM(SUBSTITUTE($AG89,CHAR(160),""))),0)),
$BC89="Devis 3",
IF(ISBLANK(BA89),"",IFERROR(VALUE(TRIM(SUBSTITUTE(BA89,CHAR(160),""))),0)*IFERROR(VALUE(TRIM(SUBSTITUTE($AG89,CHAR(160),""))),0)),
TRUE,0
)
)</f>
        <v/>
      </c>
      <c r="BJ89" s="612" t="str">
        <f t="shared" si="85"/>
        <v/>
      </c>
      <c r="BK89" s="608"/>
      <c r="BL89" s="555" t="str" cm="1">
        <f t="array" ref="BL89">IF(OR(BJ89="",BG89="",BH89="",BE89="",BI89="",BF89=""),"",_xlfn.IFS(
ROUND(IFERROR(VALUE(TRIM(SUBSTITUTE(BJ89,CHAR(160),""))),0),2)&gt;
ROUND(IFERROR(VALUE(TRIM(SUBSTITUTE(BG89,CHAR(160),""))),0),2),
"KO : Le montant retenu TTC est supérieur au montant raisonnable TTC. Merci de revoir la ligne de dépense ou plafonner son montant.",
ROUND(IFERROR(VALUE(TRIM(SUBSTITUTE(BH89,CHAR(160),""))),0),2)&gt;
ROUND(IFERROR(VALUE(TRIM(SUBSTITUTE(BE89,CHAR(160),""))),0),2),
"Attention : Le montant retenu HT est supérieur au montant HT raisonnable. Merci de revoir la ligne de dépense, plafonner son montant, ou justifier la reventillation HT / TVA.",
ROUND(IFERROR(VALUE(TRIM(SUBSTITUTE(BI89,CHAR(160),""))),0),2)&gt;
ROUND(IFERROR(VALUE(TRIM(SUBSTITUTE(BF89,CHAR(160),""))),0),2),
"Attention : Le montant TVA retenu est supérieur au montant TVA raisonnable. Merci de revoir la ligne de dépense, plafonner son montant, ou justifier la reventillation HT / TVA.",
ROUND(IFERROR(VALUE(TRIM(SUBSTITUTE(BJ89,CHAR(160),""))),0),2)&gt;
ROUND(IFERROR(VALUE(TRIM(SUBSTITUTE(MIN(O89,T89,Y89),CHAR(160),""))),0),2),
"Attention : Le devis retenu n'est pas le moins cher. Une justification de la part du porteur est nécessaire.",
ROUND(IFERROR(VALUE(TRIM(SUBSTITUTE(BJ89,CHAR(160),""))),0),2)=0,
"Attention : montant présenté entièrement écarté",
ROUND(IFERROR(VALUE(TRIM(SUBSTITUTE(BG89,CHAR(160),""))),0),2)=
ROUND(IFERROR(VALUE(TRIM(SUBSTITUTE(BJ89,CHAR(160),""))),0),2),
"OK",
ROUND(IFERROR(VALUE(TRIM(SUBSTITUTE(BG89,CHAR(160),""))),0),2)&gt;
ROUND(IFERROR(VALUE(TRIM(SUBSTITUTE(BJ89,CHAR(160),""))),0),2),
" OK : Montant instruit inférieur au montant raisonnable.",
TRUE,""
))</f>
        <v/>
      </c>
      <c r="BM89" s="555" t="str" cm="1">
        <f t="array" ref="BM89">IF(OR(BJ89="",AC89="",BH89="",AA89="",BI89="",AB89=""),"",_xlfn.IFS(
ROUND(IFERROR(VALUE(TRIM(SUBSTITUTE(BJ89,CHAR(160),""))),0),2)&gt;
ROUND(IFERROR(VALUE(TRIM(SUBSTITUTE(AC89,CHAR(160),""))),0),2),
"KO : Le montant retenu TTC est supérieur au montant présenté TTC. Merci de revoir la ligne de dépense ou plafonner son montant.",
ROUND(IFERROR(VALUE(TRIM(SUBSTITUTE(BH89,CHAR(160),""))),0),2)&gt;
ROUND(IFERROR(VALUE(TRIM(SUBSTITUTE(AA89,CHAR(160),""))),0),2),
"Attention : Le montant retenu HT est supérieur au montant HT présenté. Merci de revoir la ligne de dépense, plafonner son montant, ou justifier la reventillation HT / TVA.",
ROUND(IFERROR(VALUE(TRIM(SUBSTITUTE(BI89,CHAR(160),""))),0),2)&gt;
ROUND(IFERROR(VALUE(TRIM(SUBSTITUTE(AB89,CHAR(160),""))),0),2),
"Attention : Le montant TVA retenu est supérieur au montant TVA présenté. Merci de revoir la ligne de dépense, plafonner son montant, ou justifier la reventillation HT / TVA.",
ROUND(IFERROR(VALUE(TRIM(SUBSTITUTE(AC89,CHAR(160),""))),0),2)=0,
"",
ROUND(IFERROR(VALUE(TRIM(SUBSTITUTE(BJ89,CHAR(160),""))),0),2)=
ROUND(IFERROR(VALUE(TRIM(SUBSTITUTE(AC89,CHAR(160),""))),0),2),
"OK",
ROUND(IFERROR(VALUE(TRIM(SUBSTITUTE(BJ89,CHAR(160),""))),0),2)=0,
"Attention : Montant présenté entièrement rejeté.",
ROUND(IFERROR(VALUE(TRIM(SUBSTITUTE(BJ89,CHAR(160),""))),0),2)&lt;
ROUND(IFERROR(VALUE(TRIM(SUBSTITUTE(AC89,CHAR(160),""))),0),2),
"Attention : Montant présenté partiellement rejeté.",
TRUE,""
))</f>
        <v/>
      </c>
      <c r="BN89" s="554" t="str">
        <f t="shared" si="86"/>
        <v/>
      </c>
      <c r="BO89" s="554" t="str">
        <f t="shared" si="87"/>
        <v/>
      </c>
      <c r="BP89" s="645" t="str">
        <f t="shared" si="88"/>
        <v/>
      </c>
    </row>
    <row r="90" spans="1:68" ht="15" customHeight="1">
      <c r="A90" s="630">
        <v>86</v>
      </c>
      <c r="B90" s="545"/>
      <c r="C90" s="545"/>
      <c r="D90" s="546"/>
      <c r="E90" s="545"/>
      <c r="F90" s="557"/>
      <c r="G90" s="552"/>
      <c r="H90" s="556"/>
      <c r="I90" s="545"/>
      <c r="J90" s="561"/>
      <c r="K90" s="564"/>
      <c r="L90" s="557"/>
      <c r="M90" s="548"/>
      <c r="N90" s="549"/>
      <c r="O90" s="573" t="str">
        <f t="shared" si="54"/>
        <v/>
      </c>
      <c r="P90" s="575"/>
      <c r="Q90" s="550"/>
      <c r="R90" s="549"/>
      <c r="S90" s="549"/>
      <c r="T90" s="573" t="str">
        <f t="shared" si="53"/>
        <v/>
      </c>
      <c r="U90" s="586"/>
      <c r="V90" s="549"/>
      <c r="W90" s="549"/>
      <c r="X90" s="549"/>
      <c r="Y90" s="587" t="str">
        <f t="shared" si="55"/>
        <v/>
      </c>
      <c r="Z90" s="114"/>
      <c r="AA90" s="600" t="str" cm="1">
        <f t="array" ref="AA90">IF((_xlfn.IFS(TRIM(SUBSTITUTE(Z90,CHAR(160),""))="Devis 1",IFERROR(VALUE(TRIM(SUBSTITUTE(M90,CHAR(160),""))),0),TRIM(SUBSTITUTE(Z90,CHAR(160),""))="Devis 2",IFERROR(VALUE(TRIM(SUBSTITUTE(R90,CHAR(160),""))),0),TRIM(SUBSTITUTE(Z90,CHAR(160),""))="Devis 3",IFERROR(VALUE(TRIM(SUBSTITUTE(W90,CHAR(160),""))),0),TRUE,0)*IFERROR(VALUE(TRIM(SUBSTITUTE(D90,CHAR(160),""))),0))=0,"",_xlfn.IFS(TRIM(SUBSTITUTE(Z90,CHAR(160),""))="Devis 1",IFERROR(VALUE(TRIM(SUBSTITUTE(M90,CHAR(160),""))),0),TRIM(SUBSTITUTE(Z90,CHAR(160),""))="Devis 2",IFERROR(VALUE(TRIM(SUBSTITUTE(R90,CHAR(160),""))),0),TRIM(SUBSTITUTE(Z90,CHAR(160),""))="Devis 3",IFERROR(VALUE(TRIM(SUBSTITUTE(W90,CHAR(160),""))),0),TRUE,0)*IFERROR(VALUE(TRIM(SUBSTITUTE(D90,CHAR(160),""))),0))</f>
        <v/>
      </c>
      <c r="AB90" s="551" t="str" cm="1">
        <f t="array" ref="AB90">IF(ROUND((_xlfn.IFS(TRIM(SUBSTITUTE(Z90,CHAR(160),""))="Devis 1",IFERROR(VALUE(TRIM(SUBSTITUTE(N90,CHAR(160),""))),0),TRIM(SUBSTITUTE(Z90,CHAR(160),""))="Devis 2",IFERROR(VALUE(TRIM(SUBSTITUTE(S90,CHAR(160),""))),0),TRIM(SUBSTITUTE(Z90,CHAR(160),""))="Devis 3",IFERROR(VALUE(TRIM(SUBSTITUTE(X90,CHAR(160),""))),0),TRUE,0)*IFERROR(VALUE(TRIM(SUBSTITUTE(D90,CHAR(160),""))),0)),2)=0,IF(AA90&lt;&gt;"",0,""),ROUND((_xlfn.IFS(TRIM(SUBSTITUTE(Z90,CHAR(160),""))="Devis 1",IFERROR(VALUE(TRIM(SUBSTITUTE(N90,CHAR(160),""))),0),TRIM(SUBSTITUTE(Z90,CHAR(160),""))="Devis 2",IFERROR(VALUE(TRIM(SUBSTITUTE(S90,CHAR(160),""))),0),TRIM(SUBSTITUTE(Z90,CHAR(160),""))="Devis 3",IFERROR(VALUE(TRIM(SUBSTITUTE(X90,CHAR(160),""))),0),TRUE,0)*IFERROR(VALUE(TRIM(SUBSTITUTE(D90,CHAR(160),""))),0)),2))</f>
        <v/>
      </c>
      <c r="AC90" s="601" t="str">
        <f t="shared" si="56"/>
        <v/>
      </c>
      <c r="AD90" s="629"/>
      <c r="AE90" s="644" t="str">
        <f t="shared" si="57"/>
        <v/>
      </c>
      <c r="AF90" s="553" t="str">
        <f t="shared" si="58"/>
        <v/>
      </c>
      <c r="AG90" s="553" t="str">
        <f t="shared" si="59"/>
        <v/>
      </c>
      <c r="AH90" s="553" t="str">
        <f t="shared" si="60"/>
        <v/>
      </c>
      <c r="AI90" s="553" t="str">
        <f t="shared" si="61"/>
        <v/>
      </c>
      <c r="AJ90" s="553" t="str">
        <f t="shared" si="62"/>
        <v/>
      </c>
      <c r="AK90" s="553" t="str">
        <f t="shared" si="63"/>
        <v/>
      </c>
      <c r="AL90" s="553" t="str">
        <f t="shared" si="64"/>
        <v/>
      </c>
      <c r="AM90" s="517" t="str">
        <f t="shared" si="65"/>
        <v/>
      </c>
      <c r="AN90" s="651" t="str">
        <f t="shared" si="66"/>
        <v/>
      </c>
      <c r="AO90" s="553" t="str">
        <f t="shared" si="67"/>
        <v/>
      </c>
      <c r="AP90" s="553" t="str">
        <f t="shared" si="68"/>
        <v/>
      </c>
      <c r="AQ90" s="553" t="str">
        <f t="shared" si="69"/>
        <v/>
      </c>
      <c r="AR90" s="573" t="str">
        <f t="shared" si="70"/>
        <v/>
      </c>
      <c r="AS90" s="656" t="str">
        <f t="shared" si="71"/>
        <v/>
      </c>
      <c r="AT90" s="553" t="str">
        <f t="shared" si="72"/>
        <v/>
      </c>
      <c r="AU90" s="553" t="str">
        <f t="shared" si="73"/>
        <v/>
      </c>
      <c r="AV90" s="553" t="str">
        <f t="shared" si="74"/>
        <v/>
      </c>
      <c r="AW90" s="573" t="str">
        <f t="shared" si="75"/>
        <v/>
      </c>
      <c r="AX90" s="657" t="str">
        <f t="shared" si="76"/>
        <v/>
      </c>
      <c r="AY90" s="553" t="str">
        <f t="shared" si="77"/>
        <v/>
      </c>
      <c r="AZ90" s="553" t="str">
        <f t="shared" si="78"/>
        <v/>
      </c>
      <c r="BA90" s="553" t="str">
        <f t="shared" si="79"/>
        <v/>
      </c>
      <c r="BB90" s="596" t="str">
        <f t="shared" si="80"/>
        <v/>
      </c>
      <c r="BC90" s="591" t="str">
        <f t="shared" si="81"/>
        <v/>
      </c>
      <c r="BD90" s="547"/>
      <c r="BE90" s="554" t="str">
        <f t="shared" si="82"/>
        <v/>
      </c>
      <c r="BF90" s="554" t="str">
        <f t="shared" si="83"/>
        <v/>
      </c>
      <c r="BG90" s="606" t="str">
        <f t="shared" si="84"/>
        <v/>
      </c>
      <c r="BH90" s="611" t="str" cm="1">
        <f t="array" ref="BH90">IF($AG90="","",
_xlfn.IFS(
$BC90="Devis 1",
IF(ISBLANK(AP90),"",IFERROR(VALUE(TRIM(SUBSTITUTE(AP90,CHAR(160),""))),0)*IFERROR(VALUE(TRIM(SUBSTITUTE($AG90,CHAR(160),""))),0)),
$BC90="Devis 2",
IF(ISBLANK(AU90),"",IFERROR(VALUE(TRIM(SUBSTITUTE(AU90,CHAR(160),""))),0)*IFERROR(VALUE(TRIM(SUBSTITUTE($AG90,CHAR(160),""))),0)),
$BC90="Devis 3",
IF(ISBLANK(AZ90),"",IFERROR(VALUE(TRIM(SUBSTITUTE(AZ90,CHAR(160),""))),0)*IFERROR(VALUE(TRIM(SUBSTITUTE($AG90,CHAR(160),""))),0)),
TRUE,0
)
)</f>
        <v/>
      </c>
      <c r="BI90" s="611" t="str" cm="1">
        <f t="array" ref="BI90">IF($AG90="","",
_xlfn.IFS(
$BC90="Devis 1",
IF(ISBLANK(AQ90),"",IFERROR(VALUE(TRIM(SUBSTITUTE(AQ90,CHAR(160),""))),0)*IFERROR(VALUE(TRIM(SUBSTITUTE($AG90,CHAR(160),""))),0)),
$BC90="Devis 2",
IF(ISBLANK(AV90),"",IFERROR(VALUE(TRIM(SUBSTITUTE(AV90,CHAR(160),""))),0)*IFERROR(VALUE(TRIM(SUBSTITUTE($AG90,CHAR(160),""))),0)),
$BC90="Devis 3",
IF(ISBLANK(BA90),"",IFERROR(VALUE(TRIM(SUBSTITUTE(BA90,CHAR(160),""))),0)*IFERROR(VALUE(TRIM(SUBSTITUTE($AG90,CHAR(160),""))),0)),
TRUE,0
)
)</f>
        <v/>
      </c>
      <c r="BJ90" s="612" t="str">
        <f t="shared" si="85"/>
        <v/>
      </c>
      <c r="BK90" s="608"/>
      <c r="BL90" s="555" t="str" cm="1">
        <f t="array" ref="BL90">IF(OR(BJ90="",BG90="",BH90="",BE90="",BI90="",BF90=""),"",_xlfn.IFS(
ROUND(IFERROR(VALUE(TRIM(SUBSTITUTE(BJ90,CHAR(160),""))),0),2)&gt;
ROUND(IFERROR(VALUE(TRIM(SUBSTITUTE(BG90,CHAR(160),""))),0),2),
"KO : Le montant retenu TTC est supérieur au montant raisonnable TTC. Merci de revoir la ligne de dépense ou plafonner son montant.",
ROUND(IFERROR(VALUE(TRIM(SUBSTITUTE(BH90,CHAR(160),""))),0),2)&gt;
ROUND(IFERROR(VALUE(TRIM(SUBSTITUTE(BE90,CHAR(160),""))),0),2),
"Attention : Le montant retenu HT est supérieur au montant HT raisonnable. Merci de revoir la ligne de dépense, plafonner son montant, ou justifier la reventillation HT / TVA.",
ROUND(IFERROR(VALUE(TRIM(SUBSTITUTE(BI90,CHAR(160),""))),0),2)&gt;
ROUND(IFERROR(VALUE(TRIM(SUBSTITUTE(BF90,CHAR(160),""))),0),2),
"Attention : Le montant TVA retenu est supérieur au montant TVA raisonnable. Merci de revoir la ligne de dépense, plafonner son montant, ou justifier la reventillation HT / TVA.",
ROUND(IFERROR(VALUE(TRIM(SUBSTITUTE(BJ90,CHAR(160),""))),0),2)&gt;
ROUND(IFERROR(VALUE(TRIM(SUBSTITUTE(MIN(O90,T90,Y90),CHAR(160),""))),0),2),
"Attention : Le devis retenu n'est pas le moins cher. Une justification de la part du porteur est nécessaire.",
ROUND(IFERROR(VALUE(TRIM(SUBSTITUTE(BJ90,CHAR(160),""))),0),2)=0,
"Attention : montant présenté entièrement écarté",
ROUND(IFERROR(VALUE(TRIM(SUBSTITUTE(BG90,CHAR(160),""))),0),2)=
ROUND(IFERROR(VALUE(TRIM(SUBSTITUTE(BJ90,CHAR(160),""))),0),2),
"OK",
ROUND(IFERROR(VALUE(TRIM(SUBSTITUTE(BG90,CHAR(160),""))),0),2)&gt;
ROUND(IFERROR(VALUE(TRIM(SUBSTITUTE(BJ90,CHAR(160),""))),0),2),
" OK : Montant instruit inférieur au montant raisonnable.",
TRUE,""
))</f>
        <v/>
      </c>
      <c r="BM90" s="555" t="str" cm="1">
        <f t="array" ref="BM90">IF(OR(BJ90="",AC90="",BH90="",AA90="",BI90="",AB90=""),"",_xlfn.IFS(
ROUND(IFERROR(VALUE(TRIM(SUBSTITUTE(BJ90,CHAR(160),""))),0),2)&gt;
ROUND(IFERROR(VALUE(TRIM(SUBSTITUTE(AC90,CHAR(160),""))),0),2),
"KO : Le montant retenu TTC est supérieur au montant présenté TTC. Merci de revoir la ligne de dépense ou plafonner son montant.",
ROUND(IFERROR(VALUE(TRIM(SUBSTITUTE(BH90,CHAR(160),""))),0),2)&gt;
ROUND(IFERROR(VALUE(TRIM(SUBSTITUTE(AA90,CHAR(160),""))),0),2),
"Attention : Le montant retenu HT est supérieur au montant HT présenté. Merci de revoir la ligne de dépense, plafonner son montant, ou justifier la reventillation HT / TVA.",
ROUND(IFERROR(VALUE(TRIM(SUBSTITUTE(BI90,CHAR(160),""))),0),2)&gt;
ROUND(IFERROR(VALUE(TRIM(SUBSTITUTE(AB90,CHAR(160),""))),0),2),
"Attention : Le montant TVA retenu est supérieur au montant TVA présenté. Merci de revoir la ligne de dépense, plafonner son montant, ou justifier la reventillation HT / TVA.",
ROUND(IFERROR(VALUE(TRIM(SUBSTITUTE(AC90,CHAR(160),""))),0),2)=0,
"",
ROUND(IFERROR(VALUE(TRIM(SUBSTITUTE(BJ90,CHAR(160),""))),0),2)=
ROUND(IFERROR(VALUE(TRIM(SUBSTITUTE(AC90,CHAR(160),""))),0),2),
"OK",
ROUND(IFERROR(VALUE(TRIM(SUBSTITUTE(BJ90,CHAR(160),""))),0),2)=0,
"Attention : Montant présenté entièrement rejeté.",
ROUND(IFERROR(VALUE(TRIM(SUBSTITUTE(BJ90,CHAR(160),""))),0),2)&lt;
ROUND(IFERROR(VALUE(TRIM(SUBSTITUTE(AC90,CHAR(160),""))),0),2),
"Attention : Montant présenté partiellement rejeté.",
TRUE,""
))</f>
        <v/>
      </c>
      <c r="BN90" s="554" t="str">
        <f t="shared" si="86"/>
        <v/>
      </c>
      <c r="BO90" s="554" t="str">
        <f t="shared" si="87"/>
        <v/>
      </c>
      <c r="BP90" s="645" t="str">
        <f t="shared" si="88"/>
        <v/>
      </c>
    </row>
    <row r="91" spans="1:68" ht="15" customHeight="1">
      <c r="A91" s="630">
        <v>87</v>
      </c>
      <c r="B91" s="545"/>
      <c r="C91" s="545"/>
      <c r="D91" s="546"/>
      <c r="E91" s="545"/>
      <c r="F91" s="557"/>
      <c r="G91" s="552"/>
      <c r="H91" s="556"/>
      <c r="I91" s="545"/>
      <c r="J91" s="561"/>
      <c r="K91" s="564"/>
      <c r="L91" s="557"/>
      <c r="M91" s="548"/>
      <c r="N91" s="549"/>
      <c r="O91" s="573" t="str">
        <f t="shared" si="54"/>
        <v/>
      </c>
      <c r="P91" s="575"/>
      <c r="Q91" s="550"/>
      <c r="R91" s="549"/>
      <c r="S91" s="549"/>
      <c r="T91" s="573" t="str">
        <f t="shared" si="53"/>
        <v/>
      </c>
      <c r="U91" s="586"/>
      <c r="V91" s="549"/>
      <c r="W91" s="549"/>
      <c r="X91" s="549"/>
      <c r="Y91" s="587" t="str">
        <f t="shared" si="55"/>
        <v/>
      </c>
      <c r="Z91" s="114"/>
      <c r="AA91" s="600" t="str" cm="1">
        <f t="array" ref="AA91">IF((_xlfn.IFS(TRIM(SUBSTITUTE(Z91,CHAR(160),""))="Devis 1",IFERROR(VALUE(TRIM(SUBSTITUTE(M91,CHAR(160),""))),0),TRIM(SUBSTITUTE(Z91,CHAR(160),""))="Devis 2",IFERROR(VALUE(TRIM(SUBSTITUTE(R91,CHAR(160),""))),0),TRIM(SUBSTITUTE(Z91,CHAR(160),""))="Devis 3",IFERROR(VALUE(TRIM(SUBSTITUTE(W91,CHAR(160),""))),0),TRUE,0)*IFERROR(VALUE(TRIM(SUBSTITUTE(D91,CHAR(160),""))),0))=0,"",_xlfn.IFS(TRIM(SUBSTITUTE(Z91,CHAR(160),""))="Devis 1",IFERROR(VALUE(TRIM(SUBSTITUTE(M91,CHAR(160),""))),0),TRIM(SUBSTITUTE(Z91,CHAR(160),""))="Devis 2",IFERROR(VALUE(TRIM(SUBSTITUTE(R91,CHAR(160),""))),0),TRIM(SUBSTITUTE(Z91,CHAR(160),""))="Devis 3",IFERROR(VALUE(TRIM(SUBSTITUTE(W91,CHAR(160),""))),0),TRUE,0)*IFERROR(VALUE(TRIM(SUBSTITUTE(D91,CHAR(160),""))),0))</f>
        <v/>
      </c>
      <c r="AB91" s="551" t="str" cm="1">
        <f t="array" ref="AB91">IF(ROUND((_xlfn.IFS(TRIM(SUBSTITUTE(Z91,CHAR(160),""))="Devis 1",IFERROR(VALUE(TRIM(SUBSTITUTE(N91,CHAR(160),""))),0),TRIM(SUBSTITUTE(Z91,CHAR(160),""))="Devis 2",IFERROR(VALUE(TRIM(SUBSTITUTE(S91,CHAR(160),""))),0),TRIM(SUBSTITUTE(Z91,CHAR(160),""))="Devis 3",IFERROR(VALUE(TRIM(SUBSTITUTE(X91,CHAR(160),""))),0),TRUE,0)*IFERROR(VALUE(TRIM(SUBSTITUTE(D91,CHAR(160),""))),0)),2)=0,IF(AA91&lt;&gt;"",0,""),ROUND((_xlfn.IFS(TRIM(SUBSTITUTE(Z91,CHAR(160),""))="Devis 1",IFERROR(VALUE(TRIM(SUBSTITUTE(N91,CHAR(160),""))),0),TRIM(SUBSTITUTE(Z91,CHAR(160),""))="Devis 2",IFERROR(VALUE(TRIM(SUBSTITUTE(S91,CHAR(160),""))),0),TRIM(SUBSTITUTE(Z91,CHAR(160),""))="Devis 3",IFERROR(VALUE(TRIM(SUBSTITUTE(X91,CHAR(160),""))),0),TRUE,0)*IFERROR(VALUE(TRIM(SUBSTITUTE(D91,CHAR(160),""))),0)),2))</f>
        <v/>
      </c>
      <c r="AC91" s="601" t="str">
        <f t="shared" si="56"/>
        <v/>
      </c>
      <c r="AD91" s="629"/>
      <c r="AE91" s="644" t="str">
        <f t="shared" si="57"/>
        <v/>
      </c>
      <c r="AF91" s="553" t="str">
        <f t="shared" si="58"/>
        <v/>
      </c>
      <c r="AG91" s="553" t="str">
        <f t="shared" si="59"/>
        <v/>
      </c>
      <c r="AH91" s="553" t="str">
        <f t="shared" si="60"/>
        <v/>
      </c>
      <c r="AI91" s="553" t="str">
        <f t="shared" si="61"/>
        <v/>
      </c>
      <c r="AJ91" s="553" t="str">
        <f t="shared" si="62"/>
        <v/>
      </c>
      <c r="AK91" s="553" t="str">
        <f t="shared" si="63"/>
        <v/>
      </c>
      <c r="AL91" s="553" t="str">
        <f t="shared" si="64"/>
        <v/>
      </c>
      <c r="AM91" s="517" t="str">
        <f t="shared" si="65"/>
        <v/>
      </c>
      <c r="AN91" s="651" t="str">
        <f t="shared" si="66"/>
        <v/>
      </c>
      <c r="AO91" s="553" t="str">
        <f t="shared" si="67"/>
        <v/>
      </c>
      <c r="AP91" s="553" t="str">
        <f t="shared" si="68"/>
        <v/>
      </c>
      <c r="AQ91" s="553" t="str">
        <f t="shared" si="69"/>
        <v/>
      </c>
      <c r="AR91" s="573" t="str">
        <f t="shared" si="70"/>
        <v/>
      </c>
      <c r="AS91" s="656" t="str">
        <f t="shared" si="71"/>
        <v/>
      </c>
      <c r="AT91" s="553" t="str">
        <f t="shared" si="72"/>
        <v/>
      </c>
      <c r="AU91" s="553" t="str">
        <f t="shared" si="73"/>
        <v/>
      </c>
      <c r="AV91" s="553" t="str">
        <f t="shared" si="74"/>
        <v/>
      </c>
      <c r="AW91" s="573" t="str">
        <f t="shared" si="75"/>
        <v/>
      </c>
      <c r="AX91" s="657" t="str">
        <f t="shared" si="76"/>
        <v/>
      </c>
      <c r="AY91" s="553" t="str">
        <f t="shared" si="77"/>
        <v/>
      </c>
      <c r="AZ91" s="553" t="str">
        <f t="shared" si="78"/>
        <v/>
      </c>
      <c r="BA91" s="553" t="str">
        <f t="shared" si="79"/>
        <v/>
      </c>
      <c r="BB91" s="596" t="str">
        <f t="shared" si="80"/>
        <v/>
      </c>
      <c r="BC91" s="591" t="str">
        <f t="shared" si="81"/>
        <v/>
      </c>
      <c r="BD91" s="547"/>
      <c r="BE91" s="554" t="str">
        <f t="shared" si="82"/>
        <v/>
      </c>
      <c r="BF91" s="554" t="str">
        <f t="shared" si="83"/>
        <v/>
      </c>
      <c r="BG91" s="606" t="str">
        <f t="shared" si="84"/>
        <v/>
      </c>
      <c r="BH91" s="611" t="str" cm="1">
        <f t="array" ref="BH91">IF($AG91="","",
_xlfn.IFS(
$BC91="Devis 1",
IF(ISBLANK(AP91),"",IFERROR(VALUE(TRIM(SUBSTITUTE(AP91,CHAR(160),""))),0)*IFERROR(VALUE(TRIM(SUBSTITUTE($AG91,CHAR(160),""))),0)),
$BC91="Devis 2",
IF(ISBLANK(AU91),"",IFERROR(VALUE(TRIM(SUBSTITUTE(AU91,CHAR(160),""))),0)*IFERROR(VALUE(TRIM(SUBSTITUTE($AG91,CHAR(160),""))),0)),
$BC91="Devis 3",
IF(ISBLANK(AZ91),"",IFERROR(VALUE(TRIM(SUBSTITUTE(AZ91,CHAR(160),""))),0)*IFERROR(VALUE(TRIM(SUBSTITUTE($AG91,CHAR(160),""))),0)),
TRUE,0
)
)</f>
        <v/>
      </c>
      <c r="BI91" s="611" t="str" cm="1">
        <f t="array" ref="BI91">IF($AG91="","",
_xlfn.IFS(
$BC91="Devis 1",
IF(ISBLANK(AQ91),"",IFERROR(VALUE(TRIM(SUBSTITUTE(AQ91,CHAR(160),""))),0)*IFERROR(VALUE(TRIM(SUBSTITUTE($AG91,CHAR(160),""))),0)),
$BC91="Devis 2",
IF(ISBLANK(AV91),"",IFERROR(VALUE(TRIM(SUBSTITUTE(AV91,CHAR(160),""))),0)*IFERROR(VALUE(TRIM(SUBSTITUTE($AG91,CHAR(160),""))),0)),
$BC91="Devis 3",
IF(ISBLANK(BA91),"",IFERROR(VALUE(TRIM(SUBSTITUTE(BA91,CHAR(160),""))),0)*IFERROR(VALUE(TRIM(SUBSTITUTE($AG91,CHAR(160),""))),0)),
TRUE,0
)
)</f>
        <v/>
      </c>
      <c r="BJ91" s="612" t="str">
        <f t="shared" si="85"/>
        <v/>
      </c>
      <c r="BK91" s="608"/>
      <c r="BL91" s="555" t="str" cm="1">
        <f t="array" ref="BL91">IF(OR(BJ91="",BG91="",BH91="",BE91="",BI91="",BF91=""),"",_xlfn.IFS(
ROUND(IFERROR(VALUE(TRIM(SUBSTITUTE(BJ91,CHAR(160),""))),0),2)&gt;
ROUND(IFERROR(VALUE(TRIM(SUBSTITUTE(BG91,CHAR(160),""))),0),2),
"KO : Le montant retenu TTC est supérieur au montant raisonnable TTC. Merci de revoir la ligne de dépense ou plafonner son montant.",
ROUND(IFERROR(VALUE(TRIM(SUBSTITUTE(BH91,CHAR(160),""))),0),2)&gt;
ROUND(IFERROR(VALUE(TRIM(SUBSTITUTE(BE91,CHAR(160),""))),0),2),
"Attention : Le montant retenu HT est supérieur au montant HT raisonnable. Merci de revoir la ligne de dépense, plafonner son montant, ou justifier la reventillation HT / TVA.",
ROUND(IFERROR(VALUE(TRIM(SUBSTITUTE(BI91,CHAR(160),""))),0),2)&gt;
ROUND(IFERROR(VALUE(TRIM(SUBSTITUTE(BF91,CHAR(160),""))),0),2),
"Attention : Le montant TVA retenu est supérieur au montant TVA raisonnable. Merci de revoir la ligne de dépense, plafonner son montant, ou justifier la reventillation HT / TVA.",
ROUND(IFERROR(VALUE(TRIM(SUBSTITUTE(BJ91,CHAR(160),""))),0),2)&gt;
ROUND(IFERROR(VALUE(TRIM(SUBSTITUTE(MIN(O91,T91,Y91),CHAR(160),""))),0),2),
"Attention : Le devis retenu n'est pas le moins cher. Une justification de la part du porteur est nécessaire.",
ROUND(IFERROR(VALUE(TRIM(SUBSTITUTE(BJ91,CHAR(160),""))),0),2)=0,
"Attention : montant présenté entièrement écarté",
ROUND(IFERROR(VALUE(TRIM(SUBSTITUTE(BG91,CHAR(160),""))),0),2)=
ROUND(IFERROR(VALUE(TRIM(SUBSTITUTE(BJ91,CHAR(160),""))),0),2),
"OK",
ROUND(IFERROR(VALUE(TRIM(SUBSTITUTE(BG91,CHAR(160),""))),0),2)&gt;
ROUND(IFERROR(VALUE(TRIM(SUBSTITUTE(BJ91,CHAR(160),""))),0),2),
" OK : Montant instruit inférieur au montant raisonnable.",
TRUE,""
))</f>
        <v/>
      </c>
      <c r="BM91" s="555" t="str" cm="1">
        <f t="array" ref="BM91">IF(OR(BJ91="",AC91="",BH91="",AA91="",BI91="",AB91=""),"",_xlfn.IFS(
ROUND(IFERROR(VALUE(TRIM(SUBSTITUTE(BJ91,CHAR(160),""))),0),2)&gt;
ROUND(IFERROR(VALUE(TRIM(SUBSTITUTE(AC91,CHAR(160),""))),0),2),
"KO : Le montant retenu TTC est supérieur au montant présenté TTC. Merci de revoir la ligne de dépense ou plafonner son montant.",
ROUND(IFERROR(VALUE(TRIM(SUBSTITUTE(BH91,CHAR(160),""))),0),2)&gt;
ROUND(IFERROR(VALUE(TRIM(SUBSTITUTE(AA91,CHAR(160),""))),0),2),
"Attention : Le montant retenu HT est supérieur au montant HT présenté. Merci de revoir la ligne de dépense, plafonner son montant, ou justifier la reventillation HT / TVA.",
ROUND(IFERROR(VALUE(TRIM(SUBSTITUTE(BI91,CHAR(160),""))),0),2)&gt;
ROUND(IFERROR(VALUE(TRIM(SUBSTITUTE(AB91,CHAR(160),""))),0),2),
"Attention : Le montant TVA retenu est supérieur au montant TVA présenté. Merci de revoir la ligne de dépense, plafonner son montant, ou justifier la reventillation HT / TVA.",
ROUND(IFERROR(VALUE(TRIM(SUBSTITUTE(AC91,CHAR(160),""))),0),2)=0,
"",
ROUND(IFERROR(VALUE(TRIM(SUBSTITUTE(BJ91,CHAR(160),""))),0),2)=
ROUND(IFERROR(VALUE(TRIM(SUBSTITUTE(AC91,CHAR(160),""))),0),2),
"OK",
ROUND(IFERROR(VALUE(TRIM(SUBSTITUTE(BJ91,CHAR(160),""))),0),2)=0,
"Attention : Montant présenté entièrement rejeté.",
ROUND(IFERROR(VALUE(TRIM(SUBSTITUTE(BJ91,CHAR(160),""))),0),2)&lt;
ROUND(IFERROR(VALUE(TRIM(SUBSTITUTE(AC91,CHAR(160),""))),0),2),
"Attention : Montant présenté partiellement rejeté.",
TRUE,""
))</f>
        <v/>
      </c>
      <c r="BN91" s="554" t="str">
        <f t="shared" si="86"/>
        <v/>
      </c>
      <c r="BO91" s="554" t="str">
        <f t="shared" si="87"/>
        <v/>
      </c>
      <c r="BP91" s="645" t="str">
        <f t="shared" si="88"/>
        <v/>
      </c>
    </row>
    <row r="92" spans="1:68" ht="15" customHeight="1">
      <c r="A92" s="630">
        <v>88</v>
      </c>
      <c r="B92" s="545"/>
      <c r="C92" s="545"/>
      <c r="D92" s="546"/>
      <c r="E92" s="545"/>
      <c r="F92" s="557"/>
      <c r="G92" s="552"/>
      <c r="H92" s="556"/>
      <c r="I92" s="545"/>
      <c r="J92" s="561"/>
      <c r="K92" s="564"/>
      <c r="L92" s="557"/>
      <c r="M92" s="548"/>
      <c r="N92" s="549"/>
      <c r="O92" s="573" t="str">
        <f t="shared" si="54"/>
        <v/>
      </c>
      <c r="P92" s="575"/>
      <c r="Q92" s="550"/>
      <c r="R92" s="549"/>
      <c r="S92" s="549"/>
      <c r="T92" s="573" t="str">
        <f t="shared" si="53"/>
        <v/>
      </c>
      <c r="U92" s="586"/>
      <c r="V92" s="549"/>
      <c r="W92" s="549"/>
      <c r="X92" s="549"/>
      <c r="Y92" s="587" t="str">
        <f t="shared" si="55"/>
        <v/>
      </c>
      <c r="Z92" s="114"/>
      <c r="AA92" s="600" t="str" cm="1">
        <f t="array" ref="AA92">IF((_xlfn.IFS(TRIM(SUBSTITUTE(Z92,CHAR(160),""))="Devis 1",IFERROR(VALUE(TRIM(SUBSTITUTE(M92,CHAR(160),""))),0),TRIM(SUBSTITUTE(Z92,CHAR(160),""))="Devis 2",IFERROR(VALUE(TRIM(SUBSTITUTE(R92,CHAR(160),""))),0),TRIM(SUBSTITUTE(Z92,CHAR(160),""))="Devis 3",IFERROR(VALUE(TRIM(SUBSTITUTE(W92,CHAR(160),""))),0),TRUE,0)*IFERROR(VALUE(TRIM(SUBSTITUTE(D92,CHAR(160),""))),0))=0,"",_xlfn.IFS(TRIM(SUBSTITUTE(Z92,CHAR(160),""))="Devis 1",IFERROR(VALUE(TRIM(SUBSTITUTE(M92,CHAR(160),""))),0),TRIM(SUBSTITUTE(Z92,CHAR(160),""))="Devis 2",IFERROR(VALUE(TRIM(SUBSTITUTE(R92,CHAR(160),""))),0),TRIM(SUBSTITUTE(Z92,CHAR(160),""))="Devis 3",IFERROR(VALUE(TRIM(SUBSTITUTE(W92,CHAR(160),""))),0),TRUE,0)*IFERROR(VALUE(TRIM(SUBSTITUTE(D92,CHAR(160),""))),0))</f>
        <v/>
      </c>
      <c r="AB92" s="551" t="str" cm="1">
        <f t="array" ref="AB92">IF(ROUND((_xlfn.IFS(TRIM(SUBSTITUTE(Z92,CHAR(160),""))="Devis 1",IFERROR(VALUE(TRIM(SUBSTITUTE(N92,CHAR(160),""))),0),TRIM(SUBSTITUTE(Z92,CHAR(160),""))="Devis 2",IFERROR(VALUE(TRIM(SUBSTITUTE(S92,CHAR(160),""))),0),TRIM(SUBSTITUTE(Z92,CHAR(160),""))="Devis 3",IFERROR(VALUE(TRIM(SUBSTITUTE(X92,CHAR(160),""))),0),TRUE,0)*IFERROR(VALUE(TRIM(SUBSTITUTE(D92,CHAR(160),""))),0)),2)=0,IF(AA92&lt;&gt;"",0,""),ROUND((_xlfn.IFS(TRIM(SUBSTITUTE(Z92,CHAR(160),""))="Devis 1",IFERROR(VALUE(TRIM(SUBSTITUTE(N92,CHAR(160),""))),0),TRIM(SUBSTITUTE(Z92,CHAR(160),""))="Devis 2",IFERROR(VALUE(TRIM(SUBSTITUTE(S92,CHAR(160),""))),0),TRIM(SUBSTITUTE(Z92,CHAR(160),""))="Devis 3",IFERROR(VALUE(TRIM(SUBSTITUTE(X92,CHAR(160),""))),0),TRUE,0)*IFERROR(VALUE(TRIM(SUBSTITUTE(D92,CHAR(160),""))),0)),2))</f>
        <v/>
      </c>
      <c r="AC92" s="601" t="str">
        <f t="shared" si="56"/>
        <v/>
      </c>
      <c r="AD92" s="629"/>
      <c r="AE92" s="644" t="str">
        <f t="shared" si="57"/>
        <v/>
      </c>
      <c r="AF92" s="553" t="str">
        <f t="shared" si="58"/>
        <v/>
      </c>
      <c r="AG92" s="553" t="str">
        <f t="shared" si="59"/>
        <v/>
      </c>
      <c r="AH92" s="553" t="str">
        <f t="shared" si="60"/>
        <v/>
      </c>
      <c r="AI92" s="553" t="str">
        <f t="shared" si="61"/>
        <v/>
      </c>
      <c r="AJ92" s="553" t="str">
        <f t="shared" si="62"/>
        <v/>
      </c>
      <c r="AK92" s="553" t="str">
        <f t="shared" si="63"/>
        <v/>
      </c>
      <c r="AL92" s="553" t="str">
        <f t="shared" si="64"/>
        <v/>
      </c>
      <c r="AM92" s="517" t="str">
        <f t="shared" si="65"/>
        <v/>
      </c>
      <c r="AN92" s="651" t="str">
        <f t="shared" si="66"/>
        <v/>
      </c>
      <c r="AO92" s="553" t="str">
        <f t="shared" si="67"/>
        <v/>
      </c>
      <c r="AP92" s="553" t="str">
        <f t="shared" si="68"/>
        <v/>
      </c>
      <c r="AQ92" s="553" t="str">
        <f t="shared" si="69"/>
        <v/>
      </c>
      <c r="AR92" s="573" t="str">
        <f t="shared" si="70"/>
        <v/>
      </c>
      <c r="AS92" s="656" t="str">
        <f t="shared" si="71"/>
        <v/>
      </c>
      <c r="AT92" s="553" t="str">
        <f t="shared" si="72"/>
        <v/>
      </c>
      <c r="AU92" s="553" t="str">
        <f t="shared" si="73"/>
        <v/>
      </c>
      <c r="AV92" s="553" t="str">
        <f t="shared" si="74"/>
        <v/>
      </c>
      <c r="AW92" s="573" t="str">
        <f t="shared" si="75"/>
        <v/>
      </c>
      <c r="AX92" s="657" t="str">
        <f t="shared" si="76"/>
        <v/>
      </c>
      <c r="AY92" s="553" t="str">
        <f t="shared" si="77"/>
        <v/>
      </c>
      <c r="AZ92" s="553" t="str">
        <f t="shared" si="78"/>
        <v/>
      </c>
      <c r="BA92" s="553" t="str">
        <f t="shared" si="79"/>
        <v/>
      </c>
      <c r="BB92" s="596" t="str">
        <f t="shared" si="80"/>
        <v/>
      </c>
      <c r="BC92" s="591" t="str">
        <f t="shared" si="81"/>
        <v/>
      </c>
      <c r="BD92" s="547"/>
      <c r="BE92" s="554" t="str">
        <f t="shared" si="82"/>
        <v/>
      </c>
      <c r="BF92" s="554" t="str">
        <f t="shared" si="83"/>
        <v/>
      </c>
      <c r="BG92" s="606" t="str">
        <f t="shared" si="84"/>
        <v/>
      </c>
      <c r="BH92" s="611" t="str" cm="1">
        <f t="array" ref="BH92">IF($AG92="","",
_xlfn.IFS(
$BC92="Devis 1",
IF(ISBLANK(AP92),"",IFERROR(VALUE(TRIM(SUBSTITUTE(AP92,CHAR(160),""))),0)*IFERROR(VALUE(TRIM(SUBSTITUTE($AG92,CHAR(160),""))),0)),
$BC92="Devis 2",
IF(ISBLANK(AU92),"",IFERROR(VALUE(TRIM(SUBSTITUTE(AU92,CHAR(160),""))),0)*IFERROR(VALUE(TRIM(SUBSTITUTE($AG92,CHAR(160),""))),0)),
$BC92="Devis 3",
IF(ISBLANK(AZ92),"",IFERROR(VALUE(TRIM(SUBSTITUTE(AZ92,CHAR(160),""))),0)*IFERROR(VALUE(TRIM(SUBSTITUTE($AG92,CHAR(160),""))),0)),
TRUE,0
)
)</f>
        <v/>
      </c>
      <c r="BI92" s="611" t="str" cm="1">
        <f t="array" ref="BI92">IF($AG92="","",
_xlfn.IFS(
$BC92="Devis 1",
IF(ISBLANK(AQ92),"",IFERROR(VALUE(TRIM(SUBSTITUTE(AQ92,CHAR(160),""))),0)*IFERROR(VALUE(TRIM(SUBSTITUTE($AG92,CHAR(160),""))),0)),
$BC92="Devis 2",
IF(ISBLANK(AV92),"",IFERROR(VALUE(TRIM(SUBSTITUTE(AV92,CHAR(160),""))),0)*IFERROR(VALUE(TRIM(SUBSTITUTE($AG92,CHAR(160),""))),0)),
$BC92="Devis 3",
IF(ISBLANK(BA92),"",IFERROR(VALUE(TRIM(SUBSTITUTE(BA92,CHAR(160),""))),0)*IFERROR(VALUE(TRIM(SUBSTITUTE($AG92,CHAR(160),""))),0)),
TRUE,0
)
)</f>
        <v/>
      </c>
      <c r="BJ92" s="612" t="str">
        <f t="shared" si="85"/>
        <v/>
      </c>
      <c r="BK92" s="608"/>
      <c r="BL92" s="555" t="str" cm="1">
        <f t="array" ref="BL92">IF(OR(BJ92="",BG92="",BH92="",BE92="",BI92="",BF92=""),"",_xlfn.IFS(
ROUND(IFERROR(VALUE(TRIM(SUBSTITUTE(BJ92,CHAR(160),""))),0),2)&gt;
ROUND(IFERROR(VALUE(TRIM(SUBSTITUTE(BG92,CHAR(160),""))),0),2),
"KO : Le montant retenu TTC est supérieur au montant raisonnable TTC. Merci de revoir la ligne de dépense ou plafonner son montant.",
ROUND(IFERROR(VALUE(TRIM(SUBSTITUTE(BH92,CHAR(160),""))),0),2)&gt;
ROUND(IFERROR(VALUE(TRIM(SUBSTITUTE(BE92,CHAR(160),""))),0),2),
"Attention : Le montant retenu HT est supérieur au montant HT raisonnable. Merci de revoir la ligne de dépense, plafonner son montant, ou justifier la reventillation HT / TVA.",
ROUND(IFERROR(VALUE(TRIM(SUBSTITUTE(BI92,CHAR(160),""))),0),2)&gt;
ROUND(IFERROR(VALUE(TRIM(SUBSTITUTE(BF92,CHAR(160),""))),0),2),
"Attention : Le montant TVA retenu est supérieur au montant TVA raisonnable. Merci de revoir la ligne de dépense, plafonner son montant, ou justifier la reventillation HT / TVA.",
ROUND(IFERROR(VALUE(TRIM(SUBSTITUTE(BJ92,CHAR(160),""))),0),2)&gt;
ROUND(IFERROR(VALUE(TRIM(SUBSTITUTE(MIN(O92,T92,Y92),CHAR(160),""))),0),2),
"Attention : Le devis retenu n'est pas le moins cher. Une justification de la part du porteur est nécessaire.",
ROUND(IFERROR(VALUE(TRIM(SUBSTITUTE(BJ92,CHAR(160),""))),0),2)=0,
"Attention : montant présenté entièrement écarté",
ROUND(IFERROR(VALUE(TRIM(SUBSTITUTE(BG92,CHAR(160),""))),0),2)=
ROUND(IFERROR(VALUE(TRIM(SUBSTITUTE(BJ92,CHAR(160),""))),0),2),
"OK",
ROUND(IFERROR(VALUE(TRIM(SUBSTITUTE(BG92,CHAR(160),""))),0),2)&gt;
ROUND(IFERROR(VALUE(TRIM(SUBSTITUTE(BJ92,CHAR(160),""))),0),2),
" OK : Montant instruit inférieur au montant raisonnable.",
TRUE,""
))</f>
        <v/>
      </c>
      <c r="BM92" s="555" t="str" cm="1">
        <f t="array" ref="BM92">IF(OR(BJ92="",AC92="",BH92="",AA92="",BI92="",AB92=""),"",_xlfn.IFS(
ROUND(IFERROR(VALUE(TRIM(SUBSTITUTE(BJ92,CHAR(160),""))),0),2)&gt;
ROUND(IFERROR(VALUE(TRIM(SUBSTITUTE(AC92,CHAR(160),""))),0),2),
"KO : Le montant retenu TTC est supérieur au montant présenté TTC. Merci de revoir la ligne de dépense ou plafonner son montant.",
ROUND(IFERROR(VALUE(TRIM(SUBSTITUTE(BH92,CHAR(160),""))),0),2)&gt;
ROUND(IFERROR(VALUE(TRIM(SUBSTITUTE(AA92,CHAR(160),""))),0),2),
"Attention : Le montant retenu HT est supérieur au montant HT présenté. Merci de revoir la ligne de dépense, plafonner son montant, ou justifier la reventillation HT / TVA.",
ROUND(IFERROR(VALUE(TRIM(SUBSTITUTE(BI92,CHAR(160),""))),0),2)&gt;
ROUND(IFERROR(VALUE(TRIM(SUBSTITUTE(AB92,CHAR(160),""))),0),2),
"Attention : Le montant TVA retenu est supérieur au montant TVA présenté. Merci de revoir la ligne de dépense, plafonner son montant, ou justifier la reventillation HT / TVA.",
ROUND(IFERROR(VALUE(TRIM(SUBSTITUTE(AC92,CHAR(160),""))),0),2)=0,
"",
ROUND(IFERROR(VALUE(TRIM(SUBSTITUTE(BJ92,CHAR(160),""))),0),2)=
ROUND(IFERROR(VALUE(TRIM(SUBSTITUTE(AC92,CHAR(160),""))),0),2),
"OK",
ROUND(IFERROR(VALUE(TRIM(SUBSTITUTE(BJ92,CHAR(160),""))),0),2)=0,
"Attention : Montant présenté entièrement rejeté.",
ROUND(IFERROR(VALUE(TRIM(SUBSTITUTE(BJ92,CHAR(160),""))),0),2)&lt;
ROUND(IFERROR(VALUE(TRIM(SUBSTITUTE(AC92,CHAR(160),""))),0),2),
"Attention : Montant présenté partiellement rejeté.",
TRUE,""
))</f>
        <v/>
      </c>
      <c r="BN92" s="554" t="str">
        <f t="shared" si="86"/>
        <v/>
      </c>
      <c r="BO92" s="554" t="str">
        <f t="shared" si="87"/>
        <v/>
      </c>
      <c r="BP92" s="645" t="str">
        <f t="shared" si="88"/>
        <v/>
      </c>
    </row>
    <row r="93" spans="1:68" ht="15" customHeight="1">
      <c r="A93" s="630">
        <v>89</v>
      </c>
      <c r="B93" s="545"/>
      <c r="C93" s="545"/>
      <c r="D93" s="546"/>
      <c r="E93" s="545"/>
      <c r="F93" s="557"/>
      <c r="G93" s="552"/>
      <c r="H93" s="556"/>
      <c r="I93" s="545"/>
      <c r="J93" s="561"/>
      <c r="K93" s="564"/>
      <c r="L93" s="557"/>
      <c r="M93" s="548"/>
      <c r="N93" s="549"/>
      <c r="O93" s="573" t="str">
        <f t="shared" si="54"/>
        <v/>
      </c>
      <c r="P93" s="575"/>
      <c r="Q93" s="550"/>
      <c r="R93" s="549"/>
      <c r="S93" s="549"/>
      <c r="T93" s="573" t="str">
        <f t="shared" si="53"/>
        <v/>
      </c>
      <c r="U93" s="586"/>
      <c r="V93" s="549"/>
      <c r="W93" s="549"/>
      <c r="X93" s="549"/>
      <c r="Y93" s="587" t="str">
        <f t="shared" si="55"/>
        <v/>
      </c>
      <c r="Z93" s="114"/>
      <c r="AA93" s="600" t="str" cm="1">
        <f t="array" ref="AA93">IF((_xlfn.IFS(TRIM(SUBSTITUTE(Z93,CHAR(160),""))="Devis 1",IFERROR(VALUE(TRIM(SUBSTITUTE(M93,CHAR(160),""))),0),TRIM(SUBSTITUTE(Z93,CHAR(160),""))="Devis 2",IFERROR(VALUE(TRIM(SUBSTITUTE(R93,CHAR(160),""))),0),TRIM(SUBSTITUTE(Z93,CHAR(160),""))="Devis 3",IFERROR(VALUE(TRIM(SUBSTITUTE(W93,CHAR(160),""))),0),TRUE,0)*IFERROR(VALUE(TRIM(SUBSTITUTE(D93,CHAR(160),""))),0))=0,"",_xlfn.IFS(TRIM(SUBSTITUTE(Z93,CHAR(160),""))="Devis 1",IFERROR(VALUE(TRIM(SUBSTITUTE(M93,CHAR(160),""))),0),TRIM(SUBSTITUTE(Z93,CHAR(160),""))="Devis 2",IFERROR(VALUE(TRIM(SUBSTITUTE(R93,CHAR(160),""))),0),TRIM(SUBSTITUTE(Z93,CHAR(160),""))="Devis 3",IFERROR(VALUE(TRIM(SUBSTITUTE(W93,CHAR(160),""))),0),TRUE,0)*IFERROR(VALUE(TRIM(SUBSTITUTE(D93,CHAR(160),""))),0))</f>
        <v/>
      </c>
      <c r="AB93" s="551" t="str" cm="1">
        <f t="array" ref="AB93">IF(ROUND((_xlfn.IFS(TRIM(SUBSTITUTE(Z93,CHAR(160),""))="Devis 1",IFERROR(VALUE(TRIM(SUBSTITUTE(N93,CHAR(160),""))),0),TRIM(SUBSTITUTE(Z93,CHAR(160),""))="Devis 2",IFERROR(VALUE(TRIM(SUBSTITUTE(S93,CHAR(160),""))),0),TRIM(SUBSTITUTE(Z93,CHAR(160),""))="Devis 3",IFERROR(VALUE(TRIM(SUBSTITUTE(X93,CHAR(160),""))),0),TRUE,0)*IFERROR(VALUE(TRIM(SUBSTITUTE(D93,CHAR(160),""))),0)),2)=0,IF(AA93&lt;&gt;"",0,""),ROUND((_xlfn.IFS(TRIM(SUBSTITUTE(Z93,CHAR(160),""))="Devis 1",IFERROR(VALUE(TRIM(SUBSTITUTE(N93,CHAR(160),""))),0),TRIM(SUBSTITUTE(Z93,CHAR(160),""))="Devis 2",IFERROR(VALUE(TRIM(SUBSTITUTE(S93,CHAR(160),""))),0),TRIM(SUBSTITUTE(Z93,CHAR(160),""))="Devis 3",IFERROR(VALUE(TRIM(SUBSTITUTE(X93,CHAR(160),""))),0),TRUE,0)*IFERROR(VALUE(TRIM(SUBSTITUTE(D93,CHAR(160),""))),0)),2))</f>
        <v/>
      </c>
      <c r="AC93" s="601" t="str">
        <f t="shared" si="56"/>
        <v/>
      </c>
      <c r="AD93" s="629"/>
      <c r="AE93" s="644" t="str">
        <f t="shared" si="57"/>
        <v/>
      </c>
      <c r="AF93" s="553" t="str">
        <f t="shared" si="58"/>
        <v/>
      </c>
      <c r="AG93" s="553" t="str">
        <f t="shared" si="59"/>
        <v/>
      </c>
      <c r="AH93" s="553" t="str">
        <f t="shared" si="60"/>
        <v/>
      </c>
      <c r="AI93" s="553" t="str">
        <f t="shared" si="61"/>
        <v/>
      </c>
      <c r="AJ93" s="553" t="str">
        <f t="shared" si="62"/>
        <v/>
      </c>
      <c r="AK93" s="553" t="str">
        <f t="shared" si="63"/>
        <v/>
      </c>
      <c r="AL93" s="553" t="str">
        <f t="shared" si="64"/>
        <v/>
      </c>
      <c r="AM93" s="517" t="str">
        <f t="shared" si="65"/>
        <v/>
      </c>
      <c r="AN93" s="651" t="str">
        <f t="shared" si="66"/>
        <v/>
      </c>
      <c r="AO93" s="553" t="str">
        <f t="shared" si="67"/>
        <v/>
      </c>
      <c r="AP93" s="553" t="str">
        <f t="shared" si="68"/>
        <v/>
      </c>
      <c r="AQ93" s="553" t="str">
        <f t="shared" si="69"/>
        <v/>
      </c>
      <c r="AR93" s="573" t="str">
        <f t="shared" si="70"/>
        <v/>
      </c>
      <c r="AS93" s="656" t="str">
        <f t="shared" si="71"/>
        <v/>
      </c>
      <c r="AT93" s="553" t="str">
        <f t="shared" si="72"/>
        <v/>
      </c>
      <c r="AU93" s="553" t="str">
        <f t="shared" si="73"/>
        <v/>
      </c>
      <c r="AV93" s="553" t="str">
        <f t="shared" si="74"/>
        <v/>
      </c>
      <c r="AW93" s="573" t="str">
        <f t="shared" si="75"/>
        <v/>
      </c>
      <c r="AX93" s="657" t="str">
        <f t="shared" si="76"/>
        <v/>
      </c>
      <c r="AY93" s="553" t="str">
        <f t="shared" si="77"/>
        <v/>
      </c>
      <c r="AZ93" s="553" t="str">
        <f t="shared" si="78"/>
        <v/>
      </c>
      <c r="BA93" s="553" t="str">
        <f t="shared" si="79"/>
        <v/>
      </c>
      <c r="BB93" s="596" t="str">
        <f t="shared" si="80"/>
        <v/>
      </c>
      <c r="BC93" s="591" t="str">
        <f t="shared" si="81"/>
        <v/>
      </c>
      <c r="BD93" s="547"/>
      <c r="BE93" s="554" t="str">
        <f t="shared" si="82"/>
        <v/>
      </c>
      <c r="BF93" s="554" t="str">
        <f t="shared" si="83"/>
        <v/>
      </c>
      <c r="BG93" s="606" t="str">
        <f t="shared" si="84"/>
        <v/>
      </c>
      <c r="BH93" s="611" t="str" cm="1">
        <f t="array" ref="BH93">IF($AG93="","",
_xlfn.IFS(
$BC93="Devis 1",
IF(ISBLANK(AP93),"",IFERROR(VALUE(TRIM(SUBSTITUTE(AP93,CHAR(160),""))),0)*IFERROR(VALUE(TRIM(SUBSTITUTE($AG93,CHAR(160),""))),0)),
$BC93="Devis 2",
IF(ISBLANK(AU93),"",IFERROR(VALUE(TRIM(SUBSTITUTE(AU93,CHAR(160),""))),0)*IFERROR(VALUE(TRIM(SUBSTITUTE($AG93,CHAR(160),""))),0)),
$BC93="Devis 3",
IF(ISBLANK(AZ93),"",IFERROR(VALUE(TRIM(SUBSTITUTE(AZ93,CHAR(160),""))),0)*IFERROR(VALUE(TRIM(SUBSTITUTE($AG93,CHAR(160),""))),0)),
TRUE,0
)
)</f>
        <v/>
      </c>
      <c r="BI93" s="611" t="str" cm="1">
        <f t="array" ref="BI93">IF($AG93="","",
_xlfn.IFS(
$BC93="Devis 1",
IF(ISBLANK(AQ93),"",IFERROR(VALUE(TRIM(SUBSTITUTE(AQ93,CHAR(160),""))),0)*IFERROR(VALUE(TRIM(SUBSTITUTE($AG93,CHAR(160),""))),0)),
$BC93="Devis 2",
IF(ISBLANK(AV93),"",IFERROR(VALUE(TRIM(SUBSTITUTE(AV93,CHAR(160),""))),0)*IFERROR(VALUE(TRIM(SUBSTITUTE($AG93,CHAR(160),""))),0)),
$BC93="Devis 3",
IF(ISBLANK(BA93),"",IFERROR(VALUE(TRIM(SUBSTITUTE(BA93,CHAR(160),""))),0)*IFERROR(VALUE(TRIM(SUBSTITUTE($AG93,CHAR(160),""))),0)),
TRUE,0
)
)</f>
        <v/>
      </c>
      <c r="BJ93" s="612" t="str">
        <f t="shared" si="85"/>
        <v/>
      </c>
      <c r="BK93" s="608"/>
      <c r="BL93" s="555" t="str" cm="1">
        <f t="array" ref="BL93">IF(OR(BJ93="",BG93="",BH93="",BE93="",BI93="",BF93=""),"",_xlfn.IFS(
ROUND(IFERROR(VALUE(TRIM(SUBSTITUTE(BJ93,CHAR(160),""))),0),2)&gt;
ROUND(IFERROR(VALUE(TRIM(SUBSTITUTE(BG93,CHAR(160),""))),0),2),
"KO : Le montant retenu TTC est supérieur au montant raisonnable TTC. Merci de revoir la ligne de dépense ou plafonner son montant.",
ROUND(IFERROR(VALUE(TRIM(SUBSTITUTE(BH93,CHAR(160),""))),0),2)&gt;
ROUND(IFERROR(VALUE(TRIM(SUBSTITUTE(BE93,CHAR(160),""))),0),2),
"Attention : Le montant retenu HT est supérieur au montant HT raisonnable. Merci de revoir la ligne de dépense, plafonner son montant, ou justifier la reventillation HT / TVA.",
ROUND(IFERROR(VALUE(TRIM(SUBSTITUTE(BI93,CHAR(160),""))),0),2)&gt;
ROUND(IFERROR(VALUE(TRIM(SUBSTITUTE(BF93,CHAR(160),""))),0),2),
"Attention : Le montant TVA retenu est supérieur au montant TVA raisonnable. Merci de revoir la ligne de dépense, plafonner son montant, ou justifier la reventillation HT / TVA.",
ROUND(IFERROR(VALUE(TRIM(SUBSTITUTE(BJ93,CHAR(160),""))),0),2)&gt;
ROUND(IFERROR(VALUE(TRIM(SUBSTITUTE(MIN(O93,T93,Y93),CHAR(160),""))),0),2),
"Attention : Le devis retenu n'est pas le moins cher. Une justification de la part du porteur est nécessaire.",
ROUND(IFERROR(VALUE(TRIM(SUBSTITUTE(BJ93,CHAR(160),""))),0),2)=0,
"Attention : montant présenté entièrement écarté",
ROUND(IFERROR(VALUE(TRIM(SUBSTITUTE(BG93,CHAR(160),""))),0),2)=
ROUND(IFERROR(VALUE(TRIM(SUBSTITUTE(BJ93,CHAR(160),""))),0),2),
"OK",
ROUND(IFERROR(VALUE(TRIM(SUBSTITUTE(BG93,CHAR(160),""))),0),2)&gt;
ROUND(IFERROR(VALUE(TRIM(SUBSTITUTE(BJ93,CHAR(160),""))),0),2),
" OK : Montant instruit inférieur au montant raisonnable.",
TRUE,""
))</f>
        <v/>
      </c>
      <c r="BM93" s="555" t="str" cm="1">
        <f t="array" ref="BM93">IF(OR(BJ93="",AC93="",BH93="",AA93="",BI93="",AB93=""),"",_xlfn.IFS(
ROUND(IFERROR(VALUE(TRIM(SUBSTITUTE(BJ93,CHAR(160),""))),0),2)&gt;
ROUND(IFERROR(VALUE(TRIM(SUBSTITUTE(AC93,CHAR(160),""))),0),2),
"KO : Le montant retenu TTC est supérieur au montant présenté TTC. Merci de revoir la ligne de dépense ou plafonner son montant.",
ROUND(IFERROR(VALUE(TRIM(SUBSTITUTE(BH93,CHAR(160),""))),0),2)&gt;
ROUND(IFERROR(VALUE(TRIM(SUBSTITUTE(AA93,CHAR(160),""))),0),2),
"Attention : Le montant retenu HT est supérieur au montant HT présenté. Merci de revoir la ligne de dépense, plafonner son montant, ou justifier la reventillation HT / TVA.",
ROUND(IFERROR(VALUE(TRIM(SUBSTITUTE(BI93,CHAR(160),""))),0),2)&gt;
ROUND(IFERROR(VALUE(TRIM(SUBSTITUTE(AB93,CHAR(160),""))),0),2),
"Attention : Le montant TVA retenu est supérieur au montant TVA présenté. Merci de revoir la ligne de dépense, plafonner son montant, ou justifier la reventillation HT / TVA.",
ROUND(IFERROR(VALUE(TRIM(SUBSTITUTE(AC93,CHAR(160),""))),0),2)=0,
"",
ROUND(IFERROR(VALUE(TRIM(SUBSTITUTE(BJ93,CHAR(160),""))),0),2)=
ROUND(IFERROR(VALUE(TRIM(SUBSTITUTE(AC93,CHAR(160),""))),0),2),
"OK",
ROUND(IFERROR(VALUE(TRIM(SUBSTITUTE(BJ93,CHAR(160),""))),0),2)=0,
"Attention : Montant présenté entièrement rejeté.",
ROUND(IFERROR(VALUE(TRIM(SUBSTITUTE(BJ93,CHAR(160),""))),0),2)&lt;
ROUND(IFERROR(VALUE(TRIM(SUBSTITUTE(AC93,CHAR(160),""))),0),2),
"Attention : Montant présenté partiellement rejeté.",
TRUE,""
))</f>
        <v/>
      </c>
      <c r="BN93" s="554" t="str">
        <f t="shared" si="86"/>
        <v/>
      </c>
      <c r="BO93" s="554" t="str">
        <f t="shared" si="87"/>
        <v/>
      </c>
      <c r="BP93" s="645" t="str">
        <f t="shared" si="88"/>
        <v/>
      </c>
    </row>
    <row r="94" spans="1:68" ht="15" customHeight="1">
      <c r="A94" s="630">
        <v>90</v>
      </c>
      <c r="B94" s="545"/>
      <c r="C94" s="545"/>
      <c r="D94" s="546"/>
      <c r="E94" s="545"/>
      <c r="F94" s="557"/>
      <c r="G94" s="552"/>
      <c r="H94" s="556"/>
      <c r="I94" s="545"/>
      <c r="J94" s="561"/>
      <c r="K94" s="564"/>
      <c r="L94" s="557"/>
      <c r="M94" s="548"/>
      <c r="N94" s="549"/>
      <c r="O94" s="573" t="str">
        <f t="shared" si="54"/>
        <v/>
      </c>
      <c r="P94" s="575"/>
      <c r="Q94" s="550"/>
      <c r="R94" s="549"/>
      <c r="S94" s="549"/>
      <c r="T94" s="573" t="str">
        <f t="shared" si="53"/>
        <v/>
      </c>
      <c r="U94" s="586"/>
      <c r="V94" s="549"/>
      <c r="W94" s="549"/>
      <c r="X94" s="549"/>
      <c r="Y94" s="587" t="str">
        <f t="shared" si="55"/>
        <v/>
      </c>
      <c r="Z94" s="114"/>
      <c r="AA94" s="600" t="str" cm="1">
        <f t="array" ref="AA94">IF((_xlfn.IFS(TRIM(SUBSTITUTE(Z94,CHAR(160),""))="Devis 1",IFERROR(VALUE(TRIM(SUBSTITUTE(M94,CHAR(160),""))),0),TRIM(SUBSTITUTE(Z94,CHAR(160),""))="Devis 2",IFERROR(VALUE(TRIM(SUBSTITUTE(R94,CHAR(160),""))),0),TRIM(SUBSTITUTE(Z94,CHAR(160),""))="Devis 3",IFERROR(VALUE(TRIM(SUBSTITUTE(W94,CHAR(160),""))),0),TRUE,0)*IFERROR(VALUE(TRIM(SUBSTITUTE(D94,CHAR(160),""))),0))=0,"",_xlfn.IFS(TRIM(SUBSTITUTE(Z94,CHAR(160),""))="Devis 1",IFERROR(VALUE(TRIM(SUBSTITUTE(M94,CHAR(160),""))),0),TRIM(SUBSTITUTE(Z94,CHAR(160),""))="Devis 2",IFERROR(VALUE(TRIM(SUBSTITUTE(R94,CHAR(160),""))),0),TRIM(SUBSTITUTE(Z94,CHAR(160),""))="Devis 3",IFERROR(VALUE(TRIM(SUBSTITUTE(W94,CHAR(160),""))),0),TRUE,0)*IFERROR(VALUE(TRIM(SUBSTITUTE(D94,CHAR(160),""))),0))</f>
        <v/>
      </c>
      <c r="AB94" s="551" t="str" cm="1">
        <f t="array" ref="AB94">IF(ROUND((_xlfn.IFS(TRIM(SUBSTITUTE(Z94,CHAR(160),""))="Devis 1",IFERROR(VALUE(TRIM(SUBSTITUTE(N94,CHAR(160),""))),0),TRIM(SUBSTITUTE(Z94,CHAR(160),""))="Devis 2",IFERROR(VALUE(TRIM(SUBSTITUTE(S94,CHAR(160),""))),0),TRIM(SUBSTITUTE(Z94,CHAR(160),""))="Devis 3",IFERROR(VALUE(TRIM(SUBSTITUTE(X94,CHAR(160),""))),0),TRUE,0)*IFERROR(VALUE(TRIM(SUBSTITUTE(D94,CHAR(160),""))),0)),2)=0,IF(AA94&lt;&gt;"",0,""),ROUND((_xlfn.IFS(TRIM(SUBSTITUTE(Z94,CHAR(160),""))="Devis 1",IFERROR(VALUE(TRIM(SUBSTITUTE(N94,CHAR(160),""))),0),TRIM(SUBSTITUTE(Z94,CHAR(160),""))="Devis 2",IFERROR(VALUE(TRIM(SUBSTITUTE(S94,CHAR(160),""))),0),TRIM(SUBSTITUTE(Z94,CHAR(160),""))="Devis 3",IFERROR(VALUE(TRIM(SUBSTITUTE(X94,CHAR(160),""))),0),TRUE,0)*IFERROR(VALUE(TRIM(SUBSTITUTE(D94,CHAR(160),""))),0)),2))</f>
        <v/>
      </c>
      <c r="AC94" s="601" t="str">
        <f t="shared" si="56"/>
        <v/>
      </c>
      <c r="AD94" s="629"/>
      <c r="AE94" s="644" t="str">
        <f t="shared" si="57"/>
        <v/>
      </c>
      <c r="AF94" s="553" t="str">
        <f t="shared" si="58"/>
        <v/>
      </c>
      <c r="AG94" s="553" t="str">
        <f t="shared" si="59"/>
        <v/>
      </c>
      <c r="AH94" s="553" t="str">
        <f t="shared" si="60"/>
        <v/>
      </c>
      <c r="AI94" s="553" t="str">
        <f t="shared" si="61"/>
        <v/>
      </c>
      <c r="AJ94" s="553" t="str">
        <f t="shared" si="62"/>
        <v/>
      </c>
      <c r="AK94" s="553" t="str">
        <f t="shared" si="63"/>
        <v/>
      </c>
      <c r="AL94" s="553" t="str">
        <f t="shared" si="64"/>
        <v/>
      </c>
      <c r="AM94" s="517" t="str">
        <f t="shared" si="65"/>
        <v/>
      </c>
      <c r="AN94" s="651" t="str">
        <f t="shared" si="66"/>
        <v/>
      </c>
      <c r="AO94" s="553" t="str">
        <f t="shared" si="67"/>
        <v/>
      </c>
      <c r="AP94" s="553" t="str">
        <f t="shared" si="68"/>
        <v/>
      </c>
      <c r="AQ94" s="553" t="str">
        <f t="shared" si="69"/>
        <v/>
      </c>
      <c r="AR94" s="573" t="str">
        <f t="shared" si="70"/>
        <v/>
      </c>
      <c r="AS94" s="656" t="str">
        <f t="shared" si="71"/>
        <v/>
      </c>
      <c r="AT94" s="553" t="str">
        <f t="shared" si="72"/>
        <v/>
      </c>
      <c r="AU94" s="553" t="str">
        <f t="shared" si="73"/>
        <v/>
      </c>
      <c r="AV94" s="553" t="str">
        <f t="shared" si="74"/>
        <v/>
      </c>
      <c r="AW94" s="573" t="str">
        <f t="shared" si="75"/>
        <v/>
      </c>
      <c r="AX94" s="657" t="str">
        <f t="shared" si="76"/>
        <v/>
      </c>
      <c r="AY94" s="553" t="str">
        <f t="shared" si="77"/>
        <v/>
      </c>
      <c r="AZ94" s="553" t="str">
        <f t="shared" si="78"/>
        <v/>
      </c>
      <c r="BA94" s="553" t="str">
        <f t="shared" si="79"/>
        <v/>
      </c>
      <c r="BB94" s="596" t="str">
        <f t="shared" si="80"/>
        <v/>
      </c>
      <c r="BC94" s="591" t="str">
        <f t="shared" si="81"/>
        <v/>
      </c>
      <c r="BD94" s="547"/>
      <c r="BE94" s="554" t="str">
        <f t="shared" si="82"/>
        <v/>
      </c>
      <c r="BF94" s="554" t="str">
        <f t="shared" si="83"/>
        <v/>
      </c>
      <c r="BG94" s="606" t="str">
        <f t="shared" si="84"/>
        <v/>
      </c>
      <c r="BH94" s="611" t="str" cm="1">
        <f t="array" ref="BH94">IF($AG94="","",
_xlfn.IFS(
$BC94="Devis 1",
IF(ISBLANK(AP94),"",IFERROR(VALUE(TRIM(SUBSTITUTE(AP94,CHAR(160),""))),0)*IFERROR(VALUE(TRIM(SUBSTITUTE($AG94,CHAR(160),""))),0)),
$BC94="Devis 2",
IF(ISBLANK(AU94),"",IFERROR(VALUE(TRIM(SUBSTITUTE(AU94,CHAR(160),""))),0)*IFERROR(VALUE(TRIM(SUBSTITUTE($AG94,CHAR(160),""))),0)),
$BC94="Devis 3",
IF(ISBLANK(AZ94),"",IFERROR(VALUE(TRIM(SUBSTITUTE(AZ94,CHAR(160),""))),0)*IFERROR(VALUE(TRIM(SUBSTITUTE($AG94,CHAR(160),""))),0)),
TRUE,0
)
)</f>
        <v/>
      </c>
      <c r="BI94" s="611" t="str" cm="1">
        <f t="array" ref="BI94">IF($AG94="","",
_xlfn.IFS(
$BC94="Devis 1",
IF(ISBLANK(AQ94),"",IFERROR(VALUE(TRIM(SUBSTITUTE(AQ94,CHAR(160),""))),0)*IFERROR(VALUE(TRIM(SUBSTITUTE($AG94,CHAR(160),""))),0)),
$BC94="Devis 2",
IF(ISBLANK(AV94),"",IFERROR(VALUE(TRIM(SUBSTITUTE(AV94,CHAR(160),""))),0)*IFERROR(VALUE(TRIM(SUBSTITUTE($AG94,CHAR(160),""))),0)),
$BC94="Devis 3",
IF(ISBLANK(BA94),"",IFERROR(VALUE(TRIM(SUBSTITUTE(BA94,CHAR(160),""))),0)*IFERROR(VALUE(TRIM(SUBSTITUTE($AG94,CHAR(160),""))),0)),
TRUE,0
)
)</f>
        <v/>
      </c>
      <c r="BJ94" s="612" t="str">
        <f t="shared" si="85"/>
        <v/>
      </c>
      <c r="BK94" s="608"/>
      <c r="BL94" s="555" t="str" cm="1">
        <f t="array" ref="BL94">IF(OR(BJ94="",BG94="",BH94="",BE94="",BI94="",BF94=""),"",_xlfn.IFS(
ROUND(IFERROR(VALUE(TRIM(SUBSTITUTE(BJ94,CHAR(160),""))),0),2)&gt;
ROUND(IFERROR(VALUE(TRIM(SUBSTITUTE(BG94,CHAR(160),""))),0),2),
"KO : Le montant retenu TTC est supérieur au montant raisonnable TTC. Merci de revoir la ligne de dépense ou plafonner son montant.",
ROUND(IFERROR(VALUE(TRIM(SUBSTITUTE(BH94,CHAR(160),""))),0),2)&gt;
ROUND(IFERROR(VALUE(TRIM(SUBSTITUTE(BE94,CHAR(160),""))),0),2),
"Attention : Le montant retenu HT est supérieur au montant HT raisonnable. Merci de revoir la ligne de dépense, plafonner son montant, ou justifier la reventillation HT / TVA.",
ROUND(IFERROR(VALUE(TRIM(SUBSTITUTE(BI94,CHAR(160),""))),0),2)&gt;
ROUND(IFERROR(VALUE(TRIM(SUBSTITUTE(BF94,CHAR(160),""))),0),2),
"Attention : Le montant TVA retenu est supérieur au montant TVA raisonnable. Merci de revoir la ligne de dépense, plafonner son montant, ou justifier la reventillation HT / TVA.",
ROUND(IFERROR(VALUE(TRIM(SUBSTITUTE(BJ94,CHAR(160),""))),0),2)&gt;
ROUND(IFERROR(VALUE(TRIM(SUBSTITUTE(MIN(O94,T94,Y94),CHAR(160),""))),0),2),
"Attention : Le devis retenu n'est pas le moins cher. Une justification de la part du porteur est nécessaire.",
ROUND(IFERROR(VALUE(TRIM(SUBSTITUTE(BJ94,CHAR(160),""))),0),2)=0,
"Attention : montant présenté entièrement écarté",
ROUND(IFERROR(VALUE(TRIM(SUBSTITUTE(BG94,CHAR(160),""))),0),2)=
ROUND(IFERROR(VALUE(TRIM(SUBSTITUTE(BJ94,CHAR(160),""))),0),2),
"OK",
ROUND(IFERROR(VALUE(TRIM(SUBSTITUTE(BG94,CHAR(160),""))),0),2)&gt;
ROUND(IFERROR(VALUE(TRIM(SUBSTITUTE(BJ94,CHAR(160),""))),0),2),
" OK : Montant instruit inférieur au montant raisonnable.",
TRUE,""
))</f>
        <v/>
      </c>
      <c r="BM94" s="555" t="str" cm="1">
        <f t="array" ref="BM94">IF(OR(BJ94="",AC94="",BH94="",AA94="",BI94="",AB94=""),"",_xlfn.IFS(
ROUND(IFERROR(VALUE(TRIM(SUBSTITUTE(BJ94,CHAR(160),""))),0),2)&gt;
ROUND(IFERROR(VALUE(TRIM(SUBSTITUTE(AC94,CHAR(160),""))),0),2),
"KO : Le montant retenu TTC est supérieur au montant présenté TTC. Merci de revoir la ligne de dépense ou plafonner son montant.",
ROUND(IFERROR(VALUE(TRIM(SUBSTITUTE(BH94,CHAR(160),""))),0),2)&gt;
ROUND(IFERROR(VALUE(TRIM(SUBSTITUTE(AA94,CHAR(160),""))),0),2),
"Attention : Le montant retenu HT est supérieur au montant HT présenté. Merci de revoir la ligne de dépense, plafonner son montant, ou justifier la reventillation HT / TVA.",
ROUND(IFERROR(VALUE(TRIM(SUBSTITUTE(BI94,CHAR(160),""))),0),2)&gt;
ROUND(IFERROR(VALUE(TRIM(SUBSTITUTE(AB94,CHAR(160),""))),0),2),
"Attention : Le montant TVA retenu est supérieur au montant TVA présenté. Merci de revoir la ligne de dépense, plafonner son montant, ou justifier la reventillation HT / TVA.",
ROUND(IFERROR(VALUE(TRIM(SUBSTITUTE(AC94,CHAR(160),""))),0),2)=0,
"",
ROUND(IFERROR(VALUE(TRIM(SUBSTITUTE(BJ94,CHAR(160),""))),0),2)=
ROUND(IFERROR(VALUE(TRIM(SUBSTITUTE(AC94,CHAR(160),""))),0),2),
"OK",
ROUND(IFERROR(VALUE(TRIM(SUBSTITUTE(BJ94,CHAR(160),""))),0),2)=0,
"Attention : Montant présenté entièrement rejeté.",
ROUND(IFERROR(VALUE(TRIM(SUBSTITUTE(BJ94,CHAR(160),""))),0),2)&lt;
ROUND(IFERROR(VALUE(TRIM(SUBSTITUTE(AC94,CHAR(160),""))),0),2),
"Attention : Montant présenté partiellement rejeté.",
TRUE,""
))</f>
        <v/>
      </c>
      <c r="BN94" s="554" t="str">
        <f t="shared" si="86"/>
        <v/>
      </c>
      <c r="BO94" s="554" t="str">
        <f t="shared" si="87"/>
        <v/>
      </c>
      <c r="BP94" s="645" t="str">
        <f t="shared" si="88"/>
        <v/>
      </c>
    </row>
    <row r="95" spans="1:68" ht="15" customHeight="1">
      <c r="A95" s="630">
        <v>91</v>
      </c>
      <c r="B95" s="545"/>
      <c r="C95" s="545"/>
      <c r="D95" s="546"/>
      <c r="E95" s="545"/>
      <c r="F95" s="557"/>
      <c r="G95" s="552"/>
      <c r="H95" s="556"/>
      <c r="I95" s="545"/>
      <c r="J95" s="561"/>
      <c r="K95" s="564"/>
      <c r="L95" s="557"/>
      <c r="M95" s="548"/>
      <c r="N95" s="549"/>
      <c r="O95" s="573" t="str">
        <f t="shared" si="54"/>
        <v/>
      </c>
      <c r="P95" s="575"/>
      <c r="Q95" s="550"/>
      <c r="R95" s="549"/>
      <c r="S95" s="549"/>
      <c r="T95" s="573" t="str">
        <f t="shared" si="53"/>
        <v/>
      </c>
      <c r="U95" s="586"/>
      <c r="V95" s="549"/>
      <c r="W95" s="549"/>
      <c r="X95" s="549"/>
      <c r="Y95" s="587" t="str">
        <f t="shared" si="55"/>
        <v/>
      </c>
      <c r="Z95" s="114"/>
      <c r="AA95" s="600" t="str" cm="1">
        <f t="array" ref="AA95">IF((_xlfn.IFS(TRIM(SUBSTITUTE(Z95,CHAR(160),""))="Devis 1",IFERROR(VALUE(TRIM(SUBSTITUTE(M95,CHAR(160),""))),0),TRIM(SUBSTITUTE(Z95,CHAR(160),""))="Devis 2",IFERROR(VALUE(TRIM(SUBSTITUTE(R95,CHAR(160),""))),0),TRIM(SUBSTITUTE(Z95,CHAR(160),""))="Devis 3",IFERROR(VALUE(TRIM(SUBSTITUTE(W95,CHAR(160),""))),0),TRUE,0)*IFERROR(VALUE(TRIM(SUBSTITUTE(D95,CHAR(160),""))),0))=0,"",_xlfn.IFS(TRIM(SUBSTITUTE(Z95,CHAR(160),""))="Devis 1",IFERROR(VALUE(TRIM(SUBSTITUTE(M95,CHAR(160),""))),0),TRIM(SUBSTITUTE(Z95,CHAR(160),""))="Devis 2",IFERROR(VALUE(TRIM(SUBSTITUTE(R95,CHAR(160),""))),0),TRIM(SUBSTITUTE(Z95,CHAR(160),""))="Devis 3",IFERROR(VALUE(TRIM(SUBSTITUTE(W95,CHAR(160),""))),0),TRUE,0)*IFERROR(VALUE(TRIM(SUBSTITUTE(D95,CHAR(160),""))),0))</f>
        <v/>
      </c>
      <c r="AB95" s="551" t="str" cm="1">
        <f t="array" ref="AB95">IF(ROUND((_xlfn.IFS(TRIM(SUBSTITUTE(Z95,CHAR(160),""))="Devis 1",IFERROR(VALUE(TRIM(SUBSTITUTE(N95,CHAR(160),""))),0),TRIM(SUBSTITUTE(Z95,CHAR(160),""))="Devis 2",IFERROR(VALUE(TRIM(SUBSTITUTE(S95,CHAR(160),""))),0),TRIM(SUBSTITUTE(Z95,CHAR(160),""))="Devis 3",IFERROR(VALUE(TRIM(SUBSTITUTE(X95,CHAR(160),""))),0),TRUE,0)*IFERROR(VALUE(TRIM(SUBSTITUTE(D95,CHAR(160),""))),0)),2)=0,IF(AA95&lt;&gt;"",0,""),ROUND((_xlfn.IFS(TRIM(SUBSTITUTE(Z95,CHAR(160),""))="Devis 1",IFERROR(VALUE(TRIM(SUBSTITUTE(N95,CHAR(160),""))),0),TRIM(SUBSTITUTE(Z95,CHAR(160),""))="Devis 2",IFERROR(VALUE(TRIM(SUBSTITUTE(S95,CHAR(160),""))),0),TRIM(SUBSTITUTE(Z95,CHAR(160),""))="Devis 3",IFERROR(VALUE(TRIM(SUBSTITUTE(X95,CHAR(160),""))),0),TRUE,0)*IFERROR(VALUE(TRIM(SUBSTITUTE(D95,CHAR(160),""))),0)),2))</f>
        <v/>
      </c>
      <c r="AC95" s="601" t="str">
        <f t="shared" si="56"/>
        <v/>
      </c>
      <c r="AD95" s="629"/>
      <c r="AE95" s="644" t="str">
        <f t="shared" si="57"/>
        <v/>
      </c>
      <c r="AF95" s="553" t="str">
        <f t="shared" si="58"/>
        <v/>
      </c>
      <c r="AG95" s="553" t="str">
        <f t="shared" si="59"/>
        <v/>
      </c>
      <c r="AH95" s="553" t="str">
        <f t="shared" si="60"/>
        <v/>
      </c>
      <c r="AI95" s="553" t="str">
        <f t="shared" si="61"/>
        <v/>
      </c>
      <c r="AJ95" s="553" t="str">
        <f t="shared" si="62"/>
        <v/>
      </c>
      <c r="AK95" s="553" t="str">
        <f t="shared" si="63"/>
        <v/>
      </c>
      <c r="AL95" s="553" t="str">
        <f t="shared" si="64"/>
        <v/>
      </c>
      <c r="AM95" s="517" t="str">
        <f t="shared" si="65"/>
        <v/>
      </c>
      <c r="AN95" s="651" t="str">
        <f t="shared" si="66"/>
        <v/>
      </c>
      <c r="AO95" s="553" t="str">
        <f t="shared" si="67"/>
        <v/>
      </c>
      <c r="AP95" s="553" t="str">
        <f t="shared" si="68"/>
        <v/>
      </c>
      <c r="AQ95" s="553" t="str">
        <f t="shared" si="69"/>
        <v/>
      </c>
      <c r="AR95" s="573" t="str">
        <f t="shared" si="70"/>
        <v/>
      </c>
      <c r="AS95" s="656" t="str">
        <f t="shared" si="71"/>
        <v/>
      </c>
      <c r="AT95" s="553" t="str">
        <f t="shared" si="72"/>
        <v/>
      </c>
      <c r="AU95" s="553" t="str">
        <f t="shared" si="73"/>
        <v/>
      </c>
      <c r="AV95" s="553" t="str">
        <f t="shared" si="74"/>
        <v/>
      </c>
      <c r="AW95" s="573" t="str">
        <f t="shared" si="75"/>
        <v/>
      </c>
      <c r="AX95" s="657" t="str">
        <f t="shared" si="76"/>
        <v/>
      </c>
      <c r="AY95" s="553" t="str">
        <f t="shared" si="77"/>
        <v/>
      </c>
      <c r="AZ95" s="553" t="str">
        <f t="shared" si="78"/>
        <v/>
      </c>
      <c r="BA95" s="553" t="str">
        <f t="shared" si="79"/>
        <v/>
      </c>
      <c r="BB95" s="596" t="str">
        <f t="shared" si="80"/>
        <v/>
      </c>
      <c r="BC95" s="591" t="str">
        <f t="shared" si="81"/>
        <v/>
      </c>
      <c r="BD95" s="547"/>
      <c r="BE95" s="554" t="str">
        <f t="shared" si="82"/>
        <v/>
      </c>
      <c r="BF95" s="554" t="str">
        <f t="shared" si="83"/>
        <v/>
      </c>
      <c r="BG95" s="606" t="str">
        <f t="shared" si="84"/>
        <v/>
      </c>
      <c r="BH95" s="611" t="str" cm="1">
        <f t="array" ref="BH95">IF($AG95="","",
_xlfn.IFS(
$BC95="Devis 1",
IF(ISBLANK(AP95),"",IFERROR(VALUE(TRIM(SUBSTITUTE(AP95,CHAR(160),""))),0)*IFERROR(VALUE(TRIM(SUBSTITUTE($AG95,CHAR(160),""))),0)),
$BC95="Devis 2",
IF(ISBLANK(AU95),"",IFERROR(VALUE(TRIM(SUBSTITUTE(AU95,CHAR(160),""))),0)*IFERROR(VALUE(TRIM(SUBSTITUTE($AG95,CHAR(160),""))),0)),
$BC95="Devis 3",
IF(ISBLANK(AZ95),"",IFERROR(VALUE(TRIM(SUBSTITUTE(AZ95,CHAR(160),""))),0)*IFERROR(VALUE(TRIM(SUBSTITUTE($AG95,CHAR(160),""))),0)),
TRUE,0
)
)</f>
        <v/>
      </c>
      <c r="BI95" s="611" t="str" cm="1">
        <f t="array" ref="BI95">IF($AG95="","",
_xlfn.IFS(
$BC95="Devis 1",
IF(ISBLANK(AQ95),"",IFERROR(VALUE(TRIM(SUBSTITUTE(AQ95,CHAR(160),""))),0)*IFERROR(VALUE(TRIM(SUBSTITUTE($AG95,CHAR(160),""))),0)),
$BC95="Devis 2",
IF(ISBLANK(AV95),"",IFERROR(VALUE(TRIM(SUBSTITUTE(AV95,CHAR(160),""))),0)*IFERROR(VALUE(TRIM(SUBSTITUTE($AG95,CHAR(160),""))),0)),
$BC95="Devis 3",
IF(ISBLANK(BA95),"",IFERROR(VALUE(TRIM(SUBSTITUTE(BA95,CHAR(160),""))),0)*IFERROR(VALUE(TRIM(SUBSTITUTE($AG95,CHAR(160),""))),0)),
TRUE,0
)
)</f>
        <v/>
      </c>
      <c r="BJ95" s="612" t="str">
        <f t="shared" si="85"/>
        <v/>
      </c>
      <c r="BK95" s="608"/>
      <c r="BL95" s="555" t="str" cm="1">
        <f t="array" ref="BL95">IF(OR(BJ95="",BG95="",BH95="",BE95="",BI95="",BF95=""),"",_xlfn.IFS(
ROUND(IFERROR(VALUE(TRIM(SUBSTITUTE(BJ95,CHAR(160),""))),0),2)&gt;
ROUND(IFERROR(VALUE(TRIM(SUBSTITUTE(BG95,CHAR(160),""))),0),2),
"KO : Le montant retenu TTC est supérieur au montant raisonnable TTC. Merci de revoir la ligne de dépense ou plafonner son montant.",
ROUND(IFERROR(VALUE(TRIM(SUBSTITUTE(BH95,CHAR(160),""))),0),2)&gt;
ROUND(IFERROR(VALUE(TRIM(SUBSTITUTE(BE95,CHAR(160),""))),0),2),
"Attention : Le montant retenu HT est supérieur au montant HT raisonnable. Merci de revoir la ligne de dépense, plafonner son montant, ou justifier la reventillation HT / TVA.",
ROUND(IFERROR(VALUE(TRIM(SUBSTITUTE(BI95,CHAR(160),""))),0),2)&gt;
ROUND(IFERROR(VALUE(TRIM(SUBSTITUTE(BF95,CHAR(160),""))),0),2),
"Attention : Le montant TVA retenu est supérieur au montant TVA raisonnable. Merci de revoir la ligne de dépense, plafonner son montant, ou justifier la reventillation HT / TVA.",
ROUND(IFERROR(VALUE(TRIM(SUBSTITUTE(BJ95,CHAR(160),""))),0),2)&gt;
ROUND(IFERROR(VALUE(TRIM(SUBSTITUTE(MIN(O95,T95,Y95),CHAR(160),""))),0),2),
"Attention : Le devis retenu n'est pas le moins cher. Une justification de la part du porteur est nécessaire.",
ROUND(IFERROR(VALUE(TRIM(SUBSTITUTE(BJ95,CHAR(160),""))),0),2)=0,
"Attention : montant présenté entièrement écarté",
ROUND(IFERROR(VALUE(TRIM(SUBSTITUTE(BG95,CHAR(160),""))),0),2)=
ROUND(IFERROR(VALUE(TRIM(SUBSTITUTE(BJ95,CHAR(160),""))),0),2),
"OK",
ROUND(IFERROR(VALUE(TRIM(SUBSTITUTE(BG95,CHAR(160),""))),0),2)&gt;
ROUND(IFERROR(VALUE(TRIM(SUBSTITUTE(BJ95,CHAR(160),""))),0),2),
" OK : Montant instruit inférieur au montant raisonnable.",
TRUE,""
))</f>
        <v/>
      </c>
      <c r="BM95" s="555" t="str" cm="1">
        <f t="array" ref="BM95">IF(OR(BJ95="",AC95="",BH95="",AA95="",BI95="",AB95=""),"",_xlfn.IFS(
ROUND(IFERROR(VALUE(TRIM(SUBSTITUTE(BJ95,CHAR(160),""))),0),2)&gt;
ROUND(IFERROR(VALUE(TRIM(SUBSTITUTE(AC95,CHAR(160),""))),0),2),
"KO : Le montant retenu TTC est supérieur au montant présenté TTC. Merci de revoir la ligne de dépense ou plafonner son montant.",
ROUND(IFERROR(VALUE(TRIM(SUBSTITUTE(BH95,CHAR(160),""))),0),2)&gt;
ROUND(IFERROR(VALUE(TRIM(SUBSTITUTE(AA95,CHAR(160),""))),0),2),
"Attention : Le montant retenu HT est supérieur au montant HT présenté. Merci de revoir la ligne de dépense, plafonner son montant, ou justifier la reventillation HT / TVA.",
ROUND(IFERROR(VALUE(TRIM(SUBSTITUTE(BI95,CHAR(160),""))),0),2)&gt;
ROUND(IFERROR(VALUE(TRIM(SUBSTITUTE(AB95,CHAR(160),""))),0),2),
"Attention : Le montant TVA retenu est supérieur au montant TVA présenté. Merci de revoir la ligne de dépense, plafonner son montant, ou justifier la reventillation HT / TVA.",
ROUND(IFERROR(VALUE(TRIM(SUBSTITUTE(AC95,CHAR(160),""))),0),2)=0,
"",
ROUND(IFERROR(VALUE(TRIM(SUBSTITUTE(BJ95,CHAR(160),""))),0),2)=
ROUND(IFERROR(VALUE(TRIM(SUBSTITUTE(AC95,CHAR(160),""))),0),2),
"OK",
ROUND(IFERROR(VALUE(TRIM(SUBSTITUTE(BJ95,CHAR(160),""))),0),2)=0,
"Attention : Montant présenté entièrement rejeté.",
ROUND(IFERROR(VALUE(TRIM(SUBSTITUTE(BJ95,CHAR(160),""))),0),2)&lt;
ROUND(IFERROR(VALUE(TRIM(SUBSTITUTE(AC95,CHAR(160),""))),0),2),
"Attention : Montant présenté partiellement rejeté.",
TRUE,""
))</f>
        <v/>
      </c>
      <c r="BN95" s="554" t="str">
        <f t="shared" si="86"/>
        <v/>
      </c>
      <c r="BO95" s="554" t="str">
        <f t="shared" si="87"/>
        <v/>
      </c>
      <c r="BP95" s="645" t="str">
        <f t="shared" si="88"/>
        <v/>
      </c>
    </row>
    <row r="96" spans="1:68" ht="15" customHeight="1">
      <c r="A96" s="630">
        <v>92</v>
      </c>
      <c r="B96" s="545"/>
      <c r="C96" s="545"/>
      <c r="D96" s="546"/>
      <c r="E96" s="545"/>
      <c r="F96" s="557"/>
      <c r="G96" s="552"/>
      <c r="H96" s="556"/>
      <c r="I96" s="545"/>
      <c r="J96" s="561"/>
      <c r="K96" s="564"/>
      <c r="L96" s="557"/>
      <c r="M96" s="548"/>
      <c r="N96" s="549"/>
      <c r="O96" s="573" t="str">
        <f t="shared" si="54"/>
        <v/>
      </c>
      <c r="P96" s="575"/>
      <c r="Q96" s="550"/>
      <c r="R96" s="549"/>
      <c r="S96" s="549"/>
      <c r="T96" s="573" t="str">
        <f t="shared" si="53"/>
        <v/>
      </c>
      <c r="U96" s="586"/>
      <c r="V96" s="549"/>
      <c r="W96" s="549"/>
      <c r="X96" s="549"/>
      <c r="Y96" s="587" t="str">
        <f t="shared" si="55"/>
        <v/>
      </c>
      <c r="Z96" s="114"/>
      <c r="AA96" s="600" t="str" cm="1">
        <f t="array" ref="AA96">IF((_xlfn.IFS(TRIM(SUBSTITUTE(Z96,CHAR(160),""))="Devis 1",IFERROR(VALUE(TRIM(SUBSTITUTE(M96,CHAR(160),""))),0),TRIM(SUBSTITUTE(Z96,CHAR(160),""))="Devis 2",IFERROR(VALUE(TRIM(SUBSTITUTE(R96,CHAR(160),""))),0),TRIM(SUBSTITUTE(Z96,CHAR(160),""))="Devis 3",IFERROR(VALUE(TRIM(SUBSTITUTE(W96,CHAR(160),""))),0),TRUE,0)*IFERROR(VALUE(TRIM(SUBSTITUTE(D96,CHAR(160),""))),0))=0,"",_xlfn.IFS(TRIM(SUBSTITUTE(Z96,CHAR(160),""))="Devis 1",IFERROR(VALUE(TRIM(SUBSTITUTE(M96,CHAR(160),""))),0),TRIM(SUBSTITUTE(Z96,CHAR(160),""))="Devis 2",IFERROR(VALUE(TRIM(SUBSTITUTE(R96,CHAR(160),""))),0),TRIM(SUBSTITUTE(Z96,CHAR(160),""))="Devis 3",IFERROR(VALUE(TRIM(SUBSTITUTE(W96,CHAR(160),""))),0),TRUE,0)*IFERROR(VALUE(TRIM(SUBSTITUTE(D96,CHAR(160),""))),0))</f>
        <v/>
      </c>
      <c r="AB96" s="551" t="str" cm="1">
        <f t="array" ref="AB96">IF(ROUND((_xlfn.IFS(TRIM(SUBSTITUTE(Z96,CHAR(160),""))="Devis 1",IFERROR(VALUE(TRIM(SUBSTITUTE(N96,CHAR(160),""))),0),TRIM(SUBSTITUTE(Z96,CHAR(160),""))="Devis 2",IFERROR(VALUE(TRIM(SUBSTITUTE(S96,CHAR(160),""))),0),TRIM(SUBSTITUTE(Z96,CHAR(160),""))="Devis 3",IFERROR(VALUE(TRIM(SUBSTITUTE(X96,CHAR(160),""))),0),TRUE,0)*IFERROR(VALUE(TRIM(SUBSTITUTE(D96,CHAR(160),""))),0)),2)=0,IF(AA96&lt;&gt;"",0,""),ROUND((_xlfn.IFS(TRIM(SUBSTITUTE(Z96,CHAR(160),""))="Devis 1",IFERROR(VALUE(TRIM(SUBSTITUTE(N96,CHAR(160),""))),0),TRIM(SUBSTITUTE(Z96,CHAR(160),""))="Devis 2",IFERROR(VALUE(TRIM(SUBSTITUTE(S96,CHAR(160),""))),0),TRIM(SUBSTITUTE(Z96,CHAR(160),""))="Devis 3",IFERROR(VALUE(TRIM(SUBSTITUTE(X96,CHAR(160),""))),0),TRUE,0)*IFERROR(VALUE(TRIM(SUBSTITUTE(D96,CHAR(160),""))),0)),2))</f>
        <v/>
      </c>
      <c r="AC96" s="601" t="str">
        <f t="shared" si="56"/>
        <v/>
      </c>
      <c r="AD96" s="629"/>
      <c r="AE96" s="644" t="str">
        <f t="shared" si="57"/>
        <v/>
      </c>
      <c r="AF96" s="553" t="str">
        <f t="shared" si="58"/>
        <v/>
      </c>
      <c r="AG96" s="553" t="str">
        <f t="shared" si="59"/>
        <v/>
      </c>
      <c r="AH96" s="553" t="str">
        <f t="shared" si="60"/>
        <v/>
      </c>
      <c r="AI96" s="553" t="str">
        <f t="shared" si="61"/>
        <v/>
      </c>
      <c r="AJ96" s="553" t="str">
        <f t="shared" si="62"/>
        <v/>
      </c>
      <c r="AK96" s="553" t="str">
        <f t="shared" si="63"/>
        <v/>
      </c>
      <c r="AL96" s="553" t="str">
        <f t="shared" si="64"/>
        <v/>
      </c>
      <c r="AM96" s="517" t="str">
        <f t="shared" si="65"/>
        <v/>
      </c>
      <c r="AN96" s="651" t="str">
        <f t="shared" si="66"/>
        <v/>
      </c>
      <c r="AO96" s="553" t="str">
        <f t="shared" si="67"/>
        <v/>
      </c>
      <c r="AP96" s="553" t="str">
        <f t="shared" si="68"/>
        <v/>
      </c>
      <c r="AQ96" s="553" t="str">
        <f t="shared" si="69"/>
        <v/>
      </c>
      <c r="AR96" s="573" t="str">
        <f t="shared" si="70"/>
        <v/>
      </c>
      <c r="AS96" s="656" t="str">
        <f t="shared" si="71"/>
        <v/>
      </c>
      <c r="AT96" s="553" t="str">
        <f t="shared" si="72"/>
        <v/>
      </c>
      <c r="AU96" s="553" t="str">
        <f t="shared" si="73"/>
        <v/>
      </c>
      <c r="AV96" s="553" t="str">
        <f t="shared" si="74"/>
        <v/>
      </c>
      <c r="AW96" s="573" t="str">
        <f t="shared" si="75"/>
        <v/>
      </c>
      <c r="AX96" s="657" t="str">
        <f t="shared" si="76"/>
        <v/>
      </c>
      <c r="AY96" s="553" t="str">
        <f t="shared" si="77"/>
        <v/>
      </c>
      <c r="AZ96" s="553" t="str">
        <f t="shared" si="78"/>
        <v/>
      </c>
      <c r="BA96" s="553" t="str">
        <f t="shared" si="79"/>
        <v/>
      </c>
      <c r="BB96" s="596" t="str">
        <f t="shared" si="80"/>
        <v/>
      </c>
      <c r="BC96" s="591" t="str">
        <f t="shared" si="81"/>
        <v/>
      </c>
      <c r="BD96" s="547"/>
      <c r="BE96" s="554" t="str">
        <f t="shared" si="82"/>
        <v/>
      </c>
      <c r="BF96" s="554" t="str">
        <f t="shared" si="83"/>
        <v/>
      </c>
      <c r="BG96" s="606" t="str">
        <f t="shared" si="84"/>
        <v/>
      </c>
      <c r="BH96" s="611" t="str" cm="1">
        <f t="array" ref="BH96">IF($AG96="","",
_xlfn.IFS(
$BC96="Devis 1",
IF(ISBLANK(AP96),"",IFERROR(VALUE(TRIM(SUBSTITUTE(AP96,CHAR(160),""))),0)*IFERROR(VALUE(TRIM(SUBSTITUTE($AG96,CHAR(160),""))),0)),
$BC96="Devis 2",
IF(ISBLANK(AU96),"",IFERROR(VALUE(TRIM(SUBSTITUTE(AU96,CHAR(160),""))),0)*IFERROR(VALUE(TRIM(SUBSTITUTE($AG96,CHAR(160),""))),0)),
$BC96="Devis 3",
IF(ISBLANK(AZ96),"",IFERROR(VALUE(TRIM(SUBSTITUTE(AZ96,CHAR(160),""))),0)*IFERROR(VALUE(TRIM(SUBSTITUTE($AG96,CHAR(160),""))),0)),
TRUE,0
)
)</f>
        <v/>
      </c>
      <c r="BI96" s="611" t="str" cm="1">
        <f t="array" ref="BI96">IF($AG96="","",
_xlfn.IFS(
$BC96="Devis 1",
IF(ISBLANK(AQ96),"",IFERROR(VALUE(TRIM(SUBSTITUTE(AQ96,CHAR(160),""))),0)*IFERROR(VALUE(TRIM(SUBSTITUTE($AG96,CHAR(160),""))),0)),
$BC96="Devis 2",
IF(ISBLANK(AV96),"",IFERROR(VALUE(TRIM(SUBSTITUTE(AV96,CHAR(160),""))),0)*IFERROR(VALUE(TRIM(SUBSTITUTE($AG96,CHAR(160),""))),0)),
$BC96="Devis 3",
IF(ISBLANK(BA96),"",IFERROR(VALUE(TRIM(SUBSTITUTE(BA96,CHAR(160),""))),0)*IFERROR(VALUE(TRIM(SUBSTITUTE($AG96,CHAR(160),""))),0)),
TRUE,0
)
)</f>
        <v/>
      </c>
      <c r="BJ96" s="612" t="str">
        <f t="shared" si="85"/>
        <v/>
      </c>
      <c r="BK96" s="608"/>
      <c r="BL96" s="555" t="str" cm="1">
        <f t="array" ref="BL96">IF(OR(BJ96="",BG96="",BH96="",BE96="",BI96="",BF96=""),"",_xlfn.IFS(
ROUND(IFERROR(VALUE(TRIM(SUBSTITUTE(BJ96,CHAR(160),""))),0),2)&gt;
ROUND(IFERROR(VALUE(TRIM(SUBSTITUTE(BG96,CHAR(160),""))),0),2),
"KO : Le montant retenu TTC est supérieur au montant raisonnable TTC. Merci de revoir la ligne de dépense ou plafonner son montant.",
ROUND(IFERROR(VALUE(TRIM(SUBSTITUTE(BH96,CHAR(160),""))),0),2)&gt;
ROUND(IFERROR(VALUE(TRIM(SUBSTITUTE(BE96,CHAR(160),""))),0),2),
"Attention : Le montant retenu HT est supérieur au montant HT raisonnable. Merci de revoir la ligne de dépense, plafonner son montant, ou justifier la reventillation HT / TVA.",
ROUND(IFERROR(VALUE(TRIM(SUBSTITUTE(BI96,CHAR(160),""))),0),2)&gt;
ROUND(IFERROR(VALUE(TRIM(SUBSTITUTE(BF96,CHAR(160),""))),0),2),
"Attention : Le montant TVA retenu est supérieur au montant TVA raisonnable. Merci de revoir la ligne de dépense, plafonner son montant, ou justifier la reventillation HT / TVA.",
ROUND(IFERROR(VALUE(TRIM(SUBSTITUTE(BJ96,CHAR(160),""))),0),2)&gt;
ROUND(IFERROR(VALUE(TRIM(SUBSTITUTE(MIN(O96,T96,Y96),CHAR(160),""))),0),2),
"Attention : Le devis retenu n'est pas le moins cher. Une justification de la part du porteur est nécessaire.",
ROUND(IFERROR(VALUE(TRIM(SUBSTITUTE(BJ96,CHAR(160),""))),0),2)=0,
"Attention : montant présenté entièrement écarté",
ROUND(IFERROR(VALUE(TRIM(SUBSTITUTE(BG96,CHAR(160),""))),0),2)=
ROUND(IFERROR(VALUE(TRIM(SUBSTITUTE(BJ96,CHAR(160),""))),0),2),
"OK",
ROUND(IFERROR(VALUE(TRIM(SUBSTITUTE(BG96,CHAR(160),""))),0),2)&gt;
ROUND(IFERROR(VALUE(TRIM(SUBSTITUTE(BJ96,CHAR(160),""))),0),2),
" OK : Montant instruit inférieur au montant raisonnable.",
TRUE,""
))</f>
        <v/>
      </c>
      <c r="BM96" s="555" t="str" cm="1">
        <f t="array" ref="BM96">IF(OR(BJ96="",AC96="",BH96="",AA96="",BI96="",AB96=""),"",_xlfn.IFS(
ROUND(IFERROR(VALUE(TRIM(SUBSTITUTE(BJ96,CHAR(160),""))),0),2)&gt;
ROUND(IFERROR(VALUE(TRIM(SUBSTITUTE(AC96,CHAR(160),""))),0),2),
"KO : Le montant retenu TTC est supérieur au montant présenté TTC. Merci de revoir la ligne de dépense ou plafonner son montant.",
ROUND(IFERROR(VALUE(TRIM(SUBSTITUTE(BH96,CHAR(160),""))),0),2)&gt;
ROUND(IFERROR(VALUE(TRIM(SUBSTITUTE(AA96,CHAR(160),""))),0),2),
"Attention : Le montant retenu HT est supérieur au montant HT présenté. Merci de revoir la ligne de dépense, plafonner son montant, ou justifier la reventillation HT / TVA.",
ROUND(IFERROR(VALUE(TRIM(SUBSTITUTE(BI96,CHAR(160),""))),0),2)&gt;
ROUND(IFERROR(VALUE(TRIM(SUBSTITUTE(AB96,CHAR(160),""))),0),2),
"Attention : Le montant TVA retenu est supérieur au montant TVA présenté. Merci de revoir la ligne de dépense, plafonner son montant, ou justifier la reventillation HT / TVA.",
ROUND(IFERROR(VALUE(TRIM(SUBSTITUTE(AC96,CHAR(160),""))),0),2)=0,
"",
ROUND(IFERROR(VALUE(TRIM(SUBSTITUTE(BJ96,CHAR(160),""))),0),2)=
ROUND(IFERROR(VALUE(TRIM(SUBSTITUTE(AC96,CHAR(160),""))),0),2),
"OK",
ROUND(IFERROR(VALUE(TRIM(SUBSTITUTE(BJ96,CHAR(160),""))),0),2)=0,
"Attention : Montant présenté entièrement rejeté.",
ROUND(IFERROR(VALUE(TRIM(SUBSTITUTE(BJ96,CHAR(160),""))),0),2)&lt;
ROUND(IFERROR(VALUE(TRIM(SUBSTITUTE(AC96,CHAR(160),""))),0),2),
"Attention : Montant présenté partiellement rejeté.",
TRUE,""
))</f>
        <v/>
      </c>
      <c r="BN96" s="554" t="str">
        <f t="shared" si="86"/>
        <v/>
      </c>
      <c r="BO96" s="554" t="str">
        <f t="shared" si="87"/>
        <v/>
      </c>
      <c r="BP96" s="645" t="str">
        <f t="shared" si="88"/>
        <v/>
      </c>
    </row>
    <row r="97" spans="1:68" ht="15" customHeight="1">
      <c r="A97" s="630">
        <v>93</v>
      </c>
      <c r="B97" s="545"/>
      <c r="C97" s="545"/>
      <c r="D97" s="546"/>
      <c r="E97" s="545"/>
      <c r="F97" s="557"/>
      <c r="G97" s="552"/>
      <c r="H97" s="556"/>
      <c r="I97" s="545"/>
      <c r="J97" s="561"/>
      <c r="K97" s="564"/>
      <c r="L97" s="557"/>
      <c r="M97" s="548"/>
      <c r="N97" s="549"/>
      <c r="O97" s="573" t="str">
        <f t="shared" si="54"/>
        <v/>
      </c>
      <c r="P97" s="575"/>
      <c r="Q97" s="550"/>
      <c r="R97" s="549"/>
      <c r="S97" s="549"/>
      <c r="T97" s="573" t="str">
        <f t="shared" si="53"/>
        <v/>
      </c>
      <c r="U97" s="586"/>
      <c r="V97" s="549"/>
      <c r="W97" s="549"/>
      <c r="X97" s="549"/>
      <c r="Y97" s="587" t="str">
        <f t="shared" si="55"/>
        <v/>
      </c>
      <c r="Z97" s="114"/>
      <c r="AA97" s="600" t="str" cm="1">
        <f t="array" ref="AA97">IF((_xlfn.IFS(TRIM(SUBSTITUTE(Z97,CHAR(160),""))="Devis 1",IFERROR(VALUE(TRIM(SUBSTITUTE(M97,CHAR(160),""))),0),TRIM(SUBSTITUTE(Z97,CHAR(160),""))="Devis 2",IFERROR(VALUE(TRIM(SUBSTITUTE(R97,CHAR(160),""))),0),TRIM(SUBSTITUTE(Z97,CHAR(160),""))="Devis 3",IFERROR(VALUE(TRIM(SUBSTITUTE(W97,CHAR(160),""))),0),TRUE,0)*IFERROR(VALUE(TRIM(SUBSTITUTE(D97,CHAR(160),""))),0))=0,"",_xlfn.IFS(TRIM(SUBSTITUTE(Z97,CHAR(160),""))="Devis 1",IFERROR(VALUE(TRIM(SUBSTITUTE(M97,CHAR(160),""))),0),TRIM(SUBSTITUTE(Z97,CHAR(160),""))="Devis 2",IFERROR(VALUE(TRIM(SUBSTITUTE(R97,CHAR(160),""))),0),TRIM(SUBSTITUTE(Z97,CHAR(160),""))="Devis 3",IFERROR(VALUE(TRIM(SUBSTITUTE(W97,CHAR(160),""))),0),TRUE,0)*IFERROR(VALUE(TRIM(SUBSTITUTE(D97,CHAR(160),""))),0))</f>
        <v/>
      </c>
      <c r="AB97" s="551" t="str" cm="1">
        <f t="array" ref="AB97">IF(ROUND((_xlfn.IFS(TRIM(SUBSTITUTE(Z97,CHAR(160),""))="Devis 1",IFERROR(VALUE(TRIM(SUBSTITUTE(N97,CHAR(160),""))),0),TRIM(SUBSTITUTE(Z97,CHAR(160),""))="Devis 2",IFERROR(VALUE(TRIM(SUBSTITUTE(S97,CHAR(160),""))),0),TRIM(SUBSTITUTE(Z97,CHAR(160),""))="Devis 3",IFERROR(VALUE(TRIM(SUBSTITUTE(X97,CHAR(160),""))),0),TRUE,0)*IFERROR(VALUE(TRIM(SUBSTITUTE(D97,CHAR(160),""))),0)),2)=0,IF(AA97&lt;&gt;"",0,""),ROUND((_xlfn.IFS(TRIM(SUBSTITUTE(Z97,CHAR(160),""))="Devis 1",IFERROR(VALUE(TRIM(SUBSTITUTE(N97,CHAR(160),""))),0),TRIM(SUBSTITUTE(Z97,CHAR(160),""))="Devis 2",IFERROR(VALUE(TRIM(SUBSTITUTE(S97,CHAR(160),""))),0),TRIM(SUBSTITUTE(Z97,CHAR(160),""))="Devis 3",IFERROR(VALUE(TRIM(SUBSTITUTE(X97,CHAR(160),""))),0),TRUE,0)*IFERROR(VALUE(TRIM(SUBSTITUTE(D97,CHAR(160),""))),0)),2))</f>
        <v/>
      </c>
      <c r="AC97" s="601" t="str">
        <f t="shared" si="56"/>
        <v/>
      </c>
      <c r="AD97" s="629"/>
      <c r="AE97" s="644" t="str">
        <f t="shared" si="57"/>
        <v/>
      </c>
      <c r="AF97" s="553" t="str">
        <f t="shared" si="58"/>
        <v/>
      </c>
      <c r="AG97" s="553" t="str">
        <f t="shared" si="59"/>
        <v/>
      </c>
      <c r="AH97" s="553" t="str">
        <f t="shared" si="60"/>
        <v/>
      </c>
      <c r="AI97" s="553" t="str">
        <f t="shared" si="61"/>
        <v/>
      </c>
      <c r="AJ97" s="553" t="str">
        <f t="shared" si="62"/>
        <v/>
      </c>
      <c r="AK97" s="553" t="str">
        <f t="shared" si="63"/>
        <v/>
      </c>
      <c r="AL97" s="553" t="str">
        <f t="shared" si="64"/>
        <v/>
      </c>
      <c r="AM97" s="517" t="str">
        <f t="shared" si="65"/>
        <v/>
      </c>
      <c r="AN97" s="651" t="str">
        <f t="shared" si="66"/>
        <v/>
      </c>
      <c r="AO97" s="553" t="str">
        <f t="shared" si="67"/>
        <v/>
      </c>
      <c r="AP97" s="553" t="str">
        <f t="shared" si="68"/>
        <v/>
      </c>
      <c r="AQ97" s="553" t="str">
        <f t="shared" si="69"/>
        <v/>
      </c>
      <c r="AR97" s="573" t="str">
        <f t="shared" si="70"/>
        <v/>
      </c>
      <c r="AS97" s="656" t="str">
        <f t="shared" si="71"/>
        <v/>
      </c>
      <c r="AT97" s="553" t="str">
        <f t="shared" si="72"/>
        <v/>
      </c>
      <c r="AU97" s="553" t="str">
        <f t="shared" si="73"/>
        <v/>
      </c>
      <c r="AV97" s="553" t="str">
        <f t="shared" si="74"/>
        <v/>
      </c>
      <c r="AW97" s="573" t="str">
        <f t="shared" si="75"/>
        <v/>
      </c>
      <c r="AX97" s="657" t="str">
        <f t="shared" si="76"/>
        <v/>
      </c>
      <c r="AY97" s="553" t="str">
        <f t="shared" si="77"/>
        <v/>
      </c>
      <c r="AZ97" s="553" t="str">
        <f t="shared" si="78"/>
        <v/>
      </c>
      <c r="BA97" s="553" t="str">
        <f t="shared" si="79"/>
        <v/>
      </c>
      <c r="BB97" s="596" t="str">
        <f t="shared" si="80"/>
        <v/>
      </c>
      <c r="BC97" s="591" t="str">
        <f t="shared" si="81"/>
        <v/>
      </c>
      <c r="BD97" s="547"/>
      <c r="BE97" s="554" t="str">
        <f t="shared" si="82"/>
        <v/>
      </c>
      <c r="BF97" s="554" t="str">
        <f t="shared" si="83"/>
        <v/>
      </c>
      <c r="BG97" s="606" t="str">
        <f t="shared" si="84"/>
        <v/>
      </c>
      <c r="BH97" s="611" t="str" cm="1">
        <f t="array" ref="BH97">IF($AG97="","",
_xlfn.IFS(
$BC97="Devis 1",
IF(ISBLANK(AP97),"",IFERROR(VALUE(TRIM(SUBSTITUTE(AP97,CHAR(160),""))),0)*IFERROR(VALUE(TRIM(SUBSTITUTE($AG97,CHAR(160),""))),0)),
$BC97="Devis 2",
IF(ISBLANK(AU97),"",IFERROR(VALUE(TRIM(SUBSTITUTE(AU97,CHAR(160),""))),0)*IFERROR(VALUE(TRIM(SUBSTITUTE($AG97,CHAR(160),""))),0)),
$BC97="Devis 3",
IF(ISBLANK(AZ97),"",IFERROR(VALUE(TRIM(SUBSTITUTE(AZ97,CHAR(160),""))),0)*IFERROR(VALUE(TRIM(SUBSTITUTE($AG97,CHAR(160),""))),0)),
TRUE,0
)
)</f>
        <v/>
      </c>
      <c r="BI97" s="611" t="str" cm="1">
        <f t="array" ref="BI97">IF($AG97="","",
_xlfn.IFS(
$BC97="Devis 1",
IF(ISBLANK(AQ97),"",IFERROR(VALUE(TRIM(SUBSTITUTE(AQ97,CHAR(160),""))),0)*IFERROR(VALUE(TRIM(SUBSTITUTE($AG97,CHAR(160),""))),0)),
$BC97="Devis 2",
IF(ISBLANK(AV97),"",IFERROR(VALUE(TRIM(SUBSTITUTE(AV97,CHAR(160),""))),0)*IFERROR(VALUE(TRIM(SUBSTITUTE($AG97,CHAR(160),""))),0)),
$BC97="Devis 3",
IF(ISBLANK(BA97),"",IFERROR(VALUE(TRIM(SUBSTITUTE(BA97,CHAR(160),""))),0)*IFERROR(VALUE(TRIM(SUBSTITUTE($AG97,CHAR(160),""))),0)),
TRUE,0
)
)</f>
        <v/>
      </c>
      <c r="BJ97" s="612" t="str">
        <f t="shared" si="85"/>
        <v/>
      </c>
      <c r="BK97" s="608"/>
      <c r="BL97" s="555" t="str" cm="1">
        <f t="array" ref="BL97">IF(OR(BJ97="",BG97="",BH97="",BE97="",BI97="",BF97=""),"",_xlfn.IFS(
ROUND(IFERROR(VALUE(TRIM(SUBSTITUTE(BJ97,CHAR(160),""))),0),2)&gt;
ROUND(IFERROR(VALUE(TRIM(SUBSTITUTE(BG97,CHAR(160),""))),0),2),
"KO : Le montant retenu TTC est supérieur au montant raisonnable TTC. Merci de revoir la ligne de dépense ou plafonner son montant.",
ROUND(IFERROR(VALUE(TRIM(SUBSTITUTE(BH97,CHAR(160),""))),0),2)&gt;
ROUND(IFERROR(VALUE(TRIM(SUBSTITUTE(BE97,CHAR(160),""))),0),2),
"Attention : Le montant retenu HT est supérieur au montant HT raisonnable. Merci de revoir la ligne de dépense, plafonner son montant, ou justifier la reventillation HT / TVA.",
ROUND(IFERROR(VALUE(TRIM(SUBSTITUTE(BI97,CHAR(160),""))),0),2)&gt;
ROUND(IFERROR(VALUE(TRIM(SUBSTITUTE(BF97,CHAR(160),""))),0),2),
"Attention : Le montant TVA retenu est supérieur au montant TVA raisonnable. Merci de revoir la ligne de dépense, plafonner son montant, ou justifier la reventillation HT / TVA.",
ROUND(IFERROR(VALUE(TRIM(SUBSTITUTE(BJ97,CHAR(160),""))),0),2)&gt;
ROUND(IFERROR(VALUE(TRIM(SUBSTITUTE(MIN(O97,T97,Y97),CHAR(160),""))),0),2),
"Attention : Le devis retenu n'est pas le moins cher. Une justification de la part du porteur est nécessaire.",
ROUND(IFERROR(VALUE(TRIM(SUBSTITUTE(BJ97,CHAR(160),""))),0),2)=0,
"Attention : montant présenté entièrement écarté",
ROUND(IFERROR(VALUE(TRIM(SUBSTITUTE(BG97,CHAR(160),""))),0),2)=
ROUND(IFERROR(VALUE(TRIM(SUBSTITUTE(BJ97,CHAR(160),""))),0),2),
"OK",
ROUND(IFERROR(VALUE(TRIM(SUBSTITUTE(BG97,CHAR(160),""))),0),2)&gt;
ROUND(IFERROR(VALUE(TRIM(SUBSTITUTE(BJ97,CHAR(160),""))),0),2),
" OK : Montant instruit inférieur au montant raisonnable.",
TRUE,""
))</f>
        <v/>
      </c>
      <c r="BM97" s="555" t="str" cm="1">
        <f t="array" ref="BM97">IF(OR(BJ97="",AC97="",BH97="",AA97="",BI97="",AB97=""),"",_xlfn.IFS(
ROUND(IFERROR(VALUE(TRIM(SUBSTITUTE(BJ97,CHAR(160),""))),0),2)&gt;
ROUND(IFERROR(VALUE(TRIM(SUBSTITUTE(AC97,CHAR(160),""))),0),2),
"KO : Le montant retenu TTC est supérieur au montant présenté TTC. Merci de revoir la ligne de dépense ou plafonner son montant.",
ROUND(IFERROR(VALUE(TRIM(SUBSTITUTE(BH97,CHAR(160),""))),0),2)&gt;
ROUND(IFERROR(VALUE(TRIM(SUBSTITUTE(AA97,CHAR(160),""))),0),2),
"Attention : Le montant retenu HT est supérieur au montant HT présenté. Merci de revoir la ligne de dépense, plafonner son montant, ou justifier la reventillation HT / TVA.",
ROUND(IFERROR(VALUE(TRIM(SUBSTITUTE(BI97,CHAR(160),""))),0),2)&gt;
ROUND(IFERROR(VALUE(TRIM(SUBSTITUTE(AB97,CHAR(160),""))),0),2),
"Attention : Le montant TVA retenu est supérieur au montant TVA présenté. Merci de revoir la ligne de dépense, plafonner son montant, ou justifier la reventillation HT / TVA.",
ROUND(IFERROR(VALUE(TRIM(SUBSTITUTE(AC97,CHAR(160),""))),0),2)=0,
"",
ROUND(IFERROR(VALUE(TRIM(SUBSTITUTE(BJ97,CHAR(160),""))),0),2)=
ROUND(IFERROR(VALUE(TRIM(SUBSTITUTE(AC97,CHAR(160),""))),0),2),
"OK",
ROUND(IFERROR(VALUE(TRIM(SUBSTITUTE(BJ97,CHAR(160),""))),0),2)=0,
"Attention : Montant présenté entièrement rejeté.",
ROUND(IFERROR(VALUE(TRIM(SUBSTITUTE(BJ97,CHAR(160),""))),0),2)&lt;
ROUND(IFERROR(VALUE(TRIM(SUBSTITUTE(AC97,CHAR(160),""))),0),2),
"Attention : Montant présenté partiellement rejeté.",
TRUE,""
))</f>
        <v/>
      </c>
      <c r="BN97" s="554" t="str">
        <f t="shared" si="86"/>
        <v/>
      </c>
      <c r="BO97" s="554" t="str">
        <f t="shared" si="87"/>
        <v/>
      </c>
      <c r="BP97" s="645" t="str">
        <f t="shared" si="88"/>
        <v/>
      </c>
    </row>
    <row r="98" spans="1:68" ht="15" customHeight="1">
      <c r="A98" s="630">
        <v>94</v>
      </c>
      <c r="B98" s="545"/>
      <c r="C98" s="545"/>
      <c r="D98" s="546"/>
      <c r="E98" s="545"/>
      <c r="F98" s="557"/>
      <c r="G98" s="552"/>
      <c r="H98" s="556"/>
      <c r="I98" s="545"/>
      <c r="J98" s="561"/>
      <c r="K98" s="564"/>
      <c r="L98" s="557"/>
      <c r="M98" s="548"/>
      <c r="N98" s="549"/>
      <c r="O98" s="573" t="str">
        <f t="shared" si="54"/>
        <v/>
      </c>
      <c r="P98" s="575"/>
      <c r="Q98" s="550"/>
      <c r="R98" s="549"/>
      <c r="S98" s="549"/>
      <c r="T98" s="573" t="str">
        <f t="shared" si="53"/>
        <v/>
      </c>
      <c r="U98" s="586"/>
      <c r="V98" s="549"/>
      <c r="W98" s="549"/>
      <c r="X98" s="549"/>
      <c r="Y98" s="587" t="str">
        <f t="shared" si="55"/>
        <v/>
      </c>
      <c r="Z98" s="114"/>
      <c r="AA98" s="600" t="str" cm="1">
        <f t="array" ref="AA98">IF((_xlfn.IFS(TRIM(SUBSTITUTE(Z98,CHAR(160),""))="Devis 1",IFERROR(VALUE(TRIM(SUBSTITUTE(M98,CHAR(160),""))),0),TRIM(SUBSTITUTE(Z98,CHAR(160),""))="Devis 2",IFERROR(VALUE(TRIM(SUBSTITUTE(R98,CHAR(160),""))),0),TRIM(SUBSTITUTE(Z98,CHAR(160),""))="Devis 3",IFERROR(VALUE(TRIM(SUBSTITUTE(W98,CHAR(160),""))),0),TRUE,0)*IFERROR(VALUE(TRIM(SUBSTITUTE(D98,CHAR(160),""))),0))=0,"",_xlfn.IFS(TRIM(SUBSTITUTE(Z98,CHAR(160),""))="Devis 1",IFERROR(VALUE(TRIM(SUBSTITUTE(M98,CHAR(160),""))),0),TRIM(SUBSTITUTE(Z98,CHAR(160),""))="Devis 2",IFERROR(VALUE(TRIM(SUBSTITUTE(R98,CHAR(160),""))),0),TRIM(SUBSTITUTE(Z98,CHAR(160),""))="Devis 3",IFERROR(VALUE(TRIM(SUBSTITUTE(W98,CHAR(160),""))),0),TRUE,0)*IFERROR(VALUE(TRIM(SUBSTITUTE(D98,CHAR(160),""))),0))</f>
        <v/>
      </c>
      <c r="AB98" s="551" t="str" cm="1">
        <f t="array" ref="AB98">IF(ROUND((_xlfn.IFS(TRIM(SUBSTITUTE(Z98,CHAR(160),""))="Devis 1",IFERROR(VALUE(TRIM(SUBSTITUTE(N98,CHAR(160),""))),0),TRIM(SUBSTITUTE(Z98,CHAR(160),""))="Devis 2",IFERROR(VALUE(TRIM(SUBSTITUTE(S98,CHAR(160),""))),0),TRIM(SUBSTITUTE(Z98,CHAR(160),""))="Devis 3",IFERROR(VALUE(TRIM(SUBSTITUTE(X98,CHAR(160),""))),0),TRUE,0)*IFERROR(VALUE(TRIM(SUBSTITUTE(D98,CHAR(160),""))),0)),2)=0,IF(AA98&lt;&gt;"",0,""),ROUND((_xlfn.IFS(TRIM(SUBSTITUTE(Z98,CHAR(160),""))="Devis 1",IFERROR(VALUE(TRIM(SUBSTITUTE(N98,CHAR(160),""))),0),TRIM(SUBSTITUTE(Z98,CHAR(160),""))="Devis 2",IFERROR(VALUE(TRIM(SUBSTITUTE(S98,CHAR(160),""))),0),TRIM(SUBSTITUTE(Z98,CHAR(160),""))="Devis 3",IFERROR(VALUE(TRIM(SUBSTITUTE(X98,CHAR(160),""))),0),TRUE,0)*IFERROR(VALUE(TRIM(SUBSTITUTE(D98,CHAR(160),""))),0)),2))</f>
        <v/>
      </c>
      <c r="AC98" s="601" t="str">
        <f t="shared" si="56"/>
        <v/>
      </c>
      <c r="AD98" s="629"/>
      <c r="AE98" s="644" t="str">
        <f t="shared" si="57"/>
        <v/>
      </c>
      <c r="AF98" s="553" t="str">
        <f t="shared" si="58"/>
        <v/>
      </c>
      <c r="AG98" s="553" t="str">
        <f t="shared" si="59"/>
        <v/>
      </c>
      <c r="AH98" s="553" t="str">
        <f t="shared" si="60"/>
        <v/>
      </c>
      <c r="AI98" s="553" t="str">
        <f t="shared" si="61"/>
        <v/>
      </c>
      <c r="AJ98" s="553" t="str">
        <f t="shared" si="62"/>
        <v/>
      </c>
      <c r="AK98" s="553" t="str">
        <f t="shared" si="63"/>
        <v/>
      </c>
      <c r="AL98" s="553" t="str">
        <f t="shared" si="64"/>
        <v/>
      </c>
      <c r="AM98" s="517" t="str">
        <f t="shared" si="65"/>
        <v/>
      </c>
      <c r="AN98" s="651" t="str">
        <f t="shared" si="66"/>
        <v/>
      </c>
      <c r="AO98" s="553" t="str">
        <f t="shared" si="67"/>
        <v/>
      </c>
      <c r="AP98" s="553" t="str">
        <f t="shared" si="68"/>
        <v/>
      </c>
      <c r="AQ98" s="553" t="str">
        <f t="shared" si="69"/>
        <v/>
      </c>
      <c r="AR98" s="573" t="str">
        <f t="shared" si="70"/>
        <v/>
      </c>
      <c r="AS98" s="656" t="str">
        <f t="shared" si="71"/>
        <v/>
      </c>
      <c r="AT98" s="553" t="str">
        <f t="shared" si="72"/>
        <v/>
      </c>
      <c r="AU98" s="553" t="str">
        <f t="shared" si="73"/>
        <v/>
      </c>
      <c r="AV98" s="553" t="str">
        <f t="shared" si="74"/>
        <v/>
      </c>
      <c r="AW98" s="573" t="str">
        <f t="shared" si="75"/>
        <v/>
      </c>
      <c r="AX98" s="657" t="str">
        <f t="shared" si="76"/>
        <v/>
      </c>
      <c r="AY98" s="553" t="str">
        <f t="shared" si="77"/>
        <v/>
      </c>
      <c r="AZ98" s="553" t="str">
        <f t="shared" si="78"/>
        <v/>
      </c>
      <c r="BA98" s="553" t="str">
        <f t="shared" si="79"/>
        <v/>
      </c>
      <c r="BB98" s="596" t="str">
        <f t="shared" si="80"/>
        <v/>
      </c>
      <c r="BC98" s="591" t="str">
        <f t="shared" si="81"/>
        <v/>
      </c>
      <c r="BD98" s="547"/>
      <c r="BE98" s="554" t="str">
        <f t="shared" si="82"/>
        <v/>
      </c>
      <c r="BF98" s="554" t="str">
        <f t="shared" si="83"/>
        <v/>
      </c>
      <c r="BG98" s="606" t="str">
        <f t="shared" si="84"/>
        <v/>
      </c>
      <c r="BH98" s="611" t="str" cm="1">
        <f t="array" ref="BH98">IF($AG98="","",
_xlfn.IFS(
$BC98="Devis 1",
IF(ISBLANK(AP98),"",IFERROR(VALUE(TRIM(SUBSTITUTE(AP98,CHAR(160),""))),0)*IFERROR(VALUE(TRIM(SUBSTITUTE($AG98,CHAR(160),""))),0)),
$BC98="Devis 2",
IF(ISBLANK(AU98),"",IFERROR(VALUE(TRIM(SUBSTITUTE(AU98,CHAR(160),""))),0)*IFERROR(VALUE(TRIM(SUBSTITUTE($AG98,CHAR(160),""))),0)),
$BC98="Devis 3",
IF(ISBLANK(AZ98),"",IFERROR(VALUE(TRIM(SUBSTITUTE(AZ98,CHAR(160),""))),0)*IFERROR(VALUE(TRIM(SUBSTITUTE($AG98,CHAR(160),""))),0)),
TRUE,0
)
)</f>
        <v/>
      </c>
      <c r="BI98" s="611" t="str" cm="1">
        <f t="array" ref="BI98">IF($AG98="","",
_xlfn.IFS(
$BC98="Devis 1",
IF(ISBLANK(AQ98),"",IFERROR(VALUE(TRIM(SUBSTITUTE(AQ98,CHAR(160),""))),0)*IFERROR(VALUE(TRIM(SUBSTITUTE($AG98,CHAR(160),""))),0)),
$BC98="Devis 2",
IF(ISBLANK(AV98),"",IFERROR(VALUE(TRIM(SUBSTITUTE(AV98,CHAR(160),""))),0)*IFERROR(VALUE(TRIM(SUBSTITUTE($AG98,CHAR(160),""))),0)),
$BC98="Devis 3",
IF(ISBLANK(BA98),"",IFERROR(VALUE(TRIM(SUBSTITUTE(BA98,CHAR(160),""))),0)*IFERROR(VALUE(TRIM(SUBSTITUTE($AG98,CHAR(160),""))),0)),
TRUE,0
)
)</f>
        <v/>
      </c>
      <c r="BJ98" s="612" t="str">
        <f t="shared" si="85"/>
        <v/>
      </c>
      <c r="BK98" s="608"/>
      <c r="BL98" s="555" t="str" cm="1">
        <f t="array" ref="BL98">IF(OR(BJ98="",BG98="",BH98="",BE98="",BI98="",BF98=""),"",_xlfn.IFS(
ROUND(IFERROR(VALUE(TRIM(SUBSTITUTE(BJ98,CHAR(160),""))),0),2)&gt;
ROUND(IFERROR(VALUE(TRIM(SUBSTITUTE(BG98,CHAR(160),""))),0),2),
"KO : Le montant retenu TTC est supérieur au montant raisonnable TTC. Merci de revoir la ligne de dépense ou plafonner son montant.",
ROUND(IFERROR(VALUE(TRIM(SUBSTITUTE(BH98,CHAR(160),""))),0),2)&gt;
ROUND(IFERROR(VALUE(TRIM(SUBSTITUTE(BE98,CHAR(160),""))),0),2),
"Attention : Le montant retenu HT est supérieur au montant HT raisonnable. Merci de revoir la ligne de dépense, plafonner son montant, ou justifier la reventillation HT / TVA.",
ROUND(IFERROR(VALUE(TRIM(SUBSTITUTE(BI98,CHAR(160),""))),0),2)&gt;
ROUND(IFERROR(VALUE(TRIM(SUBSTITUTE(BF98,CHAR(160),""))),0),2),
"Attention : Le montant TVA retenu est supérieur au montant TVA raisonnable. Merci de revoir la ligne de dépense, plafonner son montant, ou justifier la reventillation HT / TVA.",
ROUND(IFERROR(VALUE(TRIM(SUBSTITUTE(BJ98,CHAR(160),""))),0),2)&gt;
ROUND(IFERROR(VALUE(TRIM(SUBSTITUTE(MIN(O98,T98,Y98),CHAR(160),""))),0),2),
"Attention : Le devis retenu n'est pas le moins cher. Une justification de la part du porteur est nécessaire.",
ROUND(IFERROR(VALUE(TRIM(SUBSTITUTE(BJ98,CHAR(160),""))),0),2)=0,
"Attention : montant présenté entièrement écarté",
ROUND(IFERROR(VALUE(TRIM(SUBSTITUTE(BG98,CHAR(160),""))),0),2)=
ROUND(IFERROR(VALUE(TRIM(SUBSTITUTE(BJ98,CHAR(160),""))),0),2),
"OK",
ROUND(IFERROR(VALUE(TRIM(SUBSTITUTE(BG98,CHAR(160),""))),0),2)&gt;
ROUND(IFERROR(VALUE(TRIM(SUBSTITUTE(BJ98,CHAR(160),""))),0),2),
" OK : Montant instruit inférieur au montant raisonnable.",
TRUE,""
))</f>
        <v/>
      </c>
      <c r="BM98" s="555" t="str" cm="1">
        <f t="array" ref="BM98">IF(OR(BJ98="",AC98="",BH98="",AA98="",BI98="",AB98=""),"",_xlfn.IFS(
ROUND(IFERROR(VALUE(TRIM(SUBSTITUTE(BJ98,CHAR(160),""))),0),2)&gt;
ROUND(IFERROR(VALUE(TRIM(SUBSTITUTE(AC98,CHAR(160),""))),0),2),
"KO : Le montant retenu TTC est supérieur au montant présenté TTC. Merci de revoir la ligne de dépense ou plafonner son montant.",
ROUND(IFERROR(VALUE(TRIM(SUBSTITUTE(BH98,CHAR(160),""))),0),2)&gt;
ROUND(IFERROR(VALUE(TRIM(SUBSTITUTE(AA98,CHAR(160),""))),0),2),
"Attention : Le montant retenu HT est supérieur au montant HT présenté. Merci de revoir la ligne de dépense, plafonner son montant, ou justifier la reventillation HT / TVA.",
ROUND(IFERROR(VALUE(TRIM(SUBSTITUTE(BI98,CHAR(160),""))),0),2)&gt;
ROUND(IFERROR(VALUE(TRIM(SUBSTITUTE(AB98,CHAR(160),""))),0),2),
"Attention : Le montant TVA retenu est supérieur au montant TVA présenté. Merci de revoir la ligne de dépense, plafonner son montant, ou justifier la reventillation HT / TVA.",
ROUND(IFERROR(VALUE(TRIM(SUBSTITUTE(AC98,CHAR(160),""))),0),2)=0,
"",
ROUND(IFERROR(VALUE(TRIM(SUBSTITUTE(BJ98,CHAR(160),""))),0),2)=
ROUND(IFERROR(VALUE(TRIM(SUBSTITUTE(AC98,CHAR(160),""))),0),2),
"OK",
ROUND(IFERROR(VALUE(TRIM(SUBSTITUTE(BJ98,CHAR(160),""))),0),2)=0,
"Attention : Montant présenté entièrement rejeté.",
ROUND(IFERROR(VALUE(TRIM(SUBSTITUTE(BJ98,CHAR(160),""))),0),2)&lt;
ROUND(IFERROR(VALUE(TRIM(SUBSTITUTE(AC98,CHAR(160),""))),0),2),
"Attention : Montant présenté partiellement rejeté.",
TRUE,""
))</f>
        <v/>
      </c>
      <c r="BN98" s="554" t="str">
        <f t="shared" si="86"/>
        <v/>
      </c>
      <c r="BO98" s="554" t="str">
        <f t="shared" si="87"/>
        <v/>
      </c>
      <c r="BP98" s="645" t="str">
        <f t="shared" si="88"/>
        <v/>
      </c>
    </row>
    <row r="99" spans="1:68" ht="15" customHeight="1">
      <c r="A99" s="630">
        <v>95</v>
      </c>
      <c r="B99" s="545"/>
      <c r="C99" s="545"/>
      <c r="D99" s="546"/>
      <c r="E99" s="545"/>
      <c r="F99" s="557"/>
      <c r="G99" s="552"/>
      <c r="H99" s="556"/>
      <c r="I99" s="545"/>
      <c r="J99" s="561"/>
      <c r="K99" s="564"/>
      <c r="L99" s="557"/>
      <c r="M99" s="548"/>
      <c r="N99" s="549"/>
      <c r="O99" s="573" t="str">
        <f t="shared" si="54"/>
        <v/>
      </c>
      <c r="P99" s="575"/>
      <c r="Q99" s="550"/>
      <c r="R99" s="549"/>
      <c r="S99" s="549"/>
      <c r="T99" s="573" t="str">
        <f t="shared" si="53"/>
        <v/>
      </c>
      <c r="U99" s="586"/>
      <c r="V99" s="549"/>
      <c r="W99" s="549"/>
      <c r="X99" s="549"/>
      <c r="Y99" s="587" t="str">
        <f t="shared" si="55"/>
        <v/>
      </c>
      <c r="Z99" s="114"/>
      <c r="AA99" s="600" t="str" cm="1">
        <f t="array" ref="AA99">IF((_xlfn.IFS(TRIM(SUBSTITUTE(Z99,CHAR(160),""))="Devis 1",IFERROR(VALUE(TRIM(SUBSTITUTE(M99,CHAR(160),""))),0),TRIM(SUBSTITUTE(Z99,CHAR(160),""))="Devis 2",IFERROR(VALUE(TRIM(SUBSTITUTE(R99,CHAR(160),""))),0),TRIM(SUBSTITUTE(Z99,CHAR(160),""))="Devis 3",IFERROR(VALUE(TRIM(SUBSTITUTE(W99,CHAR(160),""))),0),TRUE,0)*IFERROR(VALUE(TRIM(SUBSTITUTE(D99,CHAR(160),""))),0))=0,"",_xlfn.IFS(TRIM(SUBSTITUTE(Z99,CHAR(160),""))="Devis 1",IFERROR(VALUE(TRIM(SUBSTITUTE(M99,CHAR(160),""))),0),TRIM(SUBSTITUTE(Z99,CHAR(160),""))="Devis 2",IFERROR(VALUE(TRIM(SUBSTITUTE(R99,CHAR(160),""))),0),TRIM(SUBSTITUTE(Z99,CHAR(160),""))="Devis 3",IFERROR(VALUE(TRIM(SUBSTITUTE(W99,CHAR(160),""))),0),TRUE,0)*IFERROR(VALUE(TRIM(SUBSTITUTE(D99,CHAR(160),""))),0))</f>
        <v/>
      </c>
      <c r="AB99" s="551" t="str" cm="1">
        <f t="array" ref="AB99">IF(ROUND((_xlfn.IFS(TRIM(SUBSTITUTE(Z99,CHAR(160),""))="Devis 1",IFERROR(VALUE(TRIM(SUBSTITUTE(N99,CHAR(160),""))),0),TRIM(SUBSTITUTE(Z99,CHAR(160),""))="Devis 2",IFERROR(VALUE(TRIM(SUBSTITUTE(S99,CHAR(160),""))),0),TRIM(SUBSTITUTE(Z99,CHAR(160),""))="Devis 3",IFERROR(VALUE(TRIM(SUBSTITUTE(X99,CHAR(160),""))),0),TRUE,0)*IFERROR(VALUE(TRIM(SUBSTITUTE(D99,CHAR(160),""))),0)),2)=0,IF(AA99&lt;&gt;"",0,""),ROUND((_xlfn.IFS(TRIM(SUBSTITUTE(Z99,CHAR(160),""))="Devis 1",IFERROR(VALUE(TRIM(SUBSTITUTE(N99,CHAR(160),""))),0),TRIM(SUBSTITUTE(Z99,CHAR(160),""))="Devis 2",IFERROR(VALUE(TRIM(SUBSTITUTE(S99,CHAR(160),""))),0),TRIM(SUBSTITUTE(Z99,CHAR(160),""))="Devis 3",IFERROR(VALUE(TRIM(SUBSTITUTE(X99,CHAR(160),""))),0),TRUE,0)*IFERROR(VALUE(TRIM(SUBSTITUTE(D99,CHAR(160),""))),0)),2))</f>
        <v/>
      </c>
      <c r="AC99" s="601" t="str">
        <f t="shared" si="56"/>
        <v/>
      </c>
      <c r="AD99" s="629"/>
      <c r="AE99" s="644" t="str">
        <f t="shared" si="57"/>
        <v/>
      </c>
      <c r="AF99" s="553" t="str">
        <f t="shared" si="58"/>
        <v/>
      </c>
      <c r="AG99" s="553" t="str">
        <f t="shared" si="59"/>
        <v/>
      </c>
      <c r="AH99" s="553" t="str">
        <f t="shared" si="60"/>
        <v/>
      </c>
      <c r="AI99" s="553" t="str">
        <f t="shared" si="61"/>
        <v/>
      </c>
      <c r="AJ99" s="553" t="str">
        <f t="shared" si="62"/>
        <v/>
      </c>
      <c r="AK99" s="553" t="str">
        <f t="shared" si="63"/>
        <v/>
      </c>
      <c r="AL99" s="553" t="str">
        <f t="shared" si="64"/>
        <v/>
      </c>
      <c r="AM99" s="517" t="str">
        <f t="shared" si="65"/>
        <v/>
      </c>
      <c r="AN99" s="651" t="str">
        <f t="shared" si="66"/>
        <v/>
      </c>
      <c r="AO99" s="553" t="str">
        <f t="shared" si="67"/>
        <v/>
      </c>
      <c r="AP99" s="553" t="str">
        <f t="shared" si="68"/>
        <v/>
      </c>
      <c r="AQ99" s="553" t="str">
        <f t="shared" si="69"/>
        <v/>
      </c>
      <c r="AR99" s="573" t="str">
        <f t="shared" si="70"/>
        <v/>
      </c>
      <c r="AS99" s="656" t="str">
        <f t="shared" si="71"/>
        <v/>
      </c>
      <c r="AT99" s="553" t="str">
        <f t="shared" si="72"/>
        <v/>
      </c>
      <c r="AU99" s="553" t="str">
        <f t="shared" si="73"/>
        <v/>
      </c>
      <c r="AV99" s="553" t="str">
        <f t="shared" si="74"/>
        <v/>
      </c>
      <c r="AW99" s="573" t="str">
        <f t="shared" si="75"/>
        <v/>
      </c>
      <c r="AX99" s="657" t="str">
        <f t="shared" si="76"/>
        <v/>
      </c>
      <c r="AY99" s="553" t="str">
        <f t="shared" si="77"/>
        <v/>
      </c>
      <c r="AZ99" s="553" t="str">
        <f t="shared" si="78"/>
        <v/>
      </c>
      <c r="BA99" s="553" t="str">
        <f t="shared" si="79"/>
        <v/>
      </c>
      <c r="BB99" s="596" t="str">
        <f t="shared" si="80"/>
        <v/>
      </c>
      <c r="BC99" s="591" t="str">
        <f t="shared" si="81"/>
        <v/>
      </c>
      <c r="BD99" s="547"/>
      <c r="BE99" s="554" t="str">
        <f t="shared" si="82"/>
        <v/>
      </c>
      <c r="BF99" s="554" t="str">
        <f t="shared" si="83"/>
        <v/>
      </c>
      <c r="BG99" s="606" t="str">
        <f t="shared" si="84"/>
        <v/>
      </c>
      <c r="BH99" s="611" t="str" cm="1">
        <f t="array" ref="BH99">IF($AG99="","",
_xlfn.IFS(
$BC99="Devis 1",
IF(ISBLANK(AP99),"",IFERROR(VALUE(TRIM(SUBSTITUTE(AP99,CHAR(160),""))),0)*IFERROR(VALUE(TRIM(SUBSTITUTE($AG99,CHAR(160),""))),0)),
$BC99="Devis 2",
IF(ISBLANK(AU99),"",IFERROR(VALUE(TRIM(SUBSTITUTE(AU99,CHAR(160),""))),0)*IFERROR(VALUE(TRIM(SUBSTITUTE($AG99,CHAR(160),""))),0)),
$BC99="Devis 3",
IF(ISBLANK(AZ99),"",IFERROR(VALUE(TRIM(SUBSTITUTE(AZ99,CHAR(160),""))),0)*IFERROR(VALUE(TRIM(SUBSTITUTE($AG99,CHAR(160),""))),0)),
TRUE,0
)
)</f>
        <v/>
      </c>
      <c r="BI99" s="611" t="str" cm="1">
        <f t="array" ref="BI99">IF($AG99="","",
_xlfn.IFS(
$BC99="Devis 1",
IF(ISBLANK(AQ99),"",IFERROR(VALUE(TRIM(SUBSTITUTE(AQ99,CHAR(160),""))),0)*IFERROR(VALUE(TRIM(SUBSTITUTE($AG99,CHAR(160),""))),0)),
$BC99="Devis 2",
IF(ISBLANK(AV99),"",IFERROR(VALUE(TRIM(SUBSTITUTE(AV99,CHAR(160),""))),0)*IFERROR(VALUE(TRIM(SUBSTITUTE($AG99,CHAR(160),""))),0)),
$BC99="Devis 3",
IF(ISBLANK(BA99),"",IFERROR(VALUE(TRIM(SUBSTITUTE(BA99,CHAR(160),""))),0)*IFERROR(VALUE(TRIM(SUBSTITUTE($AG99,CHAR(160),""))),0)),
TRUE,0
)
)</f>
        <v/>
      </c>
      <c r="BJ99" s="612" t="str">
        <f t="shared" si="85"/>
        <v/>
      </c>
      <c r="BK99" s="608"/>
      <c r="BL99" s="555" t="str" cm="1">
        <f t="array" ref="BL99">IF(OR(BJ99="",BG99="",BH99="",BE99="",BI99="",BF99=""),"",_xlfn.IFS(
ROUND(IFERROR(VALUE(TRIM(SUBSTITUTE(BJ99,CHAR(160),""))),0),2)&gt;
ROUND(IFERROR(VALUE(TRIM(SUBSTITUTE(BG99,CHAR(160),""))),0),2),
"KO : Le montant retenu TTC est supérieur au montant raisonnable TTC. Merci de revoir la ligne de dépense ou plafonner son montant.",
ROUND(IFERROR(VALUE(TRIM(SUBSTITUTE(BH99,CHAR(160),""))),0),2)&gt;
ROUND(IFERROR(VALUE(TRIM(SUBSTITUTE(BE99,CHAR(160),""))),0),2),
"Attention : Le montant retenu HT est supérieur au montant HT raisonnable. Merci de revoir la ligne de dépense, plafonner son montant, ou justifier la reventillation HT / TVA.",
ROUND(IFERROR(VALUE(TRIM(SUBSTITUTE(BI99,CHAR(160),""))),0),2)&gt;
ROUND(IFERROR(VALUE(TRIM(SUBSTITUTE(BF99,CHAR(160),""))),0),2),
"Attention : Le montant TVA retenu est supérieur au montant TVA raisonnable. Merci de revoir la ligne de dépense, plafonner son montant, ou justifier la reventillation HT / TVA.",
ROUND(IFERROR(VALUE(TRIM(SUBSTITUTE(BJ99,CHAR(160),""))),0),2)&gt;
ROUND(IFERROR(VALUE(TRIM(SUBSTITUTE(MIN(O99,T99,Y99),CHAR(160),""))),0),2),
"Attention : Le devis retenu n'est pas le moins cher. Une justification de la part du porteur est nécessaire.",
ROUND(IFERROR(VALUE(TRIM(SUBSTITUTE(BJ99,CHAR(160),""))),0),2)=0,
"Attention : montant présenté entièrement écarté",
ROUND(IFERROR(VALUE(TRIM(SUBSTITUTE(BG99,CHAR(160),""))),0),2)=
ROUND(IFERROR(VALUE(TRIM(SUBSTITUTE(BJ99,CHAR(160),""))),0),2),
"OK",
ROUND(IFERROR(VALUE(TRIM(SUBSTITUTE(BG99,CHAR(160),""))),0),2)&gt;
ROUND(IFERROR(VALUE(TRIM(SUBSTITUTE(BJ99,CHAR(160),""))),0),2),
" OK : Montant instruit inférieur au montant raisonnable.",
TRUE,""
))</f>
        <v/>
      </c>
      <c r="BM99" s="555" t="str" cm="1">
        <f t="array" ref="BM99">IF(OR(BJ99="",AC99="",BH99="",AA99="",BI99="",AB99=""),"",_xlfn.IFS(
ROUND(IFERROR(VALUE(TRIM(SUBSTITUTE(BJ99,CHAR(160),""))),0),2)&gt;
ROUND(IFERROR(VALUE(TRIM(SUBSTITUTE(AC99,CHAR(160),""))),0),2),
"KO : Le montant retenu TTC est supérieur au montant présenté TTC. Merci de revoir la ligne de dépense ou plafonner son montant.",
ROUND(IFERROR(VALUE(TRIM(SUBSTITUTE(BH99,CHAR(160),""))),0),2)&gt;
ROUND(IFERROR(VALUE(TRIM(SUBSTITUTE(AA99,CHAR(160),""))),0),2),
"Attention : Le montant retenu HT est supérieur au montant HT présenté. Merci de revoir la ligne de dépense, plafonner son montant, ou justifier la reventillation HT / TVA.",
ROUND(IFERROR(VALUE(TRIM(SUBSTITUTE(BI99,CHAR(160),""))),0),2)&gt;
ROUND(IFERROR(VALUE(TRIM(SUBSTITUTE(AB99,CHAR(160),""))),0),2),
"Attention : Le montant TVA retenu est supérieur au montant TVA présenté. Merci de revoir la ligne de dépense, plafonner son montant, ou justifier la reventillation HT / TVA.",
ROUND(IFERROR(VALUE(TRIM(SUBSTITUTE(AC99,CHAR(160),""))),0),2)=0,
"",
ROUND(IFERROR(VALUE(TRIM(SUBSTITUTE(BJ99,CHAR(160),""))),0),2)=
ROUND(IFERROR(VALUE(TRIM(SUBSTITUTE(AC99,CHAR(160),""))),0),2),
"OK",
ROUND(IFERROR(VALUE(TRIM(SUBSTITUTE(BJ99,CHAR(160),""))),0),2)=0,
"Attention : Montant présenté entièrement rejeté.",
ROUND(IFERROR(VALUE(TRIM(SUBSTITUTE(BJ99,CHAR(160),""))),0),2)&lt;
ROUND(IFERROR(VALUE(TRIM(SUBSTITUTE(AC99,CHAR(160),""))),0),2),
"Attention : Montant présenté partiellement rejeté.",
TRUE,""
))</f>
        <v/>
      </c>
      <c r="BN99" s="554" t="str">
        <f t="shared" si="86"/>
        <v/>
      </c>
      <c r="BO99" s="554" t="str">
        <f t="shared" si="87"/>
        <v/>
      </c>
      <c r="BP99" s="645" t="str">
        <f t="shared" si="88"/>
        <v/>
      </c>
    </row>
    <row r="100" spans="1:68" ht="15" customHeight="1">
      <c r="A100" s="630">
        <v>96</v>
      </c>
      <c r="B100" s="545"/>
      <c r="C100" s="545"/>
      <c r="D100" s="546"/>
      <c r="E100" s="545"/>
      <c r="F100" s="557"/>
      <c r="G100" s="552"/>
      <c r="H100" s="556"/>
      <c r="I100" s="545"/>
      <c r="J100" s="561"/>
      <c r="K100" s="564"/>
      <c r="L100" s="557"/>
      <c r="M100" s="548"/>
      <c r="N100" s="549"/>
      <c r="O100" s="573" t="str">
        <f t="shared" si="54"/>
        <v/>
      </c>
      <c r="P100" s="575"/>
      <c r="Q100" s="550"/>
      <c r="R100" s="549"/>
      <c r="S100" s="549"/>
      <c r="T100" s="573" t="str">
        <f t="shared" si="53"/>
        <v/>
      </c>
      <c r="U100" s="586"/>
      <c r="V100" s="549"/>
      <c r="W100" s="549"/>
      <c r="X100" s="549"/>
      <c r="Y100" s="587" t="str">
        <f t="shared" si="55"/>
        <v/>
      </c>
      <c r="Z100" s="114"/>
      <c r="AA100" s="600" t="str" cm="1">
        <f t="array" ref="AA100">IF((_xlfn.IFS(TRIM(SUBSTITUTE(Z100,CHAR(160),""))="Devis 1",IFERROR(VALUE(TRIM(SUBSTITUTE(M100,CHAR(160),""))),0),TRIM(SUBSTITUTE(Z100,CHAR(160),""))="Devis 2",IFERROR(VALUE(TRIM(SUBSTITUTE(R100,CHAR(160),""))),0),TRIM(SUBSTITUTE(Z100,CHAR(160),""))="Devis 3",IFERROR(VALUE(TRIM(SUBSTITUTE(W100,CHAR(160),""))),0),TRUE,0)*IFERROR(VALUE(TRIM(SUBSTITUTE(D100,CHAR(160),""))),0))=0,"",_xlfn.IFS(TRIM(SUBSTITUTE(Z100,CHAR(160),""))="Devis 1",IFERROR(VALUE(TRIM(SUBSTITUTE(M100,CHAR(160),""))),0),TRIM(SUBSTITUTE(Z100,CHAR(160),""))="Devis 2",IFERROR(VALUE(TRIM(SUBSTITUTE(R100,CHAR(160),""))),0),TRIM(SUBSTITUTE(Z100,CHAR(160),""))="Devis 3",IFERROR(VALUE(TRIM(SUBSTITUTE(W100,CHAR(160),""))),0),TRUE,0)*IFERROR(VALUE(TRIM(SUBSTITUTE(D100,CHAR(160),""))),0))</f>
        <v/>
      </c>
      <c r="AB100" s="551" t="str" cm="1">
        <f t="array" ref="AB100">IF(ROUND((_xlfn.IFS(TRIM(SUBSTITUTE(Z100,CHAR(160),""))="Devis 1",IFERROR(VALUE(TRIM(SUBSTITUTE(N100,CHAR(160),""))),0),TRIM(SUBSTITUTE(Z100,CHAR(160),""))="Devis 2",IFERROR(VALUE(TRIM(SUBSTITUTE(S100,CHAR(160),""))),0),TRIM(SUBSTITUTE(Z100,CHAR(160),""))="Devis 3",IFERROR(VALUE(TRIM(SUBSTITUTE(X100,CHAR(160),""))),0),TRUE,0)*IFERROR(VALUE(TRIM(SUBSTITUTE(D100,CHAR(160),""))),0)),2)=0,IF(AA100&lt;&gt;"",0,""),ROUND((_xlfn.IFS(TRIM(SUBSTITUTE(Z100,CHAR(160),""))="Devis 1",IFERROR(VALUE(TRIM(SUBSTITUTE(N100,CHAR(160),""))),0),TRIM(SUBSTITUTE(Z100,CHAR(160),""))="Devis 2",IFERROR(VALUE(TRIM(SUBSTITUTE(S100,CHAR(160),""))),0),TRIM(SUBSTITUTE(Z100,CHAR(160),""))="Devis 3",IFERROR(VALUE(TRIM(SUBSTITUTE(X100,CHAR(160),""))),0),TRUE,0)*IFERROR(VALUE(TRIM(SUBSTITUTE(D100,CHAR(160),""))),0)),2))</f>
        <v/>
      </c>
      <c r="AC100" s="601" t="str">
        <f t="shared" si="56"/>
        <v/>
      </c>
      <c r="AD100" s="629"/>
      <c r="AE100" s="644" t="str">
        <f t="shared" si="57"/>
        <v/>
      </c>
      <c r="AF100" s="553" t="str">
        <f t="shared" si="58"/>
        <v/>
      </c>
      <c r="AG100" s="553" t="str">
        <f t="shared" si="59"/>
        <v/>
      </c>
      <c r="AH100" s="553" t="str">
        <f t="shared" si="60"/>
        <v/>
      </c>
      <c r="AI100" s="553" t="str">
        <f t="shared" si="61"/>
        <v/>
      </c>
      <c r="AJ100" s="553" t="str">
        <f t="shared" si="62"/>
        <v/>
      </c>
      <c r="AK100" s="553" t="str">
        <f t="shared" si="63"/>
        <v/>
      </c>
      <c r="AL100" s="553" t="str">
        <f t="shared" si="64"/>
        <v/>
      </c>
      <c r="AM100" s="517" t="str">
        <f t="shared" si="65"/>
        <v/>
      </c>
      <c r="AN100" s="651" t="str">
        <f t="shared" si="66"/>
        <v/>
      </c>
      <c r="AO100" s="553" t="str">
        <f t="shared" si="67"/>
        <v/>
      </c>
      <c r="AP100" s="553" t="str">
        <f t="shared" si="68"/>
        <v/>
      </c>
      <c r="AQ100" s="553" t="str">
        <f t="shared" si="69"/>
        <v/>
      </c>
      <c r="AR100" s="573" t="str">
        <f t="shared" si="70"/>
        <v/>
      </c>
      <c r="AS100" s="656" t="str">
        <f t="shared" si="71"/>
        <v/>
      </c>
      <c r="AT100" s="553" t="str">
        <f t="shared" si="72"/>
        <v/>
      </c>
      <c r="AU100" s="553" t="str">
        <f t="shared" si="73"/>
        <v/>
      </c>
      <c r="AV100" s="553" t="str">
        <f t="shared" si="74"/>
        <v/>
      </c>
      <c r="AW100" s="573" t="str">
        <f t="shared" si="75"/>
        <v/>
      </c>
      <c r="AX100" s="657" t="str">
        <f t="shared" si="76"/>
        <v/>
      </c>
      <c r="AY100" s="553" t="str">
        <f t="shared" si="77"/>
        <v/>
      </c>
      <c r="AZ100" s="553" t="str">
        <f t="shared" si="78"/>
        <v/>
      </c>
      <c r="BA100" s="553" t="str">
        <f t="shared" si="79"/>
        <v/>
      </c>
      <c r="BB100" s="596" t="str">
        <f t="shared" si="80"/>
        <v/>
      </c>
      <c r="BC100" s="591" t="str">
        <f t="shared" si="81"/>
        <v/>
      </c>
      <c r="BD100" s="547"/>
      <c r="BE100" s="554" t="str">
        <f t="shared" si="82"/>
        <v/>
      </c>
      <c r="BF100" s="554" t="str">
        <f t="shared" si="83"/>
        <v/>
      </c>
      <c r="BG100" s="606" t="str">
        <f t="shared" si="84"/>
        <v/>
      </c>
      <c r="BH100" s="611" t="str" cm="1">
        <f t="array" ref="BH100">IF($AG100="","",
_xlfn.IFS(
$BC100="Devis 1",
IF(ISBLANK(AP100),"",IFERROR(VALUE(TRIM(SUBSTITUTE(AP100,CHAR(160),""))),0)*IFERROR(VALUE(TRIM(SUBSTITUTE($AG100,CHAR(160),""))),0)),
$BC100="Devis 2",
IF(ISBLANK(AU100),"",IFERROR(VALUE(TRIM(SUBSTITUTE(AU100,CHAR(160),""))),0)*IFERROR(VALUE(TRIM(SUBSTITUTE($AG100,CHAR(160),""))),0)),
$BC100="Devis 3",
IF(ISBLANK(AZ100),"",IFERROR(VALUE(TRIM(SUBSTITUTE(AZ100,CHAR(160),""))),0)*IFERROR(VALUE(TRIM(SUBSTITUTE($AG100,CHAR(160),""))),0)),
TRUE,0
)
)</f>
        <v/>
      </c>
      <c r="BI100" s="611" t="str" cm="1">
        <f t="array" ref="BI100">IF($AG100="","",
_xlfn.IFS(
$BC100="Devis 1",
IF(ISBLANK(AQ100),"",IFERROR(VALUE(TRIM(SUBSTITUTE(AQ100,CHAR(160),""))),0)*IFERROR(VALUE(TRIM(SUBSTITUTE($AG100,CHAR(160),""))),0)),
$BC100="Devis 2",
IF(ISBLANK(AV100),"",IFERROR(VALUE(TRIM(SUBSTITUTE(AV100,CHAR(160),""))),0)*IFERROR(VALUE(TRIM(SUBSTITUTE($AG100,CHAR(160),""))),0)),
$BC100="Devis 3",
IF(ISBLANK(BA100),"",IFERROR(VALUE(TRIM(SUBSTITUTE(BA100,CHAR(160),""))),0)*IFERROR(VALUE(TRIM(SUBSTITUTE($AG100,CHAR(160),""))),0)),
TRUE,0
)
)</f>
        <v/>
      </c>
      <c r="BJ100" s="612" t="str">
        <f t="shared" si="85"/>
        <v/>
      </c>
      <c r="BK100" s="608"/>
      <c r="BL100" s="555" t="str" cm="1">
        <f t="array" ref="BL100">IF(OR(BJ100="",BG100="",BH100="",BE100="",BI100="",BF100=""),"",_xlfn.IFS(
ROUND(IFERROR(VALUE(TRIM(SUBSTITUTE(BJ100,CHAR(160),""))),0),2)&gt;
ROUND(IFERROR(VALUE(TRIM(SUBSTITUTE(BG100,CHAR(160),""))),0),2),
"KO : Le montant retenu TTC est supérieur au montant raisonnable TTC. Merci de revoir la ligne de dépense ou plafonner son montant.",
ROUND(IFERROR(VALUE(TRIM(SUBSTITUTE(BH100,CHAR(160),""))),0),2)&gt;
ROUND(IFERROR(VALUE(TRIM(SUBSTITUTE(BE100,CHAR(160),""))),0),2),
"Attention : Le montant retenu HT est supérieur au montant HT raisonnable. Merci de revoir la ligne de dépense, plafonner son montant, ou justifier la reventillation HT / TVA.",
ROUND(IFERROR(VALUE(TRIM(SUBSTITUTE(BI100,CHAR(160),""))),0),2)&gt;
ROUND(IFERROR(VALUE(TRIM(SUBSTITUTE(BF100,CHAR(160),""))),0),2),
"Attention : Le montant TVA retenu est supérieur au montant TVA raisonnable. Merci de revoir la ligne de dépense, plafonner son montant, ou justifier la reventillation HT / TVA.",
ROUND(IFERROR(VALUE(TRIM(SUBSTITUTE(BJ100,CHAR(160),""))),0),2)&gt;
ROUND(IFERROR(VALUE(TRIM(SUBSTITUTE(MIN(O100,T100,Y100),CHAR(160),""))),0),2),
"Attention : Le devis retenu n'est pas le moins cher. Une justification de la part du porteur est nécessaire.",
ROUND(IFERROR(VALUE(TRIM(SUBSTITUTE(BJ100,CHAR(160),""))),0),2)=0,
"Attention : montant présenté entièrement écarté",
ROUND(IFERROR(VALUE(TRIM(SUBSTITUTE(BG100,CHAR(160),""))),0),2)=
ROUND(IFERROR(VALUE(TRIM(SUBSTITUTE(BJ100,CHAR(160),""))),0),2),
"OK",
ROUND(IFERROR(VALUE(TRIM(SUBSTITUTE(BG100,CHAR(160),""))),0),2)&gt;
ROUND(IFERROR(VALUE(TRIM(SUBSTITUTE(BJ100,CHAR(160),""))),0),2),
" OK : Montant instruit inférieur au montant raisonnable.",
TRUE,""
))</f>
        <v/>
      </c>
      <c r="BM100" s="555" t="str" cm="1">
        <f t="array" ref="BM100">IF(OR(BJ100="",AC100="",BH100="",AA100="",BI100="",AB100=""),"",_xlfn.IFS(
ROUND(IFERROR(VALUE(TRIM(SUBSTITUTE(BJ100,CHAR(160),""))),0),2)&gt;
ROUND(IFERROR(VALUE(TRIM(SUBSTITUTE(AC100,CHAR(160),""))),0),2),
"KO : Le montant retenu TTC est supérieur au montant présenté TTC. Merci de revoir la ligne de dépense ou plafonner son montant.",
ROUND(IFERROR(VALUE(TRIM(SUBSTITUTE(BH100,CHAR(160),""))),0),2)&gt;
ROUND(IFERROR(VALUE(TRIM(SUBSTITUTE(AA100,CHAR(160),""))),0),2),
"Attention : Le montant retenu HT est supérieur au montant HT présenté. Merci de revoir la ligne de dépense, plafonner son montant, ou justifier la reventillation HT / TVA.",
ROUND(IFERROR(VALUE(TRIM(SUBSTITUTE(BI100,CHAR(160),""))),0),2)&gt;
ROUND(IFERROR(VALUE(TRIM(SUBSTITUTE(AB100,CHAR(160),""))),0),2),
"Attention : Le montant TVA retenu est supérieur au montant TVA présenté. Merci de revoir la ligne de dépense, plafonner son montant, ou justifier la reventillation HT / TVA.",
ROUND(IFERROR(VALUE(TRIM(SUBSTITUTE(AC100,CHAR(160),""))),0),2)=0,
"",
ROUND(IFERROR(VALUE(TRIM(SUBSTITUTE(BJ100,CHAR(160),""))),0),2)=
ROUND(IFERROR(VALUE(TRIM(SUBSTITUTE(AC100,CHAR(160),""))),0),2),
"OK",
ROUND(IFERROR(VALUE(TRIM(SUBSTITUTE(BJ100,CHAR(160),""))),0),2)=0,
"Attention : Montant présenté entièrement rejeté.",
ROUND(IFERROR(VALUE(TRIM(SUBSTITUTE(BJ100,CHAR(160),""))),0),2)&lt;
ROUND(IFERROR(VALUE(TRIM(SUBSTITUTE(AC100,CHAR(160),""))),0),2),
"Attention : Montant présenté partiellement rejeté.",
TRUE,""
))</f>
        <v/>
      </c>
      <c r="BN100" s="554" t="str">
        <f t="shared" si="86"/>
        <v/>
      </c>
      <c r="BO100" s="554" t="str">
        <f t="shared" si="87"/>
        <v/>
      </c>
      <c r="BP100" s="645" t="str">
        <f t="shared" si="88"/>
        <v/>
      </c>
    </row>
    <row r="101" spans="1:68" ht="15" customHeight="1">
      <c r="A101" s="630">
        <v>97</v>
      </c>
      <c r="B101" s="545"/>
      <c r="C101" s="545"/>
      <c r="D101" s="546"/>
      <c r="E101" s="545"/>
      <c r="F101" s="557"/>
      <c r="G101" s="552"/>
      <c r="H101" s="556"/>
      <c r="I101" s="545"/>
      <c r="J101" s="561"/>
      <c r="K101" s="564"/>
      <c r="L101" s="557"/>
      <c r="M101" s="548"/>
      <c r="N101" s="549"/>
      <c r="O101" s="573" t="str">
        <f t="shared" si="54"/>
        <v/>
      </c>
      <c r="P101" s="575"/>
      <c r="Q101" s="550"/>
      <c r="R101" s="549"/>
      <c r="S101" s="549"/>
      <c r="T101" s="573" t="str">
        <f t="shared" ref="T101:T104" si="89">IF(OR(R101="", S101=""), "", IFERROR(VALUE(TRIM(SUBSTITUTE(R101,CHAR(160),""))),0) + IFERROR(VALUE(TRIM(SUBSTITUTE(S101,CHAR(160),""))),0))</f>
        <v/>
      </c>
      <c r="U101" s="586"/>
      <c r="V101" s="549"/>
      <c r="W101" s="549"/>
      <c r="X101" s="549"/>
      <c r="Y101" s="587" t="str">
        <f t="shared" si="55"/>
        <v/>
      </c>
      <c r="Z101" s="114"/>
      <c r="AA101" s="600" t="str" cm="1">
        <f t="array" ref="AA101">IF((_xlfn.IFS(TRIM(SUBSTITUTE(Z101,CHAR(160),""))="Devis 1",IFERROR(VALUE(TRIM(SUBSTITUTE(M101,CHAR(160),""))),0),TRIM(SUBSTITUTE(Z101,CHAR(160),""))="Devis 2",IFERROR(VALUE(TRIM(SUBSTITUTE(R101,CHAR(160),""))),0),TRIM(SUBSTITUTE(Z101,CHAR(160),""))="Devis 3",IFERROR(VALUE(TRIM(SUBSTITUTE(W101,CHAR(160),""))),0),TRUE,0)*IFERROR(VALUE(TRIM(SUBSTITUTE(D101,CHAR(160),""))),0))=0,"",_xlfn.IFS(TRIM(SUBSTITUTE(Z101,CHAR(160),""))="Devis 1",IFERROR(VALUE(TRIM(SUBSTITUTE(M101,CHAR(160),""))),0),TRIM(SUBSTITUTE(Z101,CHAR(160),""))="Devis 2",IFERROR(VALUE(TRIM(SUBSTITUTE(R101,CHAR(160),""))),0),TRIM(SUBSTITUTE(Z101,CHAR(160),""))="Devis 3",IFERROR(VALUE(TRIM(SUBSTITUTE(W101,CHAR(160),""))),0),TRUE,0)*IFERROR(VALUE(TRIM(SUBSTITUTE(D101,CHAR(160),""))),0))</f>
        <v/>
      </c>
      <c r="AB101" s="551" t="str" cm="1">
        <f t="array" ref="AB101">IF(ROUND((_xlfn.IFS(TRIM(SUBSTITUTE(Z101,CHAR(160),""))="Devis 1",IFERROR(VALUE(TRIM(SUBSTITUTE(N101,CHAR(160),""))),0),TRIM(SUBSTITUTE(Z101,CHAR(160),""))="Devis 2",IFERROR(VALUE(TRIM(SUBSTITUTE(S101,CHAR(160),""))),0),TRIM(SUBSTITUTE(Z101,CHAR(160),""))="Devis 3",IFERROR(VALUE(TRIM(SUBSTITUTE(X101,CHAR(160),""))),0),TRUE,0)*IFERROR(VALUE(TRIM(SUBSTITUTE(D101,CHAR(160),""))),0)),2)=0,IF(AA101&lt;&gt;"",0,""),ROUND((_xlfn.IFS(TRIM(SUBSTITUTE(Z101,CHAR(160),""))="Devis 1",IFERROR(VALUE(TRIM(SUBSTITUTE(N101,CHAR(160),""))),0),TRIM(SUBSTITUTE(Z101,CHAR(160),""))="Devis 2",IFERROR(VALUE(TRIM(SUBSTITUTE(S101,CHAR(160),""))),0),TRIM(SUBSTITUTE(Z101,CHAR(160),""))="Devis 3",IFERROR(VALUE(TRIM(SUBSTITUTE(X101,CHAR(160),""))),0),TRUE,0)*IFERROR(VALUE(TRIM(SUBSTITUTE(D101,CHAR(160),""))),0)),2))</f>
        <v/>
      </c>
      <c r="AC101" s="601" t="str">
        <f t="shared" si="56"/>
        <v/>
      </c>
      <c r="AD101" s="629"/>
      <c r="AE101" s="644" t="str">
        <f t="shared" si="57"/>
        <v/>
      </c>
      <c r="AF101" s="553" t="str">
        <f t="shared" si="58"/>
        <v/>
      </c>
      <c r="AG101" s="553" t="str">
        <f t="shared" si="59"/>
        <v/>
      </c>
      <c r="AH101" s="553" t="str">
        <f t="shared" si="60"/>
        <v/>
      </c>
      <c r="AI101" s="553" t="str">
        <f t="shared" si="61"/>
        <v/>
      </c>
      <c r="AJ101" s="553" t="str">
        <f t="shared" si="62"/>
        <v/>
      </c>
      <c r="AK101" s="553" t="str">
        <f t="shared" si="63"/>
        <v/>
      </c>
      <c r="AL101" s="553" t="str">
        <f t="shared" si="64"/>
        <v/>
      </c>
      <c r="AM101" s="517" t="str">
        <f t="shared" si="65"/>
        <v/>
      </c>
      <c r="AN101" s="651" t="str">
        <f t="shared" si="66"/>
        <v/>
      </c>
      <c r="AO101" s="553" t="str">
        <f t="shared" si="67"/>
        <v/>
      </c>
      <c r="AP101" s="553" t="str">
        <f t="shared" si="68"/>
        <v/>
      </c>
      <c r="AQ101" s="553" t="str">
        <f t="shared" si="69"/>
        <v/>
      </c>
      <c r="AR101" s="573" t="str">
        <f t="shared" si="70"/>
        <v/>
      </c>
      <c r="AS101" s="656" t="str">
        <f t="shared" si="71"/>
        <v/>
      </c>
      <c r="AT101" s="553" t="str">
        <f t="shared" si="72"/>
        <v/>
      </c>
      <c r="AU101" s="553" t="str">
        <f t="shared" si="73"/>
        <v/>
      </c>
      <c r="AV101" s="553" t="str">
        <f t="shared" si="74"/>
        <v/>
      </c>
      <c r="AW101" s="573" t="str">
        <f t="shared" si="75"/>
        <v/>
      </c>
      <c r="AX101" s="657" t="str">
        <f t="shared" si="76"/>
        <v/>
      </c>
      <c r="AY101" s="553" t="str">
        <f t="shared" si="77"/>
        <v/>
      </c>
      <c r="AZ101" s="553" t="str">
        <f t="shared" si="78"/>
        <v/>
      </c>
      <c r="BA101" s="553" t="str">
        <f t="shared" si="79"/>
        <v/>
      </c>
      <c r="BB101" s="596" t="str">
        <f t="shared" si="80"/>
        <v/>
      </c>
      <c r="BC101" s="591" t="str">
        <f t="shared" si="81"/>
        <v/>
      </c>
      <c r="BD101" s="547"/>
      <c r="BE101" s="554" t="str">
        <f t="shared" si="82"/>
        <v/>
      </c>
      <c r="BF101" s="554" t="str">
        <f t="shared" si="83"/>
        <v/>
      </c>
      <c r="BG101" s="606" t="str">
        <f t="shared" si="84"/>
        <v/>
      </c>
      <c r="BH101" s="611" t="str" cm="1">
        <f t="array" ref="BH101">IF($AG101="","",
_xlfn.IFS(
$BC101="Devis 1",
IF(ISBLANK(AP101),"",IFERROR(VALUE(TRIM(SUBSTITUTE(AP101,CHAR(160),""))),0)*IFERROR(VALUE(TRIM(SUBSTITUTE($AG101,CHAR(160),""))),0)),
$BC101="Devis 2",
IF(ISBLANK(AU101),"",IFERROR(VALUE(TRIM(SUBSTITUTE(AU101,CHAR(160),""))),0)*IFERROR(VALUE(TRIM(SUBSTITUTE($AG101,CHAR(160),""))),0)),
$BC101="Devis 3",
IF(ISBLANK(AZ101),"",IFERROR(VALUE(TRIM(SUBSTITUTE(AZ101,CHAR(160),""))),0)*IFERROR(VALUE(TRIM(SUBSTITUTE($AG101,CHAR(160),""))),0)),
TRUE,0
)
)</f>
        <v/>
      </c>
      <c r="BI101" s="611" t="str" cm="1">
        <f t="array" ref="BI101">IF($AG101="","",
_xlfn.IFS(
$BC101="Devis 1",
IF(ISBLANK(AQ101),"",IFERROR(VALUE(TRIM(SUBSTITUTE(AQ101,CHAR(160),""))),0)*IFERROR(VALUE(TRIM(SUBSTITUTE($AG101,CHAR(160),""))),0)),
$BC101="Devis 2",
IF(ISBLANK(AV101),"",IFERROR(VALUE(TRIM(SUBSTITUTE(AV101,CHAR(160),""))),0)*IFERROR(VALUE(TRIM(SUBSTITUTE($AG101,CHAR(160),""))),0)),
$BC101="Devis 3",
IF(ISBLANK(BA101),"",IFERROR(VALUE(TRIM(SUBSTITUTE(BA101,CHAR(160),""))),0)*IFERROR(VALUE(TRIM(SUBSTITUTE($AG101,CHAR(160),""))),0)),
TRUE,0
)
)</f>
        <v/>
      </c>
      <c r="BJ101" s="612" t="str">
        <f t="shared" si="85"/>
        <v/>
      </c>
      <c r="BK101" s="608"/>
      <c r="BL101" s="555" t="str" cm="1">
        <f t="array" ref="BL101">IF(OR(BJ101="",BG101="",BH101="",BE101="",BI101="",BF101=""),"",_xlfn.IFS(
ROUND(IFERROR(VALUE(TRIM(SUBSTITUTE(BJ101,CHAR(160),""))),0),2)&gt;
ROUND(IFERROR(VALUE(TRIM(SUBSTITUTE(BG101,CHAR(160),""))),0),2),
"KO : Le montant retenu TTC est supérieur au montant raisonnable TTC. Merci de revoir la ligne de dépense ou plafonner son montant.",
ROUND(IFERROR(VALUE(TRIM(SUBSTITUTE(BH101,CHAR(160),""))),0),2)&gt;
ROUND(IFERROR(VALUE(TRIM(SUBSTITUTE(BE101,CHAR(160),""))),0),2),
"Attention : Le montant retenu HT est supérieur au montant HT raisonnable. Merci de revoir la ligne de dépense, plafonner son montant, ou justifier la reventillation HT / TVA.",
ROUND(IFERROR(VALUE(TRIM(SUBSTITUTE(BI101,CHAR(160),""))),0),2)&gt;
ROUND(IFERROR(VALUE(TRIM(SUBSTITUTE(BF101,CHAR(160),""))),0),2),
"Attention : Le montant TVA retenu est supérieur au montant TVA raisonnable. Merci de revoir la ligne de dépense, plafonner son montant, ou justifier la reventillation HT / TVA.",
ROUND(IFERROR(VALUE(TRIM(SUBSTITUTE(BJ101,CHAR(160),""))),0),2)&gt;
ROUND(IFERROR(VALUE(TRIM(SUBSTITUTE(MIN(O101,T101,Y101),CHAR(160),""))),0),2),
"Attention : Le devis retenu n'est pas le moins cher. Une justification de la part du porteur est nécessaire.",
ROUND(IFERROR(VALUE(TRIM(SUBSTITUTE(BJ101,CHAR(160),""))),0),2)=0,
"Attention : montant présenté entièrement écarté",
ROUND(IFERROR(VALUE(TRIM(SUBSTITUTE(BG101,CHAR(160),""))),0),2)=
ROUND(IFERROR(VALUE(TRIM(SUBSTITUTE(BJ101,CHAR(160),""))),0),2),
"OK",
ROUND(IFERROR(VALUE(TRIM(SUBSTITUTE(BG101,CHAR(160),""))),0),2)&gt;
ROUND(IFERROR(VALUE(TRIM(SUBSTITUTE(BJ101,CHAR(160),""))),0),2),
" OK : Montant instruit inférieur au montant raisonnable.",
TRUE,""
))</f>
        <v/>
      </c>
      <c r="BM101" s="555" t="str" cm="1">
        <f t="array" ref="BM101">IF(OR(BJ101="",AC101="",BH101="",AA101="",BI101="",AB101=""),"",_xlfn.IFS(
ROUND(IFERROR(VALUE(TRIM(SUBSTITUTE(BJ101,CHAR(160),""))),0),2)&gt;
ROUND(IFERROR(VALUE(TRIM(SUBSTITUTE(AC101,CHAR(160),""))),0),2),
"KO : Le montant retenu TTC est supérieur au montant présenté TTC. Merci de revoir la ligne de dépense ou plafonner son montant.",
ROUND(IFERROR(VALUE(TRIM(SUBSTITUTE(BH101,CHAR(160),""))),0),2)&gt;
ROUND(IFERROR(VALUE(TRIM(SUBSTITUTE(AA101,CHAR(160),""))),0),2),
"Attention : Le montant retenu HT est supérieur au montant HT présenté. Merci de revoir la ligne de dépense, plafonner son montant, ou justifier la reventillation HT / TVA.",
ROUND(IFERROR(VALUE(TRIM(SUBSTITUTE(BI101,CHAR(160),""))),0),2)&gt;
ROUND(IFERROR(VALUE(TRIM(SUBSTITUTE(AB101,CHAR(160),""))),0),2),
"Attention : Le montant TVA retenu est supérieur au montant TVA présenté. Merci de revoir la ligne de dépense, plafonner son montant, ou justifier la reventillation HT / TVA.",
ROUND(IFERROR(VALUE(TRIM(SUBSTITUTE(AC101,CHAR(160),""))),0),2)=0,
"",
ROUND(IFERROR(VALUE(TRIM(SUBSTITUTE(BJ101,CHAR(160),""))),0),2)=
ROUND(IFERROR(VALUE(TRIM(SUBSTITUTE(AC101,CHAR(160),""))),0),2),
"OK",
ROUND(IFERROR(VALUE(TRIM(SUBSTITUTE(BJ101,CHAR(160),""))),0),2)=0,
"Attention : Montant présenté entièrement rejeté.",
ROUND(IFERROR(VALUE(TRIM(SUBSTITUTE(BJ101,CHAR(160),""))),0),2)&lt;
ROUND(IFERROR(VALUE(TRIM(SUBSTITUTE(AC101,CHAR(160),""))),0),2),
"Attention : Montant présenté partiellement rejeté.",
TRUE,""
))</f>
        <v/>
      </c>
      <c r="BN101" s="554" t="str">
        <f t="shared" si="86"/>
        <v/>
      </c>
      <c r="BO101" s="554" t="str">
        <f t="shared" si="87"/>
        <v/>
      </c>
      <c r="BP101" s="645" t="str">
        <f t="shared" si="88"/>
        <v/>
      </c>
    </row>
    <row r="102" spans="1:68" ht="15" customHeight="1">
      <c r="A102" s="630">
        <v>98</v>
      </c>
      <c r="B102" s="545"/>
      <c r="C102" s="545"/>
      <c r="D102" s="546"/>
      <c r="E102" s="545"/>
      <c r="F102" s="557"/>
      <c r="G102" s="552"/>
      <c r="H102" s="556"/>
      <c r="I102" s="545"/>
      <c r="J102" s="561"/>
      <c r="K102" s="564"/>
      <c r="L102" s="557"/>
      <c r="M102" s="548"/>
      <c r="N102" s="549"/>
      <c r="O102" s="573" t="str">
        <f t="shared" si="54"/>
        <v/>
      </c>
      <c r="P102" s="575"/>
      <c r="Q102" s="550"/>
      <c r="R102" s="549"/>
      <c r="S102" s="549"/>
      <c r="T102" s="573" t="str">
        <f t="shared" si="89"/>
        <v/>
      </c>
      <c r="U102" s="586"/>
      <c r="V102" s="549"/>
      <c r="W102" s="549"/>
      <c r="X102" s="549"/>
      <c r="Y102" s="587" t="str">
        <f t="shared" si="55"/>
        <v/>
      </c>
      <c r="Z102" s="114"/>
      <c r="AA102" s="600" t="str" cm="1">
        <f t="array" ref="AA102">IF((_xlfn.IFS(TRIM(SUBSTITUTE(Z102,CHAR(160),""))="Devis 1",IFERROR(VALUE(TRIM(SUBSTITUTE(M102,CHAR(160),""))),0),TRIM(SUBSTITUTE(Z102,CHAR(160),""))="Devis 2",IFERROR(VALUE(TRIM(SUBSTITUTE(R102,CHAR(160),""))),0),TRIM(SUBSTITUTE(Z102,CHAR(160),""))="Devis 3",IFERROR(VALUE(TRIM(SUBSTITUTE(W102,CHAR(160),""))),0),TRUE,0)*IFERROR(VALUE(TRIM(SUBSTITUTE(D102,CHAR(160),""))),0))=0,"",_xlfn.IFS(TRIM(SUBSTITUTE(Z102,CHAR(160),""))="Devis 1",IFERROR(VALUE(TRIM(SUBSTITUTE(M102,CHAR(160),""))),0),TRIM(SUBSTITUTE(Z102,CHAR(160),""))="Devis 2",IFERROR(VALUE(TRIM(SUBSTITUTE(R102,CHAR(160),""))),0),TRIM(SUBSTITUTE(Z102,CHAR(160),""))="Devis 3",IFERROR(VALUE(TRIM(SUBSTITUTE(W102,CHAR(160),""))),0),TRUE,0)*IFERROR(VALUE(TRIM(SUBSTITUTE(D102,CHAR(160),""))),0))</f>
        <v/>
      </c>
      <c r="AB102" s="551" t="str" cm="1">
        <f t="array" ref="AB102">IF(ROUND((_xlfn.IFS(TRIM(SUBSTITUTE(Z102,CHAR(160),""))="Devis 1",IFERROR(VALUE(TRIM(SUBSTITUTE(N102,CHAR(160),""))),0),TRIM(SUBSTITUTE(Z102,CHAR(160),""))="Devis 2",IFERROR(VALUE(TRIM(SUBSTITUTE(S102,CHAR(160),""))),0),TRIM(SUBSTITUTE(Z102,CHAR(160),""))="Devis 3",IFERROR(VALUE(TRIM(SUBSTITUTE(X102,CHAR(160),""))),0),TRUE,0)*IFERROR(VALUE(TRIM(SUBSTITUTE(D102,CHAR(160),""))),0)),2)=0,IF(AA102&lt;&gt;"",0,""),ROUND((_xlfn.IFS(TRIM(SUBSTITUTE(Z102,CHAR(160),""))="Devis 1",IFERROR(VALUE(TRIM(SUBSTITUTE(N102,CHAR(160),""))),0),TRIM(SUBSTITUTE(Z102,CHAR(160),""))="Devis 2",IFERROR(VALUE(TRIM(SUBSTITUTE(S102,CHAR(160),""))),0),TRIM(SUBSTITUTE(Z102,CHAR(160),""))="Devis 3",IFERROR(VALUE(TRIM(SUBSTITUTE(X102,CHAR(160),""))),0),TRUE,0)*IFERROR(VALUE(TRIM(SUBSTITUTE(D102,CHAR(160),""))),0)),2))</f>
        <v/>
      </c>
      <c r="AC102" s="601" t="str">
        <f t="shared" si="56"/>
        <v/>
      </c>
      <c r="AD102" s="629"/>
      <c r="AE102" s="644" t="str">
        <f t="shared" si="57"/>
        <v/>
      </c>
      <c r="AF102" s="553" t="str">
        <f t="shared" si="58"/>
        <v/>
      </c>
      <c r="AG102" s="553" t="str">
        <f t="shared" si="59"/>
        <v/>
      </c>
      <c r="AH102" s="553" t="str">
        <f t="shared" si="60"/>
        <v/>
      </c>
      <c r="AI102" s="553" t="str">
        <f t="shared" si="61"/>
        <v/>
      </c>
      <c r="AJ102" s="553" t="str">
        <f t="shared" si="62"/>
        <v/>
      </c>
      <c r="AK102" s="553" t="str">
        <f t="shared" si="63"/>
        <v/>
      </c>
      <c r="AL102" s="553" t="str">
        <f t="shared" si="64"/>
        <v/>
      </c>
      <c r="AM102" s="517" t="str">
        <f t="shared" si="65"/>
        <v/>
      </c>
      <c r="AN102" s="651" t="str">
        <f t="shared" si="66"/>
        <v/>
      </c>
      <c r="AO102" s="553" t="str">
        <f t="shared" si="67"/>
        <v/>
      </c>
      <c r="AP102" s="553" t="str">
        <f t="shared" si="68"/>
        <v/>
      </c>
      <c r="AQ102" s="553" t="str">
        <f t="shared" si="69"/>
        <v/>
      </c>
      <c r="AR102" s="573" t="str">
        <f t="shared" si="70"/>
        <v/>
      </c>
      <c r="AS102" s="656" t="str">
        <f t="shared" si="71"/>
        <v/>
      </c>
      <c r="AT102" s="553" t="str">
        <f t="shared" si="72"/>
        <v/>
      </c>
      <c r="AU102" s="553" t="str">
        <f t="shared" si="73"/>
        <v/>
      </c>
      <c r="AV102" s="553" t="str">
        <f t="shared" si="74"/>
        <v/>
      </c>
      <c r="AW102" s="573" t="str">
        <f t="shared" si="75"/>
        <v/>
      </c>
      <c r="AX102" s="657" t="str">
        <f t="shared" si="76"/>
        <v/>
      </c>
      <c r="AY102" s="553" t="str">
        <f t="shared" si="77"/>
        <v/>
      </c>
      <c r="AZ102" s="553" t="str">
        <f t="shared" si="78"/>
        <v/>
      </c>
      <c r="BA102" s="553" t="str">
        <f t="shared" si="79"/>
        <v/>
      </c>
      <c r="BB102" s="596" t="str">
        <f t="shared" si="80"/>
        <v/>
      </c>
      <c r="BC102" s="591" t="str">
        <f t="shared" si="81"/>
        <v/>
      </c>
      <c r="BD102" s="547"/>
      <c r="BE102" s="554" t="str">
        <f t="shared" si="82"/>
        <v/>
      </c>
      <c r="BF102" s="554" t="str">
        <f t="shared" si="83"/>
        <v/>
      </c>
      <c r="BG102" s="606" t="str">
        <f t="shared" si="84"/>
        <v/>
      </c>
      <c r="BH102" s="611" t="str" cm="1">
        <f t="array" ref="BH102">IF($AG102="","",
_xlfn.IFS(
$BC102="Devis 1",
IF(ISBLANK(AP102),"",IFERROR(VALUE(TRIM(SUBSTITUTE(AP102,CHAR(160),""))),0)*IFERROR(VALUE(TRIM(SUBSTITUTE($AG102,CHAR(160),""))),0)),
$BC102="Devis 2",
IF(ISBLANK(AU102),"",IFERROR(VALUE(TRIM(SUBSTITUTE(AU102,CHAR(160),""))),0)*IFERROR(VALUE(TRIM(SUBSTITUTE($AG102,CHAR(160),""))),0)),
$BC102="Devis 3",
IF(ISBLANK(AZ102),"",IFERROR(VALUE(TRIM(SUBSTITUTE(AZ102,CHAR(160),""))),0)*IFERROR(VALUE(TRIM(SUBSTITUTE($AG102,CHAR(160),""))),0)),
TRUE,0
)
)</f>
        <v/>
      </c>
      <c r="BI102" s="611" t="str" cm="1">
        <f t="array" ref="BI102">IF($AG102="","",
_xlfn.IFS(
$BC102="Devis 1",
IF(ISBLANK(AQ102),"",IFERROR(VALUE(TRIM(SUBSTITUTE(AQ102,CHAR(160),""))),0)*IFERROR(VALUE(TRIM(SUBSTITUTE($AG102,CHAR(160),""))),0)),
$BC102="Devis 2",
IF(ISBLANK(AV102),"",IFERROR(VALUE(TRIM(SUBSTITUTE(AV102,CHAR(160),""))),0)*IFERROR(VALUE(TRIM(SUBSTITUTE($AG102,CHAR(160),""))),0)),
$BC102="Devis 3",
IF(ISBLANK(BA102),"",IFERROR(VALUE(TRIM(SUBSTITUTE(BA102,CHAR(160),""))),0)*IFERROR(VALUE(TRIM(SUBSTITUTE($AG102,CHAR(160),""))),0)),
TRUE,0
)
)</f>
        <v/>
      </c>
      <c r="BJ102" s="612" t="str">
        <f t="shared" si="85"/>
        <v/>
      </c>
      <c r="BK102" s="608"/>
      <c r="BL102" s="555" t="str" cm="1">
        <f t="array" ref="BL102">IF(OR(BJ102="",BG102="",BH102="",BE102="",BI102="",BF102=""),"",_xlfn.IFS(
ROUND(IFERROR(VALUE(TRIM(SUBSTITUTE(BJ102,CHAR(160),""))),0),2)&gt;
ROUND(IFERROR(VALUE(TRIM(SUBSTITUTE(BG102,CHAR(160),""))),0),2),
"KO : Le montant retenu TTC est supérieur au montant raisonnable TTC. Merci de revoir la ligne de dépense ou plafonner son montant.",
ROUND(IFERROR(VALUE(TRIM(SUBSTITUTE(BH102,CHAR(160),""))),0),2)&gt;
ROUND(IFERROR(VALUE(TRIM(SUBSTITUTE(BE102,CHAR(160),""))),0),2),
"Attention : Le montant retenu HT est supérieur au montant HT raisonnable. Merci de revoir la ligne de dépense, plafonner son montant, ou justifier la reventillation HT / TVA.",
ROUND(IFERROR(VALUE(TRIM(SUBSTITUTE(BI102,CHAR(160),""))),0),2)&gt;
ROUND(IFERROR(VALUE(TRIM(SUBSTITUTE(BF102,CHAR(160),""))),0),2),
"Attention : Le montant TVA retenu est supérieur au montant TVA raisonnable. Merci de revoir la ligne de dépense, plafonner son montant, ou justifier la reventillation HT / TVA.",
ROUND(IFERROR(VALUE(TRIM(SUBSTITUTE(BJ102,CHAR(160),""))),0),2)&gt;
ROUND(IFERROR(VALUE(TRIM(SUBSTITUTE(MIN(O102,T102,Y102),CHAR(160),""))),0),2),
"Attention : Le devis retenu n'est pas le moins cher. Une justification de la part du porteur est nécessaire.",
ROUND(IFERROR(VALUE(TRIM(SUBSTITUTE(BJ102,CHAR(160),""))),0),2)=0,
"Attention : montant présenté entièrement écarté",
ROUND(IFERROR(VALUE(TRIM(SUBSTITUTE(BG102,CHAR(160),""))),0),2)=
ROUND(IFERROR(VALUE(TRIM(SUBSTITUTE(BJ102,CHAR(160),""))),0),2),
"OK",
ROUND(IFERROR(VALUE(TRIM(SUBSTITUTE(BG102,CHAR(160),""))),0),2)&gt;
ROUND(IFERROR(VALUE(TRIM(SUBSTITUTE(BJ102,CHAR(160),""))),0),2),
" OK : Montant instruit inférieur au montant raisonnable.",
TRUE,""
))</f>
        <v/>
      </c>
      <c r="BM102" s="555" t="str" cm="1">
        <f t="array" ref="BM102">IF(OR(BJ102="",AC102="",BH102="",AA102="",BI102="",AB102=""),"",_xlfn.IFS(
ROUND(IFERROR(VALUE(TRIM(SUBSTITUTE(BJ102,CHAR(160),""))),0),2)&gt;
ROUND(IFERROR(VALUE(TRIM(SUBSTITUTE(AC102,CHAR(160),""))),0),2),
"KO : Le montant retenu TTC est supérieur au montant présenté TTC. Merci de revoir la ligne de dépense ou plafonner son montant.",
ROUND(IFERROR(VALUE(TRIM(SUBSTITUTE(BH102,CHAR(160),""))),0),2)&gt;
ROUND(IFERROR(VALUE(TRIM(SUBSTITUTE(AA102,CHAR(160),""))),0),2),
"Attention : Le montant retenu HT est supérieur au montant HT présenté. Merci de revoir la ligne de dépense, plafonner son montant, ou justifier la reventillation HT / TVA.",
ROUND(IFERROR(VALUE(TRIM(SUBSTITUTE(BI102,CHAR(160),""))),0),2)&gt;
ROUND(IFERROR(VALUE(TRIM(SUBSTITUTE(AB102,CHAR(160),""))),0),2),
"Attention : Le montant TVA retenu est supérieur au montant TVA présenté. Merci de revoir la ligne de dépense, plafonner son montant, ou justifier la reventillation HT / TVA.",
ROUND(IFERROR(VALUE(TRIM(SUBSTITUTE(AC102,CHAR(160),""))),0),2)=0,
"",
ROUND(IFERROR(VALUE(TRIM(SUBSTITUTE(BJ102,CHAR(160),""))),0),2)=
ROUND(IFERROR(VALUE(TRIM(SUBSTITUTE(AC102,CHAR(160),""))),0),2),
"OK",
ROUND(IFERROR(VALUE(TRIM(SUBSTITUTE(BJ102,CHAR(160),""))),0),2)=0,
"Attention : Montant présenté entièrement rejeté.",
ROUND(IFERROR(VALUE(TRIM(SUBSTITUTE(BJ102,CHAR(160),""))),0),2)&lt;
ROUND(IFERROR(VALUE(TRIM(SUBSTITUTE(AC102,CHAR(160),""))),0),2),
"Attention : Montant présenté partiellement rejeté.",
TRUE,""
))</f>
        <v/>
      </c>
      <c r="BN102" s="554" t="str">
        <f t="shared" si="86"/>
        <v/>
      </c>
      <c r="BO102" s="554" t="str">
        <f t="shared" si="87"/>
        <v/>
      </c>
      <c r="BP102" s="645" t="str">
        <f t="shared" si="88"/>
        <v/>
      </c>
    </row>
    <row r="103" spans="1:68" ht="15" customHeight="1">
      <c r="A103" s="630">
        <v>99</v>
      </c>
      <c r="B103" s="545"/>
      <c r="C103" s="545"/>
      <c r="D103" s="546"/>
      <c r="E103" s="545"/>
      <c r="F103" s="557"/>
      <c r="G103" s="552"/>
      <c r="H103" s="556"/>
      <c r="I103" s="545"/>
      <c r="J103" s="561"/>
      <c r="K103" s="564"/>
      <c r="L103" s="557"/>
      <c r="M103" s="548"/>
      <c r="N103" s="549"/>
      <c r="O103" s="573" t="str">
        <f t="shared" si="54"/>
        <v/>
      </c>
      <c r="P103" s="575"/>
      <c r="Q103" s="550"/>
      <c r="R103" s="549"/>
      <c r="S103" s="549"/>
      <c r="T103" s="573" t="str">
        <f t="shared" si="89"/>
        <v/>
      </c>
      <c r="U103" s="586"/>
      <c r="V103" s="549"/>
      <c r="W103" s="549"/>
      <c r="X103" s="549"/>
      <c r="Y103" s="587" t="str">
        <f t="shared" si="55"/>
        <v/>
      </c>
      <c r="Z103" s="114"/>
      <c r="AA103" s="600" t="str" cm="1">
        <f t="array" ref="AA103">IF((_xlfn.IFS(TRIM(SUBSTITUTE(Z103,CHAR(160),""))="Devis 1",IFERROR(VALUE(TRIM(SUBSTITUTE(M103,CHAR(160),""))),0),TRIM(SUBSTITUTE(Z103,CHAR(160),""))="Devis 2",IFERROR(VALUE(TRIM(SUBSTITUTE(R103,CHAR(160),""))),0),TRIM(SUBSTITUTE(Z103,CHAR(160),""))="Devis 3",IFERROR(VALUE(TRIM(SUBSTITUTE(W103,CHAR(160),""))),0),TRUE,0)*IFERROR(VALUE(TRIM(SUBSTITUTE(D103,CHAR(160),""))),0))=0,"",_xlfn.IFS(TRIM(SUBSTITUTE(Z103,CHAR(160),""))="Devis 1",IFERROR(VALUE(TRIM(SUBSTITUTE(M103,CHAR(160),""))),0),TRIM(SUBSTITUTE(Z103,CHAR(160),""))="Devis 2",IFERROR(VALUE(TRIM(SUBSTITUTE(R103,CHAR(160),""))),0),TRIM(SUBSTITUTE(Z103,CHAR(160),""))="Devis 3",IFERROR(VALUE(TRIM(SUBSTITUTE(W103,CHAR(160),""))),0),TRUE,0)*IFERROR(VALUE(TRIM(SUBSTITUTE(D103,CHAR(160),""))),0))</f>
        <v/>
      </c>
      <c r="AB103" s="551" t="str" cm="1">
        <f t="array" ref="AB103">IF(ROUND((_xlfn.IFS(TRIM(SUBSTITUTE(Z103,CHAR(160),""))="Devis 1",IFERROR(VALUE(TRIM(SUBSTITUTE(N103,CHAR(160),""))),0),TRIM(SUBSTITUTE(Z103,CHAR(160),""))="Devis 2",IFERROR(VALUE(TRIM(SUBSTITUTE(S103,CHAR(160),""))),0),TRIM(SUBSTITUTE(Z103,CHAR(160),""))="Devis 3",IFERROR(VALUE(TRIM(SUBSTITUTE(X103,CHAR(160),""))),0),TRUE,0)*IFERROR(VALUE(TRIM(SUBSTITUTE(D103,CHAR(160),""))),0)),2)=0,IF(AA103&lt;&gt;"",0,""),ROUND((_xlfn.IFS(TRIM(SUBSTITUTE(Z103,CHAR(160),""))="Devis 1",IFERROR(VALUE(TRIM(SUBSTITUTE(N103,CHAR(160),""))),0),TRIM(SUBSTITUTE(Z103,CHAR(160),""))="Devis 2",IFERROR(VALUE(TRIM(SUBSTITUTE(S103,CHAR(160),""))),0),TRIM(SUBSTITUTE(Z103,CHAR(160),""))="Devis 3",IFERROR(VALUE(TRIM(SUBSTITUTE(X103,CHAR(160),""))),0),TRUE,0)*IFERROR(VALUE(TRIM(SUBSTITUTE(D103,CHAR(160),""))),0)),2))</f>
        <v/>
      </c>
      <c r="AC103" s="601" t="str">
        <f t="shared" si="56"/>
        <v/>
      </c>
      <c r="AD103" s="629"/>
      <c r="AE103" s="644" t="str">
        <f t="shared" si="57"/>
        <v/>
      </c>
      <c r="AF103" s="553" t="str">
        <f t="shared" si="58"/>
        <v/>
      </c>
      <c r="AG103" s="553" t="str">
        <f t="shared" si="59"/>
        <v/>
      </c>
      <c r="AH103" s="553" t="str">
        <f t="shared" si="60"/>
        <v/>
      </c>
      <c r="AI103" s="553" t="str">
        <f t="shared" si="61"/>
        <v/>
      </c>
      <c r="AJ103" s="553" t="str">
        <f t="shared" si="62"/>
        <v/>
      </c>
      <c r="AK103" s="553" t="str">
        <f t="shared" si="63"/>
        <v/>
      </c>
      <c r="AL103" s="553" t="str">
        <f t="shared" si="64"/>
        <v/>
      </c>
      <c r="AM103" s="517" t="str">
        <f t="shared" si="65"/>
        <v/>
      </c>
      <c r="AN103" s="651" t="str">
        <f t="shared" si="66"/>
        <v/>
      </c>
      <c r="AO103" s="553" t="str">
        <f t="shared" si="67"/>
        <v/>
      </c>
      <c r="AP103" s="553" t="str">
        <f t="shared" si="68"/>
        <v/>
      </c>
      <c r="AQ103" s="553" t="str">
        <f t="shared" si="69"/>
        <v/>
      </c>
      <c r="AR103" s="573" t="str">
        <f t="shared" si="70"/>
        <v/>
      </c>
      <c r="AS103" s="656" t="str">
        <f t="shared" si="71"/>
        <v/>
      </c>
      <c r="AT103" s="553" t="str">
        <f t="shared" si="72"/>
        <v/>
      </c>
      <c r="AU103" s="553" t="str">
        <f t="shared" si="73"/>
        <v/>
      </c>
      <c r="AV103" s="553" t="str">
        <f t="shared" si="74"/>
        <v/>
      </c>
      <c r="AW103" s="573" t="str">
        <f t="shared" si="75"/>
        <v/>
      </c>
      <c r="AX103" s="657" t="str">
        <f t="shared" si="76"/>
        <v/>
      </c>
      <c r="AY103" s="553" t="str">
        <f t="shared" si="77"/>
        <v/>
      </c>
      <c r="AZ103" s="553" t="str">
        <f t="shared" si="78"/>
        <v/>
      </c>
      <c r="BA103" s="553" t="str">
        <f t="shared" si="79"/>
        <v/>
      </c>
      <c r="BB103" s="596" t="str">
        <f t="shared" si="80"/>
        <v/>
      </c>
      <c r="BC103" s="591" t="str">
        <f t="shared" si="81"/>
        <v/>
      </c>
      <c r="BD103" s="547"/>
      <c r="BE103" s="554" t="str">
        <f t="shared" si="82"/>
        <v/>
      </c>
      <c r="BF103" s="554" t="str">
        <f t="shared" si="83"/>
        <v/>
      </c>
      <c r="BG103" s="606" t="str">
        <f t="shared" si="84"/>
        <v/>
      </c>
      <c r="BH103" s="611" t="str" cm="1">
        <f t="array" ref="BH103">IF($AG103="","",
_xlfn.IFS(
$BC103="Devis 1",
IF(ISBLANK(AP103),"",IFERROR(VALUE(TRIM(SUBSTITUTE(AP103,CHAR(160),""))),0)*IFERROR(VALUE(TRIM(SUBSTITUTE($AG103,CHAR(160),""))),0)),
$BC103="Devis 2",
IF(ISBLANK(AU103),"",IFERROR(VALUE(TRIM(SUBSTITUTE(AU103,CHAR(160),""))),0)*IFERROR(VALUE(TRIM(SUBSTITUTE($AG103,CHAR(160),""))),0)),
$BC103="Devis 3",
IF(ISBLANK(AZ103),"",IFERROR(VALUE(TRIM(SUBSTITUTE(AZ103,CHAR(160),""))),0)*IFERROR(VALUE(TRIM(SUBSTITUTE($AG103,CHAR(160),""))),0)),
TRUE,0
)
)</f>
        <v/>
      </c>
      <c r="BI103" s="611" t="str" cm="1">
        <f t="array" ref="BI103">IF($AG103="","",
_xlfn.IFS(
$BC103="Devis 1",
IF(ISBLANK(AQ103),"",IFERROR(VALUE(TRIM(SUBSTITUTE(AQ103,CHAR(160),""))),0)*IFERROR(VALUE(TRIM(SUBSTITUTE($AG103,CHAR(160),""))),0)),
$BC103="Devis 2",
IF(ISBLANK(AV103),"",IFERROR(VALUE(TRIM(SUBSTITUTE(AV103,CHAR(160),""))),0)*IFERROR(VALUE(TRIM(SUBSTITUTE($AG103,CHAR(160),""))),0)),
$BC103="Devis 3",
IF(ISBLANK(BA103),"",IFERROR(VALUE(TRIM(SUBSTITUTE(BA103,CHAR(160),""))),0)*IFERROR(VALUE(TRIM(SUBSTITUTE($AG103,CHAR(160),""))),0)),
TRUE,0
)
)</f>
        <v/>
      </c>
      <c r="BJ103" s="612" t="str">
        <f t="shared" si="85"/>
        <v/>
      </c>
      <c r="BK103" s="608"/>
      <c r="BL103" s="555" t="str" cm="1">
        <f t="array" ref="BL103">IF(OR(BJ103="",BG103="",BH103="",BE103="",BI103="",BF103=""),"",_xlfn.IFS(
ROUND(IFERROR(VALUE(TRIM(SUBSTITUTE(BJ103,CHAR(160),""))),0),2)&gt;
ROUND(IFERROR(VALUE(TRIM(SUBSTITUTE(BG103,CHAR(160),""))),0),2),
"KO : Le montant retenu TTC est supérieur au montant raisonnable TTC. Merci de revoir la ligne de dépense ou plafonner son montant.",
ROUND(IFERROR(VALUE(TRIM(SUBSTITUTE(BH103,CHAR(160),""))),0),2)&gt;
ROUND(IFERROR(VALUE(TRIM(SUBSTITUTE(BE103,CHAR(160),""))),0),2),
"Attention : Le montant retenu HT est supérieur au montant HT raisonnable. Merci de revoir la ligne de dépense, plafonner son montant, ou justifier la reventillation HT / TVA.",
ROUND(IFERROR(VALUE(TRIM(SUBSTITUTE(BI103,CHAR(160),""))),0),2)&gt;
ROUND(IFERROR(VALUE(TRIM(SUBSTITUTE(BF103,CHAR(160),""))),0),2),
"Attention : Le montant TVA retenu est supérieur au montant TVA raisonnable. Merci de revoir la ligne de dépense, plafonner son montant, ou justifier la reventillation HT / TVA.",
ROUND(IFERROR(VALUE(TRIM(SUBSTITUTE(BJ103,CHAR(160),""))),0),2)&gt;
ROUND(IFERROR(VALUE(TRIM(SUBSTITUTE(MIN(O103,T103,Y103),CHAR(160),""))),0),2),
"Attention : Le devis retenu n'est pas le moins cher. Une justification de la part du porteur est nécessaire.",
ROUND(IFERROR(VALUE(TRIM(SUBSTITUTE(BJ103,CHAR(160),""))),0),2)=0,
"Attention : montant présenté entièrement écarté",
ROUND(IFERROR(VALUE(TRIM(SUBSTITUTE(BG103,CHAR(160),""))),0),2)=
ROUND(IFERROR(VALUE(TRIM(SUBSTITUTE(BJ103,CHAR(160),""))),0),2),
"OK",
ROUND(IFERROR(VALUE(TRIM(SUBSTITUTE(BG103,CHAR(160),""))),0),2)&gt;
ROUND(IFERROR(VALUE(TRIM(SUBSTITUTE(BJ103,CHAR(160),""))),0),2),
" OK : Montant instruit inférieur au montant raisonnable.",
TRUE,""
))</f>
        <v/>
      </c>
      <c r="BM103" s="555" t="str" cm="1">
        <f t="array" ref="BM103">IF(OR(BJ103="",AC103="",BH103="",AA103="",BI103="",AB103=""),"",_xlfn.IFS(
ROUND(IFERROR(VALUE(TRIM(SUBSTITUTE(BJ103,CHAR(160),""))),0),2)&gt;
ROUND(IFERROR(VALUE(TRIM(SUBSTITUTE(AC103,CHAR(160),""))),0),2),
"KO : Le montant retenu TTC est supérieur au montant présenté TTC. Merci de revoir la ligne de dépense ou plafonner son montant.",
ROUND(IFERROR(VALUE(TRIM(SUBSTITUTE(BH103,CHAR(160),""))),0),2)&gt;
ROUND(IFERROR(VALUE(TRIM(SUBSTITUTE(AA103,CHAR(160),""))),0),2),
"Attention : Le montant retenu HT est supérieur au montant HT présenté. Merci de revoir la ligne de dépense, plafonner son montant, ou justifier la reventillation HT / TVA.",
ROUND(IFERROR(VALUE(TRIM(SUBSTITUTE(BI103,CHAR(160),""))),0),2)&gt;
ROUND(IFERROR(VALUE(TRIM(SUBSTITUTE(AB103,CHAR(160),""))),0),2),
"Attention : Le montant TVA retenu est supérieur au montant TVA présenté. Merci de revoir la ligne de dépense, plafonner son montant, ou justifier la reventillation HT / TVA.",
ROUND(IFERROR(VALUE(TRIM(SUBSTITUTE(AC103,CHAR(160),""))),0),2)=0,
"",
ROUND(IFERROR(VALUE(TRIM(SUBSTITUTE(BJ103,CHAR(160),""))),0),2)=
ROUND(IFERROR(VALUE(TRIM(SUBSTITUTE(AC103,CHAR(160),""))),0),2),
"OK",
ROUND(IFERROR(VALUE(TRIM(SUBSTITUTE(BJ103,CHAR(160),""))),0),2)=0,
"Attention : Montant présenté entièrement rejeté.",
ROUND(IFERROR(VALUE(TRIM(SUBSTITUTE(BJ103,CHAR(160),""))),0),2)&lt;
ROUND(IFERROR(VALUE(TRIM(SUBSTITUTE(AC103,CHAR(160),""))),0),2),
"Attention : Montant présenté partiellement rejeté.",
TRUE,""
))</f>
        <v/>
      </c>
      <c r="BN103" s="554" t="str">
        <f t="shared" si="86"/>
        <v/>
      </c>
      <c r="BO103" s="554" t="str">
        <f t="shared" si="87"/>
        <v/>
      </c>
      <c r="BP103" s="645" t="str">
        <f t="shared" si="88"/>
        <v/>
      </c>
    </row>
    <row r="104" spans="1:68" ht="15" customHeight="1" thickBot="1">
      <c r="A104" s="630">
        <v>100</v>
      </c>
      <c r="B104" s="545"/>
      <c r="C104" s="545"/>
      <c r="D104" s="546"/>
      <c r="E104" s="545"/>
      <c r="F104" s="557"/>
      <c r="G104" s="552"/>
      <c r="H104" s="556"/>
      <c r="I104" s="545"/>
      <c r="J104" s="561"/>
      <c r="K104" s="565"/>
      <c r="L104" s="566"/>
      <c r="M104" s="567"/>
      <c r="N104" s="568"/>
      <c r="O104" s="574" t="str">
        <f t="shared" si="54"/>
        <v/>
      </c>
      <c r="P104" s="576"/>
      <c r="Q104" s="577"/>
      <c r="R104" s="578"/>
      <c r="S104" s="578"/>
      <c r="T104" s="581" t="str">
        <f t="shared" si="89"/>
        <v/>
      </c>
      <c r="U104" s="588"/>
      <c r="V104" s="589"/>
      <c r="W104" s="589"/>
      <c r="X104" s="589"/>
      <c r="Y104" s="590" t="str">
        <f t="shared" si="55"/>
        <v/>
      </c>
      <c r="Z104" s="114"/>
      <c r="AA104" s="602" t="str" cm="1">
        <f t="array" ref="AA104">IF((_xlfn.IFS(TRIM(SUBSTITUTE(Z104,CHAR(160),""))="Devis 1",IFERROR(VALUE(TRIM(SUBSTITUTE(M104,CHAR(160),""))),0),TRIM(SUBSTITUTE(Z104,CHAR(160),""))="Devis 2",IFERROR(VALUE(TRIM(SUBSTITUTE(R104,CHAR(160),""))),0),TRIM(SUBSTITUTE(Z104,CHAR(160),""))="Devis 3",IFERROR(VALUE(TRIM(SUBSTITUTE(W104,CHAR(160),""))),0),TRUE,0)*IFERROR(VALUE(TRIM(SUBSTITUTE(D104,CHAR(160),""))),0))=0,"",_xlfn.IFS(TRIM(SUBSTITUTE(Z104,CHAR(160),""))="Devis 1",IFERROR(VALUE(TRIM(SUBSTITUTE(M104,CHAR(160),""))),0),TRIM(SUBSTITUTE(Z104,CHAR(160),""))="Devis 2",IFERROR(VALUE(TRIM(SUBSTITUTE(R104,CHAR(160),""))),0),TRIM(SUBSTITUTE(Z104,CHAR(160),""))="Devis 3",IFERROR(VALUE(TRIM(SUBSTITUTE(W104,CHAR(160),""))),0),TRUE,0)*IFERROR(VALUE(TRIM(SUBSTITUTE(D104,CHAR(160),""))),0))</f>
        <v/>
      </c>
      <c r="AB104" s="603" t="str" cm="1">
        <f t="array" ref="AB104">IF(ROUND((_xlfn.IFS(TRIM(SUBSTITUTE(Z104,CHAR(160),""))="Devis 1",IFERROR(VALUE(TRIM(SUBSTITUTE(N104,CHAR(160),""))),0),TRIM(SUBSTITUTE(Z104,CHAR(160),""))="Devis 2",IFERROR(VALUE(TRIM(SUBSTITUTE(S104,CHAR(160),""))),0),TRIM(SUBSTITUTE(Z104,CHAR(160),""))="Devis 3",IFERROR(VALUE(TRIM(SUBSTITUTE(X104,CHAR(160),""))),0),TRUE,0)*IFERROR(VALUE(TRIM(SUBSTITUTE(D104,CHAR(160),""))),0)),2)=0,IF(AA104&lt;&gt;"",0,""),ROUND((_xlfn.IFS(TRIM(SUBSTITUTE(Z104,CHAR(160),""))="Devis 1",IFERROR(VALUE(TRIM(SUBSTITUTE(N104,CHAR(160),""))),0),TRIM(SUBSTITUTE(Z104,CHAR(160),""))="Devis 2",IFERROR(VALUE(TRIM(SUBSTITUTE(S104,CHAR(160),""))),0),TRIM(SUBSTITUTE(Z104,CHAR(160),""))="Devis 3",IFERROR(VALUE(TRIM(SUBSTITUTE(X104,CHAR(160),""))),0),TRUE,0)*IFERROR(VALUE(TRIM(SUBSTITUTE(D104,CHAR(160),""))),0)),2))</f>
        <v/>
      </c>
      <c r="AC104" s="604" t="str">
        <f t="shared" si="56"/>
        <v/>
      </c>
      <c r="AD104" s="629"/>
      <c r="AE104" s="644" t="str">
        <f t="shared" si="57"/>
        <v/>
      </c>
      <c r="AF104" s="553" t="str">
        <f t="shared" si="58"/>
        <v/>
      </c>
      <c r="AG104" s="553" t="str">
        <f t="shared" si="59"/>
        <v/>
      </c>
      <c r="AH104" s="553" t="str">
        <f t="shared" si="60"/>
        <v/>
      </c>
      <c r="AI104" s="553" t="str">
        <f t="shared" si="61"/>
        <v/>
      </c>
      <c r="AJ104" s="553" t="str">
        <f t="shared" si="62"/>
        <v/>
      </c>
      <c r="AK104" s="553" t="str">
        <f t="shared" si="63"/>
        <v/>
      </c>
      <c r="AL104" s="553" t="str">
        <f t="shared" si="64"/>
        <v/>
      </c>
      <c r="AM104" s="517" t="str">
        <f t="shared" si="65"/>
        <v/>
      </c>
      <c r="AN104" s="651" t="str">
        <f t="shared" si="66"/>
        <v/>
      </c>
      <c r="AO104" s="553" t="str">
        <f t="shared" si="67"/>
        <v/>
      </c>
      <c r="AP104" s="553" t="str">
        <f t="shared" si="68"/>
        <v/>
      </c>
      <c r="AQ104" s="553" t="str">
        <f t="shared" si="69"/>
        <v/>
      </c>
      <c r="AR104" s="573" t="str">
        <f t="shared" si="70"/>
        <v/>
      </c>
      <c r="AS104" s="656" t="str">
        <f t="shared" si="71"/>
        <v/>
      </c>
      <c r="AT104" s="553" t="str">
        <f t="shared" si="72"/>
        <v/>
      </c>
      <c r="AU104" s="553" t="str">
        <f t="shared" si="73"/>
        <v/>
      </c>
      <c r="AV104" s="553" t="str">
        <f t="shared" si="74"/>
        <v/>
      </c>
      <c r="AW104" s="573" t="str">
        <f t="shared" si="75"/>
        <v/>
      </c>
      <c r="AX104" s="657" t="str">
        <f t="shared" si="76"/>
        <v/>
      </c>
      <c r="AY104" s="553" t="str">
        <f t="shared" si="77"/>
        <v/>
      </c>
      <c r="AZ104" s="553" t="str">
        <f t="shared" si="78"/>
        <v/>
      </c>
      <c r="BA104" s="553" t="str">
        <f t="shared" si="79"/>
        <v/>
      </c>
      <c r="BB104" s="596" t="str">
        <f t="shared" si="80"/>
        <v/>
      </c>
      <c r="BC104" s="591" t="str">
        <f t="shared" si="81"/>
        <v/>
      </c>
      <c r="BD104" s="547"/>
      <c r="BE104" s="554" t="str">
        <f t="shared" si="82"/>
        <v/>
      </c>
      <c r="BF104" s="554" t="str">
        <f t="shared" si="83"/>
        <v/>
      </c>
      <c r="BG104" s="606" t="str">
        <f t="shared" si="84"/>
        <v/>
      </c>
      <c r="BH104" s="611" t="str" cm="1">
        <f t="array" ref="BH104">IF($AG104="","",
_xlfn.IFS(
$BC104="Devis 1",
IF(ISBLANK(AP104),"",IFERROR(VALUE(TRIM(SUBSTITUTE(AP104,CHAR(160),""))),0)*IFERROR(VALUE(TRIM(SUBSTITUTE($AG104,CHAR(160),""))),0)),
$BC104="Devis 2",
IF(ISBLANK(AU104),"",IFERROR(VALUE(TRIM(SUBSTITUTE(AU104,CHAR(160),""))),0)*IFERROR(VALUE(TRIM(SUBSTITUTE($AG104,CHAR(160),""))),0)),
$BC104="Devis 3",
IF(ISBLANK(AZ104),"",IFERROR(VALUE(TRIM(SUBSTITUTE(AZ104,CHAR(160),""))),0)*IFERROR(VALUE(TRIM(SUBSTITUTE($AG104,CHAR(160),""))),0)),
TRUE,0
)
)</f>
        <v/>
      </c>
      <c r="BI104" s="611" t="str" cm="1">
        <f t="array" ref="BI104">IF($AG104="","",
_xlfn.IFS(
$BC104="Devis 1",
IF(ISBLANK(AQ104),"",IFERROR(VALUE(TRIM(SUBSTITUTE(AQ104,CHAR(160),""))),0)*IFERROR(VALUE(TRIM(SUBSTITUTE($AG104,CHAR(160),""))),0)),
$BC104="Devis 2",
IF(ISBLANK(AV104),"",IFERROR(VALUE(TRIM(SUBSTITUTE(AV104,CHAR(160),""))),0)*IFERROR(VALUE(TRIM(SUBSTITUTE($AG104,CHAR(160),""))),0)),
$BC104="Devis 3",
IF(ISBLANK(BA104),"",IFERROR(VALUE(TRIM(SUBSTITUTE(BA104,CHAR(160),""))),0)*IFERROR(VALUE(TRIM(SUBSTITUTE($AG104,CHAR(160),""))),0)),
TRUE,0
)
)</f>
        <v/>
      </c>
      <c r="BJ104" s="612" t="str">
        <f t="shared" si="85"/>
        <v/>
      </c>
      <c r="BK104" s="608"/>
      <c r="BL104" s="555" t="str" cm="1">
        <f t="array" ref="BL104">IF(OR(BJ104="",BG104="",BH104="",BE104="",BI104="",BF104=""),"",_xlfn.IFS(
ROUND(IFERROR(VALUE(TRIM(SUBSTITUTE(BJ104,CHAR(160),""))),0),2)&gt;
ROUND(IFERROR(VALUE(TRIM(SUBSTITUTE(BG104,CHAR(160),""))),0),2),
"KO : Le montant retenu TTC est supérieur au montant raisonnable TTC. Merci de revoir la ligne de dépense ou plafonner son montant.",
ROUND(IFERROR(VALUE(TRIM(SUBSTITUTE(BH104,CHAR(160),""))),0),2)&gt;
ROUND(IFERROR(VALUE(TRIM(SUBSTITUTE(BE104,CHAR(160),""))),0),2),
"Attention : Le montant retenu HT est supérieur au montant HT raisonnable. Merci de revoir la ligne de dépense, plafonner son montant, ou justifier la reventillation HT / TVA.",
ROUND(IFERROR(VALUE(TRIM(SUBSTITUTE(BI104,CHAR(160),""))),0),2)&gt;
ROUND(IFERROR(VALUE(TRIM(SUBSTITUTE(BF104,CHAR(160),""))),0),2),
"Attention : Le montant TVA retenu est supérieur au montant TVA raisonnable. Merci de revoir la ligne de dépense, plafonner son montant, ou justifier la reventillation HT / TVA.",
ROUND(IFERROR(VALUE(TRIM(SUBSTITUTE(BJ104,CHAR(160),""))),0),2)&gt;
ROUND(IFERROR(VALUE(TRIM(SUBSTITUTE(MIN(O104,T104,Y104),CHAR(160),""))),0),2),
"Attention : Le devis retenu n'est pas le moins cher. Une justification de la part du porteur est nécessaire.",
ROUND(IFERROR(VALUE(TRIM(SUBSTITUTE(BJ104,CHAR(160),""))),0),2)=0,
"Attention : montant présenté entièrement écarté",
ROUND(IFERROR(VALUE(TRIM(SUBSTITUTE(BG104,CHAR(160),""))),0),2)=
ROUND(IFERROR(VALUE(TRIM(SUBSTITUTE(BJ104,CHAR(160),""))),0),2),
"OK",
ROUND(IFERROR(VALUE(TRIM(SUBSTITUTE(BG104,CHAR(160),""))),0),2)&gt;
ROUND(IFERROR(VALUE(TRIM(SUBSTITUTE(BJ104,CHAR(160),""))),0),2),
" OK : Montant instruit inférieur au montant raisonnable.",
TRUE,""
))</f>
        <v/>
      </c>
      <c r="BM104" s="555" t="str" cm="1">
        <f t="array" ref="BM104">IF(OR(BJ104="",AC104="",BH104="",AA104="",BI104="",AB104=""),"",_xlfn.IFS(
ROUND(IFERROR(VALUE(TRIM(SUBSTITUTE(BJ104,CHAR(160),""))),0),2)&gt;
ROUND(IFERROR(VALUE(TRIM(SUBSTITUTE(AC104,CHAR(160),""))),0),2),
"KO : Le montant retenu TTC est supérieur au montant présenté TTC. Merci de revoir la ligne de dépense ou plafonner son montant.",
ROUND(IFERROR(VALUE(TRIM(SUBSTITUTE(BH104,CHAR(160),""))),0),2)&gt;
ROUND(IFERROR(VALUE(TRIM(SUBSTITUTE(AA104,CHAR(160),""))),0),2),
"Attention : Le montant retenu HT est supérieur au montant HT présenté. Merci de revoir la ligne de dépense, plafonner son montant, ou justifier la reventillation HT / TVA.",
ROUND(IFERROR(VALUE(TRIM(SUBSTITUTE(BI104,CHAR(160),""))),0),2)&gt;
ROUND(IFERROR(VALUE(TRIM(SUBSTITUTE(AB104,CHAR(160),""))),0),2),
"Attention : Le montant TVA retenu est supérieur au montant TVA présenté. Merci de revoir la ligne de dépense, plafonner son montant, ou justifier la reventillation HT / TVA.",
ROUND(IFERROR(VALUE(TRIM(SUBSTITUTE(AC104,CHAR(160),""))),0),2)=0,
"",
ROUND(IFERROR(VALUE(TRIM(SUBSTITUTE(BJ104,CHAR(160),""))),0),2)=
ROUND(IFERROR(VALUE(TRIM(SUBSTITUTE(AC104,CHAR(160),""))),0),2),
"OK",
ROUND(IFERROR(VALUE(TRIM(SUBSTITUTE(BJ104,CHAR(160),""))),0),2)=0,
"Attention : Montant présenté entièrement rejeté.",
ROUND(IFERROR(VALUE(TRIM(SUBSTITUTE(BJ104,CHAR(160),""))),0),2)&lt;
ROUND(IFERROR(VALUE(TRIM(SUBSTITUTE(AC104,CHAR(160),""))),0),2),
"Attention : Montant présenté partiellement rejeté.",
TRUE,""
))</f>
        <v/>
      </c>
      <c r="BN104" s="554" t="str">
        <f t="shared" si="86"/>
        <v/>
      </c>
      <c r="BO104" s="554" t="str">
        <f t="shared" si="87"/>
        <v/>
      </c>
      <c r="BP104" s="645" t="str">
        <f t="shared" si="88"/>
        <v/>
      </c>
    </row>
    <row r="105" spans="1:68" ht="15.95" thickBot="1">
      <c r="A105" s="834" t="s">
        <v>154</v>
      </c>
      <c r="B105" s="835"/>
      <c r="C105" s="835"/>
      <c r="D105" s="835"/>
      <c r="E105" s="835"/>
      <c r="F105" s="835"/>
      <c r="G105" s="835"/>
      <c r="H105" s="835"/>
      <c r="I105" s="835"/>
      <c r="J105" s="835"/>
      <c r="K105" s="836"/>
      <c r="L105" s="836"/>
      <c r="M105" s="836"/>
      <c r="N105" s="836"/>
      <c r="O105" s="836"/>
      <c r="P105" s="836"/>
      <c r="Q105" s="836"/>
      <c r="R105" s="836"/>
      <c r="S105" s="836"/>
      <c r="T105" s="836"/>
      <c r="U105" s="836"/>
      <c r="V105" s="836"/>
      <c r="W105" s="836"/>
      <c r="X105" s="836"/>
      <c r="Y105" s="836"/>
      <c r="Z105" s="835"/>
      <c r="AA105" s="631">
        <f>SUM(AA5:AA104)</f>
        <v>0</v>
      </c>
      <c r="AB105" s="631">
        <f>SUM(AB5:AB104)</f>
        <v>0</v>
      </c>
      <c r="AC105" s="631">
        <f>SUM(AC5:AC104)</f>
        <v>0</v>
      </c>
      <c r="AD105" s="632"/>
      <c r="AE105" s="646"/>
      <c r="AF105" s="647"/>
      <c r="AG105" s="835" t="s">
        <v>155</v>
      </c>
      <c r="AH105" s="835"/>
      <c r="AI105" s="835"/>
      <c r="AJ105" s="835"/>
      <c r="AK105" s="835"/>
      <c r="AL105" s="835"/>
      <c r="AM105" s="835"/>
      <c r="AN105" s="836"/>
      <c r="AO105" s="836"/>
      <c r="AP105" s="836"/>
      <c r="AQ105" s="836"/>
      <c r="AR105" s="836"/>
      <c r="AS105" s="836"/>
      <c r="AT105" s="836"/>
      <c r="AU105" s="836"/>
      <c r="AV105" s="836"/>
      <c r="AW105" s="836"/>
      <c r="AX105" s="836"/>
      <c r="AY105" s="836"/>
      <c r="AZ105" s="836"/>
      <c r="BA105" s="836"/>
      <c r="BB105" s="836"/>
      <c r="BC105" s="835"/>
      <c r="BD105" s="835"/>
      <c r="BE105" s="835"/>
      <c r="BF105" s="835"/>
      <c r="BG105" s="835"/>
      <c r="BH105" s="631">
        <f>SUM(BH5:BH104)</f>
        <v>0</v>
      </c>
      <c r="BI105" s="631">
        <f>SUM(BI5:BI104)</f>
        <v>0</v>
      </c>
      <c r="BJ105" s="631">
        <f>SUM(BJ5:BJ104)</f>
        <v>0</v>
      </c>
      <c r="BK105" s="837"/>
      <c r="BL105" s="837"/>
      <c r="BM105" s="648"/>
      <c r="BN105" s="649">
        <f>SUM(BN5:BN104)</f>
        <v>0</v>
      </c>
      <c r="BO105" s="649">
        <f>SUM(BO5:BO104)</f>
        <v>0</v>
      </c>
      <c r="BP105" s="650">
        <f>SUM(BP5:BP104)</f>
        <v>0</v>
      </c>
    </row>
  </sheetData>
  <sheetProtection algorithmName="SHA-512" hashValue="2vTa0gm1QFLN5HAWfyByB3IrVh2iJYST2DKXwGTVWqT4QtNZ1TixzWL5epOm/gggVokwuAj4yRH4Dr+ZpIh85g==" saltValue="QDmqyQwMFsPaGoJr88NI8g==" spinCount="100000" sheet="1" formatCells="0" formatColumns="0" formatRows="0" insertRows="0"/>
  <mergeCells count="5">
    <mergeCell ref="A1:AD1"/>
    <mergeCell ref="AE1:BP1"/>
    <mergeCell ref="A105:Z105"/>
    <mergeCell ref="AG105:BG105"/>
    <mergeCell ref="BK105:BL105"/>
  </mergeCells>
  <phoneticPr fontId="11" type="noConversion"/>
  <conditionalFormatting sqref="AE5:BC104">
    <cfRule type="expression" dxfId="44" priority="50">
      <formula>AE5&lt;&gt;B5</formula>
    </cfRule>
  </conditionalFormatting>
  <conditionalFormatting sqref="BD5:BD104">
    <cfRule type="containsText" dxfId="43" priority="13" operator="containsText" text="Non">
      <formula>NOT(ISERROR(SEARCH("Non",BD5)))</formula>
    </cfRule>
  </conditionalFormatting>
  <conditionalFormatting sqref="BL4:BM104">
    <cfRule type="containsText" dxfId="42" priority="6" operator="containsText" text="OK">
      <formula>NOT(ISERROR(SEARCH("OK",BL4)))</formula>
    </cfRule>
    <cfRule type="containsText" dxfId="41" priority="7" operator="containsText" text="KO">
      <formula>NOT(ISERROR(SEARCH("KO",BL4)))</formula>
    </cfRule>
    <cfRule type="containsText" dxfId="40" priority="8" operator="containsText" text="Attention">
      <formula>NOT(ISERROR(SEARCH("Attention",BL4)))</formula>
    </cfRule>
  </conditionalFormatting>
  <dataValidations count="9">
    <dataValidation type="list" allowBlank="1" showInputMessage="1" showErrorMessage="1" sqref="BD4:BD104" xr:uid="{3826055F-3738-43D9-A20E-2CB36268E9C3}">
      <formula1>"Oui,Non,Sans objet"</formula1>
    </dataValidation>
    <dataValidation type="list" allowBlank="1" showInputMessage="1" showErrorMessage="1" sqref="Z4:Z104" xr:uid="{2E2BC657-2F3A-4291-A336-591DBE67A654}">
      <formula1>"Devis 1,Devis 2,Devis 3"</formula1>
    </dataValidation>
    <dataValidation type="list" allowBlank="1" showInputMessage="1" showErrorMessage="1" sqref="F4 AI4" xr:uid="{BF629C6E-D74C-4D08-B1E7-8AF72543D33B}">
      <formula1>"Oui,Non"</formula1>
    </dataValidation>
    <dataValidation type="list" allowBlank="1" showInputMessage="1" showErrorMessage="1" sqref="AF4" xr:uid="{E275845E-4D9A-C448-8984-C6FBC0F868DF}">
      <formula1>#REF!</formula1>
    </dataValidation>
    <dataValidation type="list" allowBlank="1" showInputMessage="1" showErrorMessage="1" sqref="H8:H104" xr:uid="{32E6C0A3-2743-4BF5-A811-CF345AF7A7C8}">
      <formula1>"Pas de marché public,Marché à procédureadaptée (MAPA),Marché innovant,Marché à procédure formalisée"</formula1>
    </dataValidation>
    <dataValidation type="list" allowBlank="1" showInputMessage="1" showErrorMessage="1" sqref="K5:K6" xr:uid="{4818EE86-83AB-49FE-9FE9-B22D0560D176}">
      <formula1>"Neuf,Occasion"</formula1>
    </dataValidation>
    <dataValidation type="list" allowBlank="1" showInputMessage="1" showErrorMessage="1" sqref="C4:C104" xr:uid="{DBCAC4AA-82DF-4DB9-B646-D9451F0BCF51}">
      <formula1>$BR$2:$BR$4</formula1>
    </dataValidation>
    <dataValidation type="list" allowBlank="1" showInputMessage="1" showErrorMessage="1" sqref="H5:H7" xr:uid="{7DDE4808-6789-488C-AD2D-7990D8841984}">
      <formula1>"Pas de marché public , Marché à procédure adaptée (MAPA) , Marché innovant , Marché à procédure formalisée"</formula1>
    </dataValidation>
    <dataValidation type="list" allowBlank="1" showInputMessage="1" showErrorMessage="1" sqref="I4:I104 AL4" xr:uid="{4916A4E7-5AEC-E141-9CFB-715989BE56EC}">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03E055ED-E95A-47B9-A2C8-DB2822694A98}">
          <x14:formula1>
            <xm:f>'0-Présentation typeaction'!$H$4:$H$12</xm:f>
          </x14:formula1>
          <xm:sqref>E4</xm:sqref>
        </x14:dataValidation>
        <x14:dataValidation type="list" allowBlank="1" showErrorMessage="1" promptTitle="Sélectionnez un type d'action" xr:uid="{1AAC0224-2886-40FE-BBE5-AFE3BAC9E437}">
          <x14:formula1>
            <xm:f>'0-Présentation typeaction'!$B$4:$B$14</xm:f>
          </x14:formula1>
          <xm:sqref>E5:E104</xm:sqref>
        </x14:dataValidation>
        <x14:dataValidation type="list" allowBlank="1" showInputMessage="1" showErrorMessage="1" xr:uid="{6A5C5464-F645-8A46-A8FC-BB4E42F088A1}">
          <x14:formula1>
            <xm:f>'0-Présentation typeaction'!$B$4:$B$14</xm:f>
          </x14:formula1>
          <xm:sqref>AH5:AH104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9A767-3800-4C28-B9AD-4333FE1D4445}">
  <sheetPr>
    <pageSetUpPr fitToPage="1"/>
  </sheetPr>
  <dimension ref="A1:AK105"/>
  <sheetViews>
    <sheetView showGridLines="0" topLeftCell="H1" zoomScale="50" zoomScaleNormal="70" workbookViewId="0">
      <selection activeCell="AA20" sqref="AA20"/>
    </sheetView>
  </sheetViews>
  <sheetFormatPr defaultColWidth="11.42578125" defaultRowHeight="15" outlineLevelCol="1"/>
  <cols>
    <col min="1" max="1" width="11" bestFit="1" customWidth="1"/>
    <col min="2" max="2" width="27.42578125" bestFit="1" customWidth="1"/>
    <col min="3" max="3" width="33.140625" bestFit="1" customWidth="1"/>
    <col min="4" max="4" width="23.85546875" bestFit="1" customWidth="1"/>
    <col min="5" max="5" width="17" bestFit="1" customWidth="1"/>
    <col min="6" max="6" width="27.140625" bestFit="1" customWidth="1"/>
    <col min="7" max="7" width="27.42578125" style="73" bestFit="1" customWidth="1"/>
    <col min="8" max="8" width="17.85546875" bestFit="1" customWidth="1"/>
    <col min="9" max="9" width="17" customWidth="1"/>
    <col min="10" max="10" width="16.42578125" bestFit="1" customWidth="1"/>
    <col min="11" max="12" width="15.42578125" customWidth="1"/>
    <col min="13" max="13" width="16.42578125" bestFit="1" customWidth="1"/>
    <col min="14" max="14" width="21.140625" bestFit="1" customWidth="1"/>
    <col min="15" max="15" width="20.42578125" bestFit="1" customWidth="1"/>
    <col min="16" max="16" width="22.140625" bestFit="1" customWidth="1"/>
    <col min="17" max="17" width="20.42578125" bestFit="1" customWidth="1"/>
    <col min="18" max="18" width="20.42578125" hidden="1" customWidth="1" outlineLevel="1"/>
    <col min="19" max="19" width="33.140625" hidden="1" customWidth="1" outlineLevel="1"/>
    <col min="20" max="23" width="19.85546875" hidden="1" customWidth="1" outlineLevel="1"/>
    <col min="24" max="24" width="25.140625" hidden="1" customWidth="1" outlineLevel="1"/>
    <col min="25" max="25" width="20.42578125" hidden="1" customWidth="1" outlineLevel="1"/>
    <col min="26" max="26" width="21.42578125" hidden="1" customWidth="1" outlineLevel="1"/>
    <col min="27" max="28" width="19.85546875" hidden="1" customWidth="1" outlineLevel="1"/>
    <col min="29" max="29" width="25.140625" hidden="1" customWidth="1" outlineLevel="1"/>
    <col min="30" max="30" width="21.85546875" hidden="1" customWidth="1" outlineLevel="1"/>
    <col min="31" max="31" width="22.140625" hidden="1" customWidth="1" outlineLevel="1"/>
    <col min="32" max="32" width="12" hidden="1" customWidth="1" outlineLevel="1"/>
    <col min="33" max="33" width="37.85546875" hidden="1" customWidth="1" outlineLevel="1"/>
    <col min="34" max="34" width="28.85546875" hidden="1" customWidth="1" outlineLevel="1"/>
    <col min="35" max="35" width="30.28515625" hidden="1" customWidth="1" outlineLevel="1"/>
    <col min="36" max="36" width="21.7109375" hidden="1" customWidth="1" outlineLevel="1"/>
    <col min="37" max="37" width="11.42578125" collapsed="1"/>
  </cols>
  <sheetData>
    <row r="1" spans="1:36" ht="71.25" customHeight="1">
      <c r="A1" s="838" t="s">
        <v>217</v>
      </c>
      <c r="B1" s="839"/>
      <c r="C1" s="839"/>
      <c r="D1" s="839"/>
      <c r="E1" s="839"/>
      <c r="F1" s="839"/>
      <c r="G1" s="839"/>
      <c r="H1" s="839"/>
      <c r="I1" s="839"/>
      <c r="J1" s="839"/>
      <c r="K1" s="839"/>
      <c r="L1" s="839"/>
      <c r="M1" s="839"/>
      <c r="N1" s="839"/>
      <c r="O1" s="839"/>
      <c r="P1" s="839"/>
      <c r="Q1" s="840"/>
      <c r="R1" s="841" t="s">
        <v>218</v>
      </c>
      <c r="S1" s="841"/>
      <c r="T1" s="841"/>
      <c r="U1" s="841"/>
      <c r="V1" s="841"/>
      <c r="W1" s="841"/>
      <c r="X1" s="841"/>
      <c r="Y1" s="841"/>
      <c r="Z1" s="841"/>
      <c r="AA1" s="841"/>
      <c r="AB1" s="841"/>
      <c r="AC1" s="841"/>
      <c r="AD1" s="841"/>
      <c r="AE1" s="841"/>
      <c r="AF1" s="841"/>
      <c r="AG1" s="841"/>
      <c r="AH1" s="841"/>
      <c r="AI1" s="841"/>
      <c r="AJ1" s="841"/>
    </row>
    <row r="2" spans="1:36" s="44" customFormat="1" ht="69.95" customHeight="1">
      <c r="A2" s="842" t="s">
        <v>58</v>
      </c>
      <c r="B2" s="24" t="s">
        <v>59</v>
      </c>
      <c r="C2" s="24" t="s">
        <v>63</v>
      </c>
      <c r="D2" s="42" t="s">
        <v>219</v>
      </c>
      <c r="E2" s="78" t="s">
        <v>220</v>
      </c>
      <c r="F2" s="78" t="s">
        <v>221</v>
      </c>
      <c r="G2" s="78" t="s">
        <v>222</v>
      </c>
      <c r="H2" s="79" t="s">
        <v>223</v>
      </c>
      <c r="I2" s="79" t="s">
        <v>224</v>
      </c>
      <c r="J2" s="78" t="s">
        <v>225</v>
      </c>
      <c r="K2" s="79" t="s">
        <v>226</v>
      </c>
      <c r="L2" s="78" t="s">
        <v>227</v>
      </c>
      <c r="M2" s="78" t="s">
        <v>228</v>
      </c>
      <c r="N2" s="78" t="s">
        <v>229</v>
      </c>
      <c r="O2" s="78" t="s">
        <v>230</v>
      </c>
      <c r="P2" s="78" t="s">
        <v>231</v>
      </c>
      <c r="Q2" s="259" t="s">
        <v>85</v>
      </c>
      <c r="R2" s="83" t="s">
        <v>59</v>
      </c>
      <c r="S2" s="80" t="s">
        <v>63</v>
      </c>
      <c r="T2" s="80" t="s">
        <v>219</v>
      </c>
      <c r="U2" s="80" t="s">
        <v>220</v>
      </c>
      <c r="V2" s="80" t="s">
        <v>221</v>
      </c>
      <c r="W2" s="80" t="s">
        <v>62</v>
      </c>
      <c r="X2" s="80" t="s">
        <v>223</v>
      </c>
      <c r="Y2" s="80" t="s">
        <v>224</v>
      </c>
      <c r="Z2" s="80" t="s">
        <v>225</v>
      </c>
      <c r="AA2" s="80" t="s">
        <v>226</v>
      </c>
      <c r="AB2" s="80" t="s">
        <v>227</v>
      </c>
      <c r="AC2" s="80" t="s">
        <v>228</v>
      </c>
      <c r="AD2" s="80" t="s">
        <v>232</v>
      </c>
      <c r="AE2" s="80" t="s">
        <v>231</v>
      </c>
      <c r="AF2" s="80" t="s">
        <v>233</v>
      </c>
      <c r="AG2" s="80" t="s">
        <v>234</v>
      </c>
      <c r="AH2" s="80" t="s">
        <v>100</v>
      </c>
      <c r="AI2" s="80" t="s">
        <v>102</v>
      </c>
      <c r="AJ2" s="80" t="s">
        <v>173</v>
      </c>
    </row>
    <row r="3" spans="1:36" s="1" customFormat="1" ht="195" customHeight="1">
      <c r="A3" s="821"/>
      <c r="B3" s="12" t="s">
        <v>235</v>
      </c>
      <c r="C3" s="12" t="s">
        <v>236</v>
      </c>
      <c r="D3" s="12" t="s">
        <v>237</v>
      </c>
      <c r="E3" s="12" t="s">
        <v>238</v>
      </c>
      <c r="F3" s="12" t="s">
        <v>239</v>
      </c>
      <c r="G3" s="12" t="s">
        <v>240</v>
      </c>
      <c r="H3" s="12" t="s">
        <v>241</v>
      </c>
      <c r="I3" s="12" t="s">
        <v>242</v>
      </c>
      <c r="J3" s="12" t="s">
        <v>243</v>
      </c>
      <c r="K3" s="12" t="s">
        <v>242</v>
      </c>
      <c r="L3" s="708" t="s">
        <v>244</v>
      </c>
      <c r="M3" s="12" t="s">
        <v>245</v>
      </c>
      <c r="N3" s="12" t="s">
        <v>246</v>
      </c>
      <c r="O3" s="13" t="s">
        <v>247</v>
      </c>
      <c r="P3" s="13" t="s">
        <v>248</v>
      </c>
      <c r="Q3" s="103" t="s">
        <v>128</v>
      </c>
      <c r="R3" s="105" t="s">
        <v>129</v>
      </c>
      <c r="S3" s="4" t="s">
        <v>127</v>
      </c>
      <c r="T3" s="4" t="s">
        <v>131</v>
      </c>
      <c r="U3" s="4" t="s">
        <v>131</v>
      </c>
      <c r="V3" s="4" t="s">
        <v>131</v>
      </c>
      <c r="W3" s="4" t="s">
        <v>131</v>
      </c>
      <c r="X3" s="4" t="s">
        <v>131</v>
      </c>
      <c r="Y3" s="4" t="s">
        <v>131</v>
      </c>
      <c r="Z3" s="4" t="s">
        <v>131</v>
      </c>
      <c r="AA3" s="4" t="s">
        <v>131</v>
      </c>
      <c r="AB3" s="710" t="s">
        <v>244</v>
      </c>
      <c r="AC3" s="2" t="s">
        <v>245</v>
      </c>
      <c r="AD3" s="4" t="s">
        <v>131</v>
      </c>
      <c r="AE3" s="4" t="s">
        <v>131</v>
      </c>
      <c r="AF3" s="4" t="s">
        <v>249</v>
      </c>
      <c r="AG3" s="4" t="s">
        <v>131</v>
      </c>
      <c r="AH3" s="4" t="s">
        <v>190</v>
      </c>
      <c r="AI3" s="4" t="s">
        <v>136</v>
      </c>
      <c r="AJ3" s="4" t="s">
        <v>127</v>
      </c>
    </row>
    <row r="4" spans="1:36" s="1" customFormat="1" ht="48.75" customHeight="1" thickBot="1">
      <c r="A4" s="260" t="s">
        <v>51</v>
      </c>
      <c r="B4" s="261" t="s">
        <v>250</v>
      </c>
      <c r="C4" s="262" t="s">
        <v>30</v>
      </c>
      <c r="D4" s="263" t="s">
        <v>51</v>
      </c>
      <c r="E4" s="263" t="s">
        <v>251</v>
      </c>
      <c r="F4" s="263" t="s">
        <v>252</v>
      </c>
      <c r="G4" s="264">
        <v>1</v>
      </c>
      <c r="H4" s="263" t="s">
        <v>253</v>
      </c>
      <c r="I4" s="263" t="s">
        <v>254</v>
      </c>
      <c r="J4" s="263" t="s">
        <v>255</v>
      </c>
      <c r="K4" s="706" t="s">
        <v>254</v>
      </c>
      <c r="L4" s="263" t="s">
        <v>256</v>
      </c>
      <c r="M4" s="263">
        <f>IF(K4="","",L4/365)</f>
        <v>1</v>
      </c>
      <c r="N4" s="265">
        <v>20000</v>
      </c>
      <c r="O4" s="265">
        <f t="shared" ref="O4:O35" si="0">IF(K4=0,"",((N4/K4)*M4)*G4)</f>
        <v>10000</v>
      </c>
      <c r="P4" s="266" t="s">
        <v>257</v>
      </c>
      <c r="Q4" s="267" t="s">
        <v>258</v>
      </c>
      <c r="R4" s="297" t="str">
        <f t="shared" ref="R4:AA5" si="1">IF(B4="","",B4)</f>
        <v>Amortissement exemple</v>
      </c>
      <c r="S4" s="298" t="str">
        <f t="shared" si="1"/>
        <v>Favoriser service gestion errance animale</v>
      </c>
      <c r="T4" s="298" t="str">
        <f t="shared" si="1"/>
        <v>Exemple</v>
      </c>
      <c r="U4" s="298" t="str">
        <f t="shared" si="1"/>
        <v>Neuf</v>
      </c>
      <c r="V4" s="298" t="str">
        <f t="shared" si="1"/>
        <v>Nécessaire à la réalisation de l'opération - exemple</v>
      </c>
      <c r="W4" s="299">
        <f t="shared" si="1"/>
        <v>1</v>
      </c>
      <c r="X4" s="298" t="str">
        <f t="shared" si="1"/>
        <v>Justificatif : exemple</v>
      </c>
      <c r="Y4" s="300" t="str">
        <f t="shared" si="1"/>
        <v>2</v>
      </c>
      <c r="Z4" s="298" t="str">
        <f t="shared" si="1"/>
        <v>13/11/2025</v>
      </c>
      <c r="AA4" s="300" t="str">
        <f t="shared" si="1"/>
        <v>2</v>
      </c>
      <c r="AB4" s="300"/>
      <c r="AC4" s="300">
        <f t="shared" ref="AC4" si="2">IF(M4="","",M4)</f>
        <v>1</v>
      </c>
      <c r="AD4" s="301">
        <f>IF(N4="","",N4)</f>
        <v>20000</v>
      </c>
      <c r="AE4" s="298" t="str">
        <f t="shared" ref="AE4:AE35" si="3">IF(P4="","",P4)</f>
        <v>Attestation sur l'honneur</v>
      </c>
      <c r="AF4" s="302" t="s">
        <v>194</v>
      </c>
      <c r="AG4" s="712">
        <f>IF(AA4="","",((AD4/AA4)*AC4)*W4)</f>
        <v>10000</v>
      </c>
      <c r="AH4" s="303"/>
      <c r="AI4" s="304" t="str" cm="1">
        <f t="array" ref="AI4">IF(OR(AG4="",O4=""),"",_xlfn.IFS(
ROUND(IFERROR(VALUE(TRIM(SUBSTITUTE(AG4,CHAR(160),""))),0),2)&gt;
ROUND(IFERROR(VALUE(TRIM(SUBSTITUTE(O4,CHAR(160),""))),0),2),
"KO : Le montant retenu est supérieur au montant présenté. Merci de revoir la ligne de contributions ou plafonner son montant.",
ROUND(IFERROR(VALUE(TRIM(SUBSTITUTE(O4,CHAR(160),""))),0),2)=0,
"",
ROUND(IFERROR(VALUE(TRIM(SUBSTITUTE(AG4,CHAR(160),""))),0),2)=
ROUND(IFERROR(VALUE(TRIM(SUBSTITUTE(O4,CHAR(160),""))),0),2),
"OK",
ROUND(IFERROR(VALUE(TRIM(SUBSTITUTE(AG4,CHAR(160),""))),0),2)=0,
"Attention : Montant présenté entièrement rejeté.",
ROUND(IFERROR(VALUE(TRIM(SUBSTITUTE(AG4,CHAR(160),""))),0),2)&lt;
ROUND(IFERROR(VALUE(TRIM(SUBSTITUTE(O4,CHAR(160),""))),0),2),
"Attention : Montant présenté partiellement rejeté.",
TRUE,""
))</f>
        <v>OK</v>
      </c>
      <c r="AJ4" s="301">
        <f t="shared" ref="AJ4:AJ35" si="4">IF(OR(O4="",AG4=""),"",IFERROR(VALUE(TRIM(SUBSTITUTE(O4,CHAR(160),""))),0)-IFERROR(VALUE(TRIM(SUBSTITUTE(AG4,CHAR(160),""))),0))</f>
        <v>0</v>
      </c>
    </row>
    <row r="5" spans="1:36" s="1" customFormat="1" ht="84" customHeight="1">
      <c r="A5" s="268">
        <v>1</v>
      </c>
      <c r="B5" s="269"/>
      <c r="C5" s="7"/>
      <c r="D5" s="270"/>
      <c r="E5" s="271"/>
      <c r="F5" s="270"/>
      <c r="G5" s="272"/>
      <c r="H5" s="270"/>
      <c r="I5" s="273"/>
      <c r="J5" s="703"/>
      <c r="K5" s="707"/>
      <c r="L5" s="273"/>
      <c r="M5" s="709" t="str">
        <f>IF(K5="","",L5/365)</f>
        <v/>
      </c>
      <c r="N5" s="275"/>
      <c r="O5" s="276" t="str">
        <f t="shared" si="0"/>
        <v/>
      </c>
      <c r="P5" s="270"/>
      <c r="Q5" s="277"/>
      <c r="R5" s="278" t="str">
        <f t="shared" si="1"/>
        <v/>
      </c>
      <c r="S5" s="279" t="str">
        <f t="shared" si="1"/>
        <v/>
      </c>
      <c r="T5" s="279" t="str">
        <f t="shared" si="1"/>
        <v/>
      </c>
      <c r="U5" s="279" t="str">
        <f t="shared" si="1"/>
        <v/>
      </c>
      <c r="V5" s="279" t="str">
        <f t="shared" si="1"/>
        <v/>
      </c>
      <c r="W5" s="280" t="str">
        <f t="shared" si="1"/>
        <v/>
      </c>
      <c r="X5" s="279" t="str">
        <f t="shared" si="1"/>
        <v/>
      </c>
      <c r="Y5" s="281" t="str">
        <f t="shared" si="1"/>
        <v/>
      </c>
      <c r="Z5" s="279" t="str">
        <f t="shared" si="1"/>
        <v/>
      </c>
      <c r="AA5" s="281" t="str">
        <f>IF(K5="","",K5)</f>
        <v/>
      </c>
      <c r="AB5" s="281" t="str">
        <f>IF(L5="","",L5)</f>
        <v/>
      </c>
      <c r="AC5" s="713" t="str">
        <f>IF(AA5="","",AB5/365)</f>
        <v/>
      </c>
      <c r="AD5" s="282" t="str">
        <f>IF(N5="","",N5)</f>
        <v/>
      </c>
      <c r="AE5" s="279" t="str">
        <f t="shared" si="3"/>
        <v/>
      </c>
      <c r="AF5" s="283"/>
      <c r="AG5" s="711" t="str">
        <f>IF(AA5="","",((AD5/AA5)*AC5)*W5)</f>
        <v/>
      </c>
      <c r="AH5" s="714"/>
      <c r="AI5" s="284" t="str" cm="1">
        <f t="array" ref="AI5">IF(OR(AG5="",O5=""),"",_xlfn.IFS(
ROUND(IFERROR(VALUE(TRIM(SUBSTITUTE(AG5,CHAR(160),""))),0),2)&gt;
ROUND(IFERROR(VALUE(TRIM(SUBSTITUTE(O5,CHAR(160),""))),0),2),
"KO : Le montant retenu est supérieur au montant présenté. Merci de revoir la ligne de contributions ou plafonner son montant.",
ROUND(IFERROR(VALUE(TRIM(SUBSTITUTE(O5,CHAR(160),""))),0),2)=0,
"",
ROUND(IFERROR(VALUE(TRIM(SUBSTITUTE(AG5,CHAR(160),""))),0),2)=
ROUND(IFERROR(VALUE(TRIM(SUBSTITUTE(O5,CHAR(160),""))),0),2),
"OK",
ROUND(IFERROR(VALUE(TRIM(SUBSTITUTE(AG5,CHAR(160),""))),0),2)=0,
"Attention : Montant présenté entièrement rejeté.",
ROUND(IFERROR(VALUE(TRIM(SUBSTITUTE(AG5,CHAR(160),""))),0),2)&lt;
ROUND(IFERROR(VALUE(TRIM(SUBSTITUTE(O5,CHAR(160),""))),0),2),
"Attention : Montant présenté partiellement rejeté.",
TRUE,""
))</f>
        <v/>
      </c>
      <c r="AJ5" s="282" t="str">
        <f t="shared" si="4"/>
        <v/>
      </c>
    </row>
    <row r="6" spans="1:36" s="1" customFormat="1" ht="15" customHeight="1">
      <c r="A6" s="104">
        <v>2</v>
      </c>
      <c r="B6" s="7"/>
      <c r="C6" s="144"/>
      <c r="D6" s="8"/>
      <c r="E6" s="7"/>
      <c r="F6" s="7"/>
      <c r="G6" s="7"/>
      <c r="H6" s="23"/>
      <c r="I6" s="22"/>
      <c r="J6" s="516"/>
      <c r="K6" s="557"/>
      <c r="L6" s="273"/>
      <c r="M6" s="709" t="str">
        <f t="shared" ref="M6:M69" si="5">IF(K6="","",L6/365)</f>
        <v/>
      </c>
      <c r="N6" s="9"/>
      <c r="O6" s="276" t="str">
        <f t="shared" si="0"/>
        <v/>
      </c>
      <c r="P6" s="7"/>
      <c r="Q6" s="286"/>
      <c r="R6" s="287" t="str">
        <f t="shared" ref="R6:R37" si="6">IF(B6="","",B6)</f>
        <v/>
      </c>
      <c r="S6" s="288" t="str">
        <f t="shared" ref="S6:S37" si="7">IF(C6="","",C6)</f>
        <v/>
      </c>
      <c r="T6" s="288" t="str">
        <f t="shared" ref="T6:T37" si="8">IF(D6="","",D6)</f>
        <v/>
      </c>
      <c r="U6" s="288" t="str">
        <f t="shared" ref="U6:U37" si="9">IF(E6="","",E6)</f>
        <v/>
      </c>
      <c r="V6" s="288" t="str">
        <f t="shared" ref="V6:V37" si="10">IF(F6="","",F6)</f>
        <v/>
      </c>
      <c r="W6" s="67" t="str">
        <f t="shared" ref="W6:W37" si="11">IF(G6="","",G6)</f>
        <v/>
      </c>
      <c r="X6" s="288" t="str">
        <f t="shared" ref="X6:X37" si="12">IF(H6="","",H6)</f>
        <v/>
      </c>
      <c r="Y6" s="68" t="str">
        <f t="shared" ref="Y6:Y37" si="13">IF(I6="","",I6)</f>
        <v/>
      </c>
      <c r="Z6" s="288" t="str">
        <f t="shared" ref="Z6:Z37" si="14">IF(J6="","",J6)</f>
        <v/>
      </c>
      <c r="AA6" s="68" t="str">
        <f t="shared" ref="AA6:AA7" si="15">IF(K6="","",K6)</f>
        <v/>
      </c>
      <c r="AB6" s="281" t="str">
        <f t="shared" ref="AB6:AB69" si="16">IF(L6="","",L6)</f>
        <v/>
      </c>
      <c r="AC6" s="709" t="str">
        <f t="shared" ref="AC6:AC69" si="17">IF(AA6="","",AB6/365)</f>
        <v/>
      </c>
      <c r="AD6" s="20" t="str">
        <f t="shared" ref="AD6:AD7" si="18">IF(N6="","",N6)</f>
        <v/>
      </c>
      <c r="AE6" s="288" t="str">
        <f t="shared" si="3"/>
        <v/>
      </c>
      <c r="AF6" s="161"/>
      <c r="AG6" s="711" t="str">
        <f t="shared" ref="AG6:AG69" si="19">IF(AA6="","",((AD6/AA6)*AC6)*W6)</f>
        <v/>
      </c>
      <c r="AH6" s="289"/>
      <c r="AI6" s="284" t="str" cm="1">
        <f t="array" ref="AI6">IF(OR(AG6="",O6=""),"",_xlfn.IFS(
ROUND(IFERROR(VALUE(TRIM(SUBSTITUTE(AG6,CHAR(160),""))),0),2)&gt;
ROUND(IFERROR(VALUE(TRIM(SUBSTITUTE(O6,CHAR(160),""))),0),2),
"KO : Le montant retenu est supérieur au montant présenté. Merci de revoir la ligne de contributions ou plafonner son montant.",
ROUND(IFERROR(VALUE(TRIM(SUBSTITUTE(O6,CHAR(160),""))),0),2)=0,
"",
ROUND(IFERROR(VALUE(TRIM(SUBSTITUTE(AG6,CHAR(160),""))),0),2)=
ROUND(IFERROR(VALUE(TRIM(SUBSTITUTE(O6,CHAR(160),""))),0),2),
"OK",
ROUND(IFERROR(VALUE(TRIM(SUBSTITUTE(AG6,CHAR(160),""))),0),2)=0,
"Attention : Montant présenté entièrement rejeté.",
ROUND(IFERROR(VALUE(TRIM(SUBSTITUTE(AG6,CHAR(160),""))),0),2)&lt;
ROUND(IFERROR(VALUE(TRIM(SUBSTITUTE(O6,CHAR(160),""))),0),2),
"Attention : Montant présenté partiellement rejeté.",
TRUE,""
))</f>
        <v/>
      </c>
      <c r="AJ6" s="282" t="str">
        <f t="shared" si="4"/>
        <v/>
      </c>
    </row>
    <row r="7" spans="1:36" ht="15" customHeight="1">
      <c r="A7" s="106">
        <v>3</v>
      </c>
      <c r="B7" s="7"/>
      <c r="C7" s="144"/>
      <c r="D7" s="8"/>
      <c r="E7" s="7"/>
      <c r="F7" s="7"/>
      <c r="G7" s="7"/>
      <c r="H7" s="23"/>
      <c r="I7" s="22"/>
      <c r="J7" s="516"/>
      <c r="K7" s="557"/>
      <c r="L7" s="273"/>
      <c r="M7" s="709" t="str">
        <f t="shared" si="5"/>
        <v/>
      </c>
      <c r="N7" s="9"/>
      <c r="O7" s="276" t="str">
        <f t="shared" si="0"/>
        <v/>
      </c>
      <c r="P7" s="7"/>
      <c r="Q7" s="286"/>
      <c r="R7" s="287" t="str">
        <f t="shared" si="6"/>
        <v/>
      </c>
      <c r="S7" s="288" t="str">
        <f t="shared" si="7"/>
        <v/>
      </c>
      <c r="T7" s="288" t="str">
        <f t="shared" si="8"/>
        <v/>
      </c>
      <c r="U7" s="288" t="str">
        <f t="shared" si="9"/>
        <v/>
      </c>
      <c r="V7" s="288" t="str">
        <f t="shared" si="10"/>
        <v/>
      </c>
      <c r="W7" s="67" t="str">
        <f t="shared" si="11"/>
        <v/>
      </c>
      <c r="X7" s="288" t="str">
        <f t="shared" si="12"/>
        <v/>
      </c>
      <c r="Y7" s="68" t="str">
        <f t="shared" si="13"/>
        <v/>
      </c>
      <c r="Z7" s="288" t="str">
        <f t="shared" si="14"/>
        <v/>
      </c>
      <c r="AA7" s="68" t="str">
        <f t="shared" si="15"/>
        <v/>
      </c>
      <c r="AB7" s="281" t="str">
        <f t="shared" si="16"/>
        <v/>
      </c>
      <c r="AC7" s="709" t="str">
        <f t="shared" si="17"/>
        <v/>
      </c>
      <c r="AD7" s="20" t="str">
        <f t="shared" si="18"/>
        <v/>
      </c>
      <c r="AE7" s="288" t="str">
        <f t="shared" si="3"/>
        <v/>
      </c>
      <c r="AF7" s="161"/>
      <c r="AG7" s="711" t="str">
        <f t="shared" si="19"/>
        <v/>
      </c>
      <c r="AH7" s="289"/>
      <c r="AI7" s="284" t="str" cm="1">
        <f t="array" ref="AI7">IF(OR(AG7="",O7=""),"",_xlfn.IFS(
ROUND(IFERROR(VALUE(TRIM(SUBSTITUTE(AG7,CHAR(160),""))),0),2)&gt;
ROUND(IFERROR(VALUE(TRIM(SUBSTITUTE(O7,CHAR(160),""))),0),2),
"KO : Le montant retenu est supérieur au montant présenté. Merci de revoir la ligne de contributions ou plafonner son montant.",
ROUND(IFERROR(VALUE(TRIM(SUBSTITUTE(O7,CHAR(160),""))),0),2)=0,
"",
ROUND(IFERROR(VALUE(TRIM(SUBSTITUTE(AG7,CHAR(160),""))),0),2)=
ROUND(IFERROR(VALUE(TRIM(SUBSTITUTE(O7,CHAR(160),""))),0),2),
"OK",
ROUND(IFERROR(VALUE(TRIM(SUBSTITUTE(AG7,CHAR(160),""))),0),2)=0,
"Attention : Montant présenté entièrement rejeté.",
ROUND(IFERROR(VALUE(TRIM(SUBSTITUTE(AG7,CHAR(160),""))),0),2)&lt;
ROUND(IFERROR(VALUE(TRIM(SUBSTITUTE(O7,CHAR(160),""))),0),2),
"Attention : Montant présenté partiellement rejeté.",
TRUE,""
))</f>
        <v/>
      </c>
      <c r="AJ7" s="282" t="str">
        <f t="shared" si="4"/>
        <v/>
      </c>
    </row>
    <row r="8" spans="1:36" ht="15" customHeight="1">
      <c r="A8" s="106">
        <v>4</v>
      </c>
      <c r="B8" s="269"/>
      <c r="C8" s="7"/>
      <c r="D8" s="7"/>
      <c r="E8" s="271"/>
      <c r="F8" s="7"/>
      <c r="G8" s="285"/>
      <c r="H8" s="7"/>
      <c r="I8" s="273"/>
      <c r="J8" s="703"/>
      <c r="K8" s="704"/>
      <c r="L8" s="273"/>
      <c r="M8" s="709" t="str">
        <f t="shared" si="5"/>
        <v/>
      </c>
      <c r="N8" s="275"/>
      <c r="O8" s="276" t="str">
        <f t="shared" si="0"/>
        <v/>
      </c>
      <c r="P8" s="7"/>
      <c r="Q8" s="286"/>
      <c r="R8" s="287" t="str">
        <f t="shared" si="6"/>
        <v/>
      </c>
      <c r="S8" s="288" t="str">
        <f t="shared" si="7"/>
        <v/>
      </c>
      <c r="T8" s="288" t="str">
        <f t="shared" si="8"/>
        <v/>
      </c>
      <c r="U8" s="288" t="str">
        <f t="shared" si="9"/>
        <v/>
      </c>
      <c r="V8" s="288" t="str">
        <f t="shared" si="10"/>
        <v/>
      </c>
      <c r="W8" s="67" t="str">
        <f t="shared" si="11"/>
        <v/>
      </c>
      <c r="X8" s="288" t="str">
        <f t="shared" si="12"/>
        <v/>
      </c>
      <c r="Y8" s="68" t="str">
        <f t="shared" si="13"/>
        <v/>
      </c>
      <c r="Z8" s="288" t="str">
        <f t="shared" si="14"/>
        <v/>
      </c>
      <c r="AA8" s="68" t="str">
        <f t="shared" ref="AA8:AA39" si="20">IF(K8="","",K8)</f>
        <v/>
      </c>
      <c r="AB8" s="281" t="str">
        <f t="shared" si="16"/>
        <v/>
      </c>
      <c r="AC8" s="709" t="str">
        <f t="shared" si="17"/>
        <v/>
      </c>
      <c r="AD8" s="20" t="str">
        <f t="shared" ref="AD8:AD39" si="21">IF(N8="","",N8)</f>
        <v/>
      </c>
      <c r="AE8" s="288" t="str">
        <f t="shared" si="3"/>
        <v/>
      </c>
      <c r="AF8" s="161"/>
      <c r="AG8" s="711" t="str">
        <f t="shared" si="19"/>
        <v/>
      </c>
      <c r="AH8" s="289"/>
      <c r="AI8" s="284" t="str" cm="1">
        <f t="array" ref="AI8">IF(OR(AG8="",O8=""),"",_xlfn.IFS(
ROUND(IFERROR(VALUE(TRIM(SUBSTITUTE(AG8,CHAR(160),""))),0),2)&gt;
ROUND(IFERROR(VALUE(TRIM(SUBSTITUTE(O8,CHAR(160),""))),0),2),
"KO : Le montant retenu est supérieur au montant présenté. Merci de revoir la ligne de contributions ou plafonner son montant.",
ROUND(IFERROR(VALUE(TRIM(SUBSTITUTE(O8,CHAR(160),""))),0),2)=0,
"",
ROUND(IFERROR(VALUE(TRIM(SUBSTITUTE(AG8,CHAR(160),""))),0),2)=
ROUND(IFERROR(VALUE(TRIM(SUBSTITUTE(O8,CHAR(160),""))),0),2),
"OK",
ROUND(IFERROR(VALUE(TRIM(SUBSTITUTE(AG8,CHAR(160),""))),0),2)=0,
"Attention : Montant présenté entièrement rejeté.",
ROUND(IFERROR(VALUE(TRIM(SUBSTITUTE(AG8,CHAR(160),""))),0),2)&lt;
ROUND(IFERROR(VALUE(TRIM(SUBSTITUTE(O8,CHAR(160),""))),0),2),
"Attention : Montant présenté partiellement rejeté.",
TRUE,""
))</f>
        <v/>
      </c>
      <c r="AJ8" s="282" t="str">
        <f t="shared" si="4"/>
        <v/>
      </c>
    </row>
    <row r="9" spans="1:36" ht="15" customHeight="1">
      <c r="A9" s="106">
        <v>5</v>
      </c>
      <c r="B9" s="269"/>
      <c r="C9" s="7"/>
      <c r="D9" s="7"/>
      <c r="E9" s="271"/>
      <c r="F9" s="7"/>
      <c r="G9" s="285"/>
      <c r="H9" s="7"/>
      <c r="I9" s="273"/>
      <c r="J9" s="703"/>
      <c r="K9" s="704"/>
      <c r="L9" s="273"/>
      <c r="M9" s="709" t="str">
        <f t="shared" si="5"/>
        <v/>
      </c>
      <c r="N9" s="275"/>
      <c r="O9" s="276" t="str">
        <f t="shared" si="0"/>
        <v/>
      </c>
      <c r="P9" s="7"/>
      <c r="Q9" s="286"/>
      <c r="R9" s="287" t="str">
        <f t="shared" si="6"/>
        <v/>
      </c>
      <c r="S9" s="288" t="str">
        <f t="shared" si="7"/>
        <v/>
      </c>
      <c r="T9" s="288" t="str">
        <f t="shared" si="8"/>
        <v/>
      </c>
      <c r="U9" s="288" t="str">
        <f t="shared" si="9"/>
        <v/>
      </c>
      <c r="V9" s="288" t="str">
        <f t="shared" si="10"/>
        <v/>
      </c>
      <c r="W9" s="67" t="str">
        <f t="shared" si="11"/>
        <v/>
      </c>
      <c r="X9" s="288" t="str">
        <f t="shared" si="12"/>
        <v/>
      </c>
      <c r="Y9" s="68" t="str">
        <f t="shared" si="13"/>
        <v/>
      </c>
      <c r="Z9" s="288" t="str">
        <f t="shared" si="14"/>
        <v/>
      </c>
      <c r="AA9" s="68" t="str">
        <f t="shared" si="20"/>
        <v/>
      </c>
      <c r="AB9" s="281" t="str">
        <f t="shared" si="16"/>
        <v/>
      </c>
      <c r="AC9" s="709" t="str">
        <f t="shared" si="17"/>
        <v/>
      </c>
      <c r="AD9" s="20" t="str">
        <f t="shared" si="21"/>
        <v/>
      </c>
      <c r="AE9" s="288" t="str">
        <f t="shared" si="3"/>
        <v/>
      </c>
      <c r="AF9" s="161"/>
      <c r="AG9" s="711" t="str">
        <f t="shared" si="19"/>
        <v/>
      </c>
      <c r="AH9" s="289"/>
      <c r="AI9" s="284" t="str" cm="1">
        <f t="array" ref="AI9">IF(OR(AG9="",O9=""),"",_xlfn.IFS(
ROUND(IFERROR(VALUE(TRIM(SUBSTITUTE(AG9,CHAR(160),""))),0),2)&gt;
ROUND(IFERROR(VALUE(TRIM(SUBSTITUTE(O9,CHAR(160),""))),0),2),
"KO : Le montant retenu est supérieur au montant présenté. Merci de revoir la ligne de contributions ou plafonner son montant.",
ROUND(IFERROR(VALUE(TRIM(SUBSTITUTE(O9,CHAR(160),""))),0),2)=0,
"",
ROUND(IFERROR(VALUE(TRIM(SUBSTITUTE(AG9,CHAR(160),""))),0),2)=
ROUND(IFERROR(VALUE(TRIM(SUBSTITUTE(O9,CHAR(160),""))),0),2),
"OK",
ROUND(IFERROR(VALUE(TRIM(SUBSTITUTE(AG9,CHAR(160),""))),0),2)=0,
"Attention : Montant présenté entièrement rejeté.",
ROUND(IFERROR(VALUE(TRIM(SUBSTITUTE(AG9,CHAR(160),""))),0),2)&lt;
ROUND(IFERROR(VALUE(TRIM(SUBSTITUTE(O9,CHAR(160),""))),0),2),
"Attention : Montant présenté partiellement rejeté.",
TRUE,""
))</f>
        <v/>
      </c>
      <c r="AJ9" s="282" t="str">
        <f t="shared" si="4"/>
        <v/>
      </c>
    </row>
    <row r="10" spans="1:36" ht="15" customHeight="1">
      <c r="A10" s="106">
        <v>6</v>
      </c>
      <c r="B10" s="269"/>
      <c r="C10" s="7"/>
      <c r="D10" s="7"/>
      <c r="E10" s="271"/>
      <c r="F10" s="7"/>
      <c r="G10" s="285"/>
      <c r="H10" s="7"/>
      <c r="I10" s="273"/>
      <c r="J10" s="703"/>
      <c r="K10" s="704"/>
      <c r="L10" s="273"/>
      <c r="M10" s="709" t="str">
        <f t="shared" si="5"/>
        <v/>
      </c>
      <c r="N10" s="275"/>
      <c r="O10" s="276" t="str">
        <f t="shared" si="0"/>
        <v/>
      </c>
      <c r="P10" s="7"/>
      <c r="Q10" s="286"/>
      <c r="R10" s="287" t="str">
        <f t="shared" si="6"/>
        <v/>
      </c>
      <c r="S10" s="288" t="str">
        <f t="shared" si="7"/>
        <v/>
      </c>
      <c r="T10" s="288" t="str">
        <f t="shared" si="8"/>
        <v/>
      </c>
      <c r="U10" s="288" t="str">
        <f t="shared" si="9"/>
        <v/>
      </c>
      <c r="V10" s="288" t="str">
        <f t="shared" si="10"/>
        <v/>
      </c>
      <c r="W10" s="67" t="str">
        <f t="shared" si="11"/>
        <v/>
      </c>
      <c r="X10" s="288" t="str">
        <f t="shared" si="12"/>
        <v/>
      </c>
      <c r="Y10" s="68" t="str">
        <f t="shared" si="13"/>
        <v/>
      </c>
      <c r="Z10" s="288" t="str">
        <f t="shared" si="14"/>
        <v/>
      </c>
      <c r="AA10" s="68" t="str">
        <f t="shared" si="20"/>
        <v/>
      </c>
      <c r="AB10" s="281" t="str">
        <f t="shared" si="16"/>
        <v/>
      </c>
      <c r="AC10" s="709" t="str">
        <f t="shared" si="17"/>
        <v/>
      </c>
      <c r="AD10" s="20" t="str">
        <f t="shared" si="21"/>
        <v/>
      </c>
      <c r="AE10" s="288" t="str">
        <f t="shared" si="3"/>
        <v/>
      </c>
      <c r="AF10" s="161"/>
      <c r="AG10" s="711" t="str">
        <f t="shared" si="19"/>
        <v/>
      </c>
      <c r="AH10" s="289"/>
      <c r="AI10" s="284" t="str" cm="1">
        <f t="array" ref="AI10">IF(OR(AG10="",O10=""),"",_xlfn.IFS(
ROUND(IFERROR(VALUE(TRIM(SUBSTITUTE(AG10,CHAR(160),""))),0),2)&gt;
ROUND(IFERROR(VALUE(TRIM(SUBSTITUTE(O10,CHAR(160),""))),0),2),
"KO : Le montant retenu est supérieur au montant présenté. Merci de revoir la ligne de contributions ou plafonner son montant.",
ROUND(IFERROR(VALUE(TRIM(SUBSTITUTE(O10,CHAR(160),""))),0),2)=0,
"",
ROUND(IFERROR(VALUE(TRIM(SUBSTITUTE(AG10,CHAR(160),""))),0),2)=
ROUND(IFERROR(VALUE(TRIM(SUBSTITUTE(O10,CHAR(160),""))),0),2),
"OK",
ROUND(IFERROR(VALUE(TRIM(SUBSTITUTE(AG10,CHAR(160),""))),0),2)=0,
"Attention : Montant présenté entièrement rejeté.",
ROUND(IFERROR(VALUE(TRIM(SUBSTITUTE(AG10,CHAR(160),""))),0),2)&lt;
ROUND(IFERROR(VALUE(TRIM(SUBSTITUTE(O10,CHAR(160),""))),0),2),
"Attention : Montant présenté partiellement rejeté.",
TRUE,""
))</f>
        <v/>
      </c>
      <c r="AJ10" s="282" t="str">
        <f t="shared" si="4"/>
        <v/>
      </c>
    </row>
    <row r="11" spans="1:36" ht="15" customHeight="1">
      <c r="A11" s="106">
        <v>7</v>
      </c>
      <c r="B11" s="269"/>
      <c r="C11" s="7"/>
      <c r="D11" s="7"/>
      <c r="E11" s="271"/>
      <c r="F11" s="7"/>
      <c r="G11" s="285"/>
      <c r="H11" s="7"/>
      <c r="I11" s="273"/>
      <c r="J11" s="703"/>
      <c r="K11" s="705"/>
      <c r="L11" s="273"/>
      <c r="M11" s="709" t="str">
        <f t="shared" si="5"/>
        <v/>
      </c>
      <c r="N11" s="275"/>
      <c r="O11" s="276" t="str">
        <f t="shared" si="0"/>
        <v/>
      </c>
      <c r="P11" s="7"/>
      <c r="Q11" s="286"/>
      <c r="R11" s="287" t="str">
        <f t="shared" si="6"/>
        <v/>
      </c>
      <c r="S11" s="288" t="str">
        <f t="shared" si="7"/>
        <v/>
      </c>
      <c r="T11" s="288" t="str">
        <f t="shared" si="8"/>
        <v/>
      </c>
      <c r="U11" s="288" t="str">
        <f t="shared" si="9"/>
        <v/>
      </c>
      <c r="V11" s="288" t="str">
        <f t="shared" si="10"/>
        <v/>
      </c>
      <c r="W11" s="67" t="str">
        <f t="shared" si="11"/>
        <v/>
      </c>
      <c r="X11" s="288" t="str">
        <f t="shared" si="12"/>
        <v/>
      </c>
      <c r="Y11" s="68" t="str">
        <f t="shared" si="13"/>
        <v/>
      </c>
      <c r="Z11" s="288" t="str">
        <f t="shared" si="14"/>
        <v/>
      </c>
      <c r="AA11" s="68" t="str">
        <f t="shared" si="20"/>
        <v/>
      </c>
      <c r="AB11" s="281" t="str">
        <f t="shared" si="16"/>
        <v/>
      </c>
      <c r="AC11" s="709" t="str">
        <f t="shared" si="17"/>
        <v/>
      </c>
      <c r="AD11" s="20" t="str">
        <f t="shared" si="21"/>
        <v/>
      </c>
      <c r="AE11" s="288" t="str">
        <f t="shared" si="3"/>
        <v/>
      </c>
      <c r="AF11" s="161"/>
      <c r="AG11" s="711" t="str">
        <f t="shared" si="19"/>
        <v/>
      </c>
      <c r="AH11" s="289"/>
      <c r="AI11" s="284" t="str" cm="1">
        <f t="array" ref="AI11">IF(OR(AG11="",O11=""),"",_xlfn.IFS(
ROUND(IFERROR(VALUE(TRIM(SUBSTITUTE(AG11,CHAR(160),""))),0),2)&gt;
ROUND(IFERROR(VALUE(TRIM(SUBSTITUTE(O11,CHAR(160),""))),0),2),
"KO : Le montant retenu est supérieur au montant présenté. Merci de revoir la ligne de contributions ou plafonner son montant.",
ROUND(IFERROR(VALUE(TRIM(SUBSTITUTE(O11,CHAR(160),""))),0),2)=0,
"",
ROUND(IFERROR(VALUE(TRIM(SUBSTITUTE(AG11,CHAR(160),""))),0),2)=
ROUND(IFERROR(VALUE(TRIM(SUBSTITUTE(O11,CHAR(160),""))),0),2),
"OK",
ROUND(IFERROR(VALUE(TRIM(SUBSTITUTE(AG11,CHAR(160),""))),0),2)=0,
"Attention : Montant présenté entièrement rejeté.",
ROUND(IFERROR(VALUE(TRIM(SUBSTITUTE(AG11,CHAR(160),""))),0),2)&lt;
ROUND(IFERROR(VALUE(TRIM(SUBSTITUTE(O11,CHAR(160),""))),0),2),
"Attention : Montant présenté partiellement rejeté.",
TRUE,""
))</f>
        <v/>
      </c>
      <c r="AJ11" s="282" t="str">
        <f t="shared" si="4"/>
        <v/>
      </c>
    </row>
    <row r="12" spans="1:36" ht="15" customHeight="1">
      <c r="A12" s="106">
        <v>8</v>
      </c>
      <c r="B12" s="269"/>
      <c r="C12" s="7"/>
      <c r="D12" s="7"/>
      <c r="E12" s="271"/>
      <c r="F12" s="7"/>
      <c r="G12" s="285"/>
      <c r="H12" s="7"/>
      <c r="I12" s="273"/>
      <c r="J12" s="703"/>
      <c r="K12" s="705"/>
      <c r="L12" s="273"/>
      <c r="M12" s="709" t="str">
        <f t="shared" si="5"/>
        <v/>
      </c>
      <c r="N12" s="275"/>
      <c r="O12" s="276" t="str">
        <f t="shared" si="0"/>
        <v/>
      </c>
      <c r="P12" s="7"/>
      <c r="Q12" s="286"/>
      <c r="R12" s="287" t="str">
        <f t="shared" si="6"/>
        <v/>
      </c>
      <c r="S12" s="288" t="str">
        <f t="shared" si="7"/>
        <v/>
      </c>
      <c r="T12" s="288" t="str">
        <f t="shared" si="8"/>
        <v/>
      </c>
      <c r="U12" s="288" t="str">
        <f t="shared" si="9"/>
        <v/>
      </c>
      <c r="V12" s="288" t="str">
        <f t="shared" si="10"/>
        <v/>
      </c>
      <c r="W12" s="67" t="str">
        <f t="shared" si="11"/>
        <v/>
      </c>
      <c r="X12" s="288" t="str">
        <f t="shared" si="12"/>
        <v/>
      </c>
      <c r="Y12" s="68" t="str">
        <f t="shared" si="13"/>
        <v/>
      </c>
      <c r="Z12" s="288" t="str">
        <f t="shared" si="14"/>
        <v/>
      </c>
      <c r="AA12" s="68" t="str">
        <f t="shared" si="20"/>
        <v/>
      </c>
      <c r="AB12" s="281" t="str">
        <f t="shared" si="16"/>
        <v/>
      </c>
      <c r="AC12" s="709" t="str">
        <f t="shared" si="17"/>
        <v/>
      </c>
      <c r="AD12" s="20" t="str">
        <f t="shared" si="21"/>
        <v/>
      </c>
      <c r="AE12" s="288" t="str">
        <f t="shared" si="3"/>
        <v/>
      </c>
      <c r="AF12" s="161"/>
      <c r="AG12" s="711" t="str">
        <f t="shared" si="19"/>
        <v/>
      </c>
      <c r="AH12" s="289"/>
      <c r="AI12" s="284" t="str" cm="1">
        <f t="array" ref="AI12">IF(OR(AG12="",O12=""),"",_xlfn.IFS(
ROUND(IFERROR(VALUE(TRIM(SUBSTITUTE(AG12,CHAR(160),""))),0),2)&gt;
ROUND(IFERROR(VALUE(TRIM(SUBSTITUTE(O12,CHAR(160),""))),0),2),
"KO : Le montant retenu est supérieur au montant présenté. Merci de revoir la ligne de contributions ou plafonner son montant.",
ROUND(IFERROR(VALUE(TRIM(SUBSTITUTE(O12,CHAR(160),""))),0),2)=0,
"",
ROUND(IFERROR(VALUE(TRIM(SUBSTITUTE(AG12,CHAR(160),""))),0),2)=
ROUND(IFERROR(VALUE(TRIM(SUBSTITUTE(O12,CHAR(160),""))),0),2),
"OK",
ROUND(IFERROR(VALUE(TRIM(SUBSTITUTE(AG12,CHAR(160),""))),0),2)=0,
"Attention : Montant présenté entièrement rejeté.",
ROUND(IFERROR(VALUE(TRIM(SUBSTITUTE(AG12,CHAR(160),""))),0),2)&lt;
ROUND(IFERROR(VALUE(TRIM(SUBSTITUTE(O12,CHAR(160),""))),0),2),
"Attention : Montant présenté partiellement rejeté.",
TRUE,""
))</f>
        <v/>
      </c>
      <c r="AJ12" s="282" t="str">
        <f t="shared" si="4"/>
        <v/>
      </c>
    </row>
    <row r="13" spans="1:36" ht="15" customHeight="1">
      <c r="A13" s="106">
        <v>9</v>
      </c>
      <c r="B13" s="269"/>
      <c r="C13" s="7"/>
      <c r="D13" s="7"/>
      <c r="E13" s="271"/>
      <c r="F13" s="7"/>
      <c r="G13" s="285"/>
      <c r="H13" s="7"/>
      <c r="I13" s="273"/>
      <c r="J13" s="274"/>
      <c r="K13" s="273"/>
      <c r="L13" s="273"/>
      <c r="M13" s="709" t="str">
        <f t="shared" si="5"/>
        <v/>
      </c>
      <c r="N13" s="275"/>
      <c r="O13" s="276" t="str">
        <f t="shared" si="0"/>
        <v/>
      </c>
      <c r="P13" s="7"/>
      <c r="Q13" s="286"/>
      <c r="R13" s="287" t="str">
        <f t="shared" si="6"/>
        <v/>
      </c>
      <c r="S13" s="288" t="str">
        <f t="shared" si="7"/>
        <v/>
      </c>
      <c r="T13" s="288" t="str">
        <f t="shared" si="8"/>
        <v/>
      </c>
      <c r="U13" s="288" t="str">
        <f t="shared" si="9"/>
        <v/>
      </c>
      <c r="V13" s="288" t="str">
        <f t="shared" si="10"/>
        <v/>
      </c>
      <c r="W13" s="67" t="str">
        <f t="shared" si="11"/>
        <v/>
      </c>
      <c r="X13" s="288" t="str">
        <f t="shared" si="12"/>
        <v/>
      </c>
      <c r="Y13" s="68" t="str">
        <f t="shared" si="13"/>
        <v/>
      </c>
      <c r="Z13" s="288" t="str">
        <f t="shared" si="14"/>
        <v/>
      </c>
      <c r="AA13" s="68" t="str">
        <f t="shared" si="20"/>
        <v/>
      </c>
      <c r="AB13" s="281" t="str">
        <f t="shared" si="16"/>
        <v/>
      </c>
      <c r="AC13" s="709" t="str">
        <f t="shared" si="17"/>
        <v/>
      </c>
      <c r="AD13" s="20" t="str">
        <f t="shared" si="21"/>
        <v/>
      </c>
      <c r="AE13" s="288" t="str">
        <f t="shared" si="3"/>
        <v/>
      </c>
      <c r="AF13" s="161"/>
      <c r="AG13" s="711" t="str">
        <f t="shared" si="19"/>
        <v/>
      </c>
      <c r="AH13" s="289"/>
      <c r="AI13" s="284" t="str" cm="1">
        <f t="array" ref="AI13">IF(OR(AG13="",O13=""),"",_xlfn.IFS(
ROUND(IFERROR(VALUE(TRIM(SUBSTITUTE(AG13,CHAR(160),""))),0),2)&gt;
ROUND(IFERROR(VALUE(TRIM(SUBSTITUTE(O13,CHAR(160),""))),0),2),
"KO : Le montant retenu est supérieur au montant présenté. Merci de revoir la ligne de contributions ou plafonner son montant.",
ROUND(IFERROR(VALUE(TRIM(SUBSTITUTE(O13,CHAR(160),""))),0),2)=0,
"",
ROUND(IFERROR(VALUE(TRIM(SUBSTITUTE(AG13,CHAR(160),""))),0),2)=
ROUND(IFERROR(VALUE(TRIM(SUBSTITUTE(O13,CHAR(160),""))),0),2),
"OK",
ROUND(IFERROR(VALUE(TRIM(SUBSTITUTE(AG13,CHAR(160),""))),0),2)=0,
"Attention : Montant présenté entièrement rejeté.",
ROUND(IFERROR(VALUE(TRIM(SUBSTITUTE(AG13,CHAR(160),""))),0),2)&lt;
ROUND(IFERROR(VALUE(TRIM(SUBSTITUTE(O13,CHAR(160),""))),0),2),
"Attention : Montant présenté partiellement rejeté.",
TRUE,""
))</f>
        <v/>
      </c>
      <c r="AJ13" s="282" t="str">
        <f t="shared" si="4"/>
        <v/>
      </c>
    </row>
    <row r="14" spans="1:36" ht="15" customHeight="1">
      <c r="A14" s="106">
        <v>10</v>
      </c>
      <c r="B14" s="269"/>
      <c r="C14" s="7"/>
      <c r="D14" s="7"/>
      <c r="E14" s="271"/>
      <c r="F14" s="7"/>
      <c r="G14" s="285"/>
      <c r="H14" s="7"/>
      <c r="I14" s="273"/>
      <c r="J14" s="274"/>
      <c r="K14" s="273"/>
      <c r="L14" s="273"/>
      <c r="M14" s="709" t="str">
        <f t="shared" si="5"/>
        <v/>
      </c>
      <c r="N14" s="275"/>
      <c r="O14" s="276" t="str">
        <f t="shared" si="0"/>
        <v/>
      </c>
      <c r="P14" s="7"/>
      <c r="Q14" s="286"/>
      <c r="R14" s="287" t="str">
        <f t="shared" si="6"/>
        <v/>
      </c>
      <c r="S14" s="288" t="str">
        <f t="shared" si="7"/>
        <v/>
      </c>
      <c r="T14" s="288" t="str">
        <f t="shared" si="8"/>
        <v/>
      </c>
      <c r="U14" s="288" t="str">
        <f t="shared" si="9"/>
        <v/>
      </c>
      <c r="V14" s="288" t="str">
        <f t="shared" si="10"/>
        <v/>
      </c>
      <c r="W14" s="67" t="str">
        <f t="shared" si="11"/>
        <v/>
      </c>
      <c r="X14" s="288" t="str">
        <f t="shared" si="12"/>
        <v/>
      </c>
      <c r="Y14" s="68" t="str">
        <f t="shared" si="13"/>
        <v/>
      </c>
      <c r="Z14" s="288" t="str">
        <f t="shared" si="14"/>
        <v/>
      </c>
      <c r="AA14" s="68" t="str">
        <f t="shared" si="20"/>
        <v/>
      </c>
      <c r="AB14" s="281" t="str">
        <f t="shared" si="16"/>
        <v/>
      </c>
      <c r="AC14" s="709" t="str">
        <f t="shared" si="17"/>
        <v/>
      </c>
      <c r="AD14" s="20" t="str">
        <f t="shared" si="21"/>
        <v/>
      </c>
      <c r="AE14" s="288" t="str">
        <f t="shared" si="3"/>
        <v/>
      </c>
      <c r="AF14" s="161"/>
      <c r="AG14" s="711" t="str">
        <f t="shared" si="19"/>
        <v/>
      </c>
      <c r="AH14" s="289"/>
      <c r="AI14" s="284" t="str" cm="1">
        <f t="array" ref="AI14">IF(OR(AG14="",O14=""),"",_xlfn.IFS(
ROUND(IFERROR(VALUE(TRIM(SUBSTITUTE(AG14,CHAR(160),""))),0),2)&gt;
ROUND(IFERROR(VALUE(TRIM(SUBSTITUTE(O14,CHAR(160),""))),0),2),
"KO : Le montant retenu est supérieur au montant présenté. Merci de revoir la ligne de contributions ou plafonner son montant.",
ROUND(IFERROR(VALUE(TRIM(SUBSTITUTE(O14,CHAR(160),""))),0),2)=0,
"",
ROUND(IFERROR(VALUE(TRIM(SUBSTITUTE(AG14,CHAR(160),""))),0),2)=
ROUND(IFERROR(VALUE(TRIM(SUBSTITUTE(O14,CHAR(160),""))),0),2),
"OK",
ROUND(IFERROR(VALUE(TRIM(SUBSTITUTE(AG14,CHAR(160),""))),0),2)=0,
"Attention : Montant présenté entièrement rejeté.",
ROUND(IFERROR(VALUE(TRIM(SUBSTITUTE(AG14,CHAR(160),""))),0),2)&lt;
ROUND(IFERROR(VALUE(TRIM(SUBSTITUTE(O14,CHAR(160),""))),0),2),
"Attention : Montant présenté partiellement rejeté.",
TRUE,""
))</f>
        <v/>
      </c>
      <c r="AJ14" s="282" t="str">
        <f t="shared" si="4"/>
        <v/>
      </c>
    </row>
    <row r="15" spans="1:36" ht="15" customHeight="1">
      <c r="A15" s="106">
        <v>11</v>
      </c>
      <c r="B15" s="269"/>
      <c r="C15" s="7"/>
      <c r="D15" s="7"/>
      <c r="E15" s="271"/>
      <c r="F15" s="7"/>
      <c r="G15" s="285"/>
      <c r="H15" s="7"/>
      <c r="I15" s="273"/>
      <c r="J15" s="274"/>
      <c r="K15" s="273"/>
      <c r="L15" s="273"/>
      <c r="M15" s="709" t="str">
        <f t="shared" si="5"/>
        <v/>
      </c>
      <c r="N15" s="275"/>
      <c r="O15" s="276" t="str">
        <f t="shared" si="0"/>
        <v/>
      </c>
      <c r="P15" s="7"/>
      <c r="Q15" s="286"/>
      <c r="R15" s="287" t="str">
        <f t="shared" si="6"/>
        <v/>
      </c>
      <c r="S15" s="288" t="str">
        <f t="shared" si="7"/>
        <v/>
      </c>
      <c r="T15" s="288" t="str">
        <f t="shared" si="8"/>
        <v/>
      </c>
      <c r="U15" s="288" t="str">
        <f t="shared" si="9"/>
        <v/>
      </c>
      <c r="V15" s="288" t="str">
        <f t="shared" si="10"/>
        <v/>
      </c>
      <c r="W15" s="67" t="str">
        <f t="shared" si="11"/>
        <v/>
      </c>
      <c r="X15" s="288" t="str">
        <f t="shared" si="12"/>
        <v/>
      </c>
      <c r="Y15" s="68" t="str">
        <f t="shared" si="13"/>
        <v/>
      </c>
      <c r="Z15" s="288" t="str">
        <f t="shared" si="14"/>
        <v/>
      </c>
      <c r="AA15" s="68" t="str">
        <f t="shared" si="20"/>
        <v/>
      </c>
      <c r="AB15" s="281" t="str">
        <f t="shared" si="16"/>
        <v/>
      </c>
      <c r="AC15" s="709" t="str">
        <f t="shared" si="17"/>
        <v/>
      </c>
      <c r="AD15" s="20" t="str">
        <f t="shared" si="21"/>
        <v/>
      </c>
      <c r="AE15" s="288" t="str">
        <f t="shared" si="3"/>
        <v/>
      </c>
      <c r="AF15" s="161"/>
      <c r="AG15" s="711" t="str">
        <f t="shared" si="19"/>
        <v/>
      </c>
      <c r="AH15" s="289"/>
      <c r="AI15" s="284" t="str" cm="1">
        <f t="array" ref="AI15">IF(OR(AG15="",O15=""),"",_xlfn.IFS(
ROUND(IFERROR(VALUE(TRIM(SUBSTITUTE(AG15,CHAR(160),""))),0),2)&gt;
ROUND(IFERROR(VALUE(TRIM(SUBSTITUTE(O15,CHAR(160),""))),0),2),
"KO : Le montant retenu est supérieur au montant présenté. Merci de revoir la ligne de contributions ou plafonner son montant.",
ROUND(IFERROR(VALUE(TRIM(SUBSTITUTE(O15,CHAR(160),""))),0),2)=0,
"",
ROUND(IFERROR(VALUE(TRIM(SUBSTITUTE(AG15,CHAR(160),""))),0),2)=
ROUND(IFERROR(VALUE(TRIM(SUBSTITUTE(O15,CHAR(160),""))),0),2),
"OK",
ROUND(IFERROR(VALUE(TRIM(SUBSTITUTE(AG15,CHAR(160),""))),0),2)=0,
"Attention : Montant présenté entièrement rejeté.",
ROUND(IFERROR(VALUE(TRIM(SUBSTITUTE(AG15,CHAR(160),""))),0),2)&lt;
ROUND(IFERROR(VALUE(TRIM(SUBSTITUTE(O15,CHAR(160),""))),0),2),
"Attention : Montant présenté partiellement rejeté.",
TRUE,""
))</f>
        <v/>
      </c>
      <c r="AJ15" s="282" t="str">
        <f t="shared" si="4"/>
        <v/>
      </c>
    </row>
    <row r="16" spans="1:36" ht="15" customHeight="1">
      <c r="A16" s="106">
        <v>12</v>
      </c>
      <c r="B16" s="269"/>
      <c r="C16" s="7"/>
      <c r="D16" s="7"/>
      <c r="E16" s="271"/>
      <c r="F16" s="7"/>
      <c r="G16" s="285"/>
      <c r="H16" s="7"/>
      <c r="I16" s="273"/>
      <c r="J16" s="274"/>
      <c r="K16" s="273"/>
      <c r="L16" s="273"/>
      <c r="M16" s="709" t="str">
        <f t="shared" si="5"/>
        <v/>
      </c>
      <c r="N16" s="275"/>
      <c r="O16" s="276" t="str">
        <f t="shared" si="0"/>
        <v/>
      </c>
      <c r="P16" s="7"/>
      <c r="Q16" s="286"/>
      <c r="R16" s="287" t="str">
        <f t="shared" si="6"/>
        <v/>
      </c>
      <c r="S16" s="288" t="str">
        <f t="shared" si="7"/>
        <v/>
      </c>
      <c r="T16" s="288" t="str">
        <f t="shared" si="8"/>
        <v/>
      </c>
      <c r="U16" s="288" t="str">
        <f t="shared" si="9"/>
        <v/>
      </c>
      <c r="V16" s="288" t="str">
        <f t="shared" si="10"/>
        <v/>
      </c>
      <c r="W16" s="67" t="str">
        <f t="shared" si="11"/>
        <v/>
      </c>
      <c r="X16" s="288" t="str">
        <f t="shared" si="12"/>
        <v/>
      </c>
      <c r="Y16" s="68" t="str">
        <f t="shared" si="13"/>
        <v/>
      </c>
      <c r="Z16" s="288" t="str">
        <f t="shared" si="14"/>
        <v/>
      </c>
      <c r="AA16" s="68" t="str">
        <f t="shared" si="20"/>
        <v/>
      </c>
      <c r="AB16" s="281" t="str">
        <f t="shared" si="16"/>
        <v/>
      </c>
      <c r="AC16" s="709" t="str">
        <f t="shared" si="17"/>
        <v/>
      </c>
      <c r="AD16" s="20" t="str">
        <f t="shared" si="21"/>
        <v/>
      </c>
      <c r="AE16" s="288" t="str">
        <f t="shared" si="3"/>
        <v/>
      </c>
      <c r="AF16" s="161"/>
      <c r="AG16" s="711" t="str">
        <f t="shared" si="19"/>
        <v/>
      </c>
      <c r="AH16" s="289"/>
      <c r="AI16" s="284" t="str" cm="1">
        <f t="array" ref="AI16">IF(OR(AG16="",O16=""),"",_xlfn.IFS(
ROUND(IFERROR(VALUE(TRIM(SUBSTITUTE(AG16,CHAR(160),""))),0),2)&gt;
ROUND(IFERROR(VALUE(TRIM(SUBSTITUTE(O16,CHAR(160),""))),0),2),
"KO : Le montant retenu est supérieur au montant présenté. Merci de revoir la ligne de contributions ou plafonner son montant.",
ROUND(IFERROR(VALUE(TRIM(SUBSTITUTE(O16,CHAR(160),""))),0),2)=0,
"",
ROUND(IFERROR(VALUE(TRIM(SUBSTITUTE(AG16,CHAR(160),""))),0),2)=
ROUND(IFERROR(VALUE(TRIM(SUBSTITUTE(O16,CHAR(160),""))),0),2),
"OK",
ROUND(IFERROR(VALUE(TRIM(SUBSTITUTE(AG16,CHAR(160),""))),0),2)=0,
"Attention : Montant présenté entièrement rejeté.",
ROUND(IFERROR(VALUE(TRIM(SUBSTITUTE(AG16,CHAR(160),""))),0),2)&lt;
ROUND(IFERROR(VALUE(TRIM(SUBSTITUTE(O16,CHAR(160),""))),0),2),
"Attention : Montant présenté partiellement rejeté.",
TRUE,""
))</f>
        <v/>
      </c>
      <c r="AJ16" s="282" t="str">
        <f t="shared" si="4"/>
        <v/>
      </c>
    </row>
    <row r="17" spans="1:36" ht="15" customHeight="1">
      <c r="A17" s="106">
        <v>13</v>
      </c>
      <c r="B17" s="269"/>
      <c r="C17" s="7"/>
      <c r="D17" s="7"/>
      <c r="E17" s="271"/>
      <c r="F17" s="7"/>
      <c r="G17" s="285"/>
      <c r="H17" s="7"/>
      <c r="I17" s="273"/>
      <c r="J17" s="274"/>
      <c r="K17" s="273"/>
      <c r="L17" s="273"/>
      <c r="M17" s="709" t="str">
        <f t="shared" si="5"/>
        <v/>
      </c>
      <c r="N17" s="275"/>
      <c r="O17" s="276" t="str">
        <f t="shared" si="0"/>
        <v/>
      </c>
      <c r="P17" s="7"/>
      <c r="Q17" s="286"/>
      <c r="R17" s="287" t="str">
        <f t="shared" si="6"/>
        <v/>
      </c>
      <c r="S17" s="288" t="str">
        <f t="shared" si="7"/>
        <v/>
      </c>
      <c r="T17" s="288" t="str">
        <f t="shared" si="8"/>
        <v/>
      </c>
      <c r="U17" s="288" t="str">
        <f t="shared" si="9"/>
        <v/>
      </c>
      <c r="V17" s="288" t="str">
        <f t="shared" si="10"/>
        <v/>
      </c>
      <c r="W17" s="67" t="str">
        <f t="shared" si="11"/>
        <v/>
      </c>
      <c r="X17" s="288" t="str">
        <f t="shared" si="12"/>
        <v/>
      </c>
      <c r="Y17" s="68" t="str">
        <f t="shared" si="13"/>
        <v/>
      </c>
      <c r="Z17" s="288" t="str">
        <f t="shared" si="14"/>
        <v/>
      </c>
      <c r="AA17" s="68" t="str">
        <f t="shared" si="20"/>
        <v/>
      </c>
      <c r="AB17" s="281" t="str">
        <f t="shared" si="16"/>
        <v/>
      </c>
      <c r="AC17" s="709" t="str">
        <f t="shared" si="17"/>
        <v/>
      </c>
      <c r="AD17" s="20" t="str">
        <f t="shared" si="21"/>
        <v/>
      </c>
      <c r="AE17" s="288" t="str">
        <f t="shared" si="3"/>
        <v/>
      </c>
      <c r="AF17" s="161"/>
      <c r="AG17" s="711" t="str">
        <f t="shared" si="19"/>
        <v/>
      </c>
      <c r="AH17" s="289"/>
      <c r="AI17" s="284" t="str" cm="1">
        <f t="array" ref="AI17">IF(OR(AG17="",O17=""),"",_xlfn.IFS(
ROUND(IFERROR(VALUE(TRIM(SUBSTITUTE(AG17,CHAR(160),""))),0),2)&gt;
ROUND(IFERROR(VALUE(TRIM(SUBSTITUTE(O17,CHAR(160),""))),0),2),
"KO : Le montant retenu est supérieur au montant présenté. Merci de revoir la ligne de contributions ou plafonner son montant.",
ROUND(IFERROR(VALUE(TRIM(SUBSTITUTE(O17,CHAR(160),""))),0),2)=0,
"",
ROUND(IFERROR(VALUE(TRIM(SUBSTITUTE(AG17,CHAR(160),""))),0),2)=
ROUND(IFERROR(VALUE(TRIM(SUBSTITUTE(O17,CHAR(160),""))),0),2),
"OK",
ROUND(IFERROR(VALUE(TRIM(SUBSTITUTE(AG17,CHAR(160),""))),0),2)=0,
"Attention : Montant présenté entièrement rejeté.",
ROUND(IFERROR(VALUE(TRIM(SUBSTITUTE(AG17,CHAR(160),""))),0),2)&lt;
ROUND(IFERROR(VALUE(TRIM(SUBSTITUTE(O17,CHAR(160),""))),0),2),
"Attention : Montant présenté partiellement rejeté.",
TRUE,""
))</f>
        <v/>
      </c>
      <c r="AJ17" s="282" t="str">
        <f t="shared" si="4"/>
        <v/>
      </c>
    </row>
    <row r="18" spans="1:36" ht="15" customHeight="1">
      <c r="A18" s="106">
        <v>14</v>
      </c>
      <c r="B18" s="269"/>
      <c r="C18" s="7"/>
      <c r="D18" s="7"/>
      <c r="E18" s="271"/>
      <c r="F18" s="7"/>
      <c r="G18" s="285"/>
      <c r="H18" s="7"/>
      <c r="I18" s="273"/>
      <c r="J18" s="274"/>
      <c r="K18" s="273"/>
      <c r="L18" s="273"/>
      <c r="M18" s="709" t="str">
        <f t="shared" si="5"/>
        <v/>
      </c>
      <c r="N18" s="275"/>
      <c r="O18" s="276" t="str">
        <f t="shared" si="0"/>
        <v/>
      </c>
      <c r="P18" s="7"/>
      <c r="Q18" s="286"/>
      <c r="R18" s="287" t="str">
        <f t="shared" si="6"/>
        <v/>
      </c>
      <c r="S18" s="288" t="str">
        <f t="shared" si="7"/>
        <v/>
      </c>
      <c r="T18" s="288" t="str">
        <f t="shared" si="8"/>
        <v/>
      </c>
      <c r="U18" s="288" t="str">
        <f t="shared" si="9"/>
        <v/>
      </c>
      <c r="V18" s="288" t="str">
        <f t="shared" si="10"/>
        <v/>
      </c>
      <c r="W18" s="67" t="str">
        <f t="shared" si="11"/>
        <v/>
      </c>
      <c r="X18" s="288" t="str">
        <f t="shared" si="12"/>
        <v/>
      </c>
      <c r="Y18" s="68" t="str">
        <f t="shared" si="13"/>
        <v/>
      </c>
      <c r="Z18" s="288" t="str">
        <f t="shared" si="14"/>
        <v/>
      </c>
      <c r="AA18" s="68" t="str">
        <f t="shared" si="20"/>
        <v/>
      </c>
      <c r="AB18" s="281" t="str">
        <f t="shared" si="16"/>
        <v/>
      </c>
      <c r="AC18" s="709" t="str">
        <f t="shared" si="17"/>
        <v/>
      </c>
      <c r="AD18" s="20" t="str">
        <f t="shared" si="21"/>
        <v/>
      </c>
      <c r="AE18" s="288" t="str">
        <f t="shared" si="3"/>
        <v/>
      </c>
      <c r="AF18" s="161"/>
      <c r="AG18" s="711" t="str">
        <f t="shared" si="19"/>
        <v/>
      </c>
      <c r="AH18" s="289"/>
      <c r="AI18" s="284" t="str" cm="1">
        <f t="array" ref="AI18">IF(OR(AG18="",O18=""),"",_xlfn.IFS(
ROUND(IFERROR(VALUE(TRIM(SUBSTITUTE(AG18,CHAR(160),""))),0),2)&gt;
ROUND(IFERROR(VALUE(TRIM(SUBSTITUTE(O18,CHAR(160),""))),0),2),
"KO : Le montant retenu est supérieur au montant présenté. Merci de revoir la ligne de contributions ou plafonner son montant.",
ROUND(IFERROR(VALUE(TRIM(SUBSTITUTE(O18,CHAR(160),""))),0),2)=0,
"",
ROUND(IFERROR(VALUE(TRIM(SUBSTITUTE(AG18,CHAR(160),""))),0),2)=
ROUND(IFERROR(VALUE(TRIM(SUBSTITUTE(O18,CHAR(160),""))),0),2),
"OK",
ROUND(IFERROR(VALUE(TRIM(SUBSTITUTE(AG18,CHAR(160),""))),0),2)=0,
"Attention : Montant présenté entièrement rejeté.",
ROUND(IFERROR(VALUE(TRIM(SUBSTITUTE(AG18,CHAR(160),""))),0),2)&lt;
ROUND(IFERROR(VALUE(TRIM(SUBSTITUTE(O18,CHAR(160),""))),0),2),
"Attention : Montant présenté partiellement rejeté.",
TRUE,""
))</f>
        <v/>
      </c>
      <c r="AJ18" s="282" t="str">
        <f t="shared" si="4"/>
        <v/>
      </c>
    </row>
    <row r="19" spans="1:36" ht="15" customHeight="1">
      <c r="A19" s="106">
        <v>15</v>
      </c>
      <c r="B19" s="269"/>
      <c r="C19" s="7"/>
      <c r="D19" s="7"/>
      <c r="E19" s="271"/>
      <c r="F19" s="7"/>
      <c r="G19" s="285"/>
      <c r="H19" s="7"/>
      <c r="I19" s="273"/>
      <c r="J19" s="274"/>
      <c r="K19" s="273"/>
      <c r="L19" s="273"/>
      <c r="M19" s="709" t="str">
        <f t="shared" si="5"/>
        <v/>
      </c>
      <c r="N19" s="275"/>
      <c r="O19" s="276" t="str">
        <f t="shared" si="0"/>
        <v/>
      </c>
      <c r="P19" s="7"/>
      <c r="Q19" s="286"/>
      <c r="R19" s="287" t="str">
        <f t="shared" si="6"/>
        <v/>
      </c>
      <c r="S19" s="288" t="str">
        <f t="shared" si="7"/>
        <v/>
      </c>
      <c r="T19" s="288" t="str">
        <f t="shared" si="8"/>
        <v/>
      </c>
      <c r="U19" s="288" t="str">
        <f t="shared" si="9"/>
        <v/>
      </c>
      <c r="V19" s="288" t="str">
        <f t="shared" si="10"/>
        <v/>
      </c>
      <c r="W19" s="67" t="str">
        <f t="shared" si="11"/>
        <v/>
      </c>
      <c r="X19" s="288" t="str">
        <f t="shared" si="12"/>
        <v/>
      </c>
      <c r="Y19" s="68" t="str">
        <f t="shared" si="13"/>
        <v/>
      </c>
      <c r="Z19" s="288" t="str">
        <f t="shared" si="14"/>
        <v/>
      </c>
      <c r="AA19" s="68" t="str">
        <f t="shared" si="20"/>
        <v/>
      </c>
      <c r="AB19" s="281" t="str">
        <f t="shared" si="16"/>
        <v/>
      </c>
      <c r="AC19" s="709" t="str">
        <f t="shared" si="17"/>
        <v/>
      </c>
      <c r="AD19" s="20" t="str">
        <f t="shared" si="21"/>
        <v/>
      </c>
      <c r="AE19" s="288" t="str">
        <f t="shared" si="3"/>
        <v/>
      </c>
      <c r="AF19" s="161"/>
      <c r="AG19" s="711" t="str">
        <f t="shared" si="19"/>
        <v/>
      </c>
      <c r="AH19" s="289"/>
      <c r="AI19" s="284" t="str" cm="1">
        <f t="array" ref="AI19">IF(OR(AG19="",O19=""),"",_xlfn.IFS(
ROUND(IFERROR(VALUE(TRIM(SUBSTITUTE(AG19,CHAR(160),""))),0),2)&gt;
ROUND(IFERROR(VALUE(TRIM(SUBSTITUTE(O19,CHAR(160),""))),0),2),
"KO : Le montant retenu est supérieur au montant présenté. Merci de revoir la ligne de contributions ou plafonner son montant.",
ROUND(IFERROR(VALUE(TRIM(SUBSTITUTE(O19,CHAR(160),""))),0),2)=0,
"",
ROUND(IFERROR(VALUE(TRIM(SUBSTITUTE(AG19,CHAR(160),""))),0),2)=
ROUND(IFERROR(VALUE(TRIM(SUBSTITUTE(O19,CHAR(160),""))),0),2),
"OK",
ROUND(IFERROR(VALUE(TRIM(SUBSTITUTE(AG19,CHAR(160),""))),0),2)=0,
"Attention : Montant présenté entièrement rejeté.",
ROUND(IFERROR(VALUE(TRIM(SUBSTITUTE(AG19,CHAR(160),""))),0),2)&lt;
ROUND(IFERROR(VALUE(TRIM(SUBSTITUTE(O19,CHAR(160),""))),0),2),
"Attention : Montant présenté partiellement rejeté.",
TRUE,""
))</f>
        <v/>
      </c>
      <c r="AJ19" s="282" t="str">
        <f t="shared" si="4"/>
        <v/>
      </c>
    </row>
    <row r="20" spans="1:36" ht="15" customHeight="1">
      <c r="A20" s="106">
        <v>16</v>
      </c>
      <c r="B20" s="269"/>
      <c r="C20" s="7"/>
      <c r="D20" s="7"/>
      <c r="E20" s="271"/>
      <c r="F20" s="7"/>
      <c r="G20" s="285"/>
      <c r="H20" s="7"/>
      <c r="I20" s="273"/>
      <c r="J20" s="274"/>
      <c r="K20" s="273"/>
      <c r="L20" s="273"/>
      <c r="M20" s="709" t="str">
        <f t="shared" si="5"/>
        <v/>
      </c>
      <c r="N20" s="275"/>
      <c r="O20" s="276" t="str">
        <f t="shared" si="0"/>
        <v/>
      </c>
      <c r="P20" s="7"/>
      <c r="Q20" s="286"/>
      <c r="R20" s="287" t="str">
        <f t="shared" si="6"/>
        <v/>
      </c>
      <c r="S20" s="288" t="str">
        <f t="shared" si="7"/>
        <v/>
      </c>
      <c r="T20" s="288" t="str">
        <f t="shared" si="8"/>
        <v/>
      </c>
      <c r="U20" s="288" t="str">
        <f t="shared" si="9"/>
        <v/>
      </c>
      <c r="V20" s="288" t="str">
        <f t="shared" si="10"/>
        <v/>
      </c>
      <c r="W20" s="67" t="str">
        <f t="shared" si="11"/>
        <v/>
      </c>
      <c r="X20" s="288" t="str">
        <f t="shared" si="12"/>
        <v/>
      </c>
      <c r="Y20" s="68" t="str">
        <f t="shared" si="13"/>
        <v/>
      </c>
      <c r="Z20" s="288" t="str">
        <f t="shared" si="14"/>
        <v/>
      </c>
      <c r="AA20" s="68" t="str">
        <f t="shared" si="20"/>
        <v/>
      </c>
      <c r="AB20" s="281" t="str">
        <f t="shared" si="16"/>
        <v/>
      </c>
      <c r="AC20" s="709" t="str">
        <f t="shared" si="17"/>
        <v/>
      </c>
      <c r="AD20" s="20" t="str">
        <f t="shared" si="21"/>
        <v/>
      </c>
      <c r="AE20" s="288" t="str">
        <f t="shared" si="3"/>
        <v/>
      </c>
      <c r="AF20" s="161"/>
      <c r="AG20" s="711" t="str">
        <f t="shared" si="19"/>
        <v/>
      </c>
      <c r="AH20" s="289"/>
      <c r="AI20" s="284" t="str" cm="1">
        <f t="array" ref="AI20">IF(OR(AG20="",O20=""),"",_xlfn.IFS(
ROUND(IFERROR(VALUE(TRIM(SUBSTITUTE(AG20,CHAR(160),""))),0),2)&gt;
ROUND(IFERROR(VALUE(TRIM(SUBSTITUTE(O20,CHAR(160),""))),0),2),
"KO : Le montant retenu est supérieur au montant présenté. Merci de revoir la ligne de contributions ou plafonner son montant.",
ROUND(IFERROR(VALUE(TRIM(SUBSTITUTE(O20,CHAR(160),""))),0),2)=0,
"",
ROUND(IFERROR(VALUE(TRIM(SUBSTITUTE(AG20,CHAR(160),""))),0),2)=
ROUND(IFERROR(VALUE(TRIM(SUBSTITUTE(O20,CHAR(160),""))),0),2),
"OK",
ROUND(IFERROR(VALUE(TRIM(SUBSTITUTE(AG20,CHAR(160),""))),0),2)=0,
"Attention : Montant présenté entièrement rejeté.",
ROUND(IFERROR(VALUE(TRIM(SUBSTITUTE(AG20,CHAR(160),""))),0),2)&lt;
ROUND(IFERROR(VALUE(TRIM(SUBSTITUTE(O20,CHAR(160),""))),0),2),
"Attention : Montant présenté partiellement rejeté.",
TRUE,""
))</f>
        <v/>
      </c>
      <c r="AJ20" s="282" t="str">
        <f t="shared" si="4"/>
        <v/>
      </c>
    </row>
    <row r="21" spans="1:36" ht="15" customHeight="1">
      <c r="A21" s="106">
        <v>17</v>
      </c>
      <c r="B21" s="269"/>
      <c r="C21" s="7"/>
      <c r="D21" s="7"/>
      <c r="E21" s="271"/>
      <c r="F21" s="7"/>
      <c r="G21" s="285"/>
      <c r="H21" s="7"/>
      <c r="I21" s="273"/>
      <c r="J21" s="274"/>
      <c r="K21" s="273"/>
      <c r="L21" s="273"/>
      <c r="M21" s="709" t="str">
        <f t="shared" si="5"/>
        <v/>
      </c>
      <c r="N21" s="275"/>
      <c r="O21" s="276" t="str">
        <f t="shared" si="0"/>
        <v/>
      </c>
      <c r="P21" s="7"/>
      <c r="Q21" s="286"/>
      <c r="R21" s="287" t="str">
        <f t="shared" si="6"/>
        <v/>
      </c>
      <c r="S21" s="288" t="str">
        <f t="shared" si="7"/>
        <v/>
      </c>
      <c r="T21" s="288" t="str">
        <f t="shared" si="8"/>
        <v/>
      </c>
      <c r="U21" s="288" t="str">
        <f t="shared" si="9"/>
        <v/>
      </c>
      <c r="V21" s="288" t="str">
        <f t="shared" si="10"/>
        <v/>
      </c>
      <c r="W21" s="67" t="str">
        <f t="shared" si="11"/>
        <v/>
      </c>
      <c r="X21" s="288" t="str">
        <f t="shared" si="12"/>
        <v/>
      </c>
      <c r="Y21" s="68" t="str">
        <f t="shared" si="13"/>
        <v/>
      </c>
      <c r="Z21" s="288" t="str">
        <f t="shared" si="14"/>
        <v/>
      </c>
      <c r="AA21" s="68" t="str">
        <f t="shared" si="20"/>
        <v/>
      </c>
      <c r="AB21" s="281" t="str">
        <f t="shared" si="16"/>
        <v/>
      </c>
      <c r="AC21" s="709" t="str">
        <f t="shared" si="17"/>
        <v/>
      </c>
      <c r="AD21" s="20" t="str">
        <f t="shared" si="21"/>
        <v/>
      </c>
      <c r="AE21" s="288" t="str">
        <f t="shared" si="3"/>
        <v/>
      </c>
      <c r="AF21" s="161"/>
      <c r="AG21" s="711" t="str">
        <f t="shared" si="19"/>
        <v/>
      </c>
      <c r="AH21" s="289"/>
      <c r="AI21" s="284" t="str" cm="1">
        <f t="array" ref="AI21">IF(OR(AG21="",O21=""),"",_xlfn.IFS(
ROUND(IFERROR(VALUE(TRIM(SUBSTITUTE(AG21,CHAR(160),""))),0),2)&gt;
ROUND(IFERROR(VALUE(TRIM(SUBSTITUTE(O21,CHAR(160),""))),0),2),
"KO : Le montant retenu est supérieur au montant présenté. Merci de revoir la ligne de contributions ou plafonner son montant.",
ROUND(IFERROR(VALUE(TRIM(SUBSTITUTE(O21,CHAR(160),""))),0),2)=0,
"",
ROUND(IFERROR(VALUE(TRIM(SUBSTITUTE(AG21,CHAR(160),""))),0),2)=
ROUND(IFERROR(VALUE(TRIM(SUBSTITUTE(O21,CHAR(160),""))),0),2),
"OK",
ROUND(IFERROR(VALUE(TRIM(SUBSTITUTE(AG21,CHAR(160),""))),0),2)=0,
"Attention : Montant présenté entièrement rejeté.",
ROUND(IFERROR(VALUE(TRIM(SUBSTITUTE(AG21,CHAR(160),""))),0),2)&lt;
ROUND(IFERROR(VALUE(TRIM(SUBSTITUTE(O21,CHAR(160),""))),0),2),
"Attention : Montant présenté partiellement rejeté.",
TRUE,""
))</f>
        <v/>
      </c>
      <c r="AJ21" s="282" t="str">
        <f t="shared" si="4"/>
        <v/>
      </c>
    </row>
    <row r="22" spans="1:36" ht="15" customHeight="1">
      <c r="A22" s="106">
        <v>18</v>
      </c>
      <c r="B22" s="269"/>
      <c r="C22" s="7"/>
      <c r="D22" s="7"/>
      <c r="E22" s="271"/>
      <c r="F22" s="7"/>
      <c r="G22" s="285"/>
      <c r="H22" s="7"/>
      <c r="I22" s="273"/>
      <c r="J22" s="274"/>
      <c r="K22" s="273"/>
      <c r="L22" s="273"/>
      <c r="M22" s="709" t="str">
        <f t="shared" si="5"/>
        <v/>
      </c>
      <c r="N22" s="275"/>
      <c r="O22" s="276" t="str">
        <f t="shared" si="0"/>
        <v/>
      </c>
      <c r="P22" s="7"/>
      <c r="Q22" s="286"/>
      <c r="R22" s="287" t="str">
        <f t="shared" si="6"/>
        <v/>
      </c>
      <c r="S22" s="288" t="str">
        <f t="shared" si="7"/>
        <v/>
      </c>
      <c r="T22" s="288" t="str">
        <f t="shared" si="8"/>
        <v/>
      </c>
      <c r="U22" s="288" t="str">
        <f t="shared" si="9"/>
        <v/>
      </c>
      <c r="V22" s="288" t="str">
        <f t="shared" si="10"/>
        <v/>
      </c>
      <c r="W22" s="67" t="str">
        <f t="shared" si="11"/>
        <v/>
      </c>
      <c r="X22" s="288" t="str">
        <f t="shared" si="12"/>
        <v/>
      </c>
      <c r="Y22" s="68" t="str">
        <f t="shared" si="13"/>
        <v/>
      </c>
      <c r="Z22" s="288" t="str">
        <f t="shared" si="14"/>
        <v/>
      </c>
      <c r="AA22" s="68" t="str">
        <f t="shared" si="20"/>
        <v/>
      </c>
      <c r="AB22" s="281" t="str">
        <f t="shared" si="16"/>
        <v/>
      </c>
      <c r="AC22" s="709" t="str">
        <f t="shared" si="17"/>
        <v/>
      </c>
      <c r="AD22" s="20" t="str">
        <f t="shared" si="21"/>
        <v/>
      </c>
      <c r="AE22" s="288" t="str">
        <f t="shared" si="3"/>
        <v/>
      </c>
      <c r="AF22" s="161"/>
      <c r="AG22" s="711" t="str">
        <f t="shared" si="19"/>
        <v/>
      </c>
      <c r="AH22" s="289"/>
      <c r="AI22" s="284" t="str" cm="1">
        <f t="array" ref="AI22">IF(OR(AG22="",O22=""),"",_xlfn.IFS(
ROUND(IFERROR(VALUE(TRIM(SUBSTITUTE(AG22,CHAR(160),""))),0),2)&gt;
ROUND(IFERROR(VALUE(TRIM(SUBSTITUTE(O22,CHAR(160),""))),0),2),
"KO : Le montant retenu est supérieur au montant présenté. Merci de revoir la ligne de contributions ou plafonner son montant.",
ROUND(IFERROR(VALUE(TRIM(SUBSTITUTE(O22,CHAR(160),""))),0),2)=0,
"",
ROUND(IFERROR(VALUE(TRIM(SUBSTITUTE(AG22,CHAR(160),""))),0),2)=
ROUND(IFERROR(VALUE(TRIM(SUBSTITUTE(O22,CHAR(160),""))),0),2),
"OK",
ROUND(IFERROR(VALUE(TRIM(SUBSTITUTE(AG22,CHAR(160),""))),0),2)=0,
"Attention : Montant présenté entièrement rejeté.",
ROUND(IFERROR(VALUE(TRIM(SUBSTITUTE(AG22,CHAR(160),""))),0),2)&lt;
ROUND(IFERROR(VALUE(TRIM(SUBSTITUTE(O22,CHAR(160),""))),0),2),
"Attention : Montant présenté partiellement rejeté.",
TRUE,""
))</f>
        <v/>
      </c>
      <c r="AJ22" s="282" t="str">
        <f t="shared" si="4"/>
        <v/>
      </c>
    </row>
    <row r="23" spans="1:36" ht="15" customHeight="1">
      <c r="A23" s="106">
        <v>19</v>
      </c>
      <c r="B23" s="269"/>
      <c r="C23" s="7"/>
      <c r="D23" s="7"/>
      <c r="E23" s="271"/>
      <c r="F23" s="7"/>
      <c r="G23" s="285"/>
      <c r="H23" s="7"/>
      <c r="I23" s="273"/>
      <c r="J23" s="274"/>
      <c r="K23" s="273"/>
      <c r="L23" s="273"/>
      <c r="M23" s="709" t="str">
        <f t="shared" si="5"/>
        <v/>
      </c>
      <c r="N23" s="275"/>
      <c r="O23" s="276" t="str">
        <f t="shared" si="0"/>
        <v/>
      </c>
      <c r="P23" s="7"/>
      <c r="Q23" s="286"/>
      <c r="R23" s="287" t="str">
        <f t="shared" si="6"/>
        <v/>
      </c>
      <c r="S23" s="288" t="str">
        <f t="shared" si="7"/>
        <v/>
      </c>
      <c r="T23" s="288" t="str">
        <f t="shared" si="8"/>
        <v/>
      </c>
      <c r="U23" s="288" t="str">
        <f t="shared" si="9"/>
        <v/>
      </c>
      <c r="V23" s="288" t="str">
        <f t="shared" si="10"/>
        <v/>
      </c>
      <c r="W23" s="67" t="str">
        <f t="shared" si="11"/>
        <v/>
      </c>
      <c r="X23" s="288" t="str">
        <f t="shared" si="12"/>
        <v/>
      </c>
      <c r="Y23" s="68" t="str">
        <f t="shared" si="13"/>
        <v/>
      </c>
      <c r="Z23" s="288" t="str">
        <f t="shared" si="14"/>
        <v/>
      </c>
      <c r="AA23" s="68" t="str">
        <f t="shared" si="20"/>
        <v/>
      </c>
      <c r="AB23" s="281" t="str">
        <f t="shared" si="16"/>
        <v/>
      </c>
      <c r="AC23" s="709" t="str">
        <f t="shared" si="17"/>
        <v/>
      </c>
      <c r="AD23" s="20" t="str">
        <f t="shared" si="21"/>
        <v/>
      </c>
      <c r="AE23" s="288" t="str">
        <f t="shared" si="3"/>
        <v/>
      </c>
      <c r="AF23" s="161"/>
      <c r="AG23" s="711" t="str">
        <f t="shared" si="19"/>
        <v/>
      </c>
      <c r="AH23" s="289"/>
      <c r="AI23" s="284" t="str" cm="1">
        <f t="array" ref="AI23">IF(OR(AG23="",O23=""),"",_xlfn.IFS(
ROUND(IFERROR(VALUE(TRIM(SUBSTITUTE(AG23,CHAR(160),""))),0),2)&gt;
ROUND(IFERROR(VALUE(TRIM(SUBSTITUTE(O23,CHAR(160),""))),0),2),
"KO : Le montant retenu est supérieur au montant présenté. Merci de revoir la ligne de contributions ou plafonner son montant.",
ROUND(IFERROR(VALUE(TRIM(SUBSTITUTE(O23,CHAR(160),""))),0),2)=0,
"",
ROUND(IFERROR(VALUE(TRIM(SUBSTITUTE(AG23,CHAR(160),""))),0),2)=
ROUND(IFERROR(VALUE(TRIM(SUBSTITUTE(O23,CHAR(160),""))),0),2),
"OK",
ROUND(IFERROR(VALUE(TRIM(SUBSTITUTE(AG23,CHAR(160),""))),0),2)=0,
"Attention : Montant présenté entièrement rejeté.",
ROUND(IFERROR(VALUE(TRIM(SUBSTITUTE(AG23,CHAR(160),""))),0),2)&lt;
ROUND(IFERROR(VALUE(TRIM(SUBSTITUTE(O23,CHAR(160),""))),0),2),
"Attention : Montant présenté partiellement rejeté.",
TRUE,""
))</f>
        <v/>
      </c>
      <c r="AJ23" s="282" t="str">
        <f t="shared" si="4"/>
        <v/>
      </c>
    </row>
    <row r="24" spans="1:36" ht="15" customHeight="1">
      <c r="A24" s="106">
        <v>20</v>
      </c>
      <c r="B24" s="269"/>
      <c r="C24" s="7"/>
      <c r="D24" s="7"/>
      <c r="E24" s="271"/>
      <c r="F24" s="7"/>
      <c r="G24" s="285"/>
      <c r="H24" s="7"/>
      <c r="I24" s="273"/>
      <c r="J24" s="274"/>
      <c r="K24" s="273"/>
      <c r="L24" s="273"/>
      <c r="M24" s="709" t="str">
        <f t="shared" si="5"/>
        <v/>
      </c>
      <c r="N24" s="275"/>
      <c r="O24" s="276" t="str">
        <f t="shared" si="0"/>
        <v/>
      </c>
      <c r="P24" s="7"/>
      <c r="Q24" s="286"/>
      <c r="R24" s="287" t="str">
        <f t="shared" si="6"/>
        <v/>
      </c>
      <c r="S24" s="288" t="str">
        <f t="shared" si="7"/>
        <v/>
      </c>
      <c r="T24" s="288" t="str">
        <f t="shared" si="8"/>
        <v/>
      </c>
      <c r="U24" s="288" t="str">
        <f t="shared" si="9"/>
        <v/>
      </c>
      <c r="V24" s="288" t="str">
        <f t="shared" si="10"/>
        <v/>
      </c>
      <c r="W24" s="67" t="str">
        <f t="shared" si="11"/>
        <v/>
      </c>
      <c r="X24" s="288" t="str">
        <f t="shared" si="12"/>
        <v/>
      </c>
      <c r="Y24" s="68" t="str">
        <f t="shared" si="13"/>
        <v/>
      </c>
      <c r="Z24" s="288" t="str">
        <f t="shared" si="14"/>
        <v/>
      </c>
      <c r="AA24" s="68" t="str">
        <f t="shared" si="20"/>
        <v/>
      </c>
      <c r="AB24" s="281" t="str">
        <f t="shared" si="16"/>
        <v/>
      </c>
      <c r="AC24" s="709" t="str">
        <f t="shared" si="17"/>
        <v/>
      </c>
      <c r="AD24" s="20" t="str">
        <f t="shared" si="21"/>
        <v/>
      </c>
      <c r="AE24" s="288" t="str">
        <f t="shared" si="3"/>
        <v/>
      </c>
      <c r="AF24" s="161"/>
      <c r="AG24" s="711" t="str">
        <f t="shared" si="19"/>
        <v/>
      </c>
      <c r="AH24" s="289"/>
      <c r="AI24" s="284" t="str" cm="1">
        <f t="array" ref="AI24">IF(OR(AG24="",O24=""),"",_xlfn.IFS(
ROUND(IFERROR(VALUE(TRIM(SUBSTITUTE(AG24,CHAR(160),""))),0),2)&gt;
ROUND(IFERROR(VALUE(TRIM(SUBSTITUTE(O24,CHAR(160),""))),0),2),
"KO : Le montant retenu est supérieur au montant présenté. Merci de revoir la ligne de contributions ou plafonner son montant.",
ROUND(IFERROR(VALUE(TRIM(SUBSTITUTE(O24,CHAR(160),""))),0),2)=0,
"",
ROUND(IFERROR(VALUE(TRIM(SUBSTITUTE(AG24,CHAR(160),""))),0),2)=
ROUND(IFERROR(VALUE(TRIM(SUBSTITUTE(O24,CHAR(160),""))),0),2),
"OK",
ROUND(IFERROR(VALUE(TRIM(SUBSTITUTE(AG24,CHAR(160),""))),0),2)=0,
"Attention : Montant présenté entièrement rejeté.",
ROUND(IFERROR(VALUE(TRIM(SUBSTITUTE(AG24,CHAR(160),""))),0),2)&lt;
ROUND(IFERROR(VALUE(TRIM(SUBSTITUTE(O24,CHAR(160),""))),0),2),
"Attention : Montant présenté partiellement rejeté.",
TRUE,""
))</f>
        <v/>
      </c>
      <c r="AJ24" s="282" t="str">
        <f t="shared" si="4"/>
        <v/>
      </c>
    </row>
    <row r="25" spans="1:36" ht="15" customHeight="1">
      <c r="A25" s="106">
        <v>21</v>
      </c>
      <c r="B25" s="269"/>
      <c r="C25" s="7"/>
      <c r="D25" s="7"/>
      <c r="E25" s="271"/>
      <c r="F25" s="7"/>
      <c r="G25" s="285"/>
      <c r="H25" s="7"/>
      <c r="I25" s="273"/>
      <c r="J25" s="274"/>
      <c r="K25" s="273"/>
      <c r="L25" s="273"/>
      <c r="M25" s="709" t="str">
        <f t="shared" si="5"/>
        <v/>
      </c>
      <c r="N25" s="275"/>
      <c r="O25" s="276" t="str">
        <f t="shared" si="0"/>
        <v/>
      </c>
      <c r="P25" s="7"/>
      <c r="Q25" s="286"/>
      <c r="R25" s="287" t="str">
        <f t="shared" si="6"/>
        <v/>
      </c>
      <c r="S25" s="288" t="str">
        <f t="shared" si="7"/>
        <v/>
      </c>
      <c r="T25" s="288" t="str">
        <f t="shared" si="8"/>
        <v/>
      </c>
      <c r="U25" s="288" t="str">
        <f t="shared" si="9"/>
        <v/>
      </c>
      <c r="V25" s="288" t="str">
        <f t="shared" si="10"/>
        <v/>
      </c>
      <c r="W25" s="67" t="str">
        <f t="shared" si="11"/>
        <v/>
      </c>
      <c r="X25" s="288" t="str">
        <f t="shared" si="12"/>
        <v/>
      </c>
      <c r="Y25" s="68" t="str">
        <f t="shared" si="13"/>
        <v/>
      </c>
      <c r="Z25" s="288" t="str">
        <f t="shared" si="14"/>
        <v/>
      </c>
      <c r="AA25" s="68" t="str">
        <f t="shared" si="20"/>
        <v/>
      </c>
      <c r="AB25" s="281" t="str">
        <f t="shared" si="16"/>
        <v/>
      </c>
      <c r="AC25" s="709" t="str">
        <f t="shared" si="17"/>
        <v/>
      </c>
      <c r="AD25" s="20" t="str">
        <f t="shared" si="21"/>
        <v/>
      </c>
      <c r="AE25" s="288" t="str">
        <f t="shared" si="3"/>
        <v/>
      </c>
      <c r="AF25" s="161"/>
      <c r="AG25" s="711" t="str">
        <f t="shared" si="19"/>
        <v/>
      </c>
      <c r="AH25" s="289"/>
      <c r="AI25" s="284" t="str" cm="1">
        <f t="array" ref="AI25">IF(OR(AG25="",O25=""),"",_xlfn.IFS(
ROUND(IFERROR(VALUE(TRIM(SUBSTITUTE(AG25,CHAR(160),""))),0),2)&gt;
ROUND(IFERROR(VALUE(TRIM(SUBSTITUTE(O25,CHAR(160),""))),0),2),
"KO : Le montant retenu est supérieur au montant présenté. Merci de revoir la ligne de contributions ou plafonner son montant.",
ROUND(IFERROR(VALUE(TRIM(SUBSTITUTE(O25,CHAR(160),""))),0),2)=0,
"",
ROUND(IFERROR(VALUE(TRIM(SUBSTITUTE(AG25,CHAR(160),""))),0),2)=
ROUND(IFERROR(VALUE(TRIM(SUBSTITUTE(O25,CHAR(160),""))),0),2),
"OK",
ROUND(IFERROR(VALUE(TRIM(SUBSTITUTE(AG25,CHAR(160),""))),0),2)=0,
"Attention : Montant présenté entièrement rejeté.",
ROUND(IFERROR(VALUE(TRIM(SUBSTITUTE(AG25,CHAR(160),""))),0),2)&lt;
ROUND(IFERROR(VALUE(TRIM(SUBSTITUTE(O25,CHAR(160),""))),0),2),
"Attention : Montant présenté partiellement rejeté.",
TRUE,""
))</f>
        <v/>
      </c>
      <c r="AJ25" s="282" t="str">
        <f t="shared" si="4"/>
        <v/>
      </c>
    </row>
    <row r="26" spans="1:36" ht="15" customHeight="1">
      <c r="A26" s="106">
        <v>22</v>
      </c>
      <c r="B26" s="269"/>
      <c r="C26" s="7"/>
      <c r="D26" s="7"/>
      <c r="E26" s="271"/>
      <c r="F26" s="7"/>
      <c r="G26" s="285"/>
      <c r="H26" s="7"/>
      <c r="I26" s="273"/>
      <c r="J26" s="274"/>
      <c r="K26" s="273"/>
      <c r="L26" s="273"/>
      <c r="M26" s="709" t="str">
        <f t="shared" si="5"/>
        <v/>
      </c>
      <c r="N26" s="275"/>
      <c r="O26" s="276" t="str">
        <f t="shared" si="0"/>
        <v/>
      </c>
      <c r="P26" s="7"/>
      <c r="Q26" s="286"/>
      <c r="R26" s="287" t="str">
        <f t="shared" si="6"/>
        <v/>
      </c>
      <c r="S26" s="288" t="str">
        <f t="shared" si="7"/>
        <v/>
      </c>
      <c r="T26" s="288" t="str">
        <f t="shared" si="8"/>
        <v/>
      </c>
      <c r="U26" s="288" t="str">
        <f t="shared" si="9"/>
        <v/>
      </c>
      <c r="V26" s="288" t="str">
        <f t="shared" si="10"/>
        <v/>
      </c>
      <c r="W26" s="67" t="str">
        <f t="shared" si="11"/>
        <v/>
      </c>
      <c r="X26" s="288" t="str">
        <f t="shared" si="12"/>
        <v/>
      </c>
      <c r="Y26" s="68" t="str">
        <f t="shared" si="13"/>
        <v/>
      </c>
      <c r="Z26" s="288" t="str">
        <f t="shared" si="14"/>
        <v/>
      </c>
      <c r="AA26" s="68" t="str">
        <f t="shared" si="20"/>
        <v/>
      </c>
      <c r="AB26" s="281" t="str">
        <f t="shared" si="16"/>
        <v/>
      </c>
      <c r="AC26" s="709" t="str">
        <f t="shared" si="17"/>
        <v/>
      </c>
      <c r="AD26" s="20" t="str">
        <f t="shared" si="21"/>
        <v/>
      </c>
      <c r="AE26" s="288" t="str">
        <f t="shared" si="3"/>
        <v/>
      </c>
      <c r="AF26" s="161"/>
      <c r="AG26" s="711" t="str">
        <f t="shared" si="19"/>
        <v/>
      </c>
      <c r="AH26" s="289"/>
      <c r="AI26" s="284" t="str" cm="1">
        <f t="array" ref="AI26">IF(OR(AG26="",O26=""),"",_xlfn.IFS(
ROUND(IFERROR(VALUE(TRIM(SUBSTITUTE(AG26,CHAR(160),""))),0),2)&gt;
ROUND(IFERROR(VALUE(TRIM(SUBSTITUTE(O26,CHAR(160),""))),0),2),
"KO : Le montant retenu est supérieur au montant présenté. Merci de revoir la ligne de contributions ou plafonner son montant.",
ROUND(IFERROR(VALUE(TRIM(SUBSTITUTE(O26,CHAR(160),""))),0),2)=0,
"",
ROUND(IFERROR(VALUE(TRIM(SUBSTITUTE(AG26,CHAR(160),""))),0),2)=
ROUND(IFERROR(VALUE(TRIM(SUBSTITUTE(O26,CHAR(160),""))),0),2),
"OK",
ROUND(IFERROR(VALUE(TRIM(SUBSTITUTE(AG26,CHAR(160),""))),0),2)=0,
"Attention : Montant présenté entièrement rejeté.",
ROUND(IFERROR(VALUE(TRIM(SUBSTITUTE(AG26,CHAR(160),""))),0),2)&lt;
ROUND(IFERROR(VALUE(TRIM(SUBSTITUTE(O26,CHAR(160),""))),0),2),
"Attention : Montant présenté partiellement rejeté.",
TRUE,""
))</f>
        <v/>
      </c>
      <c r="AJ26" s="282" t="str">
        <f t="shared" si="4"/>
        <v/>
      </c>
    </row>
    <row r="27" spans="1:36" ht="15" customHeight="1">
      <c r="A27" s="106">
        <v>23</v>
      </c>
      <c r="B27" s="269"/>
      <c r="C27" s="7"/>
      <c r="D27" s="7"/>
      <c r="E27" s="271"/>
      <c r="F27" s="7"/>
      <c r="G27" s="285"/>
      <c r="H27" s="7"/>
      <c r="I27" s="273"/>
      <c r="J27" s="274"/>
      <c r="K27" s="273"/>
      <c r="L27" s="273"/>
      <c r="M27" s="709" t="str">
        <f t="shared" si="5"/>
        <v/>
      </c>
      <c r="N27" s="275"/>
      <c r="O27" s="276" t="str">
        <f t="shared" si="0"/>
        <v/>
      </c>
      <c r="P27" s="7"/>
      <c r="Q27" s="286"/>
      <c r="R27" s="287" t="str">
        <f t="shared" si="6"/>
        <v/>
      </c>
      <c r="S27" s="288" t="str">
        <f t="shared" si="7"/>
        <v/>
      </c>
      <c r="T27" s="288" t="str">
        <f t="shared" si="8"/>
        <v/>
      </c>
      <c r="U27" s="288" t="str">
        <f t="shared" si="9"/>
        <v/>
      </c>
      <c r="V27" s="288" t="str">
        <f t="shared" si="10"/>
        <v/>
      </c>
      <c r="W27" s="67" t="str">
        <f t="shared" si="11"/>
        <v/>
      </c>
      <c r="X27" s="288" t="str">
        <f t="shared" si="12"/>
        <v/>
      </c>
      <c r="Y27" s="68" t="str">
        <f t="shared" si="13"/>
        <v/>
      </c>
      <c r="Z27" s="288" t="str">
        <f t="shared" si="14"/>
        <v/>
      </c>
      <c r="AA27" s="68" t="str">
        <f t="shared" si="20"/>
        <v/>
      </c>
      <c r="AB27" s="281" t="str">
        <f t="shared" si="16"/>
        <v/>
      </c>
      <c r="AC27" s="709" t="str">
        <f t="shared" si="17"/>
        <v/>
      </c>
      <c r="AD27" s="20" t="str">
        <f t="shared" si="21"/>
        <v/>
      </c>
      <c r="AE27" s="288" t="str">
        <f t="shared" si="3"/>
        <v/>
      </c>
      <c r="AF27" s="161"/>
      <c r="AG27" s="711" t="str">
        <f t="shared" si="19"/>
        <v/>
      </c>
      <c r="AH27" s="289"/>
      <c r="AI27" s="284" t="str" cm="1">
        <f t="array" ref="AI27">IF(OR(AG27="",O27=""),"",_xlfn.IFS(
ROUND(IFERROR(VALUE(TRIM(SUBSTITUTE(AG27,CHAR(160),""))),0),2)&gt;
ROUND(IFERROR(VALUE(TRIM(SUBSTITUTE(O27,CHAR(160),""))),0),2),
"KO : Le montant retenu est supérieur au montant présenté. Merci de revoir la ligne de contributions ou plafonner son montant.",
ROUND(IFERROR(VALUE(TRIM(SUBSTITUTE(O27,CHAR(160),""))),0),2)=0,
"",
ROUND(IFERROR(VALUE(TRIM(SUBSTITUTE(AG27,CHAR(160),""))),0),2)=
ROUND(IFERROR(VALUE(TRIM(SUBSTITUTE(O27,CHAR(160),""))),0),2),
"OK",
ROUND(IFERROR(VALUE(TRIM(SUBSTITUTE(AG27,CHAR(160),""))),0),2)=0,
"Attention : Montant présenté entièrement rejeté.",
ROUND(IFERROR(VALUE(TRIM(SUBSTITUTE(AG27,CHAR(160),""))),0),2)&lt;
ROUND(IFERROR(VALUE(TRIM(SUBSTITUTE(O27,CHAR(160),""))),0),2),
"Attention : Montant présenté partiellement rejeté.",
TRUE,""
))</f>
        <v/>
      </c>
      <c r="AJ27" s="282" t="str">
        <f t="shared" si="4"/>
        <v/>
      </c>
    </row>
    <row r="28" spans="1:36" ht="15" customHeight="1">
      <c r="A28" s="106">
        <v>24</v>
      </c>
      <c r="B28" s="269"/>
      <c r="C28" s="7"/>
      <c r="D28" s="7"/>
      <c r="E28" s="271"/>
      <c r="F28" s="7"/>
      <c r="G28" s="285"/>
      <c r="H28" s="7"/>
      <c r="I28" s="273"/>
      <c r="J28" s="274"/>
      <c r="K28" s="273"/>
      <c r="L28" s="273"/>
      <c r="M28" s="709" t="str">
        <f t="shared" si="5"/>
        <v/>
      </c>
      <c r="N28" s="275"/>
      <c r="O28" s="276" t="str">
        <f t="shared" si="0"/>
        <v/>
      </c>
      <c r="P28" s="7"/>
      <c r="Q28" s="286"/>
      <c r="R28" s="287" t="str">
        <f t="shared" si="6"/>
        <v/>
      </c>
      <c r="S28" s="288" t="str">
        <f t="shared" si="7"/>
        <v/>
      </c>
      <c r="T28" s="288" t="str">
        <f t="shared" si="8"/>
        <v/>
      </c>
      <c r="U28" s="288" t="str">
        <f t="shared" si="9"/>
        <v/>
      </c>
      <c r="V28" s="288" t="str">
        <f t="shared" si="10"/>
        <v/>
      </c>
      <c r="W28" s="67" t="str">
        <f t="shared" si="11"/>
        <v/>
      </c>
      <c r="X28" s="288" t="str">
        <f t="shared" si="12"/>
        <v/>
      </c>
      <c r="Y28" s="68" t="str">
        <f t="shared" si="13"/>
        <v/>
      </c>
      <c r="Z28" s="288" t="str">
        <f t="shared" si="14"/>
        <v/>
      </c>
      <c r="AA28" s="68" t="str">
        <f t="shared" si="20"/>
        <v/>
      </c>
      <c r="AB28" s="281" t="str">
        <f t="shared" si="16"/>
        <v/>
      </c>
      <c r="AC28" s="709" t="str">
        <f t="shared" si="17"/>
        <v/>
      </c>
      <c r="AD28" s="20" t="str">
        <f t="shared" si="21"/>
        <v/>
      </c>
      <c r="AE28" s="288" t="str">
        <f t="shared" si="3"/>
        <v/>
      </c>
      <c r="AF28" s="161"/>
      <c r="AG28" s="711" t="str">
        <f t="shared" si="19"/>
        <v/>
      </c>
      <c r="AH28" s="289"/>
      <c r="AI28" s="284" t="str" cm="1">
        <f t="array" ref="AI28">IF(OR(AG28="",O28=""),"",_xlfn.IFS(
ROUND(IFERROR(VALUE(TRIM(SUBSTITUTE(AG28,CHAR(160),""))),0),2)&gt;
ROUND(IFERROR(VALUE(TRIM(SUBSTITUTE(O28,CHAR(160),""))),0),2),
"KO : Le montant retenu est supérieur au montant présenté. Merci de revoir la ligne de contributions ou plafonner son montant.",
ROUND(IFERROR(VALUE(TRIM(SUBSTITUTE(O28,CHAR(160),""))),0),2)=0,
"",
ROUND(IFERROR(VALUE(TRIM(SUBSTITUTE(AG28,CHAR(160),""))),0),2)=
ROUND(IFERROR(VALUE(TRIM(SUBSTITUTE(O28,CHAR(160),""))),0),2),
"OK",
ROUND(IFERROR(VALUE(TRIM(SUBSTITUTE(AG28,CHAR(160),""))),0),2)=0,
"Attention : Montant présenté entièrement rejeté.",
ROUND(IFERROR(VALUE(TRIM(SUBSTITUTE(AG28,CHAR(160),""))),0),2)&lt;
ROUND(IFERROR(VALUE(TRIM(SUBSTITUTE(O28,CHAR(160),""))),0),2),
"Attention : Montant présenté partiellement rejeté.",
TRUE,""
))</f>
        <v/>
      </c>
      <c r="AJ28" s="282" t="str">
        <f t="shared" si="4"/>
        <v/>
      </c>
    </row>
    <row r="29" spans="1:36" ht="15" customHeight="1">
      <c r="A29" s="106">
        <v>25</v>
      </c>
      <c r="B29" s="269"/>
      <c r="C29" s="7"/>
      <c r="D29" s="7"/>
      <c r="E29" s="271"/>
      <c r="F29" s="7"/>
      <c r="G29" s="285"/>
      <c r="H29" s="7"/>
      <c r="I29" s="273"/>
      <c r="J29" s="274"/>
      <c r="K29" s="273"/>
      <c r="L29" s="273"/>
      <c r="M29" s="709" t="str">
        <f t="shared" si="5"/>
        <v/>
      </c>
      <c r="N29" s="275"/>
      <c r="O29" s="276" t="str">
        <f t="shared" si="0"/>
        <v/>
      </c>
      <c r="P29" s="7"/>
      <c r="Q29" s="286"/>
      <c r="R29" s="287" t="str">
        <f t="shared" si="6"/>
        <v/>
      </c>
      <c r="S29" s="288" t="str">
        <f t="shared" si="7"/>
        <v/>
      </c>
      <c r="T29" s="288" t="str">
        <f t="shared" si="8"/>
        <v/>
      </c>
      <c r="U29" s="288" t="str">
        <f t="shared" si="9"/>
        <v/>
      </c>
      <c r="V29" s="288" t="str">
        <f t="shared" si="10"/>
        <v/>
      </c>
      <c r="W29" s="67" t="str">
        <f t="shared" si="11"/>
        <v/>
      </c>
      <c r="X29" s="288" t="str">
        <f t="shared" si="12"/>
        <v/>
      </c>
      <c r="Y29" s="68" t="str">
        <f t="shared" si="13"/>
        <v/>
      </c>
      <c r="Z29" s="288" t="str">
        <f t="shared" si="14"/>
        <v/>
      </c>
      <c r="AA29" s="68" t="str">
        <f t="shared" si="20"/>
        <v/>
      </c>
      <c r="AB29" s="281" t="str">
        <f t="shared" si="16"/>
        <v/>
      </c>
      <c r="AC29" s="709" t="str">
        <f t="shared" si="17"/>
        <v/>
      </c>
      <c r="AD29" s="20" t="str">
        <f t="shared" si="21"/>
        <v/>
      </c>
      <c r="AE29" s="288" t="str">
        <f t="shared" si="3"/>
        <v/>
      </c>
      <c r="AF29" s="161"/>
      <c r="AG29" s="711" t="str">
        <f t="shared" si="19"/>
        <v/>
      </c>
      <c r="AH29" s="289"/>
      <c r="AI29" s="284" t="str" cm="1">
        <f t="array" ref="AI29">IF(OR(AG29="",O29=""),"",_xlfn.IFS(
ROUND(IFERROR(VALUE(TRIM(SUBSTITUTE(AG29,CHAR(160),""))),0),2)&gt;
ROUND(IFERROR(VALUE(TRIM(SUBSTITUTE(O29,CHAR(160),""))),0),2),
"KO : Le montant retenu est supérieur au montant présenté. Merci de revoir la ligne de contributions ou plafonner son montant.",
ROUND(IFERROR(VALUE(TRIM(SUBSTITUTE(O29,CHAR(160),""))),0),2)=0,
"",
ROUND(IFERROR(VALUE(TRIM(SUBSTITUTE(AG29,CHAR(160),""))),0),2)=
ROUND(IFERROR(VALUE(TRIM(SUBSTITUTE(O29,CHAR(160),""))),0),2),
"OK",
ROUND(IFERROR(VALUE(TRIM(SUBSTITUTE(AG29,CHAR(160),""))),0),2)=0,
"Attention : Montant présenté entièrement rejeté.",
ROUND(IFERROR(VALUE(TRIM(SUBSTITUTE(AG29,CHAR(160),""))),0),2)&lt;
ROUND(IFERROR(VALUE(TRIM(SUBSTITUTE(O29,CHAR(160),""))),0),2),
"Attention : Montant présenté partiellement rejeté.",
TRUE,""
))</f>
        <v/>
      </c>
      <c r="AJ29" s="282" t="str">
        <f t="shared" si="4"/>
        <v/>
      </c>
    </row>
    <row r="30" spans="1:36" ht="15" customHeight="1">
      <c r="A30" s="106">
        <v>26</v>
      </c>
      <c r="B30" s="269"/>
      <c r="C30" s="7"/>
      <c r="D30" s="7"/>
      <c r="E30" s="271"/>
      <c r="F30" s="7"/>
      <c r="G30" s="285"/>
      <c r="H30" s="7"/>
      <c r="I30" s="273"/>
      <c r="J30" s="274"/>
      <c r="K30" s="273"/>
      <c r="L30" s="273"/>
      <c r="M30" s="709" t="str">
        <f t="shared" si="5"/>
        <v/>
      </c>
      <c r="N30" s="275"/>
      <c r="O30" s="276" t="str">
        <f t="shared" si="0"/>
        <v/>
      </c>
      <c r="P30" s="7"/>
      <c r="Q30" s="286"/>
      <c r="R30" s="287" t="str">
        <f t="shared" si="6"/>
        <v/>
      </c>
      <c r="S30" s="288" t="str">
        <f t="shared" si="7"/>
        <v/>
      </c>
      <c r="T30" s="288" t="str">
        <f t="shared" si="8"/>
        <v/>
      </c>
      <c r="U30" s="288" t="str">
        <f t="shared" si="9"/>
        <v/>
      </c>
      <c r="V30" s="288" t="str">
        <f t="shared" si="10"/>
        <v/>
      </c>
      <c r="W30" s="67" t="str">
        <f t="shared" si="11"/>
        <v/>
      </c>
      <c r="X30" s="288" t="str">
        <f t="shared" si="12"/>
        <v/>
      </c>
      <c r="Y30" s="68" t="str">
        <f t="shared" si="13"/>
        <v/>
      </c>
      <c r="Z30" s="288" t="str">
        <f t="shared" si="14"/>
        <v/>
      </c>
      <c r="AA30" s="68" t="str">
        <f t="shared" si="20"/>
        <v/>
      </c>
      <c r="AB30" s="281" t="str">
        <f t="shared" si="16"/>
        <v/>
      </c>
      <c r="AC30" s="709" t="str">
        <f t="shared" si="17"/>
        <v/>
      </c>
      <c r="AD30" s="20" t="str">
        <f t="shared" si="21"/>
        <v/>
      </c>
      <c r="AE30" s="288" t="str">
        <f t="shared" si="3"/>
        <v/>
      </c>
      <c r="AF30" s="161"/>
      <c r="AG30" s="711" t="str">
        <f t="shared" si="19"/>
        <v/>
      </c>
      <c r="AH30" s="289"/>
      <c r="AI30" s="284" t="str" cm="1">
        <f t="array" ref="AI30">IF(OR(AG30="",O30=""),"",_xlfn.IFS(
ROUND(IFERROR(VALUE(TRIM(SUBSTITUTE(AG30,CHAR(160),""))),0),2)&gt;
ROUND(IFERROR(VALUE(TRIM(SUBSTITUTE(O30,CHAR(160),""))),0),2),
"KO : Le montant retenu est supérieur au montant présenté. Merci de revoir la ligne de contributions ou plafonner son montant.",
ROUND(IFERROR(VALUE(TRIM(SUBSTITUTE(O30,CHAR(160),""))),0),2)=0,
"",
ROUND(IFERROR(VALUE(TRIM(SUBSTITUTE(AG30,CHAR(160),""))),0),2)=
ROUND(IFERROR(VALUE(TRIM(SUBSTITUTE(O30,CHAR(160),""))),0),2),
"OK",
ROUND(IFERROR(VALUE(TRIM(SUBSTITUTE(AG30,CHAR(160),""))),0),2)=0,
"Attention : Montant présenté entièrement rejeté.",
ROUND(IFERROR(VALUE(TRIM(SUBSTITUTE(AG30,CHAR(160),""))),0),2)&lt;
ROUND(IFERROR(VALUE(TRIM(SUBSTITUTE(O30,CHAR(160),""))),0),2),
"Attention : Montant présenté partiellement rejeté.",
TRUE,""
))</f>
        <v/>
      </c>
      <c r="AJ30" s="282" t="str">
        <f t="shared" si="4"/>
        <v/>
      </c>
    </row>
    <row r="31" spans="1:36" ht="15" customHeight="1">
      <c r="A31" s="106">
        <v>27</v>
      </c>
      <c r="B31" s="269"/>
      <c r="C31" s="7"/>
      <c r="D31" s="7"/>
      <c r="E31" s="271"/>
      <c r="F31" s="7"/>
      <c r="G31" s="285"/>
      <c r="H31" s="7"/>
      <c r="I31" s="273"/>
      <c r="J31" s="274"/>
      <c r="K31" s="273"/>
      <c r="L31" s="273"/>
      <c r="M31" s="709" t="str">
        <f t="shared" si="5"/>
        <v/>
      </c>
      <c r="N31" s="275"/>
      <c r="O31" s="276" t="str">
        <f t="shared" si="0"/>
        <v/>
      </c>
      <c r="P31" s="7"/>
      <c r="Q31" s="286"/>
      <c r="R31" s="287" t="str">
        <f t="shared" si="6"/>
        <v/>
      </c>
      <c r="S31" s="288" t="str">
        <f t="shared" si="7"/>
        <v/>
      </c>
      <c r="T31" s="288" t="str">
        <f t="shared" si="8"/>
        <v/>
      </c>
      <c r="U31" s="288" t="str">
        <f t="shared" si="9"/>
        <v/>
      </c>
      <c r="V31" s="288" t="str">
        <f t="shared" si="10"/>
        <v/>
      </c>
      <c r="W31" s="67" t="str">
        <f t="shared" si="11"/>
        <v/>
      </c>
      <c r="X31" s="288" t="str">
        <f t="shared" si="12"/>
        <v/>
      </c>
      <c r="Y31" s="68" t="str">
        <f t="shared" si="13"/>
        <v/>
      </c>
      <c r="Z31" s="288" t="str">
        <f t="shared" si="14"/>
        <v/>
      </c>
      <c r="AA31" s="68" t="str">
        <f t="shared" si="20"/>
        <v/>
      </c>
      <c r="AB31" s="281" t="str">
        <f t="shared" si="16"/>
        <v/>
      </c>
      <c r="AC31" s="709" t="str">
        <f t="shared" si="17"/>
        <v/>
      </c>
      <c r="AD31" s="20" t="str">
        <f t="shared" si="21"/>
        <v/>
      </c>
      <c r="AE31" s="288" t="str">
        <f t="shared" si="3"/>
        <v/>
      </c>
      <c r="AF31" s="161"/>
      <c r="AG31" s="711" t="str">
        <f t="shared" si="19"/>
        <v/>
      </c>
      <c r="AH31" s="289"/>
      <c r="AI31" s="284" t="str" cm="1">
        <f t="array" ref="AI31">IF(OR(AG31="",O31=""),"",_xlfn.IFS(
ROUND(IFERROR(VALUE(TRIM(SUBSTITUTE(AG31,CHAR(160),""))),0),2)&gt;
ROUND(IFERROR(VALUE(TRIM(SUBSTITUTE(O31,CHAR(160),""))),0),2),
"KO : Le montant retenu est supérieur au montant présenté. Merci de revoir la ligne de contributions ou plafonner son montant.",
ROUND(IFERROR(VALUE(TRIM(SUBSTITUTE(O31,CHAR(160),""))),0),2)=0,
"",
ROUND(IFERROR(VALUE(TRIM(SUBSTITUTE(AG31,CHAR(160),""))),0),2)=
ROUND(IFERROR(VALUE(TRIM(SUBSTITUTE(O31,CHAR(160),""))),0),2),
"OK",
ROUND(IFERROR(VALUE(TRIM(SUBSTITUTE(AG31,CHAR(160),""))),0),2)=0,
"Attention : Montant présenté entièrement rejeté.",
ROUND(IFERROR(VALUE(TRIM(SUBSTITUTE(AG31,CHAR(160),""))),0),2)&lt;
ROUND(IFERROR(VALUE(TRIM(SUBSTITUTE(O31,CHAR(160),""))),0),2),
"Attention : Montant présenté partiellement rejeté.",
TRUE,""
))</f>
        <v/>
      </c>
      <c r="AJ31" s="282" t="str">
        <f t="shared" si="4"/>
        <v/>
      </c>
    </row>
    <row r="32" spans="1:36" ht="15" customHeight="1">
      <c r="A32" s="106">
        <v>28</v>
      </c>
      <c r="B32" s="269"/>
      <c r="C32" s="7"/>
      <c r="D32" s="7"/>
      <c r="E32" s="271"/>
      <c r="F32" s="7"/>
      <c r="G32" s="285"/>
      <c r="H32" s="7"/>
      <c r="I32" s="273"/>
      <c r="J32" s="274"/>
      <c r="K32" s="273"/>
      <c r="L32" s="273"/>
      <c r="M32" s="709" t="str">
        <f t="shared" si="5"/>
        <v/>
      </c>
      <c r="N32" s="275"/>
      <c r="O32" s="276" t="str">
        <f t="shared" si="0"/>
        <v/>
      </c>
      <c r="P32" s="7"/>
      <c r="Q32" s="286"/>
      <c r="R32" s="287" t="str">
        <f t="shared" si="6"/>
        <v/>
      </c>
      <c r="S32" s="288" t="str">
        <f t="shared" si="7"/>
        <v/>
      </c>
      <c r="T32" s="288" t="str">
        <f t="shared" si="8"/>
        <v/>
      </c>
      <c r="U32" s="288" t="str">
        <f t="shared" si="9"/>
        <v/>
      </c>
      <c r="V32" s="288" t="str">
        <f t="shared" si="10"/>
        <v/>
      </c>
      <c r="W32" s="67" t="str">
        <f t="shared" si="11"/>
        <v/>
      </c>
      <c r="X32" s="288" t="str">
        <f t="shared" si="12"/>
        <v/>
      </c>
      <c r="Y32" s="68" t="str">
        <f t="shared" si="13"/>
        <v/>
      </c>
      <c r="Z32" s="288" t="str">
        <f t="shared" si="14"/>
        <v/>
      </c>
      <c r="AA32" s="68" t="str">
        <f t="shared" si="20"/>
        <v/>
      </c>
      <c r="AB32" s="281" t="str">
        <f t="shared" si="16"/>
        <v/>
      </c>
      <c r="AC32" s="709" t="str">
        <f t="shared" si="17"/>
        <v/>
      </c>
      <c r="AD32" s="20" t="str">
        <f t="shared" si="21"/>
        <v/>
      </c>
      <c r="AE32" s="288" t="str">
        <f t="shared" si="3"/>
        <v/>
      </c>
      <c r="AF32" s="161"/>
      <c r="AG32" s="711" t="str">
        <f t="shared" si="19"/>
        <v/>
      </c>
      <c r="AH32" s="289"/>
      <c r="AI32" s="284" t="str" cm="1">
        <f t="array" ref="AI32">IF(OR(AG32="",O32=""),"",_xlfn.IFS(
ROUND(IFERROR(VALUE(TRIM(SUBSTITUTE(AG32,CHAR(160),""))),0),2)&gt;
ROUND(IFERROR(VALUE(TRIM(SUBSTITUTE(O32,CHAR(160),""))),0),2),
"KO : Le montant retenu est supérieur au montant présenté. Merci de revoir la ligne de contributions ou plafonner son montant.",
ROUND(IFERROR(VALUE(TRIM(SUBSTITUTE(O32,CHAR(160),""))),0),2)=0,
"",
ROUND(IFERROR(VALUE(TRIM(SUBSTITUTE(AG32,CHAR(160),""))),0),2)=
ROUND(IFERROR(VALUE(TRIM(SUBSTITUTE(O32,CHAR(160),""))),0),2),
"OK",
ROUND(IFERROR(VALUE(TRIM(SUBSTITUTE(AG32,CHAR(160),""))),0),2)=0,
"Attention : Montant présenté entièrement rejeté.",
ROUND(IFERROR(VALUE(TRIM(SUBSTITUTE(AG32,CHAR(160),""))),0),2)&lt;
ROUND(IFERROR(VALUE(TRIM(SUBSTITUTE(O32,CHAR(160),""))),0),2),
"Attention : Montant présenté partiellement rejeté.",
TRUE,""
))</f>
        <v/>
      </c>
      <c r="AJ32" s="282" t="str">
        <f t="shared" si="4"/>
        <v/>
      </c>
    </row>
    <row r="33" spans="1:36" ht="15" customHeight="1">
      <c r="A33" s="106">
        <v>29</v>
      </c>
      <c r="B33" s="269"/>
      <c r="C33" s="7"/>
      <c r="D33" s="7"/>
      <c r="E33" s="271"/>
      <c r="F33" s="7"/>
      <c r="G33" s="285"/>
      <c r="H33" s="7"/>
      <c r="I33" s="273"/>
      <c r="J33" s="274"/>
      <c r="K33" s="273"/>
      <c r="L33" s="273"/>
      <c r="M33" s="709" t="str">
        <f t="shared" si="5"/>
        <v/>
      </c>
      <c r="N33" s="275"/>
      <c r="O33" s="276" t="str">
        <f t="shared" si="0"/>
        <v/>
      </c>
      <c r="P33" s="7"/>
      <c r="Q33" s="286"/>
      <c r="R33" s="287" t="str">
        <f t="shared" si="6"/>
        <v/>
      </c>
      <c r="S33" s="288" t="str">
        <f t="shared" si="7"/>
        <v/>
      </c>
      <c r="T33" s="288" t="str">
        <f t="shared" si="8"/>
        <v/>
      </c>
      <c r="U33" s="288" t="str">
        <f t="shared" si="9"/>
        <v/>
      </c>
      <c r="V33" s="288" t="str">
        <f t="shared" si="10"/>
        <v/>
      </c>
      <c r="W33" s="67" t="str">
        <f t="shared" si="11"/>
        <v/>
      </c>
      <c r="X33" s="288" t="str">
        <f t="shared" si="12"/>
        <v/>
      </c>
      <c r="Y33" s="68" t="str">
        <f t="shared" si="13"/>
        <v/>
      </c>
      <c r="Z33" s="288" t="str">
        <f t="shared" si="14"/>
        <v/>
      </c>
      <c r="AA33" s="68" t="str">
        <f t="shared" si="20"/>
        <v/>
      </c>
      <c r="AB33" s="281" t="str">
        <f t="shared" si="16"/>
        <v/>
      </c>
      <c r="AC33" s="709" t="str">
        <f t="shared" si="17"/>
        <v/>
      </c>
      <c r="AD33" s="20" t="str">
        <f t="shared" si="21"/>
        <v/>
      </c>
      <c r="AE33" s="288" t="str">
        <f t="shared" si="3"/>
        <v/>
      </c>
      <c r="AF33" s="161"/>
      <c r="AG33" s="711" t="str">
        <f t="shared" si="19"/>
        <v/>
      </c>
      <c r="AH33" s="289"/>
      <c r="AI33" s="284" t="str" cm="1">
        <f t="array" ref="AI33">IF(OR(AG33="",O33=""),"",_xlfn.IFS(
ROUND(IFERROR(VALUE(TRIM(SUBSTITUTE(AG33,CHAR(160),""))),0),2)&gt;
ROUND(IFERROR(VALUE(TRIM(SUBSTITUTE(O33,CHAR(160),""))),0),2),
"KO : Le montant retenu est supérieur au montant présenté. Merci de revoir la ligne de contributions ou plafonner son montant.",
ROUND(IFERROR(VALUE(TRIM(SUBSTITUTE(O33,CHAR(160),""))),0),2)=0,
"",
ROUND(IFERROR(VALUE(TRIM(SUBSTITUTE(AG33,CHAR(160),""))),0),2)=
ROUND(IFERROR(VALUE(TRIM(SUBSTITUTE(O33,CHAR(160),""))),0),2),
"OK",
ROUND(IFERROR(VALUE(TRIM(SUBSTITUTE(AG33,CHAR(160),""))),0),2)=0,
"Attention : Montant présenté entièrement rejeté.",
ROUND(IFERROR(VALUE(TRIM(SUBSTITUTE(AG33,CHAR(160),""))),0),2)&lt;
ROUND(IFERROR(VALUE(TRIM(SUBSTITUTE(O33,CHAR(160),""))),0),2),
"Attention : Montant présenté partiellement rejeté.",
TRUE,""
))</f>
        <v/>
      </c>
      <c r="AJ33" s="282" t="str">
        <f t="shared" si="4"/>
        <v/>
      </c>
    </row>
    <row r="34" spans="1:36" ht="15" customHeight="1">
      <c r="A34" s="106">
        <v>30</v>
      </c>
      <c r="B34" s="269"/>
      <c r="C34" s="7"/>
      <c r="D34" s="7"/>
      <c r="E34" s="271"/>
      <c r="F34" s="7"/>
      <c r="G34" s="285"/>
      <c r="H34" s="7"/>
      <c r="I34" s="273"/>
      <c r="J34" s="274"/>
      <c r="K34" s="273"/>
      <c r="L34" s="273"/>
      <c r="M34" s="709" t="str">
        <f t="shared" si="5"/>
        <v/>
      </c>
      <c r="N34" s="275"/>
      <c r="O34" s="276" t="str">
        <f t="shared" si="0"/>
        <v/>
      </c>
      <c r="P34" s="7"/>
      <c r="Q34" s="286"/>
      <c r="R34" s="287" t="str">
        <f t="shared" si="6"/>
        <v/>
      </c>
      <c r="S34" s="288" t="str">
        <f t="shared" si="7"/>
        <v/>
      </c>
      <c r="T34" s="288" t="str">
        <f t="shared" si="8"/>
        <v/>
      </c>
      <c r="U34" s="288" t="str">
        <f t="shared" si="9"/>
        <v/>
      </c>
      <c r="V34" s="288" t="str">
        <f t="shared" si="10"/>
        <v/>
      </c>
      <c r="W34" s="67" t="str">
        <f t="shared" si="11"/>
        <v/>
      </c>
      <c r="X34" s="288" t="str">
        <f t="shared" si="12"/>
        <v/>
      </c>
      <c r="Y34" s="68" t="str">
        <f t="shared" si="13"/>
        <v/>
      </c>
      <c r="Z34" s="288" t="str">
        <f t="shared" si="14"/>
        <v/>
      </c>
      <c r="AA34" s="68" t="str">
        <f t="shared" si="20"/>
        <v/>
      </c>
      <c r="AB34" s="281" t="str">
        <f t="shared" si="16"/>
        <v/>
      </c>
      <c r="AC34" s="709" t="str">
        <f t="shared" si="17"/>
        <v/>
      </c>
      <c r="AD34" s="20" t="str">
        <f t="shared" si="21"/>
        <v/>
      </c>
      <c r="AE34" s="288" t="str">
        <f t="shared" si="3"/>
        <v/>
      </c>
      <c r="AF34" s="161"/>
      <c r="AG34" s="711" t="str">
        <f t="shared" si="19"/>
        <v/>
      </c>
      <c r="AH34" s="289"/>
      <c r="AI34" s="284" t="str" cm="1">
        <f t="array" ref="AI34">IF(OR(AG34="",O34=""),"",_xlfn.IFS(
ROUND(IFERROR(VALUE(TRIM(SUBSTITUTE(AG34,CHAR(160),""))),0),2)&gt;
ROUND(IFERROR(VALUE(TRIM(SUBSTITUTE(O34,CHAR(160),""))),0),2),
"KO : Le montant retenu est supérieur au montant présenté. Merci de revoir la ligne de contributions ou plafonner son montant.",
ROUND(IFERROR(VALUE(TRIM(SUBSTITUTE(O34,CHAR(160),""))),0),2)=0,
"",
ROUND(IFERROR(VALUE(TRIM(SUBSTITUTE(AG34,CHAR(160),""))),0),2)=
ROUND(IFERROR(VALUE(TRIM(SUBSTITUTE(O34,CHAR(160),""))),0),2),
"OK",
ROUND(IFERROR(VALUE(TRIM(SUBSTITUTE(AG34,CHAR(160),""))),0),2)=0,
"Attention : Montant présenté entièrement rejeté.",
ROUND(IFERROR(VALUE(TRIM(SUBSTITUTE(AG34,CHAR(160),""))),0),2)&lt;
ROUND(IFERROR(VALUE(TRIM(SUBSTITUTE(O34,CHAR(160),""))),0),2),
"Attention : Montant présenté partiellement rejeté.",
TRUE,""
))</f>
        <v/>
      </c>
      <c r="AJ34" s="282" t="str">
        <f t="shared" si="4"/>
        <v/>
      </c>
    </row>
    <row r="35" spans="1:36" ht="15" customHeight="1">
      <c r="A35" s="106">
        <v>31</v>
      </c>
      <c r="B35" s="269"/>
      <c r="C35" s="7"/>
      <c r="D35" s="7"/>
      <c r="E35" s="271"/>
      <c r="F35" s="7"/>
      <c r="G35" s="285"/>
      <c r="H35" s="7"/>
      <c r="I35" s="273"/>
      <c r="J35" s="274"/>
      <c r="K35" s="273"/>
      <c r="L35" s="273"/>
      <c r="M35" s="709" t="str">
        <f t="shared" si="5"/>
        <v/>
      </c>
      <c r="N35" s="275"/>
      <c r="O35" s="276" t="str">
        <f t="shared" si="0"/>
        <v/>
      </c>
      <c r="P35" s="7"/>
      <c r="Q35" s="286"/>
      <c r="R35" s="287" t="str">
        <f t="shared" si="6"/>
        <v/>
      </c>
      <c r="S35" s="288" t="str">
        <f t="shared" si="7"/>
        <v/>
      </c>
      <c r="T35" s="288" t="str">
        <f t="shared" si="8"/>
        <v/>
      </c>
      <c r="U35" s="288" t="str">
        <f t="shared" si="9"/>
        <v/>
      </c>
      <c r="V35" s="288" t="str">
        <f t="shared" si="10"/>
        <v/>
      </c>
      <c r="W35" s="67" t="str">
        <f t="shared" si="11"/>
        <v/>
      </c>
      <c r="X35" s="288" t="str">
        <f t="shared" si="12"/>
        <v/>
      </c>
      <c r="Y35" s="68" t="str">
        <f t="shared" si="13"/>
        <v/>
      </c>
      <c r="Z35" s="288" t="str">
        <f t="shared" si="14"/>
        <v/>
      </c>
      <c r="AA35" s="68" t="str">
        <f t="shared" si="20"/>
        <v/>
      </c>
      <c r="AB35" s="281" t="str">
        <f t="shared" si="16"/>
        <v/>
      </c>
      <c r="AC35" s="709" t="str">
        <f t="shared" si="17"/>
        <v/>
      </c>
      <c r="AD35" s="20" t="str">
        <f t="shared" si="21"/>
        <v/>
      </c>
      <c r="AE35" s="288" t="str">
        <f t="shared" si="3"/>
        <v/>
      </c>
      <c r="AF35" s="161"/>
      <c r="AG35" s="711" t="str">
        <f t="shared" si="19"/>
        <v/>
      </c>
      <c r="AH35" s="289"/>
      <c r="AI35" s="284" t="str" cm="1">
        <f t="array" ref="AI35">IF(OR(AG35="",O35=""),"",_xlfn.IFS(
ROUND(IFERROR(VALUE(TRIM(SUBSTITUTE(AG35,CHAR(160),""))),0),2)&gt;
ROUND(IFERROR(VALUE(TRIM(SUBSTITUTE(O35,CHAR(160),""))),0),2),
"KO : Le montant retenu est supérieur au montant présenté. Merci de revoir la ligne de contributions ou plafonner son montant.",
ROUND(IFERROR(VALUE(TRIM(SUBSTITUTE(O35,CHAR(160),""))),0),2)=0,
"",
ROUND(IFERROR(VALUE(TRIM(SUBSTITUTE(AG35,CHAR(160),""))),0),2)=
ROUND(IFERROR(VALUE(TRIM(SUBSTITUTE(O35,CHAR(160),""))),0),2),
"OK",
ROUND(IFERROR(VALUE(TRIM(SUBSTITUTE(AG35,CHAR(160),""))),0),2)=0,
"Attention : Montant présenté entièrement rejeté.",
ROUND(IFERROR(VALUE(TRIM(SUBSTITUTE(AG35,CHAR(160),""))),0),2)&lt;
ROUND(IFERROR(VALUE(TRIM(SUBSTITUTE(O35,CHAR(160),""))),0),2),
"Attention : Montant présenté partiellement rejeté.",
TRUE,""
))</f>
        <v/>
      </c>
      <c r="AJ35" s="282" t="str">
        <f t="shared" si="4"/>
        <v/>
      </c>
    </row>
    <row r="36" spans="1:36" ht="15" customHeight="1">
      <c r="A36" s="106">
        <v>32</v>
      </c>
      <c r="B36" s="269"/>
      <c r="C36" s="7"/>
      <c r="D36" s="7"/>
      <c r="E36" s="271"/>
      <c r="F36" s="7"/>
      <c r="G36" s="285"/>
      <c r="H36" s="7"/>
      <c r="I36" s="273"/>
      <c r="J36" s="274"/>
      <c r="K36" s="273"/>
      <c r="L36" s="273"/>
      <c r="M36" s="709" t="str">
        <f t="shared" si="5"/>
        <v/>
      </c>
      <c r="N36" s="275"/>
      <c r="O36" s="276" t="str">
        <f t="shared" ref="O36:O67" si="22">IF(K36=0,"",((N36/K36)*M36)*G36)</f>
        <v/>
      </c>
      <c r="P36" s="7"/>
      <c r="Q36" s="286"/>
      <c r="R36" s="287" t="str">
        <f t="shared" si="6"/>
        <v/>
      </c>
      <c r="S36" s="288" t="str">
        <f t="shared" si="7"/>
        <v/>
      </c>
      <c r="T36" s="288" t="str">
        <f t="shared" si="8"/>
        <v/>
      </c>
      <c r="U36" s="288" t="str">
        <f t="shared" si="9"/>
        <v/>
      </c>
      <c r="V36" s="288" t="str">
        <f t="shared" si="10"/>
        <v/>
      </c>
      <c r="W36" s="67" t="str">
        <f t="shared" si="11"/>
        <v/>
      </c>
      <c r="X36" s="288" t="str">
        <f t="shared" si="12"/>
        <v/>
      </c>
      <c r="Y36" s="68" t="str">
        <f t="shared" si="13"/>
        <v/>
      </c>
      <c r="Z36" s="288" t="str">
        <f t="shared" si="14"/>
        <v/>
      </c>
      <c r="AA36" s="68" t="str">
        <f t="shared" si="20"/>
        <v/>
      </c>
      <c r="AB36" s="281" t="str">
        <f t="shared" si="16"/>
        <v/>
      </c>
      <c r="AC36" s="709" t="str">
        <f t="shared" si="17"/>
        <v/>
      </c>
      <c r="AD36" s="20" t="str">
        <f t="shared" si="21"/>
        <v/>
      </c>
      <c r="AE36" s="288" t="str">
        <f t="shared" ref="AE36:AE67" si="23">IF(P36="","",P36)</f>
        <v/>
      </c>
      <c r="AF36" s="161"/>
      <c r="AG36" s="711" t="str">
        <f t="shared" si="19"/>
        <v/>
      </c>
      <c r="AH36" s="289"/>
      <c r="AI36" s="284" t="str" cm="1">
        <f t="array" ref="AI36">IF(OR(AG36="",O36=""),"",_xlfn.IFS(
ROUND(IFERROR(VALUE(TRIM(SUBSTITUTE(AG36,CHAR(160),""))),0),2)&gt;
ROUND(IFERROR(VALUE(TRIM(SUBSTITUTE(O36,CHAR(160),""))),0),2),
"KO : Le montant retenu est supérieur au montant présenté. Merci de revoir la ligne de contributions ou plafonner son montant.",
ROUND(IFERROR(VALUE(TRIM(SUBSTITUTE(O36,CHAR(160),""))),0),2)=0,
"",
ROUND(IFERROR(VALUE(TRIM(SUBSTITUTE(AG36,CHAR(160),""))),0),2)=
ROUND(IFERROR(VALUE(TRIM(SUBSTITUTE(O36,CHAR(160),""))),0),2),
"OK",
ROUND(IFERROR(VALUE(TRIM(SUBSTITUTE(AG36,CHAR(160),""))),0),2)=0,
"Attention : Montant présenté entièrement rejeté.",
ROUND(IFERROR(VALUE(TRIM(SUBSTITUTE(AG36,CHAR(160),""))),0),2)&lt;
ROUND(IFERROR(VALUE(TRIM(SUBSTITUTE(O36,CHAR(160),""))),0),2),
"Attention : Montant présenté partiellement rejeté.",
TRUE,""
))</f>
        <v/>
      </c>
      <c r="AJ36" s="282" t="str">
        <f t="shared" ref="AJ36:AJ67" si="24">IF(OR(O36="",AG36=""),"",IFERROR(VALUE(TRIM(SUBSTITUTE(O36,CHAR(160),""))),0)-IFERROR(VALUE(TRIM(SUBSTITUTE(AG36,CHAR(160),""))),0))</f>
        <v/>
      </c>
    </row>
    <row r="37" spans="1:36" ht="15" customHeight="1">
      <c r="A37" s="106">
        <v>33</v>
      </c>
      <c r="B37" s="269"/>
      <c r="C37" s="7"/>
      <c r="D37" s="7"/>
      <c r="E37" s="271"/>
      <c r="F37" s="7"/>
      <c r="G37" s="285"/>
      <c r="H37" s="7"/>
      <c r="I37" s="273"/>
      <c r="J37" s="274"/>
      <c r="K37" s="273"/>
      <c r="L37" s="273"/>
      <c r="M37" s="709" t="str">
        <f t="shared" si="5"/>
        <v/>
      </c>
      <c r="N37" s="275"/>
      <c r="O37" s="276" t="str">
        <f t="shared" si="22"/>
        <v/>
      </c>
      <c r="P37" s="7"/>
      <c r="Q37" s="286"/>
      <c r="R37" s="287" t="str">
        <f t="shared" si="6"/>
        <v/>
      </c>
      <c r="S37" s="288" t="str">
        <f t="shared" si="7"/>
        <v/>
      </c>
      <c r="T37" s="288" t="str">
        <f t="shared" si="8"/>
        <v/>
      </c>
      <c r="U37" s="288" t="str">
        <f t="shared" si="9"/>
        <v/>
      </c>
      <c r="V37" s="288" t="str">
        <f t="shared" si="10"/>
        <v/>
      </c>
      <c r="W37" s="67" t="str">
        <f t="shared" si="11"/>
        <v/>
      </c>
      <c r="X37" s="288" t="str">
        <f t="shared" si="12"/>
        <v/>
      </c>
      <c r="Y37" s="68" t="str">
        <f t="shared" si="13"/>
        <v/>
      </c>
      <c r="Z37" s="288" t="str">
        <f t="shared" si="14"/>
        <v/>
      </c>
      <c r="AA37" s="68" t="str">
        <f t="shared" si="20"/>
        <v/>
      </c>
      <c r="AB37" s="281" t="str">
        <f t="shared" si="16"/>
        <v/>
      </c>
      <c r="AC37" s="709" t="str">
        <f t="shared" si="17"/>
        <v/>
      </c>
      <c r="AD37" s="20" t="str">
        <f t="shared" si="21"/>
        <v/>
      </c>
      <c r="AE37" s="288" t="str">
        <f t="shared" si="23"/>
        <v/>
      </c>
      <c r="AF37" s="161"/>
      <c r="AG37" s="711" t="str">
        <f t="shared" si="19"/>
        <v/>
      </c>
      <c r="AH37" s="289"/>
      <c r="AI37" s="284" t="str" cm="1">
        <f t="array" ref="AI37">IF(OR(AG37="",O37=""),"",_xlfn.IFS(
ROUND(IFERROR(VALUE(TRIM(SUBSTITUTE(AG37,CHAR(160),""))),0),2)&gt;
ROUND(IFERROR(VALUE(TRIM(SUBSTITUTE(O37,CHAR(160),""))),0),2),
"KO : Le montant retenu est supérieur au montant présenté. Merci de revoir la ligne de contributions ou plafonner son montant.",
ROUND(IFERROR(VALUE(TRIM(SUBSTITUTE(O37,CHAR(160),""))),0),2)=0,
"",
ROUND(IFERROR(VALUE(TRIM(SUBSTITUTE(AG37,CHAR(160),""))),0),2)=
ROUND(IFERROR(VALUE(TRIM(SUBSTITUTE(O37,CHAR(160),""))),0),2),
"OK",
ROUND(IFERROR(VALUE(TRIM(SUBSTITUTE(AG37,CHAR(160),""))),0),2)=0,
"Attention : Montant présenté entièrement rejeté.",
ROUND(IFERROR(VALUE(TRIM(SUBSTITUTE(AG37,CHAR(160),""))),0),2)&lt;
ROUND(IFERROR(VALUE(TRIM(SUBSTITUTE(O37,CHAR(160),""))),0),2),
"Attention : Montant présenté partiellement rejeté.",
TRUE,""
))</f>
        <v/>
      </c>
      <c r="AJ37" s="282" t="str">
        <f t="shared" si="24"/>
        <v/>
      </c>
    </row>
    <row r="38" spans="1:36" ht="15" customHeight="1">
      <c r="A38" s="106">
        <v>34</v>
      </c>
      <c r="B38" s="269"/>
      <c r="C38" s="7"/>
      <c r="D38" s="7"/>
      <c r="E38" s="271"/>
      <c r="F38" s="7"/>
      <c r="G38" s="285"/>
      <c r="H38" s="7"/>
      <c r="I38" s="273"/>
      <c r="J38" s="274"/>
      <c r="K38" s="273"/>
      <c r="L38" s="273"/>
      <c r="M38" s="709" t="str">
        <f t="shared" si="5"/>
        <v/>
      </c>
      <c r="N38" s="275"/>
      <c r="O38" s="276" t="str">
        <f t="shared" si="22"/>
        <v/>
      </c>
      <c r="P38" s="7"/>
      <c r="Q38" s="286"/>
      <c r="R38" s="287" t="str">
        <f t="shared" ref="R38:R69" si="25">IF(B38="","",B38)</f>
        <v/>
      </c>
      <c r="S38" s="288" t="str">
        <f t="shared" ref="S38:S69" si="26">IF(C38="","",C38)</f>
        <v/>
      </c>
      <c r="T38" s="288" t="str">
        <f t="shared" ref="T38:T69" si="27">IF(D38="","",D38)</f>
        <v/>
      </c>
      <c r="U38" s="288" t="str">
        <f t="shared" ref="U38:U69" si="28">IF(E38="","",E38)</f>
        <v/>
      </c>
      <c r="V38" s="288" t="str">
        <f t="shared" ref="V38:V69" si="29">IF(F38="","",F38)</f>
        <v/>
      </c>
      <c r="W38" s="67" t="str">
        <f t="shared" ref="W38:W69" si="30">IF(G38="","",G38)</f>
        <v/>
      </c>
      <c r="X38" s="288" t="str">
        <f t="shared" ref="X38:X69" si="31">IF(H38="","",H38)</f>
        <v/>
      </c>
      <c r="Y38" s="68" t="str">
        <f t="shared" ref="Y38:Y69" si="32">IF(I38="","",I38)</f>
        <v/>
      </c>
      <c r="Z38" s="288" t="str">
        <f t="shared" ref="Z38:Z69" si="33">IF(J38="","",J38)</f>
        <v/>
      </c>
      <c r="AA38" s="68" t="str">
        <f t="shared" si="20"/>
        <v/>
      </c>
      <c r="AB38" s="281" t="str">
        <f t="shared" si="16"/>
        <v/>
      </c>
      <c r="AC38" s="709" t="str">
        <f t="shared" si="17"/>
        <v/>
      </c>
      <c r="AD38" s="20" t="str">
        <f t="shared" si="21"/>
        <v/>
      </c>
      <c r="AE38" s="288" t="str">
        <f t="shared" si="23"/>
        <v/>
      </c>
      <c r="AF38" s="161"/>
      <c r="AG38" s="711" t="str">
        <f t="shared" si="19"/>
        <v/>
      </c>
      <c r="AH38" s="289"/>
      <c r="AI38" s="284" t="str" cm="1">
        <f t="array" ref="AI38">IF(OR(AG38="",O38=""),"",_xlfn.IFS(
ROUND(IFERROR(VALUE(TRIM(SUBSTITUTE(AG38,CHAR(160),""))),0),2)&gt;
ROUND(IFERROR(VALUE(TRIM(SUBSTITUTE(O38,CHAR(160),""))),0),2),
"KO : Le montant retenu est supérieur au montant présenté. Merci de revoir la ligne de contributions ou plafonner son montant.",
ROUND(IFERROR(VALUE(TRIM(SUBSTITUTE(O38,CHAR(160),""))),0),2)=0,
"",
ROUND(IFERROR(VALUE(TRIM(SUBSTITUTE(AG38,CHAR(160),""))),0),2)=
ROUND(IFERROR(VALUE(TRIM(SUBSTITUTE(O38,CHAR(160),""))),0),2),
"OK",
ROUND(IFERROR(VALUE(TRIM(SUBSTITUTE(AG38,CHAR(160),""))),0),2)=0,
"Attention : Montant présenté entièrement rejeté.",
ROUND(IFERROR(VALUE(TRIM(SUBSTITUTE(AG38,CHAR(160),""))),0),2)&lt;
ROUND(IFERROR(VALUE(TRIM(SUBSTITUTE(O38,CHAR(160),""))),0),2),
"Attention : Montant présenté partiellement rejeté.",
TRUE,""
))</f>
        <v/>
      </c>
      <c r="AJ38" s="282" t="str">
        <f t="shared" si="24"/>
        <v/>
      </c>
    </row>
    <row r="39" spans="1:36" ht="15" customHeight="1">
      <c r="A39" s="106">
        <v>35</v>
      </c>
      <c r="B39" s="269"/>
      <c r="C39" s="7"/>
      <c r="D39" s="7"/>
      <c r="E39" s="271"/>
      <c r="F39" s="7"/>
      <c r="G39" s="285"/>
      <c r="H39" s="7"/>
      <c r="I39" s="273"/>
      <c r="J39" s="274"/>
      <c r="K39" s="273"/>
      <c r="L39" s="273"/>
      <c r="M39" s="709" t="str">
        <f t="shared" si="5"/>
        <v/>
      </c>
      <c r="N39" s="275"/>
      <c r="O39" s="276" t="str">
        <f t="shared" si="22"/>
        <v/>
      </c>
      <c r="P39" s="7"/>
      <c r="Q39" s="286"/>
      <c r="R39" s="287" t="str">
        <f t="shared" si="25"/>
        <v/>
      </c>
      <c r="S39" s="288" t="str">
        <f t="shared" si="26"/>
        <v/>
      </c>
      <c r="T39" s="288" t="str">
        <f t="shared" si="27"/>
        <v/>
      </c>
      <c r="U39" s="288" t="str">
        <f t="shared" si="28"/>
        <v/>
      </c>
      <c r="V39" s="288" t="str">
        <f t="shared" si="29"/>
        <v/>
      </c>
      <c r="W39" s="67" t="str">
        <f t="shared" si="30"/>
        <v/>
      </c>
      <c r="X39" s="288" t="str">
        <f t="shared" si="31"/>
        <v/>
      </c>
      <c r="Y39" s="68" t="str">
        <f t="shared" si="32"/>
        <v/>
      </c>
      <c r="Z39" s="288" t="str">
        <f t="shared" si="33"/>
        <v/>
      </c>
      <c r="AA39" s="68" t="str">
        <f t="shared" si="20"/>
        <v/>
      </c>
      <c r="AB39" s="281" t="str">
        <f t="shared" si="16"/>
        <v/>
      </c>
      <c r="AC39" s="709" t="str">
        <f t="shared" si="17"/>
        <v/>
      </c>
      <c r="AD39" s="20" t="str">
        <f t="shared" si="21"/>
        <v/>
      </c>
      <c r="AE39" s="288" t="str">
        <f t="shared" si="23"/>
        <v/>
      </c>
      <c r="AF39" s="161"/>
      <c r="AG39" s="711" t="str">
        <f t="shared" si="19"/>
        <v/>
      </c>
      <c r="AH39" s="289"/>
      <c r="AI39" s="284" t="str" cm="1">
        <f t="array" ref="AI39">IF(OR(AG39="",O39=""),"",_xlfn.IFS(
ROUND(IFERROR(VALUE(TRIM(SUBSTITUTE(AG39,CHAR(160),""))),0),2)&gt;
ROUND(IFERROR(VALUE(TRIM(SUBSTITUTE(O39,CHAR(160),""))),0),2),
"KO : Le montant retenu est supérieur au montant présenté. Merci de revoir la ligne de contributions ou plafonner son montant.",
ROUND(IFERROR(VALUE(TRIM(SUBSTITUTE(O39,CHAR(160),""))),0),2)=0,
"",
ROUND(IFERROR(VALUE(TRIM(SUBSTITUTE(AG39,CHAR(160),""))),0),2)=
ROUND(IFERROR(VALUE(TRIM(SUBSTITUTE(O39,CHAR(160),""))),0),2),
"OK",
ROUND(IFERROR(VALUE(TRIM(SUBSTITUTE(AG39,CHAR(160),""))),0),2)=0,
"Attention : Montant présenté entièrement rejeté.",
ROUND(IFERROR(VALUE(TRIM(SUBSTITUTE(AG39,CHAR(160),""))),0),2)&lt;
ROUND(IFERROR(VALUE(TRIM(SUBSTITUTE(O39,CHAR(160),""))),0),2),
"Attention : Montant présenté partiellement rejeté.",
TRUE,""
))</f>
        <v/>
      </c>
      <c r="AJ39" s="282" t="str">
        <f t="shared" si="24"/>
        <v/>
      </c>
    </row>
    <row r="40" spans="1:36" ht="15" customHeight="1">
      <c r="A40" s="106">
        <v>36</v>
      </c>
      <c r="B40" s="269"/>
      <c r="C40" s="7"/>
      <c r="D40" s="7"/>
      <c r="E40" s="271"/>
      <c r="F40" s="7"/>
      <c r="G40" s="285"/>
      <c r="H40" s="7"/>
      <c r="I40" s="273"/>
      <c r="J40" s="274"/>
      <c r="K40" s="273"/>
      <c r="L40" s="273"/>
      <c r="M40" s="709" t="str">
        <f t="shared" si="5"/>
        <v/>
      </c>
      <c r="N40" s="275"/>
      <c r="O40" s="276" t="str">
        <f t="shared" si="22"/>
        <v/>
      </c>
      <c r="P40" s="7"/>
      <c r="Q40" s="286"/>
      <c r="R40" s="287" t="str">
        <f t="shared" si="25"/>
        <v/>
      </c>
      <c r="S40" s="288" t="str">
        <f t="shared" si="26"/>
        <v/>
      </c>
      <c r="T40" s="288" t="str">
        <f t="shared" si="27"/>
        <v/>
      </c>
      <c r="U40" s="288" t="str">
        <f t="shared" si="28"/>
        <v/>
      </c>
      <c r="V40" s="288" t="str">
        <f t="shared" si="29"/>
        <v/>
      </c>
      <c r="W40" s="67" t="str">
        <f t="shared" si="30"/>
        <v/>
      </c>
      <c r="X40" s="288" t="str">
        <f t="shared" si="31"/>
        <v/>
      </c>
      <c r="Y40" s="68" t="str">
        <f t="shared" si="32"/>
        <v/>
      </c>
      <c r="Z40" s="288" t="str">
        <f t="shared" si="33"/>
        <v/>
      </c>
      <c r="AA40" s="68" t="str">
        <f t="shared" ref="AA40:AA71" si="34">IF(K40="","",K40)</f>
        <v/>
      </c>
      <c r="AB40" s="281" t="str">
        <f t="shared" si="16"/>
        <v/>
      </c>
      <c r="AC40" s="709" t="str">
        <f t="shared" si="17"/>
        <v/>
      </c>
      <c r="AD40" s="20" t="str">
        <f t="shared" ref="AD40:AD73" si="35">IF(N40="","",N40)</f>
        <v/>
      </c>
      <c r="AE40" s="288" t="str">
        <f t="shared" si="23"/>
        <v/>
      </c>
      <c r="AF40" s="161"/>
      <c r="AG40" s="711" t="str">
        <f t="shared" si="19"/>
        <v/>
      </c>
      <c r="AH40" s="289"/>
      <c r="AI40" s="284" t="str" cm="1">
        <f t="array" ref="AI40">IF(OR(AG40="",O40=""),"",_xlfn.IFS(
ROUND(IFERROR(VALUE(TRIM(SUBSTITUTE(AG40,CHAR(160),""))),0),2)&gt;
ROUND(IFERROR(VALUE(TRIM(SUBSTITUTE(O40,CHAR(160),""))),0),2),
"KO : Le montant retenu est supérieur au montant présenté. Merci de revoir la ligne de contributions ou plafonner son montant.",
ROUND(IFERROR(VALUE(TRIM(SUBSTITUTE(O40,CHAR(160),""))),0),2)=0,
"",
ROUND(IFERROR(VALUE(TRIM(SUBSTITUTE(AG40,CHAR(160),""))),0),2)=
ROUND(IFERROR(VALUE(TRIM(SUBSTITUTE(O40,CHAR(160),""))),0),2),
"OK",
ROUND(IFERROR(VALUE(TRIM(SUBSTITUTE(AG40,CHAR(160),""))),0),2)=0,
"Attention : Montant présenté entièrement rejeté.",
ROUND(IFERROR(VALUE(TRIM(SUBSTITUTE(AG40,CHAR(160),""))),0),2)&lt;
ROUND(IFERROR(VALUE(TRIM(SUBSTITUTE(O40,CHAR(160),""))),0),2),
"Attention : Montant présenté partiellement rejeté.",
TRUE,""
))</f>
        <v/>
      </c>
      <c r="AJ40" s="282" t="str">
        <f t="shared" si="24"/>
        <v/>
      </c>
    </row>
    <row r="41" spans="1:36" ht="15" customHeight="1">
      <c r="A41" s="106">
        <v>37</v>
      </c>
      <c r="B41" s="269"/>
      <c r="C41" s="7"/>
      <c r="D41" s="7"/>
      <c r="E41" s="271"/>
      <c r="F41" s="7"/>
      <c r="G41" s="285"/>
      <c r="H41" s="7"/>
      <c r="I41" s="273"/>
      <c r="J41" s="274"/>
      <c r="K41" s="273"/>
      <c r="L41" s="273"/>
      <c r="M41" s="709" t="str">
        <f t="shared" si="5"/>
        <v/>
      </c>
      <c r="N41" s="275"/>
      <c r="O41" s="276" t="str">
        <f t="shared" si="22"/>
        <v/>
      </c>
      <c r="P41" s="7"/>
      <c r="Q41" s="286"/>
      <c r="R41" s="287" t="str">
        <f t="shared" si="25"/>
        <v/>
      </c>
      <c r="S41" s="288" t="str">
        <f t="shared" si="26"/>
        <v/>
      </c>
      <c r="T41" s="288" t="str">
        <f t="shared" si="27"/>
        <v/>
      </c>
      <c r="U41" s="288" t="str">
        <f t="shared" si="28"/>
        <v/>
      </c>
      <c r="V41" s="288" t="str">
        <f t="shared" si="29"/>
        <v/>
      </c>
      <c r="W41" s="67" t="str">
        <f t="shared" si="30"/>
        <v/>
      </c>
      <c r="X41" s="288" t="str">
        <f t="shared" si="31"/>
        <v/>
      </c>
      <c r="Y41" s="68" t="str">
        <f t="shared" si="32"/>
        <v/>
      </c>
      <c r="Z41" s="288" t="str">
        <f t="shared" si="33"/>
        <v/>
      </c>
      <c r="AA41" s="68" t="str">
        <f t="shared" si="34"/>
        <v/>
      </c>
      <c r="AB41" s="281" t="str">
        <f t="shared" si="16"/>
        <v/>
      </c>
      <c r="AC41" s="709" t="str">
        <f t="shared" si="17"/>
        <v/>
      </c>
      <c r="AD41" s="20" t="str">
        <f t="shared" si="35"/>
        <v/>
      </c>
      <c r="AE41" s="288" t="str">
        <f t="shared" si="23"/>
        <v/>
      </c>
      <c r="AF41" s="161"/>
      <c r="AG41" s="711" t="str">
        <f t="shared" si="19"/>
        <v/>
      </c>
      <c r="AH41" s="289"/>
      <c r="AI41" s="284" t="str" cm="1">
        <f t="array" ref="AI41">IF(OR(AG41="",O41=""),"",_xlfn.IFS(
ROUND(IFERROR(VALUE(TRIM(SUBSTITUTE(AG41,CHAR(160),""))),0),2)&gt;
ROUND(IFERROR(VALUE(TRIM(SUBSTITUTE(O41,CHAR(160),""))),0),2),
"KO : Le montant retenu est supérieur au montant présenté. Merci de revoir la ligne de contributions ou plafonner son montant.",
ROUND(IFERROR(VALUE(TRIM(SUBSTITUTE(O41,CHAR(160),""))),0),2)=0,
"",
ROUND(IFERROR(VALUE(TRIM(SUBSTITUTE(AG41,CHAR(160),""))),0),2)=
ROUND(IFERROR(VALUE(TRIM(SUBSTITUTE(O41,CHAR(160),""))),0),2),
"OK",
ROUND(IFERROR(VALUE(TRIM(SUBSTITUTE(AG41,CHAR(160),""))),0),2)=0,
"Attention : Montant présenté entièrement rejeté.",
ROUND(IFERROR(VALUE(TRIM(SUBSTITUTE(AG41,CHAR(160),""))),0),2)&lt;
ROUND(IFERROR(VALUE(TRIM(SUBSTITUTE(O41,CHAR(160),""))),0),2),
"Attention : Montant présenté partiellement rejeté.",
TRUE,""
))</f>
        <v/>
      </c>
      <c r="AJ41" s="282" t="str">
        <f t="shared" si="24"/>
        <v/>
      </c>
    </row>
    <row r="42" spans="1:36" ht="15" customHeight="1">
      <c r="A42" s="106">
        <v>38</v>
      </c>
      <c r="B42" s="269"/>
      <c r="C42" s="7"/>
      <c r="D42" s="7"/>
      <c r="E42" s="271"/>
      <c r="F42" s="7"/>
      <c r="G42" s="285"/>
      <c r="H42" s="7"/>
      <c r="I42" s="273"/>
      <c r="J42" s="274"/>
      <c r="K42" s="273"/>
      <c r="L42" s="273"/>
      <c r="M42" s="709" t="str">
        <f t="shared" si="5"/>
        <v/>
      </c>
      <c r="N42" s="275"/>
      <c r="O42" s="276" t="str">
        <f t="shared" si="22"/>
        <v/>
      </c>
      <c r="P42" s="7"/>
      <c r="Q42" s="286"/>
      <c r="R42" s="287" t="str">
        <f t="shared" si="25"/>
        <v/>
      </c>
      <c r="S42" s="288" t="str">
        <f t="shared" si="26"/>
        <v/>
      </c>
      <c r="T42" s="288" t="str">
        <f t="shared" si="27"/>
        <v/>
      </c>
      <c r="U42" s="288" t="str">
        <f t="shared" si="28"/>
        <v/>
      </c>
      <c r="V42" s="288" t="str">
        <f t="shared" si="29"/>
        <v/>
      </c>
      <c r="W42" s="67" t="str">
        <f t="shared" si="30"/>
        <v/>
      </c>
      <c r="X42" s="288" t="str">
        <f t="shared" si="31"/>
        <v/>
      </c>
      <c r="Y42" s="68" t="str">
        <f t="shared" si="32"/>
        <v/>
      </c>
      <c r="Z42" s="288" t="str">
        <f t="shared" si="33"/>
        <v/>
      </c>
      <c r="AA42" s="68" t="str">
        <f t="shared" si="34"/>
        <v/>
      </c>
      <c r="AB42" s="281" t="str">
        <f t="shared" si="16"/>
        <v/>
      </c>
      <c r="AC42" s="709" t="str">
        <f t="shared" si="17"/>
        <v/>
      </c>
      <c r="AD42" s="20" t="str">
        <f t="shared" si="35"/>
        <v/>
      </c>
      <c r="AE42" s="288" t="str">
        <f t="shared" si="23"/>
        <v/>
      </c>
      <c r="AF42" s="161"/>
      <c r="AG42" s="711" t="str">
        <f t="shared" si="19"/>
        <v/>
      </c>
      <c r="AH42" s="289"/>
      <c r="AI42" s="284" t="str" cm="1">
        <f t="array" ref="AI42">IF(OR(AG42="",O42=""),"",_xlfn.IFS(
ROUND(IFERROR(VALUE(TRIM(SUBSTITUTE(AG42,CHAR(160),""))),0),2)&gt;
ROUND(IFERROR(VALUE(TRIM(SUBSTITUTE(O42,CHAR(160),""))),0),2),
"KO : Le montant retenu est supérieur au montant présenté. Merci de revoir la ligne de contributions ou plafonner son montant.",
ROUND(IFERROR(VALUE(TRIM(SUBSTITUTE(O42,CHAR(160),""))),0),2)=0,
"",
ROUND(IFERROR(VALUE(TRIM(SUBSTITUTE(AG42,CHAR(160),""))),0),2)=
ROUND(IFERROR(VALUE(TRIM(SUBSTITUTE(O42,CHAR(160),""))),0),2),
"OK",
ROUND(IFERROR(VALUE(TRIM(SUBSTITUTE(AG42,CHAR(160),""))),0),2)=0,
"Attention : Montant présenté entièrement rejeté.",
ROUND(IFERROR(VALUE(TRIM(SUBSTITUTE(AG42,CHAR(160),""))),0),2)&lt;
ROUND(IFERROR(VALUE(TRIM(SUBSTITUTE(O42,CHAR(160),""))),0),2),
"Attention : Montant présenté partiellement rejeté.",
TRUE,""
))</f>
        <v/>
      </c>
      <c r="AJ42" s="282" t="str">
        <f t="shared" si="24"/>
        <v/>
      </c>
    </row>
    <row r="43" spans="1:36" ht="15" customHeight="1">
      <c r="A43" s="106">
        <v>39</v>
      </c>
      <c r="B43" s="269"/>
      <c r="C43" s="7"/>
      <c r="D43" s="7"/>
      <c r="E43" s="271"/>
      <c r="F43" s="7"/>
      <c r="G43" s="285"/>
      <c r="H43" s="7"/>
      <c r="I43" s="273"/>
      <c r="J43" s="274"/>
      <c r="K43" s="273"/>
      <c r="L43" s="273"/>
      <c r="M43" s="709" t="str">
        <f t="shared" si="5"/>
        <v/>
      </c>
      <c r="N43" s="275"/>
      <c r="O43" s="276" t="str">
        <f t="shared" si="22"/>
        <v/>
      </c>
      <c r="P43" s="7"/>
      <c r="Q43" s="286"/>
      <c r="R43" s="287" t="str">
        <f t="shared" si="25"/>
        <v/>
      </c>
      <c r="S43" s="288" t="str">
        <f t="shared" si="26"/>
        <v/>
      </c>
      <c r="T43" s="288" t="str">
        <f t="shared" si="27"/>
        <v/>
      </c>
      <c r="U43" s="288" t="str">
        <f t="shared" si="28"/>
        <v/>
      </c>
      <c r="V43" s="288" t="str">
        <f t="shared" si="29"/>
        <v/>
      </c>
      <c r="W43" s="67" t="str">
        <f t="shared" si="30"/>
        <v/>
      </c>
      <c r="X43" s="288" t="str">
        <f t="shared" si="31"/>
        <v/>
      </c>
      <c r="Y43" s="68" t="str">
        <f t="shared" si="32"/>
        <v/>
      </c>
      <c r="Z43" s="288" t="str">
        <f t="shared" si="33"/>
        <v/>
      </c>
      <c r="AA43" s="68" t="str">
        <f t="shared" si="34"/>
        <v/>
      </c>
      <c r="AB43" s="281" t="str">
        <f t="shared" si="16"/>
        <v/>
      </c>
      <c r="AC43" s="709" t="str">
        <f t="shared" si="17"/>
        <v/>
      </c>
      <c r="AD43" s="20" t="str">
        <f t="shared" si="35"/>
        <v/>
      </c>
      <c r="AE43" s="288" t="str">
        <f t="shared" si="23"/>
        <v/>
      </c>
      <c r="AF43" s="161"/>
      <c r="AG43" s="711" t="str">
        <f t="shared" si="19"/>
        <v/>
      </c>
      <c r="AH43" s="289"/>
      <c r="AI43" s="284" t="str" cm="1">
        <f t="array" ref="AI43">IF(OR(AG43="",O43=""),"",_xlfn.IFS(
ROUND(IFERROR(VALUE(TRIM(SUBSTITUTE(AG43,CHAR(160),""))),0),2)&gt;
ROUND(IFERROR(VALUE(TRIM(SUBSTITUTE(O43,CHAR(160),""))),0),2),
"KO : Le montant retenu est supérieur au montant présenté. Merci de revoir la ligne de contributions ou plafonner son montant.",
ROUND(IFERROR(VALUE(TRIM(SUBSTITUTE(O43,CHAR(160),""))),0),2)=0,
"",
ROUND(IFERROR(VALUE(TRIM(SUBSTITUTE(AG43,CHAR(160),""))),0),2)=
ROUND(IFERROR(VALUE(TRIM(SUBSTITUTE(O43,CHAR(160),""))),0),2),
"OK",
ROUND(IFERROR(VALUE(TRIM(SUBSTITUTE(AG43,CHAR(160),""))),0),2)=0,
"Attention : Montant présenté entièrement rejeté.",
ROUND(IFERROR(VALUE(TRIM(SUBSTITUTE(AG43,CHAR(160),""))),0),2)&lt;
ROUND(IFERROR(VALUE(TRIM(SUBSTITUTE(O43,CHAR(160),""))),0),2),
"Attention : Montant présenté partiellement rejeté.",
TRUE,""
))</f>
        <v/>
      </c>
      <c r="AJ43" s="282" t="str">
        <f t="shared" si="24"/>
        <v/>
      </c>
    </row>
    <row r="44" spans="1:36" ht="15" customHeight="1">
      <c r="A44" s="106">
        <v>40</v>
      </c>
      <c r="B44" s="269"/>
      <c r="C44" s="7"/>
      <c r="D44" s="7"/>
      <c r="E44" s="271"/>
      <c r="F44" s="7"/>
      <c r="G44" s="285"/>
      <c r="H44" s="7"/>
      <c r="I44" s="273"/>
      <c r="J44" s="274"/>
      <c r="K44" s="273"/>
      <c r="L44" s="273"/>
      <c r="M44" s="709" t="str">
        <f t="shared" si="5"/>
        <v/>
      </c>
      <c r="N44" s="275"/>
      <c r="O44" s="276" t="str">
        <f t="shared" si="22"/>
        <v/>
      </c>
      <c r="P44" s="7"/>
      <c r="Q44" s="286"/>
      <c r="R44" s="287" t="str">
        <f t="shared" si="25"/>
        <v/>
      </c>
      <c r="S44" s="288" t="str">
        <f t="shared" si="26"/>
        <v/>
      </c>
      <c r="T44" s="288" t="str">
        <f t="shared" si="27"/>
        <v/>
      </c>
      <c r="U44" s="288" t="str">
        <f t="shared" si="28"/>
        <v/>
      </c>
      <c r="V44" s="288" t="str">
        <f t="shared" si="29"/>
        <v/>
      </c>
      <c r="W44" s="67" t="str">
        <f t="shared" si="30"/>
        <v/>
      </c>
      <c r="X44" s="288" t="str">
        <f t="shared" si="31"/>
        <v/>
      </c>
      <c r="Y44" s="68" t="str">
        <f t="shared" si="32"/>
        <v/>
      </c>
      <c r="Z44" s="288" t="str">
        <f t="shared" si="33"/>
        <v/>
      </c>
      <c r="AA44" s="68" t="str">
        <f t="shared" si="34"/>
        <v/>
      </c>
      <c r="AB44" s="281" t="str">
        <f t="shared" si="16"/>
        <v/>
      </c>
      <c r="AC44" s="709" t="str">
        <f t="shared" si="17"/>
        <v/>
      </c>
      <c r="AD44" s="20" t="str">
        <f t="shared" si="35"/>
        <v/>
      </c>
      <c r="AE44" s="288" t="str">
        <f t="shared" si="23"/>
        <v/>
      </c>
      <c r="AF44" s="161"/>
      <c r="AG44" s="711" t="str">
        <f t="shared" si="19"/>
        <v/>
      </c>
      <c r="AH44" s="289"/>
      <c r="AI44" s="284" t="str" cm="1">
        <f t="array" ref="AI44">IF(OR(AG44="",O44=""),"",_xlfn.IFS(
ROUND(IFERROR(VALUE(TRIM(SUBSTITUTE(AG44,CHAR(160),""))),0),2)&gt;
ROUND(IFERROR(VALUE(TRIM(SUBSTITUTE(O44,CHAR(160),""))),0),2),
"KO : Le montant retenu est supérieur au montant présenté. Merci de revoir la ligne de contributions ou plafonner son montant.",
ROUND(IFERROR(VALUE(TRIM(SUBSTITUTE(O44,CHAR(160),""))),0),2)=0,
"",
ROUND(IFERROR(VALUE(TRIM(SUBSTITUTE(AG44,CHAR(160),""))),0),2)=
ROUND(IFERROR(VALUE(TRIM(SUBSTITUTE(O44,CHAR(160),""))),0),2),
"OK",
ROUND(IFERROR(VALUE(TRIM(SUBSTITUTE(AG44,CHAR(160),""))),0),2)=0,
"Attention : Montant présenté entièrement rejeté.",
ROUND(IFERROR(VALUE(TRIM(SUBSTITUTE(AG44,CHAR(160),""))),0),2)&lt;
ROUND(IFERROR(VALUE(TRIM(SUBSTITUTE(O44,CHAR(160),""))),0),2),
"Attention : Montant présenté partiellement rejeté.",
TRUE,""
))</f>
        <v/>
      </c>
      <c r="AJ44" s="282" t="str">
        <f t="shared" si="24"/>
        <v/>
      </c>
    </row>
    <row r="45" spans="1:36" ht="15" customHeight="1">
      <c r="A45" s="106">
        <v>41</v>
      </c>
      <c r="B45" s="269"/>
      <c r="C45" s="7"/>
      <c r="D45" s="7"/>
      <c r="E45" s="271"/>
      <c r="F45" s="7"/>
      <c r="G45" s="285"/>
      <c r="H45" s="7"/>
      <c r="I45" s="273"/>
      <c r="J45" s="274"/>
      <c r="K45" s="273"/>
      <c r="L45" s="273"/>
      <c r="M45" s="709" t="str">
        <f t="shared" si="5"/>
        <v/>
      </c>
      <c r="N45" s="275"/>
      <c r="O45" s="276" t="str">
        <f t="shared" si="22"/>
        <v/>
      </c>
      <c r="P45" s="7"/>
      <c r="Q45" s="286"/>
      <c r="R45" s="287" t="str">
        <f t="shared" si="25"/>
        <v/>
      </c>
      <c r="S45" s="288" t="str">
        <f t="shared" si="26"/>
        <v/>
      </c>
      <c r="T45" s="288" t="str">
        <f t="shared" si="27"/>
        <v/>
      </c>
      <c r="U45" s="288" t="str">
        <f t="shared" si="28"/>
        <v/>
      </c>
      <c r="V45" s="288" t="str">
        <f t="shared" si="29"/>
        <v/>
      </c>
      <c r="W45" s="67" t="str">
        <f t="shared" si="30"/>
        <v/>
      </c>
      <c r="X45" s="288" t="str">
        <f t="shared" si="31"/>
        <v/>
      </c>
      <c r="Y45" s="68" t="str">
        <f t="shared" si="32"/>
        <v/>
      </c>
      <c r="Z45" s="288" t="str">
        <f t="shared" si="33"/>
        <v/>
      </c>
      <c r="AA45" s="68" t="str">
        <f t="shared" si="34"/>
        <v/>
      </c>
      <c r="AB45" s="281" t="str">
        <f t="shared" si="16"/>
        <v/>
      </c>
      <c r="AC45" s="709" t="str">
        <f t="shared" si="17"/>
        <v/>
      </c>
      <c r="AD45" s="20" t="str">
        <f t="shared" si="35"/>
        <v/>
      </c>
      <c r="AE45" s="288" t="str">
        <f t="shared" si="23"/>
        <v/>
      </c>
      <c r="AF45" s="161"/>
      <c r="AG45" s="711" t="str">
        <f t="shared" si="19"/>
        <v/>
      </c>
      <c r="AH45" s="289"/>
      <c r="AI45" s="284" t="str" cm="1">
        <f t="array" ref="AI45">IF(OR(AG45="",O45=""),"",_xlfn.IFS(
ROUND(IFERROR(VALUE(TRIM(SUBSTITUTE(AG45,CHAR(160),""))),0),2)&gt;
ROUND(IFERROR(VALUE(TRIM(SUBSTITUTE(O45,CHAR(160),""))),0),2),
"KO : Le montant retenu est supérieur au montant présenté. Merci de revoir la ligne de contributions ou plafonner son montant.",
ROUND(IFERROR(VALUE(TRIM(SUBSTITUTE(O45,CHAR(160),""))),0),2)=0,
"",
ROUND(IFERROR(VALUE(TRIM(SUBSTITUTE(AG45,CHAR(160),""))),0),2)=
ROUND(IFERROR(VALUE(TRIM(SUBSTITUTE(O45,CHAR(160),""))),0),2),
"OK",
ROUND(IFERROR(VALUE(TRIM(SUBSTITUTE(AG45,CHAR(160),""))),0),2)=0,
"Attention : Montant présenté entièrement rejeté.",
ROUND(IFERROR(VALUE(TRIM(SUBSTITUTE(AG45,CHAR(160),""))),0),2)&lt;
ROUND(IFERROR(VALUE(TRIM(SUBSTITUTE(O45,CHAR(160),""))),0),2),
"Attention : Montant présenté partiellement rejeté.",
TRUE,""
))</f>
        <v/>
      </c>
      <c r="AJ45" s="282" t="str">
        <f t="shared" si="24"/>
        <v/>
      </c>
    </row>
    <row r="46" spans="1:36" ht="15" customHeight="1">
      <c r="A46" s="106">
        <v>42</v>
      </c>
      <c r="B46" s="269"/>
      <c r="C46" s="7"/>
      <c r="D46" s="7"/>
      <c r="E46" s="271"/>
      <c r="F46" s="7"/>
      <c r="G46" s="285"/>
      <c r="H46" s="7"/>
      <c r="I46" s="273"/>
      <c r="J46" s="274"/>
      <c r="K46" s="273"/>
      <c r="L46" s="273"/>
      <c r="M46" s="709" t="str">
        <f t="shared" si="5"/>
        <v/>
      </c>
      <c r="N46" s="275"/>
      <c r="O46" s="276" t="str">
        <f t="shared" si="22"/>
        <v/>
      </c>
      <c r="P46" s="7"/>
      <c r="Q46" s="286"/>
      <c r="R46" s="287" t="str">
        <f t="shared" si="25"/>
        <v/>
      </c>
      <c r="S46" s="288" t="str">
        <f t="shared" si="26"/>
        <v/>
      </c>
      <c r="T46" s="288" t="str">
        <f t="shared" si="27"/>
        <v/>
      </c>
      <c r="U46" s="288" t="str">
        <f t="shared" si="28"/>
        <v/>
      </c>
      <c r="V46" s="288" t="str">
        <f t="shared" si="29"/>
        <v/>
      </c>
      <c r="W46" s="67" t="str">
        <f t="shared" si="30"/>
        <v/>
      </c>
      <c r="X46" s="288" t="str">
        <f t="shared" si="31"/>
        <v/>
      </c>
      <c r="Y46" s="68" t="str">
        <f t="shared" si="32"/>
        <v/>
      </c>
      <c r="Z46" s="288" t="str">
        <f t="shared" si="33"/>
        <v/>
      </c>
      <c r="AA46" s="68" t="str">
        <f t="shared" si="34"/>
        <v/>
      </c>
      <c r="AB46" s="281" t="str">
        <f t="shared" si="16"/>
        <v/>
      </c>
      <c r="AC46" s="709" t="str">
        <f t="shared" si="17"/>
        <v/>
      </c>
      <c r="AD46" s="20" t="str">
        <f t="shared" si="35"/>
        <v/>
      </c>
      <c r="AE46" s="288" t="str">
        <f t="shared" si="23"/>
        <v/>
      </c>
      <c r="AF46" s="161"/>
      <c r="AG46" s="711" t="str">
        <f t="shared" si="19"/>
        <v/>
      </c>
      <c r="AH46" s="289"/>
      <c r="AI46" s="284" t="str" cm="1">
        <f t="array" ref="AI46">IF(OR(AG46="",O46=""),"",_xlfn.IFS(
ROUND(IFERROR(VALUE(TRIM(SUBSTITUTE(AG46,CHAR(160),""))),0),2)&gt;
ROUND(IFERROR(VALUE(TRIM(SUBSTITUTE(O46,CHAR(160),""))),0),2),
"KO : Le montant retenu est supérieur au montant présenté. Merci de revoir la ligne de contributions ou plafonner son montant.",
ROUND(IFERROR(VALUE(TRIM(SUBSTITUTE(O46,CHAR(160),""))),0),2)=0,
"",
ROUND(IFERROR(VALUE(TRIM(SUBSTITUTE(AG46,CHAR(160),""))),0),2)=
ROUND(IFERROR(VALUE(TRIM(SUBSTITUTE(O46,CHAR(160),""))),0),2),
"OK",
ROUND(IFERROR(VALUE(TRIM(SUBSTITUTE(AG46,CHAR(160),""))),0),2)=0,
"Attention : Montant présenté entièrement rejeté.",
ROUND(IFERROR(VALUE(TRIM(SUBSTITUTE(AG46,CHAR(160),""))),0),2)&lt;
ROUND(IFERROR(VALUE(TRIM(SUBSTITUTE(O46,CHAR(160),""))),0),2),
"Attention : Montant présenté partiellement rejeté.",
TRUE,""
))</f>
        <v/>
      </c>
      <c r="AJ46" s="282" t="str">
        <f t="shared" si="24"/>
        <v/>
      </c>
    </row>
    <row r="47" spans="1:36" ht="15" customHeight="1">
      <c r="A47" s="106">
        <v>43</v>
      </c>
      <c r="B47" s="269"/>
      <c r="C47" s="7"/>
      <c r="D47" s="7"/>
      <c r="E47" s="271"/>
      <c r="F47" s="7"/>
      <c r="G47" s="285"/>
      <c r="H47" s="7"/>
      <c r="I47" s="273"/>
      <c r="J47" s="274"/>
      <c r="K47" s="273"/>
      <c r="L47" s="273"/>
      <c r="M47" s="709" t="str">
        <f t="shared" si="5"/>
        <v/>
      </c>
      <c r="N47" s="275"/>
      <c r="O47" s="276" t="str">
        <f t="shared" si="22"/>
        <v/>
      </c>
      <c r="P47" s="7"/>
      <c r="Q47" s="286"/>
      <c r="R47" s="287" t="str">
        <f t="shared" si="25"/>
        <v/>
      </c>
      <c r="S47" s="288" t="str">
        <f t="shared" si="26"/>
        <v/>
      </c>
      <c r="T47" s="288" t="str">
        <f t="shared" si="27"/>
        <v/>
      </c>
      <c r="U47" s="288" t="str">
        <f t="shared" si="28"/>
        <v/>
      </c>
      <c r="V47" s="288" t="str">
        <f t="shared" si="29"/>
        <v/>
      </c>
      <c r="W47" s="67" t="str">
        <f t="shared" si="30"/>
        <v/>
      </c>
      <c r="X47" s="288" t="str">
        <f t="shared" si="31"/>
        <v/>
      </c>
      <c r="Y47" s="68" t="str">
        <f t="shared" si="32"/>
        <v/>
      </c>
      <c r="Z47" s="288" t="str">
        <f t="shared" si="33"/>
        <v/>
      </c>
      <c r="AA47" s="68" t="str">
        <f t="shared" si="34"/>
        <v/>
      </c>
      <c r="AB47" s="281" t="str">
        <f t="shared" si="16"/>
        <v/>
      </c>
      <c r="AC47" s="709" t="str">
        <f t="shared" si="17"/>
        <v/>
      </c>
      <c r="AD47" s="20" t="str">
        <f t="shared" si="35"/>
        <v/>
      </c>
      <c r="AE47" s="288" t="str">
        <f t="shared" si="23"/>
        <v/>
      </c>
      <c r="AF47" s="161"/>
      <c r="AG47" s="711" t="str">
        <f t="shared" si="19"/>
        <v/>
      </c>
      <c r="AH47" s="289"/>
      <c r="AI47" s="284" t="str" cm="1">
        <f t="array" ref="AI47">IF(OR(AG47="",O47=""),"",_xlfn.IFS(
ROUND(IFERROR(VALUE(TRIM(SUBSTITUTE(AG47,CHAR(160),""))),0),2)&gt;
ROUND(IFERROR(VALUE(TRIM(SUBSTITUTE(O47,CHAR(160),""))),0),2),
"KO : Le montant retenu est supérieur au montant présenté. Merci de revoir la ligne de contributions ou plafonner son montant.",
ROUND(IFERROR(VALUE(TRIM(SUBSTITUTE(O47,CHAR(160),""))),0),2)=0,
"",
ROUND(IFERROR(VALUE(TRIM(SUBSTITUTE(AG47,CHAR(160),""))),0),2)=
ROUND(IFERROR(VALUE(TRIM(SUBSTITUTE(O47,CHAR(160),""))),0),2),
"OK",
ROUND(IFERROR(VALUE(TRIM(SUBSTITUTE(AG47,CHAR(160),""))),0),2)=0,
"Attention : Montant présenté entièrement rejeté.",
ROUND(IFERROR(VALUE(TRIM(SUBSTITUTE(AG47,CHAR(160),""))),0),2)&lt;
ROUND(IFERROR(VALUE(TRIM(SUBSTITUTE(O47,CHAR(160),""))),0),2),
"Attention : Montant présenté partiellement rejeté.",
TRUE,""
))</f>
        <v/>
      </c>
      <c r="AJ47" s="282" t="str">
        <f t="shared" si="24"/>
        <v/>
      </c>
    </row>
    <row r="48" spans="1:36" ht="15" customHeight="1">
      <c r="A48" s="106">
        <v>44</v>
      </c>
      <c r="B48" s="269"/>
      <c r="C48" s="7"/>
      <c r="D48" s="7"/>
      <c r="E48" s="271"/>
      <c r="F48" s="7"/>
      <c r="G48" s="285"/>
      <c r="H48" s="7"/>
      <c r="I48" s="273"/>
      <c r="J48" s="274"/>
      <c r="K48" s="273"/>
      <c r="L48" s="273"/>
      <c r="M48" s="709" t="str">
        <f t="shared" si="5"/>
        <v/>
      </c>
      <c r="N48" s="275"/>
      <c r="O48" s="276" t="str">
        <f t="shared" si="22"/>
        <v/>
      </c>
      <c r="P48" s="7"/>
      <c r="Q48" s="286"/>
      <c r="R48" s="287" t="str">
        <f t="shared" si="25"/>
        <v/>
      </c>
      <c r="S48" s="288" t="str">
        <f t="shared" si="26"/>
        <v/>
      </c>
      <c r="T48" s="288" t="str">
        <f t="shared" si="27"/>
        <v/>
      </c>
      <c r="U48" s="288" t="str">
        <f t="shared" si="28"/>
        <v/>
      </c>
      <c r="V48" s="288" t="str">
        <f t="shared" si="29"/>
        <v/>
      </c>
      <c r="W48" s="67" t="str">
        <f t="shared" si="30"/>
        <v/>
      </c>
      <c r="X48" s="288" t="str">
        <f t="shared" si="31"/>
        <v/>
      </c>
      <c r="Y48" s="68" t="str">
        <f t="shared" si="32"/>
        <v/>
      </c>
      <c r="Z48" s="288" t="str">
        <f t="shared" si="33"/>
        <v/>
      </c>
      <c r="AA48" s="68" t="str">
        <f t="shared" si="34"/>
        <v/>
      </c>
      <c r="AB48" s="281" t="str">
        <f t="shared" si="16"/>
        <v/>
      </c>
      <c r="AC48" s="709" t="str">
        <f t="shared" si="17"/>
        <v/>
      </c>
      <c r="AD48" s="20" t="str">
        <f t="shared" si="35"/>
        <v/>
      </c>
      <c r="AE48" s="288" t="str">
        <f t="shared" si="23"/>
        <v/>
      </c>
      <c r="AF48" s="161"/>
      <c r="AG48" s="711" t="str">
        <f t="shared" si="19"/>
        <v/>
      </c>
      <c r="AH48" s="289"/>
      <c r="AI48" s="284" t="str" cm="1">
        <f t="array" ref="AI48">IF(OR(AG48="",O48=""),"",_xlfn.IFS(
ROUND(IFERROR(VALUE(TRIM(SUBSTITUTE(AG48,CHAR(160),""))),0),2)&gt;
ROUND(IFERROR(VALUE(TRIM(SUBSTITUTE(O48,CHAR(160),""))),0),2),
"KO : Le montant retenu est supérieur au montant présenté. Merci de revoir la ligne de contributions ou plafonner son montant.",
ROUND(IFERROR(VALUE(TRIM(SUBSTITUTE(O48,CHAR(160),""))),0),2)=0,
"",
ROUND(IFERROR(VALUE(TRIM(SUBSTITUTE(AG48,CHAR(160),""))),0),2)=
ROUND(IFERROR(VALUE(TRIM(SUBSTITUTE(O48,CHAR(160),""))),0),2),
"OK",
ROUND(IFERROR(VALUE(TRIM(SUBSTITUTE(AG48,CHAR(160),""))),0),2)=0,
"Attention : Montant présenté entièrement rejeté.",
ROUND(IFERROR(VALUE(TRIM(SUBSTITUTE(AG48,CHAR(160),""))),0),2)&lt;
ROUND(IFERROR(VALUE(TRIM(SUBSTITUTE(O48,CHAR(160),""))),0),2),
"Attention : Montant présenté partiellement rejeté.",
TRUE,""
))</f>
        <v/>
      </c>
      <c r="AJ48" s="282" t="str">
        <f t="shared" si="24"/>
        <v/>
      </c>
    </row>
    <row r="49" spans="1:36" ht="15" customHeight="1">
      <c r="A49" s="106">
        <v>45</v>
      </c>
      <c r="B49" s="269"/>
      <c r="C49" s="7"/>
      <c r="D49" s="7"/>
      <c r="E49" s="271"/>
      <c r="F49" s="7"/>
      <c r="G49" s="285"/>
      <c r="H49" s="7"/>
      <c r="I49" s="273"/>
      <c r="J49" s="274"/>
      <c r="K49" s="273"/>
      <c r="L49" s="273"/>
      <c r="M49" s="709" t="str">
        <f t="shared" si="5"/>
        <v/>
      </c>
      <c r="N49" s="275"/>
      <c r="O49" s="276" t="str">
        <f t="shared" si="22"/>
        <v/>
      </c>
      <c r="P49" s="7"/>
      <c r="Q49" s="286"/>
      <c r="R49" s="287" t="str">
        <f t="shared" si="25"/>
        <v/>
      </c>
      <c r="S49" s="288" t="str">
        <f t="shared" si="26"/>
        <v/>
      </c>
      <c r="T49" s="288" t="str">
        <f t="shared" si="27"/>
        <v/>
      </c>
      <c r="U49" s="288" t="str">
        <f t="shared" si="28"/>
        <v/>
      </c>
      <c r="V49" s="288" t="str">
        <f t="shared" si="29"/>
        <v/>
      </c>
      <c r="W49" s="67" t="str">
        <f t="shared" si="30"/>
        <v/>
      </c>
      <c r="X49" s="288" t="str">
        <f t="shared" si="31"/>
        <v/>
      </c>
      <c r="Y49" s="68" t="str">
        <f t="shared" si="32"/>
        <v/>
      </c>
      <c r="Z49" s="288" t="str">
        <f t="shared" si="33"/>
        <v/>
      </c>
      <c r="AA49" s="68" t="str">
        <f t="shared" si="34"/>
        <v/>
      </c>
      <c r="AB49" s="281" t="str">
        <f t="shared" si="16"/>
        <v/>
      </c>
      <c r="AC49" s="709" t="str">
        <f t="shared" si="17"/>
        <v/>
      </c>
      <c r="AD49" s="20" t="str">
        <f t="shared" si="35"/>
        <v/>
      </c>
      <c r="AE49" s="288" t="str">
        <f t="shared" si="23"/>
        <v/>
      </c>
      <c r="AF49" s="161"/>
      <c r="AG49" s="711" t="str">
        <f t="shared" si="19"/>
        <v/>
      </c>
      <c r="AH49" s="289"/>
      <c r="AI49" s="284" t="str" cm="1">
        <f t="array" ref="AI49">IF(OR(AG49="",O49=""),"",_xlfn.IFS(
ROUND(IFERROR(VALUE(TRIM(SUBSTITUTE(AG49,CHAR(160),""))),0),2)&gt;
ROUND(IFERROR(VALUE(TRIM(SUBSTITUTE(O49,CHAR(160),""))),0),2),
"KO : Le montant retenu est supérieur au montant présenté. Merci de revoir la ligne de contributions ou plafonner son montant.",
ROUND(IFERROR(VALUE(TRIM(SUBSTITUTE(O49,CHAR(160),""))),0),2)=0,
"",
ROUND(IFERROR(VALUE(TRIM(SUBSTITUTE(AG49,CHAR(160),""))),0),2)=
ROUND(IFERROR(VALUE(TRIM(SUBSTITUTE(O49,CHAR(160),""))),0),2),
"OK",
ROUND(IFERROR(VALUE(TRIM(SUBSTITUTE(AG49,CHAR(160),""))),0),2)=0,
"Attention : Montant présenté entièrement rejeté.",
ROUND(IFERROR(VALUE(TRIM(SUBSTITUTE(AG49,CHAR(160),""))),0),2)&lt;
ROUND(IFERROR(VALUE(TRIM(SUBSTITUTE(O49,CHAR(160),""))),0),2),
"Attention : Montant présenté partiellement rejeté.",
TRUE,""
))</f>
        <v/>
      </c>
      <c r="AJ49" s="282" t="str">
        <f t="shared" si="24"/>
        <v/>
      </c>
    </row>
    <row r="50" spans="1:36" ht="15" customHeight="1">
      <c r="A50" s="106">
        <v>46</v>
      </c>
      <c r="B50" s="269"/>
      <c r="C50" s="7"/>
      <c r="D50" s="7"/>
      <c r="E50" s="271"/>
      <c r="F50" s="7"/>
      <c r="G50" s="285"/>
      <c r="H50" s="7"/>
      <c r="I50" s="273"/>
      <c r="J50" s="274"/>
      <c r="K50" s="273"/>
      <c r="L50" s="273"/>
      <c r="M50" s="709" t="str">
        <f t="shared" si="5"/>
        <v/>
      </c>
      <c r="N50" s="275"/>
      <c r="O50" s="276" t="str">
        <f t="shared" si="22"/>
        <v/>
      </c>
      <c r="P50" s="7"/>
      <c r="Q50" s="286"/>
      <c r="R50" s="287" t="str">
        <f t="shared" si="25"/>
        <v/>
      </c>
      <c r="S50" s="288" t="str">
        <f t="shared" si="26"/>
        <v/>
      </c>
      <c r="T50" s="288" t="str">
        <f t="shared" si="27"/>
        <v/>
      </c>
      <c r="U50" s="288" t="str">
        <f t="shared" si="28"/>
        <v/>
      </c>
      <c r="V50" s="288" t="str">
        <f t="shared" si="29"/>
        <v/>
      </c>
      <c r="W50" s="67" t="str">
        <f t="shared" si="30"/>
        <v/>
      </c>
      <c r="X50" s="288" t="str">
        <f t="shared" si="31"/>
        <v/>
      </c>
      <c r="Y50" s="68" t="str">
        <f t="shared" si="32"/>
        <v/>
      </c>
      <c r="Z50" s="288" t="str">
        <f t="shared" si="33"/>
        <v/>
      </c>
      <c r="AA50" s="68" t="str">
        <f t="shared" si="34"/>
        <v/>
      </c>
      <c r="AB50" s="281" t="str">
        <f t="shared" si="16"/>
        <v/>
      </c>
      <c r="AC50" s="709" t="str">
        <f t="shared" si="17"/>
        <v/>
      </c>
      <c r="AD50" s="20" t="str">
        <f t="shared" si="35"/>
        <v/>
      </c>
      <c r="AE50" s="288" t="str">
        <f t="shared" si="23"/>
        <v/>
      </c>
      <c r="AF50" s="161"/>
      <c r="AG50" s="711" t="str">
        <f t="shared" si="19"/>
        <v/>
      </c>
      <c r="AH50" s="289"/>
      <c r="AI50" s="284" t="str" cm="1">
        <f t="array" ref="AI50">IF(OR(AG50="",O50=""),"",_xlfn.IFS(
ROUND(IFERROR(VALUE(TRIM(SUBSTITUTE(AG50,CHAR(160),""))),0),2)&gt;
ROUND(IFERROR(VALUE(TRIM(SUBSTITUTE(O50,CHAR(160),""))),0),2),
"KO : Le montant retenu est supérieur au montant présenté. Merci de revoir la ligne de contributions ou plafonner son montant.",
ROUND(IFERROR(VALUE(TRIM(SUBSTITUTE(O50,CHAR(160),""))),0),2)=0,
"",
ROUND(IFERROR(VALUE(TRIM(SUBSTITUTE(AG50,CHAR(160),""))),0),2)=
ROUND(IFERROR(VALUE(TRIM(SUBSTITUTE(O50,CHAR(160),""))),0),2),
"OK",
ROUND(IFERROR(VALUE(TRIM(SUBSTITUTE(AG50,CHAR(160),""))),0),2)=0,
"Attention : Montant présenté entièrement rejeté.",
ROUND(IFERROR(VALUE(TRIM(SUBSTITUTE(AG50,CHAR(160),""))),0),2)&lt;
ROUND(IFERROR(VALUE(TRIM(SUBSTITUTE(O50,CHAR(160),""))),0),2),
"Attention : Montant présenté partiellement rejeté.",
TRUE,""
))</f>
        <v/>
      </c>
      <c r="AJ50" s="282" t="str">
        <f t="shared" si="24"/>
        <v/>
      </c>
    </row>
    <row r="51" spans="1:36" ht="15" customHeight="1">
      <c r="A51" s="106">
        <v>47</v>
      </c>
      <c r="B51" s="269"/>
      <c r="C51" s="7"/>
      <c r="D51" s="7"/>
      <c r="E51" s="271"/>
      <c r="F51" s="7"/>
      <c r="G51" s="285"/>
      <c r="H51" s="7"/>
      <c r="I51" s="273"/>
      <c r="J51" s="274"/>
      <c r="K51" s="273"/>
      <c r="L51" s="273"/>
      <c r="M51" s="709" t="str">
        <f t="shared" si="5"/>
        <v/>
      </c>
      <c r="N51" s="275"/>
      <c r="O51" s="276" t="str">
        <f t="shared" si="22"/>
        <v/>
      </c>
      <c r="P51" s="7"/>
      <c r="Q51" s="286"/>
      <c r="R51" s="287" t="str">
        <f t="shared" si="25"/>
        <v/>
      </c>
      <c r="S51" s="288" t="str">
        <f t="shared" si="26"/>
        <v/>
      </c>
      <c r="T51" s="288" t="str">
        <f t="shared" si="27"/>
        <v/>
      </c>
      <c r="U51" s="288" t="str">
        <f t="shared" si="28"/>
        <v/>
      </c>
      <c r="V51" s="288" t="str">
        <f t="shared" si="29"/>
        <v/>
      </c>
      <c r="W51" s="67" t="str">
        <f t="shared" si="30"/>
        <v/>
      </c>
      <c r="X51" s="288" t="str">
        <f t="shared" si="31"/>
        <v/>
      </c>
      <c r="Y51" s="68" t="str">
        <f t="shared" si="32"/>
        <v/>
      </c>
      <c r="Z51" s="288" t="str">
        <f t="shared" si="33"/>
        <v/>
      </c>
      <c r="AA51" s="68" t="str">
        <f t="shared" si="34"/>
        <v/>
      </c>
      <c r="AB51" s="281" t="str">
        <f t="shared" si="16"/>
        <v/>
      </c>
      <c r="AC51" s="709" t="str">
        <f t="shared" si="17"/>
        <v/>
      </c>
      <c r="AD51" s="20" t="str">
        <f t="shared" si="35"/>
        <v/>
      </c>
      <c r="AE51" s="288" t="str">
        <f t="shared" si="23"/>
        <v/>
      </c>
      <c r="AF51" s="161"/>
      <c r="AG51" s="711" t="str">
        <f t="shared" si="19"/>
        <v/>
      </c>
      <c r="AH51" s="289"/>
      <c r="AI51" s="284" t="str" cm="1">
        <f t="array" ref="AI51">IF(OR(AG51="",O51=""),"",_xlfn.IFS(
ROUND(IFERROR(VALUE(TRIM(SUBSTITUTE(AG51,CHAR(160),""))),0),2)&gt;
ROUND(IFERROR(VALUE(TRIM(SUBSTITUTE(O51,CHAR(160),""))),0),2),
"KO : Le montant retenu est supérieur au montant présenté. Merci de revoir la ligne de contributions ou plafonner son montant.",
ROUND(IFERROR(VALUE(TRIM(SUBSTITUTE(O51,CHAR(160),""))),0),2)=0,
"",
ROUND(IFERROR(VALUE(TRIM(SUBSTITUTE(AG51,CHAR(160),""))),0),2)=
ROUND(IFERROR(VALUE(TRIM(SUBSTITUTE(O51,CHAR(160),""))),0),2),
"OK",
ROUND(IFERROR(VALUE(TRIM(SUBSTITUTE(AG51,CHAR(160),""))),0),2)=0,
"Attention : Montant présenté entièrement rejeté.",
ROUND(IFERROR(VALUE(TRIM(SUBSTITUTE(AG51,CHAR(160),""))),0),2)&lt;
ROUND(IFERROR(VALUE(TRIM(SUBSTITUTE(O51,CHAR(160),""))),0),2),
"Attention : Montant présenté partiellement rejeté.",
TRUE,""
))</f>
        <v/>
      </c>
      <c r="AJ51" s="282" t="str">
        <f t="shared" si="24"/>
        <v/>
      </c>
    </row>
    <row r="52" spans="1:36" ht="15" customHeight="1">
      <c r="A52" s="106">
        <v>48</v>
      </c>
      <c r="B52" s="269"/>
      <c r="C52" s="7"/>
      <c r="D52" s="7"/>
      <c r="E52" s="271"/>
      <c r="F52" s="7"/>
      <c r="G52" s="285"/>
      <c r="H52" s="7"/>
      <c r="I52" s="273"/>
      <c r="J52" s="274"/>
      <c r="K52" s="273"/>
      <c r="L52" s="273"/>
      <c r="M52" s="709" t="str">
        <f t="shared" si="5"/>
        <v/>
      </c>
      <c r="N52" s="275"/>
      <c r="O52" s="276" t="str">
        <f t="shared" si="22"/>
        <v/>
      </c>
      <c r="P52" s="7"/>
      <c r="Q52" s="286"/>
      <c r="R52" s="287" t="str">
        <f t="shared" si="25"/>
        <v/>
      </c>
      <c r="S52" s="288" t="str">
        <f t="shared" si="26"/>
        <v/>
      </c>
      <c r="T52" s="288" t="str">
        <f t="shared" si="27"/>
        <v/>
      </c>
      <c r="U52" s="288" t="str">
        <f t="shared" si="28"/>
        <v/>
      </c>
      <c r="V52" s="288" t="str">
        <f t="shared" si="29"/>
        <v/>
      </c>
      <c r="W52" s="67" t="str">
        <f t="shared" si="30"/>
        <v/>
      </c>
      <c r="X52" s="288" t="str">
        <f t="shared" si="31"/>
        <v/>
      </c>
      <c r="Y52" s="68" t="str">
        <f t="shared" si="32"/>
        <v/>
      </c>
      <c r="Z52" s="288" t="str">
        <f t="shared" si="33"/>
        <v/>
      </c>
      <c r="AA52" s="68" t="str">
        <f t="shared" si="34"/>
        <v/>
      </c>
      <c r="AB52" s="281" t="str">
        <f t="shared" si="16"/>
        <v/>
      </c>
      <c r="AC52" s="709" t="str">
        <f t="shared" si="17"/>
        <v/>
      </c>
      <c r="AD52" s="20" t="str">
        <f t="shared" si="35"/>
        <v/>
      </c>
      <c r="AE52" s="288" t="str">
        <f t="shared" si="23"/>
        <v/>
      </c>
      <c r="AF52" s="161"/>
      <c r="AG52" s="711" t="str">
        <f t="shared" si="19"/>
        <v/>
      </c>
      <c r="AH52" s="289"/>
      <c r="AI52" s="284" t="str" cm="1">
        <f t="array" ref="AI52">IF(OR(AG52="",O52=""),"",_xlfn.IFS(
ROUND(IFERROR(VALUE(TRIM(SUBSTITUTE(AG52,CHAR(160),""))),0),2)&gt;
ROUND(IFERROR(VALUE(TRIM(SUBSTITUTE(O52,CHAR(160),""))),0),2),
"KO : Le montant retenu est supérieur au montant présenté. Merci de revoir la ligne de contributions ou plafonner son montant.",
ROUND(IFERROR(VALUE(TRIM(SUBSTITUTE(O52,CHAR(160),""))),0),2)=0,
"",
ROUND(IFERROR(VALUE(TRIM(SUBSTITUTE(AG52,CHAR(160),""))),0),2)=
ROUND(IFERROR(VALUE(TRIM(SUBSTITUTE(O52,CHAR(160),""))),0),2),
"OK",
ROUND(IFERROR(VALUE(TRIM(SUBSTITUTE(AG52,CHAR(160),""))),0),2)=0,
"Attention : Montant présenté entièrement rejeté.",
ROUND(IFERROR(VALUE(TRIM(SUBSTITUTE(AG52,CHAR(160),""))),0),2)&lt;
ROUND(IFERROR(VALUE(TRIM(SUBSTITUTE(O52,CHAR(160),""))),0),2),
"Attention : Montant présenté partiellement rejeté.",
TRUE,""
))</f>
        <v/>
      </c>
      <c r="AJ52" s="282" t="str">
        <f t="shared" si="24"/>
        <v/>
      </c>
    </row>
    <row r="53" spans="1:36" ht="15" customHeight="1">
      <c r="A53" s="106">
        <v>49</v>
      </c>
      <c r="B53" s="269"/>
      <c r="C53" s="7"/>
      <c r="D53" s="7"/>
      <c r="E53" s="271"/>
      <c r="F53" s="7"/>
      <c r="G53" s="285"/>
      <c r="H53" s="7"/>
      <c r="I53" s="273"/>
      <c r="J53" s="274"/>
      <c r="K53" s="273"/>
      <c r="L53" s="273"/>
      <c r="M53" s="709" t="str">
        <f t="shared" si="5"/>
        <v/>
      </c>
      <c r="N53" s="275"/>
      <c r="O53" s="276" t="str">
        <f t="shared" si="22"/>
        <v/>
      </c>
      <c r="P53" s="7"/>
      <c r="Q53" s="286"/>
      <c r="R53" s="287" t="str">
        <f t="shared" si="25"/>
        <v/>
      </c>
      <c r="S53" s="288" t="str">
        <f t="shared" si="26"/>
        <v/>
      </c>
      <c r="T53" s="288" t="str">
        <f t="shared" si="27"/>
        <v/>
      </c>
      <c r="U53" s="288" t="str">
        <f t="shared" si="28"/>
        <v/>
      </c>
      <c r="V53" s="288" t="str">
        <f t="shared" si="29"/>
        <v/>
      </c>
      <c r="W53" s="67" t="str">
        <f t="shared" si="30"/>
        <v/>
      </c>
      <c r="X53" s="288" t="str">
        <f t="shared" si="31"/>
        <v/>
      </c>
      <c r="Y53" s="68" t="str">
        <f t="shared" si="32"/>
        <v/>
      </c>
      <c r="Z53" s="288" t="str">
        <f t="shared" si="33"/>
        <v/>
      </c>
      <c r="AA53" s="68" t="str">
        <f t="shared" si="34"/>
        <v/>
      </c>
      <c r="AB53" s="281" t="str">
        <f t="shared" si="16"/>
        <v/>
      </c>
      <c r="AC53" s="709" t="str">
        <f t="shared" si="17"/>
        <v/>
      </c>
      <c r="AD53" s="20" t="str">
        <f t="shared" si="35"/>
        <v/>
      </c>
      <c r="AE53" s="288" t="str">
        <f t="shared" si="23"/>
        <v/>
      </c>
      <c r="AF53" s="161"/>
      <c r="AG53" s="711" t="str">
        <f t="shared" si="19"/>
        <v/>
      </c>
      <c r="AH53" s="289"/>
      <c r="AI53" s="284" t="str" cm="1">
        <f t="array" ref="AI53">IF(OR(AG53="",O53=""),"",_xlfn.IFS(
ROUND(IFERROR(VALUE(TRIM(SUBSTITUTE(AG53,CHAR(160),""))),0),2)&gt;
ROUND(IFERROR(VALUE(TRIM(SUBSTITUTE(O53,CHAR(160),""))),0),2),
"KO : Le montant retenu est supérieur au montant présenté. Merci de revoir la ligne de contributions ou plafonner son montant.",
ROUND(IFERROR(VALUE(TRIM(SUBSTITUTE(O53,CHAR(160),""))),0),2)=0,
"",
ROUND(IFERROR(VALUE(TRIM(SUBSTITUTE(AG53,CHAR(160),""))),0),2)=
ROUND(IFERROR(VALUE(TRIM(SUBSTITUTE(O53,CHAR(160),""))),0),2),
"OK",
ROUND(IFERROR(VALUE(TRIM(SUBSTITUTE(AG53,CHAR(160),""))),0),2)=0,
"Attention : Montant présenté entièrement rejeté.",
ROUND(IFERROR(VALUE(TRIM(SUBSTITUTE(AG53,CHAR(160),""))),0),2)&lt;
ROUND(IFERROR(VALUE(TRIM(SUBSTITUTE(O53,CHAR(160),""))),0),2),
"Attention : Montant présenté partiellement rejeté.",
TRUE,""
))</f>
        <v/>
      </c>
      <c r="AJ53" s="282" t="str">
        <f t="shared" si="24"/>
        <v/>
      </c>
    </row>
    <row r="54" spans="1:36" ht="15" customHeight="1">
      <c r="A54" s="106">
        <v>50</v>
      </c>
      <c r="B54" s="269"/>
      <c r="C54" s="7"/>
      <c r="D54" s="7"/>
      <c r="E54" s="271"/>
      <c r="F54" s="7"/>
      <c r="G54" s="285"/>
      <c r="H54" s="7"/>
      <c r="I54" s="273"/>
      <c r="J54" s="274"/>
      <c r="K54" s="273"/>
      <c r="L54" s="273"/>
      <c r="M54" s="709" t="str">
        <f t="shared" si="5"/>
        <v/>
      </c>
      <c r="N54" s="275"/>
      <c r="O54" s="276" t="str">
        <f t="shared" si="22"/>
        <v/>
      </c>
      <c r="P54" s="7"/>
      <c r="Q54" s="286"/>
      <c r="R54" s="287" t="str">
        <f t="shared" si="25"/>
        <v/>
      </c>
      <c r="S54" s="288" t="str">
        <f t="shared" si="26"/>
        <v/>
      </c>
      <c r="T54" s="288" t="str">
        <f t="shared" si="27"/>
        <v/>
      </c>
      <c r="U54" s="288" t="str">
        <f t="shared" si="28"/>
        <v/>
      </c>
      <c r="V54" s="288" t="str">
        <f t="shared" si="29"/>
        <v/>
      </c>
      <c r="W54" s="67" t="str">
        <f t="shared" si="30"/>
        <v/>
      </c>
      <c r="X54" s="288" t="str">
        <f t="shared" si="31"/>
        <v/>
      </c>
      <c r="Y54" s="68" t="str">
        <f t="shared" si="32"/>
        <v/>
      </c>
      <c r="Z54" s="288" t="str">
        <f t="shared" si="33"/>
        <v/>
      </c>
      <c r="AA54" s="68" t="str">
        <f t="shared" si="34"/>
        <v/>
      </c>
      <c r="AB54" s="281" t="str">
        <f t="shared" si="16"/>
        <v/>
      </c>
      <c r="AC54" s="709" t="str">
        <f t="shared" si="17"/>
        <v/>
      </c>
      <c r="AD54" s="20" t="str">
        <f t="shared" si="35"/>
        <v/>
      </c>
      <c r="AE54" s="288" t="str">
        <f t="shared" si="23"/>
        <v/>
      </c>
      <c r="AF54" s="161"/>
      <c r="AG54" s="711" t="str">
        <f t="shared" si="19"/>
        <v/>
      </c>
      <c r="AH54" s="289"/>
      <c r="AI54" s="284" t="str" cm="1">
        <f t="array" ref="AI54">IF(OR(AG54="",O54=""),"",_xlfn.IFS(
ROUND(IFERROR(VALUE(TRIM(SUBSTITUTE(AG54,CHAR(160),""))),0),2)&gt;
ROUND(IFERROR(VALUE(TRIM(SUBSTITUTE(O54,CHAR(160),""))),0),2),
"KO : Le montant retenu est supérieur au montant présenté. Merci de revoir la ligne de contributions ou plafonner son montant.",
ROUND(IFERROR(VALUE(TRIM(SUBSTITUTE(O54,CHAR(160),""))),0),2)=0,
"",
ROUND(IFERROR(VALUE(TRIM(SUBSTITUTE(AG54,CHAR(160),""))),0),2)=
ROUND(IFERROR(VALUE(TRIM(SUBSTITUTE(O54,CHAR(160),""))),0),2),
"OK",
ROUND(IFERROR(VALUE(TRIM(SUBSTITUTE(AG54,CHAR(160),""))),0),2)=0,
"Attention : Montant présenté entièrement rejeté.",
ROUND(IFERROR(VALUE(TRIM(SUBSTITUTE(AG54,CHAR(160),""))),0),2)&lt;
ROUND(IFERROR(VALUE(TRIM(SUBSTITUTE(O54,CHAR(160),""))),0),2),
"Attention : Montant présenté partiellement rejeté.",
TRUE,""
))</f>
        <v/>
      </c>
      <c r="AJ54" s="282" t="str">
        <f t="shared" si="24"/>
        <v/>
      </c>
    </row>
    <row r="55" spans="1:36" ht="15" customHeight="1">
      <c r="A55" s="106">
        <v>51</v>
      </c>
      <c r="B55" s="269"/>
      <c r="C55" s="7"/>
      <c r="D55" s="7"/>
      <c r="E55" s="271"/>
      <c r="F55" s="7"/>
      <c r="G55" s="285"/>
      <c r="H55" s="7"/>
      <c r="I55" s="273"/>
      <c r="J55" s="274"/>
      <c r="K55" s="273"/>
      <c r="L55" s="273"/>
      <c r="M55" s="709" t="str">
        <f t="shared" si="5"/>
        <v/>
      </c>
      <c r="N55" s="275"/>
      <c r="O55" s="276" t="str">
        <f t="shared" si="22"/>
        <v/>
      </c>
      <c r="P55" s="7"/>
      <c r="Q55" s="286"/>
      <c r="R55" s="287" t="str">
        <f t="shared" si="25"/>
        <v/>
      </c>
      <c r="S55" s="288" t="str">
        <f t="shared" si="26"/>
        <v/>
      </c>
      <c r="T55" s="288" t="str">
        <f t="shared" si="27"/>
        <v/>
      </c>
      <c r="U55" s="288" t="str">
        <f t="shared" si="28"/>
        <v/>
      </c>
      <c r="V55" s="288" t="str">
        <f t="shared" si="29"/>
        <v/>
      </c>
      <c r="W55" s="67" t="str">
        <f t="shared" si="30"/>
        <v/>
      </c>
      <c r="X55" s="288" t="str">
        <f t="shared" si="31"/>
        <v/>
      </c>
      <c r="Y55" s="68" t="str">
        <f t="shared" si="32"/>
        <v/>
      </c>
      <c r="Z55" s="288" t="str">
        <f t="shared" si="33"/>
        <v/>
      </c>
      <c r="AA55" s="68" t="str">
        <f t="shared" si="34"/>
        <v/>
      </c>
      <c r="AB55" s="281" t="str">
        <f t="shared" si="16"/>
        <v/>
      </c>
      <c r="AC55" s="709" t="str">
        <f t="shared" si="17"/>
        <v/>
      </c>
      <c r="AD55" s="20" t="str">
        <f t="shared" si="35"/>
        <v/>
      </c>
      <c r="AE55" s="288" t="str">
        <f t="shared" si="23"/>
        <v/>
      </c>
      <c r="AF55" s="161"/>
      <c r="AG55" s="711" t="str">
        <f t="shared" si="19"/>
        <v/>
      </c>
      <c r="AH55" s="289"/>
      <c r="AI55" s="284" t="str" cm="1">
        <f t="array" ref="AI55">IF(OR(AG55="",O55=""),"",_xlfn.IFS(
ROUND(IFERROR(VALUE(TRIM(SUBSTITUTE(AG55,CHAR(160),""))),0),2)&gt;
ROUND(IFERROR(VALUE(TRIM(SUBSTITUTE(O55,CHAR(160),""))),0),2),
"KO : Le montant retenu est supérieur au montant présenté. Merci de revoir la ligne de contributions ou plafonner son montant.",
ROUND(IFERROR(VALUE(TRIM(SUBSTITUTE(O55,CHAR(160),""))),0),2)=0,
"",
ROUND(IFERROR(VALUE(TRIM(SUBSTITUTE(AG55,CHAR(160),""))),0),2)=
ROUND(IFERROR(VALUE(TRIM(SUBSTITUTE(O55,CHAR(160),""))),0),2),
"OK",
ROUND(IFERROR(VALUE(TRIM(SUBSTITUTE(AG55,CHAR(160),""))),0),2)=0,
"Attention : Montant présenté entièrement rejeté.",
ROUND(IFERROR(VALUE(TRIM(SUBSTITUTE(AG55,CHAR(160),""))),0),2)&lt;
ROUND(IFERROR(VALUE(TRIM(SUBSTITUTE(O55,CHAR(160),""))),0),2),
"Attention : Montant présenté partiellement rejeté.",
TRUE,""
))</f>
        <v/>
      </c>
      <c r="AJ55" s="282" t="str">
        <f t="shared" si="24"/>
        <v/>
      </c>
    </row>
    <row r="56" spans="1:36" ht="15" customHeight="1">
      <c r="A56" s="106">
        <v>52</v>
      </c>
      <c r="B56" s="269"/>
      <c r="C56" s="7"/>
      <c r="D56" s="7"/>
      <c r="E56" s="271"/>
      <c r="F56" s="7"/>
      <c r="G56" s="285"/>
      <c r="H56" s="7"/>
      <c r="I56" s="273"/>
      <c r="J56" s="274"/>
      <c r="K56" s="273"/>
      <c r="L56" s="273"/>
      <c r="M56" s="709" t="str">
        <f t="shared" si="5"/>
        <v/>
      </c>
      <c r="N56" s="275"/>
      <c r="O56" s="276" t="str">
        <f t="shared" si="22"/>
        <v/>
      </c>
      <c r="P56" s="7"/>
      <c r="Q56" s="286"/>
      <c r="R56" s="287" t="str">
        <f t="shared" si="25"/>
        <v/>
      </c>
      <c r="S56" s="288" t="str">
        <f t="shared" si="26"/>
        <v/>
      </c>
      <c r="T56" s="288" t="str">
        <f t="shared" si="27"/>
        <v/>
      </c>
      <c r="U56" s="288" t="str">
        <f t="shared" si="28"/>
        <v/>
      </c>
      <c r="V56" s="288" t="str">
        <f t="shared" si="29"/>
        <v/>
      </c>
      <c r="W56" s="67" t="str">
        <f t="shared" si="30"/>
        <v/>
      </c>
      <c r="X56" s="288" t="str">
        <f t="shared" si="31"/>
        <v/>
      </c>
      <c r="Y56" s="68" t="str">
        <f t="shared" si="32"/>
        <v/>
      </c>
      <c r="Z56" s="288" t="str">
        <f t="shared" si="33"/>
        <v/>
      </c>
      <c r="AA56" s="68" t="str">
        <f t="shared" si="34"/>
        <v/>
      </c>
      <c r="AB56" s="281" t="str">
        <f t="shared" si="16"/>
        <v/>
      </c>
      <c r="AC56" s="709" t="str">
        <f t="shared" si="17"/>
        <v/>
      </c>
      <c r="AD56" s="20" t="str">
        <f t="shared" si="35"/>
        <v/>
      </c>
      <c r="AE56" s="288" t="str">
        <f t="shared" si="23"/>
        <v/>
      </c>
      <c r="AF56" s="161"/>
      <c r="AG56" s="711" t="str">
        <f t="shared" si="19"/>
        <v/>
      </c>
      <c r="AH56" s="289"/>
      <c r="AI56" s="284" t="str" cm="1">
        <f t="array" ref="AI56">IF(OR(AG56="",O56=""),"",_xlfn.IFS(
ROUND(IFERROR(VALUE(TRIM(SUBSTITUTE(AG56,CHAR(160),""))),0),2)&gt;
ROUND(IFERROR(VALUE(TRIM(SUBSTITUTE(O56,CHAR(160),""))),0),2),
"KO : Le montant retenu est supérieur au montant présenté. Merci de revoir la ligne de contributions ou plafonner son montant.",
ROUND(IFERROR(VALUE(TRIM(SUBSTITUTE(O56,CHAR(160),""))),0),2)=0,
"",
ROUND(IFERROR(VALUE(TRIM(SUBSTITUTE(AG56,CHAR(160),""))),0),2)=
ROUND(IFERROR(VALUE(TRIM(SUBSTITUTE(O56,CHAR(160),""))),0),2),
"OK",
ROUND(IFERROR(VALUE(TRIM(SUBSTITUTE(AG56,CHAR(160),""))),0),2)=0,
"Attention : Montant présenté entièrement rejeté.",
ROUND(IFERROR(VALUE(TRIM(SUBSTITUTE(AG56,CHAR(160),""))),0),2)&lt;
ROUND(IFERROR(VALUE(TRIM(SUBSTITUTE(O56,CHAR(160),""))),0),2),
"Attention : Montant présenté partiellement rejeté.",
TRUE,""
))</f>
        <v/>
      </c>
      <c r="AJ56" s="282" t="str">
        <f t="shared" si="24"/>
        <v/>
      </c>
    </row>
    <row r="57" spans="1:36" ht="15" customHeight="1">
      <c r="A57" s="106">
        <v>53</v>
      </c>
      <c r="B57" s="269"/>
      <c r="C57" s="7"/>
      <c r="D57" s="7"/>
      <c r="E57" s="271"/>
      <c r="F57" s="7"/>
      <c r="G57" s="285"/>
      <c r="H57" s="7"/>
      <c r="I57" s="273"/>
      <c r="J57" s="274"/>
      <c r="K57" s="273"/>
      <c r="L57" s="273"/>
      <c r="M57" s="709" t="str">
        <f t="shared" si="5"/>
        <v/>
      </c>
      <c r="N57" s="275"/>
      <c r="O57" s="276" t="str">
        <f t="shared" si="22"/>
        <v/>
      </c>
      <c r="P57" s="7"/>
      <c r="Q57" s="286"/>
      <c r="R57" s="287" t="str">
        <f t="shared" si="25"/>
        <v/>
      </c>
      <c r="S57" s="288" t="str">
        <f t="shared" si="26"/>
        <v/>
      </c>
      <c r="T57" s="288" t="str">
        <f t="shared" si="27"/>
        <v/>
      </c>
      <c r="U57" s="288" t="str">
        <f t="shared" si="28"/>
        <v/>
      </c>
      <c r="V57" s="288" t="str">
        <f t="shared" si="29"/>
        <v/>
      </c>
      <c r="W57" s="67" t="str">
        <f t="shared" si="30"/>
        <v/>
      </c>
      <c r="X57" s="288" t="str">
        <f t="shared" si="31"/>
        <v/>
      </c>
      <c r="Y57" s="68" t="str">
        <f t="shared" si="32"/>
        <v/>
      </c>
      <c r="Z57" s="288" t="str">
        <f t="shared" si="33"/>
        <v/>
      </c>
      <c r="AA57" s="68" t="str">
        <f t="shared" si="34"/>
        <v/>
      </c>
      <c r="AB57" s="281" t="str">
        <f t="shared" si="16"/>
        <v/>
      </c>
      <c r="AC57" s="709" t="str">
        <f t="shared" si="17"/>
        <v/>
      </c>
      <c r="AD57" s="20" t="str">
        <f t="shared" si="35"/>
        <v/>
      </c>
      <c r="AE57" s="288" t="str">
        <f t="shared" si="23"/>
        <v/>
      </c>
      <c r="AF57" s="161"/>
      <c r="AG57" s="711" t="str">
        <f t="shared" si="19"/>
        <v/>
      </c>
      <c r="AH57" s="289"/>
      <c r="AI57" s="284" t="str" cm="1">
        <f t="array" ref="AI57">IF(OR(AG57="",O57=""),"",_xlfn.IFS(
ROUND(IFERROR(VALUE(TRIM(SUBSTITUTE(AG57,CHAR(160),""))),0),2)&gt;
ROUND(IFERROR(VALUE(TRIM(SUBSTITUTE(O57,CHAR(160),""))),0),2),
"KO : Le montant retenu est supérieur au montant présenté. Merci de revoir la ligne de contributions ou plafonner son montant.",
ROUND(IFERROR(VALUE(TRIM(SUBSTITUTE(O57,CHAR(160),""))),0),2)=0,
"",
ROUND(IFERROR(VALUE(TRIM(SUBSTITUTE(AG57,CHAR(160),""))),0),2)=
ROUND(IFERROR(VALUE(TRIM(SUBSTITUTE(O57,CHAR(160),""))),0),2),
"OK",
ROUND(IFERROR(VALUE(TRIM(SUBSTITUTE(AG57,CHAR(160),""))),0),2)=0,
"Attention : Montant présenté entièrement rejeté.",
ROUND(IFERROR(VALUE(TRIM(SUBSTITUTE(AG57,CHAR(160),""))),0),2)&lt;
ROUND(IFERROR(VALUE(TRIM(SUBSTITUTE(O57,CHAR(160),""))),0),2),
"Attention : Montant présenté partiellement rejeté.",
TRUE,""
))</f>
        <v/>
      </c>
      <c r="AJ57" s="282" t="str">
        <f t="shared" si="24"/>
        <v/>
      </c>
    </row>
    <row r="58" spans="1:36" ht="15" customHeight="1">
      <c r="A58" s="106">
        <v>54</v>
      </c>
      <c r="B58" s="269"/>
      <c r="C58" s="7"/>
      <c r="D58" s="7"/>
      <c r="E58" s="271"/>
      <c r="F58" s="7"/>
      <c r="G58" s="285"/>
      <c r="H58" s="7"/>
      <c r="I58" s="273"/>
      <c r="J58" s="274"/>
      <c r="K58" s="273"/>
      <c r="L58" s="273"/>
      <c r="M58" s="709" t="str">
        <f t="shared" si="5"/>
        <v/>
      </c>
      <c r="N58" s="275"/>
      <c r="O58" s="276" t="str">
        <f t="shared" si="22"/>
        <v/>
      </c>
      <c r="P58" s="7"/>
      <c r="Q58" s="286"/>
      <c r="R58" s="287" t="str">
        <f t="shared" si="25"/>
        <v/>
      </c>
      <c r="S58" s="288" t="str">
        <f t="shared" si="26"/>
        <v/>
      </c>
      <c r="T58" s="288" t="str">
        <f t="shared" si="27"/>
        <v/>
      </c>
      <c r="U58" s="288" t="str">
        <f t="shared" si="28"/>
        <v/>
      </c>
      <c r="V58" s="288" t="str">
        <f t="shared" si="29"/>
        <v/>
      </c>
      <c r="W58" s="67" t="str">
        <f t="shared" si="30"/>
        <v/>
      </c>
      <c r="X58" s="288" t="str">
        <f t="shared" si="31"/>
        <v/>
      </c>
      <c r="Y58" s="68" t="str">
        <f t="shared" si="32"/>
        <v/>
      </c>
      <c r="Z58" s="288" t="str">
        <f t="shared" si="33"/>
        <v/>
      </c>
      <c r="AA58" s="68" t="str">
        <f t="shared" si="34"/>
        <v/>
      </c>
      <c r="AB58" s="281" t="str">
        <f t="shared" si="16"/>
        <v/>
      </c>
      <c r="AC58" s="709" t="str">
        <f t="shared" si="17"/>
        <v/>
      </c>
      <c r="AD58" s="20" t="str">
        <f t="shared" si="35"/>
        <v/>
      </c>
      <c r="AE58" s="288" t="str">
        <f t="shared" si="23"/>
        <v/>
      </c>
      <c r="AF58" s="161"/>
      <c r="AG58" s="711" t="str">
        <f t="shared" si="19"/>
        <v/>
      </c>
      <c r="AH58" s="289"/>
      <c r="AI58" s="284" t="str" cm="1">
        <f t="array" ref="AI58">IF(OR(AG58="",O58=""),"",_xlfn.IFS(
ROUND(IFERROR(VALUE(TRIM(SUBSTITUTE(AG58,CHAR(160),""))),0),2)&gt;
ROUND(IFERROR(VALUE(TRIM(SUBSTITUTE(O58,CHAR(160),""))),0),2),
"KO : Le montant retenu est supérieur au montant présenté. Merci de revoir la ligne de contributions ou plafonner son montant.",
ROUND(IFERROR(VALUE(TRIM(SUBSTITUTE(O58,CHAR(160),""))),0),2)=0,
"",
ROUND(IFERROR(VALUE(TRIM(SUBSTITUTE(AG58,CHAR(160),""))),0),2)=
ROUND(IFERROR(VALUE(TRIM(SUBSTITUTE(O58,CHAR(160),""))),0),2),
"OK",
ROUND(IFERROR(VALUE(TRIM(SUBSTITUTE(AG58,CHAR(160),""))),0),2)=0,
"Attention : Montant présenté entièrement rejeté.",
ROUND(IFERROR(VALUE(TRIM(SUBSTITUTE(AG58,CHAR(160),""))),0),2)&lt;
ROUND(IFERROR(VALUE(TRIM(SUBSTITUTE(O58,CHAR(160),""))),0),2),
"Attention : Montant présenté partiellement rejeté.",
TRUE,""
))</f>
        <v/>
      </c>
      <c r="AJ58" s="282" t="str">
        <f t="shared" si="24"/>
        <v/>
      </c>
    </row>
    <row r="59" spans="1:36" ht="15" customHeight="1">
      <c r="A59" s="106">
        <v>55</v>
      </c>
      <c r="B59" s="269"/>
      <c r="C59" s="7"/>
      <c r="D59" s="7"/>
      <c r="E59" s="271"/>
      <c r="F59" s="7"/>
      <c r="G59" s="285"/>
      <c r="H59" s="7"/>
      <c r="I59" s="273"/>
      <c r="J59" s="274"/>
      <c r="K59" s="273"/>
      <c r="L59" s="273"/>
      <c r="M59" s="709" t="str">
        <f t="shared" si="5"/>
        <v/>
      </c>
      <c r="N59" s="275"/>
      <c r="O59" s="276" t="str">
        <f t="shared" si="22"/>
        <v/>
      </c>
      <c r="P59" s="7"/>
      <c r="Q59" s="286"/>
      <c r="R59" s="287" t="str">
        <f t="shared" si="25"/>
        <v/>
      </c>
      <c r="S59" s="288" t="str">
        <f t="shared" si="26"/>
        <v/>
      </c>
      <c r="T59" s="288" t="str">
        <f t="shared" si="27"/>
        <v/>
      </c>
      <c r="U59" s="288" t="str">
        <f t="shared" si="28"/>
        <v/>
      </c>
      <c r="V59" s="288" t="str">
        <f t="shared" si="29"/>
        <v/>
      </c>
      <c r="W59" s="67" t="str">
        <f t="shared" si="30"/>
        <v/>
      </c>
      <c r="X59" s="288" t="str">
        <f t="shared" si="31"/>
        <v/>
      </c>
      <c r="Y59" s="68" t="str">
        <f t="shared" si="32"/>
        <v/>
      </c>
      <c r="Z59" s="288" t="str">
        <f t="shared" si="33"/>
        <v/>
      </c>
      <c r="AA59" s="68" t="str">
        <f t="shared" si="34"/>
        <v/>
      </c>
      <c r="AB59" s="281" t="str">
        <f t="shared" si="16"/>
        <v/>
      </c>
      <c r="AC59" s="709" t="str">
        <f t="shared" si="17"/>
        <v/>
      </c>
      <c r="AD59" s="20" t="str">
        <f t="shared" si="35"/>
        <v/>
      </c>
      <c r="AE59" s="288" t="str">
        <f t="shared" si="23"/>
        <v/>
      </c>
      <c r="AF59" s="161"/>
      <c r="AG59" s="711" t="str">
        <f t="shared" si="19"/>
        <v/>
      </c>
      <c r="AH59" s="289"/>
      <c r="AI59" s="284" t="str" cm="1">
        <f t="array" ref="AI59">IF(OR(AG59="",O59=""),"",_xlfn.IFS(
ROUND(IFERROR(VALUE(TRIM(SUBSTITUTE(AG59,CHAR(160),""))),0),2)&gt;
ROUND(IFERROR(VALUE(TRIM(SUBSTITUTE(O59,CHAR(160),""))),0),2),
"KO : Le montant retenu est supérieur au montant présenté. Merci de revoir la ligne de contributions ou plafonner son montant.",
ROUND(IFERROR(VALUE(TRIM(SUBSTITUTE(O59,CHAR(160),""))),0),2)=0,
"",
ROUND(IFERROR(VALUE(TRIM(SUBSTITUTE(AG59,CHAR(160),""))),0),2)=
ROUND(IFERROR(VALUE(TRIM(SUBSTITUTE(O59,CHAR(160),""))),0),2),
"OK",
ROUND(IFERROR(VALUE(TRIM(SUBSTITUTE(AG59,CHAR(160),""))),0),2)=0,
"Attention : Montant présenté entièrement rejeté.",
ROUND(IFERROR(VALUE(TRIM(SUBSTITUTE(AG59,CHAR(160),""))),0),2)&lt;
ROUND(IFERROR(VALUE(TRIM(SUBSTITUTE(O59,CHAR(160),""))),0),2),
"Attention : Montant présenté partiellement rejeté.",
TRUE,""
))</f>
        <v/>
      </c>
      <c r="AJ59" s="282" t="str">
        <f t="shared" si="24"/>
        <v/>
      </c>
    </row>
    <row r="60" spans="1:36" ht="15" customHeight="1">
      <c r="A60" s="106">
        <v>56</v>
      </c>
      <c r="B60" s="269"/>
      <c r="C60" s="7"/>
      <c r="D60" s="7"/>
      <c r="E60" s="271"/>
      <c r="F60" s="7"/>
      <c r="G60" s="285"/>
      <c r="H60" s="7"/>
      <c r="I60" s="273"/>
      <c r="J60" s="274"/>
      <c r="K60" s="273"/>
      <c r="L60" s="273"/>
      <c r="M60" s="709" t="str">
        <f t="shared" si="5"/>
        <v/>
      </c>
      <c r="N60" s="275"/>
      <c r="O60" s="276" t="str">
        <f t="shared" si="22"/>
        <v/>
      </c>
      <c r="P60" s="7"/>
      <c r="Q60" s="286"/>
      <c r="R60" s="287" t="str">
        <f t="shared" si="25"/>
        <v/>
      </c>
      <c r="S60" s="288" t="str">
        <f t="shared" si="26"/>
        <v/>
      </c>
      <c r="T60" s="288" t="str">
        <f t="shared" si="27"/>
        <v/>
      </c>
      <c r="U60" s="288" t="str">
        <f t="shared" si="28"/>
        <v/>
      </c>
      <c r="V60" s="288" t="str">
        <f t="shared" si="29"/>
        <v/>
      </c>
      <c r="W60" s="67" t="str">
        <f t="shared" si="30"/>
        <v/>
      </c>
      <c r="X60" s="288" t="str">
        <f t="shared" si="31"/>
        <v/>
      </c>
      <c r="Y60" s="68" t="str">
        <f t="shared" si="32"/>
        <v/>
      </c>
      <c r="Z60" s="288" t="str">
        <f t="shared" si="33"/>
        <v/>
      </c>
      <c r="AA60" s="68" t="str">
        <f t="shared" si="34"/>
        <v/>
      </c>
      <c r="AB60" s="281" t="str">
        <f t="shared" si="16"/>
        <v/>
      </c>
      <c r="AC60" s="709" t="str">
        <f t="shared" si="17"/>
        <v/>
      </c>
      <c r="AD60" s="20" t="str">
        <f t="shared" si="35"/>
        <v/>
      </c>
      <c r="AE60" s="288" t="str">
        <f t="shared" si="23"/>
        <v/>
      </c>
      <c r="AF60" s="161"/>
      <c r="AG60" s="711" t="str">
        <f t="shared" si="19"/>
        <v/>
      </c>
      <c r="AH60" s="289"/>
      <c r="AI60" s="284" t="str" cm="1">
        <f t="array" ref="AI60">IF(OR(AG60="",O60=""),"",_xlfn.IFS(
ROUND(IFERROR(VALUE(TRIM(SUBSTITUTE(AG60,CHAR(160),""))),0),2)&gt;
ROUND(IFERROR(VALUE(TRIM(SUBSTITUTE(O60,CHAR(160),""))),0),2),
"KO : Le montant retenu est supérieur au montant présenté. Merci de revoir la ligne de contributions ou plafonner son montant.",
ROUND(IFERROR(VALUE(TRIM(SUBSTITUTE(O60,CHAR(160),""))),0),2)=0,
"",
ROUND(IFERROR(VALUE(TRIM(SUBSTITUTE(AG60,CHAR(160),""))),0),2)=
ROUND(IFERROR(VALUE(TRIM(SUBSTITUTE(O60,CHAR(160),""))),0),2),
"OK",
ROUND(IFERROR(VALUE(TRIM(SUBSTITUTE(AG60,CHAR(160),""))),0),2)=0,
"Attention : Montant présenté entièrement rejeté.",
ROUND(IFERROR(VALUE(TRIM(SUBSTITUTE(AG60,CHAR(160),""))),0),2)&lt;
ROUND(IFERROR(VALUE(TRIM(SUBSTITUTE(O60,CHAR(160),""))),0),2),
"Attention : Montant présenté partiellement rejeté.",
TRUE,""
))</f>
        <v/>
      </c>
      <c r="AJ60" s="282" t="str">
        <f t="shared" si="24"/>
        <v/>
      </c>
    </row>
    <row r="61" spans="1:36" ht="15" customHeight="1">
      <c r="A61" s="106">
        <v>57</v>
      </c>
      <c r="B61" s="269"/>
      <c r="C61" s="7"/>
      <c r="D61" s="7"/>
      <c r="E61" s="271"/>
      <c r="F61" s="7"/>
      <c r="G61" s="285"/>
      <c r="H61" s="7"/>
      <c r="I61" s="273"/>
      <c r="J61" s="274"/>
      <c r="K61" s="273"/>
      <c r="L61" s="273"/>
      <c r="M61" s="709" t="str">
        <f t="shared" si="5"/>
        <v/>
      </c>
      <c r="N61" s="275"/>
      <c r="O61" s="276" t="str">
        <f t="shared" si="22"/>
        <v/>
      </c>
      <c r="P61" s="7"/>
      <c r="Q61" s="286"/>
      <c r="R61" s="287" t="str">
        <f t="shared" si="25"/>
        <v/>
      </c>
      <c r="S61" s="288" t="str">
        <f t="shared" si="26"/>
        <v/>
      </c>
      <c r="T61" s="288" t="str">
        <f t="shared" si="27"/>
        <v/>
      </c>
      <c r="U61" s="288" t="str">
        <f t="shared" si="28"/>
        <v/>
      </c>
      <c r="V61" s="288" t="str">
        <f t="shared" si="29"/>
        <v/>
      </c>
      <c r="W61" s="67" t="str">
        <f t="shared" si="30"/>
        <v/>
      </c>
      <c r="X61" s="288" t="str">
        <f t="shared" si="31"/>
        <v/>
      </c>
      <c r="Y61" s="68" t="str">
        <f t="shared" si="32"/>
        <v/>
      </c>
      <c r="Z61" s="288" t="str">
        <f t="shared" si="33"/>
        <v/>
      </c>
      <c r="AA61" s="68" t="str">
        <f t="shared" si="34"/>
        <v/>
      </c>
      <c r="AB61" s="281" t="str">
        <f t="shared" si="16"/>
        <v/>
      </c>
      <c r="AC61" s="709" t="str">
        <f t="shared" si="17"/>
        <v/>
      </c>
      <c r="AD61" s="20" t="str">
        <f t="shared" si="35"/>
        <v/>
      </c>
      <c r="AE61" s="288" t="str">
        <f t="shared" si="23"/>
        <v/>
      </c>
      <c r="AF61" s="161"/>
      <c r="AG61" s="711" t="str">
        <f t="shared" si="19"/>
        <v/>
      </c>
      <c r="AH61" s="289"/>
      <c r="AI61" s="284" t="str" cm="1">
        <f t="array" ref="AI61">IF(OR(AG61="",O61=""),"",_xlfn.IFS(
ROUND(IFERROR(VALUE(TRIM(SUBSTITUTE(AG61,CHAR(160),""))),0),2)&gt;
ROUND(IFERROR(VALUE(TRIM(SUBSTITUTE(O61,CHAR(160),""))),0),2),
"KO : Le montant retenu est supérieur au montant présenté. Merci de revoir la ligne de contributions ou plafonner son montant.",
ROUND(IFERROR(VALUE(TRIM(SUBSTITUTE(O61,CHAR(160),""))),0),2)=0,
"",
ROUND(IFERROR(VALUE(TRIM(SUBSTITUTE(AG61,CHAR(160),""))),0),2)=
ROUND(IFERROR(VALUE(TRIM(SUBSTITUTE(O61,CHAR(160),""))),0),2),
"OK",
ROUND(IFERROR(VALUE(TRIM(SUBSTITUTE(AG61,CHAR(160),""))),0),2)=0,
"Attention : Montant présenté entièrement rejeté.",
ROUND(IFERROR(VALUE(TRIM(SUBSTITUTE(AG61,CHAR(160),""))),0),2)&lt;
ROUND(IFERROR(VALUE(TRIM(SUBSTITUTE(O61,CHAR(160),""))),0),2),
"Attention : Montant présenté partiellement rejeté.",
TRUE,""
))</f>
        <v/>
      </c>
      <c r="AJ61" s="282" t="str">
        <f t="shared" si="24"/>
        <v/>
      </c>
    </row>
    <row r="62" spans="1:36" ht="15" customHeight="1">
      <c r="A62" s="106">
        <v>58</v>
      </c>
      <c r="B62" s="269"/>
      <c r="C62" s="7"/>
      <c r="D62" s="7"/>
      <c r="E62" s="271"/>
      <c r="F62" s="7"/>
      <c r="G62" s="285"/>
      <c r="H62" s="7"/>
      <c r="I62" s="273"/>
      <c r="J62" s="274"/>
      <c r="K62" s="273"/>
      <c r="L62" s="273"/>
      <c r="M62" s="709" t="str">
        <f t="shared" si="5"/>
        <v/>
      </c>
      <c r="N62" s="275"/>
      <c r="O62" s="276" t="str">
        <f t="shared" si="22"/>
        <v/>
      </c>
      <c r="P62" s="7"/>
      <c r="Q62" s="286"/>
      <c r="R62" s="287" t="str">
        <f t="shared" si="25"/>
        <v/>
      </c>
      <c r="S62" s="288" t="str">
        <f t="shared" si="26"/>
        <v/>
      </c>
      <c r="T62" s="288" t="str">
        <f t="shared" si="27"/>
        <v/>
      </c>
      <c r="U62" s="288" t="str">
        <f t="shared" si="28"/>
        <v/>
      </c>
      <c r="V62" s="288" t="str">
        <f t="shared" si="29"/>
        <v/>
      </c>
      <c r="W62" s="67" t="str">
        <f t="shared" si="30"/>
        <v/>
      </c>
      <c r="X62" s="288" t="str">
        <f t="shared" si="31"/>
        <v/>
      </c>
      <c r="Y62" s="68" t="str">
        <f t="shared" si="32"/>
        <v/>
      </c>
      <c r="Z62" s="288" t="str">
        <f t="shared" si="33"/>
        <v/>
      </c>
      <c r="AA62" s="68" t="str">
        <f t="shared" si="34"/>
        <v/>
      </c>
      <c r="AB62" s="281" t="str">
        <f t="shared" si="16"/>
        <v/>
      </c>
      <c r="AC62" s="709" t="str">
        <f t="shared" si="17"/>
        <v/>
      </c>
      <c r="AD62" s="20" t="str">
        <f t="shared" si="35"/>
        <v/>
      </c>
      <c r="AE62" s="288" t="str">
        <f t="shared" si="23"/>
        <v/>
      </c>
      <c r="AF62" s="161"/>
      <c r="AG62" s="711" t="str">
        <f t="shared" si="19"/>
        <v/>
      </c>
      <c r="AH62" s="289"/>
      <c r="AI62" s="284" t="str" cm="1">
        <f t="array" ref="AI62">IF(OR(AG62="",O62=""),"",_xlfn.IFS(
ROUND(IFERROR(VALUE(TRIM(SUBSTITUTE(AG62,CHAR(160),""))),0),2)&gt;
ROUND(IFERROR(VALUE(TRIM(SUBSTITUTE(O62,CHAR(160),""))),0),2),
"KO : Le montant retenu est supérieur au montant présenté. Merci de revoir la ligne de contributions ou plafonner son montant.",
ROUND(IFERROR(VALUE(TRIM(SUBSTITUTE(O62,CHAR(160),""))),0),2)=0,
"",
ROUND(IFERROR(VALUE(TRIM(SUBSTITUTE(AG62,CHAR(160),""))),0),2)=
ROUND(IFERROR(VALUE(TRIM(SUBSTITUTE(O62,CHAR(160),""))),0),2),
"OK",
ROUND(IFERROR(VALUE(TRIM(SUBSTITUTE(AG62,CHAR(160),""))),0),2)=0,
"Attention : Montant présenté entièrement rejeté.",
ROUND(IFERROR(VALUE(TRIM(SUBSTITUTE(AG62,CHAR(160),""))),0),2)&lt;
ROUND(IFERROR(VALUE(TRIM(SUBSTITUTE(O62,CHAR(160),""))),0),2),
"Attention : Montant présenté partiellement rejeté.",
TRUE,""
))</f>
        <v/>
      </c>
      <c r="AJ62" s="282" t="str">
        <f t="shared" si="24"/>
        <v/>
      </c>
    </row>
    <row r="63" spans="1:36" ht="15" customHeight="1">
      <c r="A63" s="106">
        <v>59</v>
      </c>
      <c r="B63" s="269"/>
      <c r="C63" s="7"/>
      <c r="D63" s="7"/>
      <c r="E63" s="271"/>
      <c r="F63" s="7"/>
      <c r="G63" s="285"/>
      <c r="H63" s="7"/>
      <c r="I63" s="273"/>
      <c r="J63" s="274"/>
      <c r="K63" s="273"/>
      <c r="L63" s="273"/>
      <c r="M63" s="709" t="str">
        <f t="shared" si="5"/>
        <v/>
      </c>
      <c r="N63" s="275"/>
      <c r="O63" s="276" t="str">
        <f t="shared" si="22"/>
        <v/>
      </c>
      <c r="P63" s="7"/>
      <c r="Q63" s="286"/>
      <c r="R63" s="287" t="str">
        <f t="shared" si="25"/>
        <v/>
      </c>
      <c r="S63" s="288" t="str">
        <f t="shared" si="26"/>
        <v/>
      </c>
      <c r="T63" s="288" t="str">
        <f t="shared" si="27"/>
        <v/>
      </c>
      <c r="U63" s="288" t="str">
        <f t="shared" si="28"/>
        <v/>
      </c>
      <c r="V63" s="288" t="str">
        <f t="shared" si="29"/>
        <v/>
      </c>
      <c r="W63" s="67" t="str">
        <f t="shared" si="30"/>
        <v/>
      </c>
      <c r="X63" s="288" t="str">
        <f t="shared" si="31"/>
        <v/>
      </c>
      <c r="Y63" s="68" t="str">
        <f t="shared" si="32"/>
        <v/>
      </c>
      <c r="Z63" s="288" t="str">
        <f t="shared" si="33"/>
        <v/>
      </c>
      <c r="AA63" s="68" t="str">
        <f t="shared" si="34"/>
        <v/>
      </c>
      <c r="AB63" s="281" t="str">
        <f t="shared" si="16"/>
        <v/>
      </c>
      <c r="AC63" s="709" t="str">
        <f t="shared" si="17"/>
        <v/>
      </c>
      <c r="AD63" s="20" t="str">
        <f t="shared" si="35"/>
        <v/>
      </c>
      <c r="AE63" s="288" t="str">
        <f t="shared" si="23"/>
        <v/>
      </c>
      <c r="AF63" s="161"/>
      <c r="AG63" s="711" t="str">
        <f t="shared" si="19"/>
        <v/>
      </c>
      <c r="AH63" s="289"/>
      <c r="AI63" s="284" t="str" cm="1">
        <f t="array" ref="AI63">IF(OR(AG63="",O63=""),"",_xlfn.IFS(
ROUND(IFERROR(VALUE(TRIM(SUBSTITUTE(AG63,CHAR(160),""))),0),2)&gt;
ROUND(IFERROR(VALUE(TRIM(SUBSTITUTE(O63,CHAR(160),""))),0),2),
"KO : Le montant retenu est supérieur au montant présenté. Merci de revoir la ligne de contributions ou plafonner son montant.",
ROUND(IFERROR(VALUE(TRIM(SUBSTITUTE(O63,CHAR(160),""))),0),2)=0,
"",
ROUND(IFERROR(VALUE(TRIM(SUBSTITUTE(AG63,CHAR(160),""))),0),2)=
ROUND(IFERROR(VALUE(TRIM(SUBSTITUTE(O63,CHAR(160),""))),0),2),
"OK",
ROUND(IFERROR(VALUE(TRIM(SUBSTITUTE(AG63,CHAR(160),""))),0),2)=0,
"Attention : Montant présenté entièrement rejeté.",
ROUND(IFERROR(VALUE(TRIM(SUBSTITUTE(AG63,CHAR(160),""))),0),2)&lt;
ROUND(IFERROR(VALUE(TRIM(SUBSTITUTE(O63,CHAR(160),""))),0),2),
"Attention : Montant présenté partiellement rejeté.",
TRUE,""
))</f>
        <v/>
      </c>
      <c r="AJ63" s="282" t="str">
        <f t="shared" si="24"/>
        <v/>
      </c>
    </row>
    <row r="64" spans="1:36" ht="15" customHeight="1">
      <c r="A64" s="106">
        <v>60</v>
      </c>
      <c r="B64" s="269"/>
      <c r="C64" s="7"/>
      <c r="D64" s="7"/>
      <c r="E64" s="271"/>
      <c r="F64" s="7"/>
      <c r="G64" s="285"/>
      <c r="H64" s="7"/>
      <c r="I64" s="273"/>
      <c r="J64" s="274"/>
      <c r="K64" s="273"/>
      <c r="L64" s="273"/>
      <c r="M64" s="709" t="str">
        <f t="shared" si="5"/>
        <v/>
      </c>
      <c r="N64" s="275"/>
      <c r="O64" s="276" t="str">
        <f t="shared" si="22"/>
        <v/>
      </c>
      <c r="P64" s="7"/>
      <c r="Q64" s="286"/>
      <c r="R64" s="287" t="str">
        <f t="shared" si="25"/>
        <v/>
      </c>
      <c r="S64" s="288" t="str">
        <f t="shared" si="26"/>
        <v/>
      </c>
      <c r="T64" s="288" t="str">
        <f t="shared" si="27"/>
        <v/>
      </c>
      <c r="U64" s="288" t="str">
        <f t="shared" si="28"/>
        <v/>
      </c>
      <c r="V64" s="288" t="str">
        <f t="shared" si="29"/>
        <v/>
      </c>
      <c r="W64" s="67" t="str">
        <f t="shared" si="30"/>
        <v/>
      </c>
      <c r="X64" s="288" t="str">
        <f t="shared" si="31"/>
        <v/>
      </c>
      <c r="Y64" s="68" t="str">
        <f t="shared" si="32"/>
        <v/>
      </c>
      <c r="Z64" s="288" t="str">
        <f t="shared" si="33"/>
        <v/>
      </c>
      <c r="AA64" s="68" t="str">
        <f t="shared" si="34"/>
        <v/>
      </c>
      <c r="AB64" s="281" t="str">
        <f t="shared" si="16"/>
        <v/>
      </c>
      <c r="AC64" s="709" t="str">
        <f t="shared" si="17"/>
        <v/>
      </c>
      <c r="AD64" s="20" t="str">
        <f t="shared" si="35"/>
        <v/>
      </c>
      <c r="AE64" s="288" t="str">
        <f t="shared" si="23"/>
        <v/>
      </c>
      <c r="AF64" s="161"/>
      <c r="AG64" s="711" t="str">
        <f t="shared" si="19"/>
        <v/>
      </c>
      <c r="AH64" s="289"/>
      <c r="AI64" s="284" t="str" cm="1">
        <f t="array" ref="AI64">IF(OR(AG64="",O64=""),"",_xlfn.IFS(
ROUND(IFERROR(VALUE(TRIM(SUBSTITUTE(AG64,CHAR(160),""))),0),2)&gt;
ROUND(IFERROR(VALUE(TRIM(SUBSTITUTE(O64,CHAR(160),""))),0),2),
"KO : Le montant retenu est supérieur au montant présenté. Merci de revoir la ligne de contributions ou plafonner son montant.",
ROUND(IFERROR(VALUE(TRIM(SUBSTITUTE(O64,CHAR(160),""))),0),2)=0,
"",
ROUND(IFERROR(VALUE(TRIM(SUBSTITUTE(AG64,CHAR(160),""))),0),2)=
ROUND(IFERROR(VALUE(TRIM(SUBSTITUTE(O64,CHAR(160),""))),0),2),
"OK",
ROUND(IFERROR(VALUE(TRIM(SUBSTITUTE(AG64,CHAR(160),""))),0),2)=0,
"Attention : Montant présenté entièrement rejeté.",
ROUND(IFERROR(VALUE(TRIM(SUBSTITUTE(AG64,CHAR(160),""))),0),2)&lt;
ROUND(IFERROR(VALUE(TRIM(SUBSTITUTE(O64,CHAR(160),""))),0),2),
"Attention : Montant présenté partiellement rejeté.",
TRUE,""
))</f>
        <v/>
      </c>
      <c r="AJ64" s="282" t="str">
        <f t="shared" si="24"/>
        <v/>
      </c>
    </row>
    <row r="65" spans="1:36" ht="15" customHeight="1">
      <c r="A65" s="106">
        <v>61</v>
      </c>
      <c r="B65" s="269"/>
      <c r="C65" s="7"/>
      <c r="D65" s="7"/>
      <c r="E65" s="271"/>
      <c r="F65" s="7"/>
      <c r="G65" s="285"/>
      <c r="H65" s="7"/>
      <c r="I65" s="273"/>
      <c r="J65" s="274"/>
      <c r="K65" s="273"/>
      <c r="L65" s="273"/>
      <c r="M65" s="709" t="str">
        <f t="shared" si="5"/>
        <v/>
      </c>
      <c r="N65" s="275"/>
      <c r="O65" s="276" t="str">
        <f t="shared" si="22"/>
        <v/>
      </c>
      <c r="P65" s="7"/>
      <c r="Q65" s="286"/>
      <c r="R65" s="287" t="str">
        <f t="shared" si="25"/>
        <v/>
      </c>
      <c r="S65" s="288" t="str">
        <f t="shared" si="26"/>
        <v/>
      </c>
      <c r="T65" s="288" t="str">
        <f t="shared" si="27"/>
        <v/>
      </c>
      <c r="U65" s="288" t="str">
        <f t="shared" si="28"/>
        <v/>
      </c>
      <c r="V65" s="288" t="str">
        <f t="shared" si="29"/>
        <v/>
      </c>
      <c r="W65" s="67" t="str">
        <f t="shared" si="30"/>
        <v/>
      </c>
      <c r="X65" s="288" t="str">
        <f t="shared" si="31"/>
        <v/>
      </c>
      <c r="Y65" s="68" t="str">
        <f t="shared" si="32"/>
        <v/>
      </c>
      <c r="Z65" s="288" t="str">
        <f t="shared" si="33"/>
        <v/>
      </c>
      <c r="AA65" s="68" t="str">
        <f t="shared" si="34"/>
        <v/>
      </c>
      <c r="AB65" s="281" t="str">
        <f t="shared" si="16"/>
        <v/>
      </c>
      <c r="AC65" s="709" t="str">
        <f t="shared" si="17"/>
        <v/>
      </c>
      <c r="AD65" s="20" t="str">
        <f t="shared" si="35"/>
        <v/>
      </c>
      <c r="AE65" s="288" t="str">
        <f t="shared" si="23"/>
        <v/>
      </c>
      <c r="AF65" s="161"/>
      <c r="AG65" s="711" t="str">
        <f t="shared" si="19"/>
        <v/>
      </c>
      <c r="AH65" s="289"/>
      <c r="AI65" s="284" t="str" cm="1">
        <f t="array" ref="AI65">IF(OR(AG65="",O65=""),"",_xlfn.IFS(
ROUND(IFERROR(VALUE(TRIM(SUBSTITUTE(AG65,CHAR(160),""))),0),2)&gt;
ROUND(IFERROR(VALUE(TRIM(SUBSTITUTE(O65,CHAR(160),""))),0),2),
"KO : Le montant retenu est supérieur au montant présenté. Merci de revoir la ligne de contributions ou plafonner son montant.",
ROUND(IFERROR(VALUE(TRIM(SUBSTITUTE(O65,CHAR(160),""))),0),2)=0,
"",
ROUND(IFERROR(VALUE(TRIM(SUBSTITUTE(AG65,CHAR(160),""))),0),2)=
ROUND(IFERROR(VALUE(TRIM(SUBSTITUTE(O65,CHAR(160),""))),0),2),
"OK",
ROUND(IFERROR(VALUE(TRIM(SUBSTITUTE(AG65,CHAR(160),""))),0),2)=0,
"Attention : Montant présenté entièrement rejeté.",
ROUND(IFERROR(VALUE(TRIM(SUBSTITUTE(AG65,CHAR(160),""))),0),2)&lt;
ROUND(IFERROR(VALUE(TRIM(SUBSTITUTE(O65,CHAR(160),""))),0),2),
"Attention : Montant présenté partiellement rejeté.",
TRUE,""
))</f>
        <v/>
      </c>
      <c r="AJ65" s="282" t="str">
        <f t="shared" si="24"/>
        <v/>
      </c>
    </row>
    <row r="66" spans="1:36" ht="15" customHeight="1">
      <c r="A66" s="106">
        <v>62</v>
      </c>
      <c r="B66" s="269"/>
      <c r="C66" s="7"/>
      <c r="D66" s="7"/>
      <c r="E66" s="271"/>
      <c r="F66" s="7"/>
      <c r="G66" s="285"/>
      <c r="H66" s="7"/>
      <c r="I66" s="273"/>
      <c r="J66" s="274"/>
      <c r="K66" s="273"/>
      <c r="L66" s="273"/>
      <c r="M66" s="709" t="str">
        <f t="shared" si="5"/>
        <v/>
      </c>
      <c r="N66" s="275"/>
      <c r="O66" s="276" t="str">
        <f t="shared" si="22"/>
        <v/>
      </c>
      <c r="P66" s="7"/>
      <c r="Q66" s="286"/>
      <c r="R66" s="287" t="str">
        <f t="shared" si="25"/>
        <v/>
      </c>
      <c r="S66" s="288" t="str">
        <f t="shared" si="26"/>
        <v/>
      </c>
      <c r="T66" s="288" t="str">
        <f t="shared" si="27"/>
        <v/>
      </c>
      <c r="U66" s="288" t="str">
        <f t="shared" si="28"/>
        <v/>
      </c>
      <c r="V66" s="288" t="str">
        <f t="shared" si="29"/>
        <v/>
      </c>
      <c r="W66" s="67" t="str">
        <f t="shared" si="30"/>
        <v/>
      </c>
      <c r="X66" s="288" t="str">
        <f t="shared" si="31"/>
        <v/>
      </c>
      <c r="Y66" s="68" t="str">
        <f t="shared" si="32"/>
        <v/>
      </c>
      <c r="Z66" s="288" t="str">
        <f t="shared" si="33"/>
        <v/>
      </c>
      <c r="AA66" s="68" t="str">
        <f t="shared" si="34"/>
        <v/>
      </c>
      <c r="AB66" s="281" t="str">
        <f t="shared" si="16"/>
        <v/>
      </c>
      <c r="AC66" s="709" t="str">
        <f t="shared" si="17"/>
        <v/>
      </c>
      <c r="AD66" s="20" t="str">
        <f t="shared" si="35"/>
        <v/>
      </c>
      <c r="AE66" s="288" t="str">
        <f t="shared" si="23"/>
        <v/>
      </c>
      <c r="AF66" s="161"/>
      <c r="AG66" s="711" t="str">
        <f t="shared" si="19"/>
        <v/>
      </c>
      <c r="AH66" s="289"/>
      <c r="AI66" s="284" t="str" cm="1">
        <f t="array" ref="AI66">IF(OR(AG66="",O66=""),"",_xlfn.IFS(
ROUND(IFERROR(VALUE(TRIM(SUBSTITUTE(AG66,CHAR(160),""))),0),2)&gt;
ROUND(IFERROR(VALUE(TRIM(SUBSTITUTE(O66,CHAR(160),""))),0),2),
"KO : Le montant retenu est supérieur au montant présenté. Merci de revoir la ligne de contributions ou plafonner son montant.",
ROUND(IFERROR(VALUE(TRIM(SUBSTITUTE(O66,CHAR(160),""))),0),2)=0,
"",
ROUND(IFERROR(VALUE(TRIM(SUBSTITUTE(AG66,CHAR(160),""))),0),2)=
ROUND(IFERROR(VALUE(TRIM(SUBSTITUTE(O66,CHAR(160),""))),0),2),
"OK",
ROUND(IFERROR(VALUE(TRIM(SUBSTITUTE(AG66,CHAR(160),""))),0),2)=0,
"Attention : Montant présenté entièrement rejeté.",
ROUND(IFERROR(VALUE(TRIM(SUBSTITUTE(AG66,CHAR(160),""))),0),2)&lt;
ROUND(IFERROR(VALUE(TRIM(SUBSTITUTE(O66,CHAR(160),""))),0),2),
"Attention : Montant présenté partiellement rejeté.",
TRUE,""
))</f>
        <v/>
      </c>
      <c r="AJ66" s="282" t="str">
        <f t="shared" si="24"/>
        <v/>
      </c>
    </row>
    <row r="67" spans="1:36" ht="15" customHeight="1">
      <c r="A67" s="106">
        <v>63</v>
      </c>
      <c r="B67" s="269"/>
      <c r="C67" s="7"/>
      <c r="D67" s="7"/>
      <c r="E67" s="271"/>
      <c r="F67" s="7"/>
      <c r="G67" s="285"/>
      <c r="H67" s="7"/>
      <c r="I67" s="273"/>
      <c r="J67" s="274"/>
      <c r="K67" s="273"/>
      <c r="L67" s="273"/>
      <c r="M67" s="709" t="str">
        <f t="shared" si="5"/>
        <v/>
      </c>
      <c r="N67" s="275"/>
      <c r="O67" s="276" t="str">
        <f t="shared" si="22"/>
        <v/>
      </c>
      <c r="P67" s="7"/>
      <c r="Q67" s="286"/>
      <c r="R67" s="287" t="str">
        <f t="shared" si="25"/>
        <v/>
      </c>
      <c r="S67" s="288" t="str">
        <f t="shared" si="26"/>
        <v/>
      </c>
      <c r="T67" s="288" t="str">
        <f t="shared" si="27"/>
        <v/>
      </c>
      <c r="U67" s="288" t="str">
        <f t="shared" si="28"/>
        <v/>
      </c>
      <c r="V67" s="288" t="str">
        <f t="shared" si="29"/>
        <v/>
      </c>
      <c r="W67" s="67" t="str">
        <f t="shared" si="30"/>
        <v/>
      </c>
      <c r="X67" s="288" t="str">
        <f t="shared" si="31"/>
        <v/>
      </c>
      <c r="Y67" s="68" t="str">
        <f t="shared" si="32"/>
        <v/>
      </c>
      <c r="Z67" s="288" t="str">
        <f t="shared" si="33"/>
        <v/>
      </c>
      <c r="AA67" s="68" t="str">
        <f t="shared" si="34"/>
        <v/>
      </c>
      <c r="AB67" s="281" t="str">
        <f t="shared" si="16"/>
        <v/>
      </c>
      <c r="AC67" s="709" t="str">
        <f t="shared" si="17"/>
        <v/>
      </c>
      <c r="AD67" s="20" t="str">
        <f t="shared" si="35"/>
        <v/>
      </c>
      <c r="AE67" s="288" t="str">
        <f t="shared" si="23"/>
        <v/>
      </c>
      <c r="AF67" s="161"/>
      <c r="AG67" s="711" t="str">
        <f t="shared" si="19"/>
        <v/>
      </c>
      <c r="AH67" s="289"/>
      <c r="AI67" s="284" t="str" cm="1">
        <f t="array" ref="AI67">IF(OR(AG67="",O67=""),"",_xlfn.IFS(
ROUND(IFERROR(VALUE(TRIM(SUBSTITUTE(AG67,CHAR(160),""))),0),2)&gt;
ROUND(IFERROR(VALUE(TRIM(SUBSTITUTE(O67,CHAR(160),""))),0),2),
"KO : Le montant retenu est supérieur au montant présenté. Merci de revoir la ligne de contributions ou plafonner son montant.",
ROUND(IFERROR(VALUE(TRIM(SUBSTITUTE(O67,CHAR(160),""))),0),2)=0,
"",
ROUND(IFERROR(VALUE(TRIM(SUBSTITUTE(AG67,CHAR(160),""))),0),2)=
ROUND(IFERROR(VALUE(TRIM(SUBSTITUTE(O67,CHAR(160),""))),0),2),
"OK",
ROUND(IFERROR(VALUE(TRIM(SUBSTITUTE(AG67,CHAR(160),""))),0),2)=0,
"Attention : Montant présenté entièrement rejeté.",
ROUND(IFERROR(VALUE(TRIM(SUBSTITUTE(AG67,CHAR(160),""))),0),2)&lt;
ROUND(IFERROR(VALUE(TRIM(SUBSTITUTE(O67,CHAR(160),""))),0),2),
"Attention : Montant présenté partiellement rejeté.",
TRUE,""
))</f>
        <v/>
      </c>
      <c r="AJ67" s="282" t="str">
        <f t="shared" si="24"/>
        <v/>
      </c>
    </row>
    <row r="68" spans="1:36" ht="15" customHeight="1">
      <c r="A68" s="106">
        <v>64</v>
      </c>
      <c r="B68" s="269"/>
      <c r="C68" s="7"/>
      <c r="D68" s="7"/>
      <c r="E68" s="271"/>
      <c r="F68" s="7"/>
      <c r="G68" s="285"/>
      <c r="H68" s="7"/>
      <c r="I68" s="273"/>
      <c r="J68" s="274"/>
      <c r="K68" s="273"/>
      <c r="L68" s="273"/>
      <c r="M68" s="709" t="str">
        <f t="shared" si="5"/>
        <v/>
      </c>
      <c r="N68" s="275"/>
      <c r="O68" s="276" t="str">
        <f t="shared" ref="O68:O99" si="36">IF(K68=0,"",((N68/K68)*M68)*G68)</f>
        <v/>
      </c>
      <c r="P68" s="7"/>
      <c r="Q68" s="286"/>
      <c r="R68" s="287" t="str">
        <f t="shared" si="25"/>
        <v/>
      </c>
      <c r="S68" s="288" t="str">
        <f t="shared" si="26"/>
        <v/>
      </c>
      <c r="T68" s="288" t="str">
        <f t="shared" si="27"/>
        <v/>
      </c>
      <c r="U68" s="288" t="str">
        <f t="shared" si="28"/>
        <v/>
      </c>
      <c r="V68" s="288" t="str">
        <f t="shared" si="29"/>
        <v/>
      </c>
      <c r="W68" s="67" t="str">
        <f t="shared" si="30"/>
        <v/>
      </c>
      <c r="X68" s="288" t="str">
        <f t="shared" si="31"/>
        <v/>
      </c>
      <c r="Y68" s="68" t="str">
        <f t="shared" si="32"/>
        <v/>
      </c>
      <c r="Z68" s="288" t="str">
        <f t="shared" si="33"/>
        <v/>
      </c>
      <c r="AA68" s="68" t="str">
        <f t="shared" si="34"/>
        <v/>
      </c>
      <c r="AB68" s="281" t="str">
        <f t="shared" si="16"/>
        <v/>
      </c>
      <c r="AC68" s="709" t="str">
        <f t="shared" si="17"/>
        <v/>
      </c>
      <c r="AD68" s="20" t="str">
        <f t="shared" si="35"/>
        <v/>
      </c>
      <c r="AE68" s="288" t="str">
        <f t="shared" ref="AE68:AE104" si="37">IF(P68="","",P68)</f>
        <v/>
      </c>
      <c r="AF68" s="161"/>
      <c r="AG68" s="711" t="str">
        <f t="shared" si="19"/>
        <v/>
      </c>
      <c r="AH68" s="289"/>
      <c r="AI68" s="284" t="str" cm="1">
        <f t="array" ref="AI68">IF(OR(AG68="",O68=""),"",_xlfn.IFS(
ROUND(IFERROR(VALUE(TRIM(SUBSTITUTE(AG68,CHAR(160),""))),0),2)&gt;
ROUND(IFERROR(VALUE(TRIM(SUBSTITUTE(O68,CHAR(160),""))),0),2),
"KO : Le montant retenu est supérieur au montant présenté. Merci de revoir la ligne de contributions ou plafonner son montant.",
ROUND(IFERROR(VALUE(TRIM(SUBSTITUTE(O68,CHAR(160),""))),0),2)=0,
"",
ROUND(IFERROR(VALUE(TRIM(SUBSTITUTE(AG68,CHAR(160),""))),0),2)=
ROUND(IFERROR(VALUE(TRIM(SUBSTITUTE(O68,CHAR(160),""))),0),2),
"OK",
ROUND(IFERROR(VALUE(TRIM(SUBSTITUTE(AG68,CHAR(160),""))),0),2)=0,
"Attention : Montant présenté entièrement rejeté.",
ROUND(IFERROR(VALUE(TRIM(SUBSTITUTE(AG68,CHAR(160),""))),0),2)&lt;
ROUND(IFERROR(VALUE(TRIM(SUBSTITUTE(O68,CHAR(160),""))),0),2),
"Attention : Montant présenté partiellement rejeté.",
TRUE,""
))</f>
        <v/>
      </c>
      <c r="AJ68" s="282" t="str">
        <f t="shared" ref="AJ68:AJ104" si="38">IF(OR(O68="",AG68=""),"",IFERROR(VALUE(TRIM(SUBSTITUTE(O68,CHAR(160),""))),0)-IFERROR(VALUE(TRIM(SUBSTITUTE(AG68,CHAR(160),""))),0))</f>
        <v/>
      </c>
    </row>
    <row r="69" spans="1:36" ht="15" customHeight="1">
      <c r="A69" s="106">
        <v>65</v>
      </c>
      <c r="B69" s="269"/>
      <c r="C69" s="7"/>
      <c r="D69" s="7"/>
      <c r="E69" s="271"/>
      <c r="F69" s="7"/>
      <c r="G69" s="285"/>
      <c r="H69" s="7"/>
      <c r="I69" s="273"/>
      <c r="J69" s="274"/>
      <c r="K69" s="273"/>
      <c r="L69" s="273"/>
      <c r="M69" s="709" t="str">
        <f t="shared" si="5"/>
        <v/>
      </c>
      <c r="N69" s="275"/>
      <c r="O69" s="276" t="str">
        <f t="shared" si="36"/>
        <v/>
      </c>
      <c r="P69" s="7"/>
      <c r="Q69" s="286"/>
      <c r="R69" s="287" t="str">
        <f t="shared" si="25"/>
        <v/>
      </c>
      <c r="S69" s="288" t="str">
        <f t="shared" si="26"/>
        <v/>
      </c>
      <c r="T69" s="288" t="str">
        <f t="shared" si="27"/>
        <v/>
      </c>
      <c r="U69" s="288" t="str">
        <f t="shared" si="28"/>
        <v/>
      </c>
      <c r="V69" s="288" t="str">
        <f t="shared" si="29"/>
        <v/>
      </c>
      <c r="W69" s="67" t="str">
        <f t="shared" si="30"/>
        <v/>
      </c>
      <c r="X69" s="288" t="str">
        <f t="shared" si="31"/>
        <v/>
      </c>
      <c r="Y69" s="68" t="str">
        <f t="shared" si="32"/>
        <v/>
      </c>
      <c r="Z69" s="288" t="str">
        <f t="shared" si="33"/>
        <v/>
      </c>
      <c r="AA69" s="68" t="str">
        <f t="shared" si="34"/>
        <v/>
      </c>
      <c r="AB69" s="281" t="str">
        <f t="shared" si="16"/>
        <v/>
      </c>
      <c r="AC69" s="709" t="str">
        <f t="shared" si="17"/>
        <v/>
      </c>
      <c r="AD69" s="20" t="str">
        <f t="shared" si="35"/>
        <v/>
      </c>
      <c r="AE69" s="288" t="str">
        <f t="shared" si="37"/>
        <v/>
      </c>
      <c r="AF69" s="161"/>
      <c r="AG69" s="711" t="str">
        <f t="shared" si="19"/>
        <v/>
      </c>
      <c r="AH69" s="289"/>
      <c r="AI69" s="284" t="str" cm="1">
        <f t="array" ref="AI69">IF(OR(AG69="",O69=""),"",_xlfn.IFS(
ROUND(IFERROR(VALUE(TRIM(SUBSTITUTE(AG69,CHAR(160),""))),0),2)&gt;
ROUND(IFERROR(VALUE(TRIM(SUBSTITUTE(O69,CHAR(160),""))),0),2),
"KO : Le montant retenu est supérieur au montant présenté. Merci de revoir la ligne de contributions ou plafonner son montant.",
ROUND(IFERROR(VALUE(TRIM(SUBSTITUTE(O69,CHAR(160),""))),0),2)=0,
"",
ROUND(IFERROR(VALUE(TRIM(SUBSTITUTE(AG69,CHAR(160),""))),0),2)=
ROUND(IFERROR(VALUE(TRIM(SUBSTITUTE(O69,CHAR(160),""))),0),2),
"OK",
ROUND(IFERROR(VALUE(TRIM(SUBSTITUTE(AG69,CHAR(160),""))),0),2)=0,
"Attention : Montant présenté entièrement rejeté.",
ROUND(IFERROR(VALUE(TRIM(SUBSTITUTE(AG69,CHAR(160),""))),0),2)&lt;
ROUND(IFERROR(VALUE(TRIM(SUBSTITUTE(O69,CHAR(160),""))),0),2),
"Attention : Montant présenté partiellement rejeté.",
TRUE,""
))</f>
        <v/>
      </c>
      <c r="AJ69" s="282" t="str">
        <f t="shared" si="38"/>
        <v/>
      </c>
    </row>
    <row r="70" spans="1:36" ht="15" customHeight="1">
      <c r="A70" s="106">
        <v>66</v>
      </c>
      <c r="B70" s="269"/>
      <c r="C70" s="7"/>
      <c r="D70" s="7"/>
      <c r="E70" s="271"/>
      <c r="F70" s="7"/>
      <c r="G70" s="285"/>
      <c r="H70" s="7"/>
      <c r="I70" s="273"/>
      <c r="J70" s="274"/>
      <c r="K70" s="273"/>
      <c r="L70" s="273"/>
      <c r="M70" s="709" t="str">
        <f t="shared" ref="M70:M104" si="39">IF(K70="","",L70/365)</f>
        <v/>
      </c>
      <c r="N70" s="275"/>
      <c r="O70" s="276" t="str">
        <f t="shared" si="36"/>
        <v/>
      </c>
      <c r="P70" s="7"/>
      <c r="Q70" s="286"/>
      <c r="R70" s="287" t="str">
        <f t="shared" ref="R70:R87" si="40">IF(B70="","",B70)</f>
        <v/>
      </c>
      <c r="S70" s="288" t="str">
        <f t="shared" ref="S70:S87" si="41">IF(C70="","",C70)</f>
        <v/>
      </c>
      <c r="T70" s="288" t="str">
        <f t="shared" ref="T70:T87" si="42">IF(D70="","",D70)</f>
        <v/>
      </c>
      <c r="U70" s="288" t="str">
        <f t="shared" ref="U70:U87" si="43">IF(E70="","",E70)</f>
        <v/>
      </c>
      <c r="V70" s="288" t="str">
        <f t="shared" ref="V70:V87" si="44">IF(F70="","",F70)</f>
        <v/>
      </c>
      <c r="W70" s="67" t="str">
        <f t="shared" ref="W70:W87" si="45">IF(G70="","",G70)</f>
        <v/>
      </c>
      <c r="X70" s="288" t="str">
        <f t="shared" ref="X70:X87" si="46">IF(H70="","",H70)</f>
        <v/>
      </c>
      <c r="Y70" s="68" t="str">
        <f t="shared" ref="Y70:Y87" si="47">IF(I70="","",I70)</f>
        <v/>
      </c>
      <c r="Z70" s="288" t="str">
        <f t="shared" ref="Z70:Z87" si="48">IF(J70="","",J70)</f>
        <v/>
      </c>
      <c r="AA70" s="68" t="str">
        <f t="shared" si="34"/>
        <v/>
      </c>
      <c r="AB70" s="281" t="str">
        <f t="shared" ref="AB70:AB104" si="49">IF(L70="","",L70)</f>
        <v/>
      </c>
      <c r="AC70" s="709" t="str">
        <f t="shared" ref="AC70:AC104" si="50">IF(AA70="","",AB70/365)</f>
        <v/>
      </c>
      <c r="AD70" s="20" t="str">
        <f t="shared" si="35"/>
        <v/>
      </c>
      <c r="AE70" s="288" t="str">
        <f t="shared" si="37"/>
        <v/>
      </c>
      <c r="AF70" s="161"/>
      <c r="AG70" s="711" t="str">
        <f t="shared" ref="AG70:AG104" si="51">IF(AA70="","",((AD70/AA70)*AC70)*W70)</f>
        <v/>
      </c>
      <c r="AH70" s="289"/>
      <c r="AI70" s="284" t="str" cm="1">
        <f t="array" ref="AI70">IF(OR(AG70="",O70=""),"",_xlfn.IFS(
ROUND(IFERROR(VALUE(TRIM(SUBSTITUTE(AG70,CHAR(160),""))),0),2)&gt;
ROUND(IFERROR(VALUE(TRIM(SUBSTITUTE(O70,CHAR(160),""))),0),2),
"KO : Le montant retenu est supérieur au montant présenté. Merci de revoir la ligne de contributions ou plafonner son montant.",
ROUND(IFERROR(VALUE(TRIM(SUBSTITUTE(O70,CHAR(160),""))),0),2)=0,
"",
ROUND(IFERROR(VALUE(TRIM(SUBSTITUTE(AG70,CHAR(160),""))),0),2)=
ROUND(IFERROR(VALUE(TRIM(SUBSTITUTE(O70,CHAR(160),""))),0),2),
"OK",
ROUND(IFERROR(VALUE(TRIM(SUBSTITUTE(AG70,CHAR(160),""))),0),2)=0,
"Attention : Montant présenté entièrement rejeté.",
ROUND(IFERROR(VALUE(TRIM(SUBSTITUTE(AG70,CHAR(160),""))),0),2)&lt;
ROUND(IFERROR(VALUE(TRIM(SUBSTITUTE(O70,CHAR(160),""))),0),2),
"Attention : Montant présenté partiellement rejeté.",
TRUE,""
))</f>
        <v/>
      </c>
      <c r="AJ70" s="282" t="str">
        <f t="shared" si="38"/>
        <v/>
      </c>
    </row>
    <row r="71" spans="1:36" ht="15" customHeight="1">
      <c r="A71" s="106">
        <v>67</v>
      </c>
      <c r="B71" s="269"/>
      <c r="C71" s="7"/>
      <c r="D71" s="7"/>
      <c r="E71" s="271"/>
      <c r="F71" s="7"/>
      <c r="G71" s="285"/>
      <c r="H71" s="7"/>
      <c r="I71" s="273"/>
      <c r="J71" s="274"/>
      <c r="K71" s="273"/>
      <c r="L71" s="273"/>
      <c r="M71" s="709" t="str">
        <f t="shared" si="39"/>
        <v/>
      </c>
      <c r="N71" s="275"/>
      <c r="O71" s="276" t="str">
        <f t="shared" si="36"/>
        <v/>
      </c>
      <c r="P71" s="7"/>
      <c r="Q71" s="286"/>
      <c r="R71" s="287" t="str">
        <f t="shared" si="40"/>
        <v/>
      </c>
      <c r="S71" s="288" t="str">
        <f t="shared" si="41"/>
        <v/>
      </c>
      <c r="T71" s="288" t="str">
        <f t="shared" si="42"/>
        <v/>
      </c>
      <c r="U71" s="288" t="str">
        <f t="shared" si="43"/>
        <v/>
      </c>
      <c r="V71" s="288" t="str">
        <f t="shared" si="44"/>
        <v/>
      </c>
      <c r="W71" s="67" t="str">
        <f t="shared" si="45"/>
        <v/>
      </c>
      <c r="X71" s="288" t="str">
        <f t="shared" si="46"/>
        <v/>
      </c>
      <c r="Y71" s="68" t="str">
        <f t="shared" si="47"/>
        <v/>
      </c>
      <c r="Z71" s="288" t="str">
        <f t="shared" si="48"/>
        <v/>
      </c>
      <c r="AA71" s="68" t="str">
        <f t="shared" si="34"/>
        <v/>
      </c>
      <c r="AB71" s="281" t="str">
        <f t="shared" si="49"/>
        <v/>
      </c>
      <c r="AC71" s="709" t="str">
        <f t="shared" si="50"/>
        <v/>
      </c>
      <c r="AD71" s="20" t="str">
        <f t="shared" si="35"/>
        <v/>
      </c>
      <c r="AE71" s="288" t="str">
        <f t="shared" si="37"/>
        <v/>
      </c>
      <c r="AF71" s="161"/>
      <c r="AG71" s="711" t="str">
        <f t="shared" si="51"/>
        <v/>
      </c>
      <c r="AH71" s="289"/>
      <c r="AI71" s="284" t="str" cm="1">
        <f t="array" ref="AI71">IF(OR(AG71="",O71=""),"",_xlfn.IFS(
ROUND(IFERROR(VALUE(TRIM(SUBSTITUTE(AG71,CHAR(160),""))),0),2)&gt;
ROUND(IFERROR(VALUE(TRIM(SUBSTITUTE(O71,CHAR(160),""))),0),2),
"KO : Le montant retenu est supérieur au montant présenté. Merci de revoir la ligne de contributions ou plafonner son montant.",
ROUND(IFERROR(VALUE(TRIM(SUBSTITUTE(O71,CHAR(160),""))),0),2)=0,
"",
ROUND(IFERROR(VALUE(TRIM(SUBSTITUTE(AG71,CHAR(160),""))),0),2)=
ROUND(IFERROR(VALUE(TRIM(SUBSTITUTE(O71,CHAR(160),""))),0),2),
"OK",
ROUND(IFERROR(VALUE(TRIM(SUBSTITUTE(AG71,CHAR(160),""))),0),2)=0,
"Attention : Montant présenté entièrement rejeté.",
ROUND(IFERROR(VALUE(TRIM(SUBSTITUTE(AG71,CHAR(160),""))),0),2)&lt;
ROUND(IFERROR(VALUE(TRIM(SUBSTITUTE(O71,CHAR(160),""))),0),2),
"Attention : Montant présenté partiellement rejeté.",
TRUE,""
))</f>
        <v/>
      </c>
      <c r="AJ71" s="282" t="str">
        <f t="shared" si="38"/>
        <v/>
      </c>
    </row>
    <row r="72" spans="1:36" ht="15" customHeight="1">
      <c r="A72" s="106">
        <v>68</v>
      </c>
      <c r="B72" s="269"/>
      <c r="C72" s="7"/>
      <c r="D72" s="7"/>
      <c r="E72" s="271"/>
      <c r="F72" s="7"/>
      <c r="G72" s="285"/>
      <c r="H72" s="7"/>
      <c r="I72" s="273"/>
      <c r="J72" s="274"/>
      <c r="K72" s="273"/>
      <c r="L72" s="273"/>
      <c r="M72" s="709" t="str">
        <f t="shared" si="39"/>
        <v/>
      </c>
      <c r="N72" s="275"/>
      <c r="O72" s="276" t="str">
        <f t="shared" si="36"/>
        <v/>
      </c>
      <c r="P72" s="7"/>
      <c r="Q72" s="286"/>
      <c r="R72" s="287" t="str">
        <f t="shared" si="40"/>
        <v/>
      </c>
      <c r="S72" s="288" t="str">
        <f t="shared" si="41"/>
        <v/>
      </c>
      <c r="T72" s="288" t="str">
        <f t="shared" si="42"/>
        <v/>
      </c>
      <c r="U72" s="288" t="str">
        <f t="shared" si="43"/>
        <v/>
      </c>
      <c r="V72" s="288" t="str">
        <f t="shared" si="44"/>
        <v/>
      </c>
      <c r="W72" s="67" t="str">
        <f t="shared" si="45"/>
        <v/>
      </c>
      <c r="X72" s="288" t="str">
        <f t="shared" si="46"/>
        <v/>
      </c>
      <c r="Y72" s="68" t="str">
        <f t="shared" si="47"/>
        <v/>
      </c>
      <c r="Z72" s="288" t="str">
        <f t="shared" si="48"/>
        <v/>
      </c>
      <c r="AA72" s="68" t="str">
        <f t="shared" ref="AA72:AA104" si="52">IF(K72="","",K72)</f>
        <v/>
      </c>
      <c r="AB72" s="281" t="str">
        <f t="shared" si="49"/>
        <v/>
      </c>
      <c r="AC72" s="709" t="str">
        <f t="shared" si="50"/>
        <v/>
      </c>
      <c r="AD72" s="20" t="str">
        <f t="shared" si="35"/>
        <v/>
      </c>
      <c r="AE72" s="288" t="str">
        <f t="shared" si="37"/>
        <v/>
      </c>
      <c r="AF72" s="161"/>
      <c r="AG72" s="711" t="str">
        <f t="shared" si="51"/>
        <v/>
      </c>
      <c r="AH72" s="289"/>
      <c r="AI72" s="284" t="str" cm="1">
        <f t="array" ref="AI72">IF(OR(AG72="",O72=""),"",_xlfn.IFS(
ROUND(IFERROR(VALUE(TRIM(SUBSTITUTE(AG72,CHAR(160),""))),0),2)&gt;
ROUND(IFERROR(VALUE(TRIM(SUBSTITUTE(O72,CHAR(160),""))),0),2),
"KO : Le montant retenu est supérieur au montant présenté. Merci de revoir la ligne de contributions ou plafonner son montant.",
ROUND(IFERROR(VALUE(TRIM(SUBSTITUTE(O72,CHAR(160),""))),0),2)=0,
"",
ROUND(IFERROR(VALUE(TRIM(SUBSTITUTE(AG72,CHAR(160),""))),0),2)=
ROUND(IFERROR(VALUE(TRIM(SUBSTITUTE(O72,CHAR(160),""))),0),2),
"OK",
ROUND(IFERROR(VALUE(TRIM(SUBSTITUTE(AG72,CHAR(160),""))),0),2)=0,
"Attention : Montant présenté entièrement rejeté.",
ROUND(IFERROR(VALUE(TRIM(SUBSTITUTE(AG72,CHAR(160),""))),0),2)&lt;
ROUND(IFERROR(VALUE(TRIM(SUBSTITUTE(O72,CHAR(160),""))),0),2),
"Attention : Montant présenté partiellement rejeté.",
TRUE,""
))</f>
        <v/>
      </c>
      <c r="AJ72" s="282" t="str">
        <f t="shared" si="38"/>
        <v/>
      </c>
    </row>
    <row r="73" spans="1:36" ht="15" customHeight="1">
      <c r="A73" s="106">
        <v>69</v>
      </c>
      <c r="B73" s="269"/>
      <c r="C73" s="7"/>
      <c r="D73" s="7"/>
      <c r="E73" s="271"/>
      <c r="F73" s="7"/>
      <c r="G73" s="285"/>
      <c r="H73" s="7"/>
      <c r="I73" s="273"/>
      <c r="J73" s="274"/>
      <c r="K73" s="273"/>
      <c r="L73" s="273"/>
      <c r="M73" s="709" t="str">
        <f t="shared" si="39"/>
        <v/>
      </c>
      <c r="N73" s="275"/>
      <c r="O73" s="276" t="str">
        <f t="shared" si="36"/>
        <v/>
      </c>
      <c r="P73" s="7"/>
      <c r="Q73" s="286"/>
      <c r="R73" s="287" t="str">
        <f t="shared" si="40"/>
        <v/>
      </c>
      <c r="S73" s="288" t="str">
        <f t="shared" si="41"/>
        <v/>
      </c>
      <c r="T73" s="288" t="str">
        <f t="shared" si="42"/>
        <v/>
      </c>
      <c r="U73" s="288" t="str">
        <f t="shared" si="43"/>
        <v/>
      </c>
      <c r="V73" s="288" t="str">
        <f t="shared" si="44"/>
        <v/>
      </c>
      <c r="W73" s="67" t="str">
        <f t="shared" si="45"/>
        <v/>
      </c>
      <c r="X73" s="288" t="str">
        <f t="shared" si="46"/>
        <v/>
      </c>
      <c r="Y73" s="68" t="str">
        <f t="shared" si="47"/>
        <v/>
      </c>
      <c r="Z73" s="288" t="str">
        <f t="shared" si="48"/>
        <v/>
      </c>
      <c r="AA73" s="68" t="str">
        <f t="shared" si="52"/>
        <v/>
      </c>
      <c r="AB73" s="281" t="str">
        <f t="shared" si="49"/>
        <v/>
      </c>
      <c r="AC73" s="709" t="str">
        <f t="shared" si="50"/>
        <v/>
      </c>
      <c r="AD73" s="20" t="str">
        <f t="shared" si="35"/>
        <v/>
      </c>
      <c r="AE73" s="288" t="str">
        <f t="shared" si="37"/>
        <v/>
      </c>
      <c r="AF73" s="161"/>
      <c r="AG73" s="711" t="str">
        <f t="shared" si="51"/>
        <v/>
      </c>
      <c r="AH73" s="289"/>
      <c r="AI73" s="284" t="str" cm="1">
        <f t="array" ref="AI73">IF(OR(AG73="",O73=""),"",_xlfn.IFS(
ROUND(IFERROR(VALUE(TRIM(SUBSTITUTE(AG73,CHAR(160),""))),0),2)&gt;
ROUND(IFERROR(VALUE(TRIM(SUBSTITUTE(O73,CHAR(160),""))),0),2),
"KO : Le montant retenu est supérieur au montant présenté. Merci de revoir la ligne de contributions ou plafonner son montant.",
ROUND(IFERROR(VALUE(TRIM(SUBSTITUTE(O73,CHAR(160),""))),0),2)=0,
"",
ROUND(IFERROR(VALUE(TRIM(SUBSTITUTE(AG73,CHAR(160),""))),0),2)=
ROUND(IFERROR(VALUE(TRIM(SUBSTITUTE(O73,CHAR(160),""))),0),2),
"OK",
ROUND(IFERROR(VALUE(TRIM(SUBSTITUTE(AG73,CHAR(160),""))),0),2)=0,
"Attention : Montant présenté entièrement rejeté.",
ROUND(IFERROR(VALUE(TRIM(SUBSTITUTE(AG73,CHAR(160),""))),0),2)&lt;
ROUND(IFERROR(VALUE(TRIM(SUBSTITUTE(O73,CHAR(160),""))),0),2),
"Attention : Montant présenté partiellement rejeté.",
TRUE,""
))</f>
        <v/>
      </c>
      <c r="AJ73" s="282" t="str">
        <f t="shared" si="38"/>
        <v/>
      </c>
    </row>
    <row r="74" spans="1:36" ht="15" customHeight="1">
      <c r="A74" s="106">
        <v>70</v>
      </c>
      <c r="B74" s="269"/>
      <c r="C74" s="7"/>
      <c r="D74" s="7"/>
      <c r="E74" s="271"/>
      <c r="F74" s="7"/>
      <c r="G74" s="285"/>
      <c r="H74" s="7"/>
      <c r="I74" s="273"/>
      <c r="J74" s="274"/>
      <c r="K74" s="273"/>
      <c r="L74" s="273"/>
      <c r="M74" s="709" t="str">
        <f t="shared" si="39"/>
        <v/>
      </c>
      <c r="N74" s="275"/>
      <c r="O74" s="276" t="str">
        <f t="shared" si="36"/>
        <v/>
      </c>
      <c r="P74" s="7"/>
      <c r="Q74" s="286"/>
      <c r="R74" s="287" t="str">
        <f t="shared" si="40"/>
        <v/>
      </c>
      <c r="S74" s="288" t="str">
        <f t="shared" si="41"/>
        <v/>
      </c>
      <c r="T74" s="288" t="str">
        <f t="shared" si="42"/>
        <v/>
      </c>
      <c r="U74" s="288" t="str">
        <f t="shared" si="43"/>
        <v/>
      </c>
      <c r="V74" s="288" t="str">
        <f t="shared" si="44"/>
        <v/>
      </c>
      <c r="W74" s="67" t="str">
        <f t="shared" si="45"/>
        <v/>
      </c>
      <c r="X74" s="288" t="str">
        <f t="shared" si="46"/>
        <v/>
      </c>
      <c r="Y74" s="68" t="str">
        <f t="shared" si="47"/>
        <v/>
      </c>
      <c r="Z74" s="288" t="str">
        <f t="shared" si="48"/>
        <v/>
      </c>
      <c r="AA74" s="68" t="str">
        <f t="shared" si="52"/>
        <v/>
      </c>
      <c r="AB74" s="281" t="str">
        <f t="shared" si="49"/>
        <v/>
      </c>
      <c r="AC74" s="709" t="str">
        <f t="shared" si="50"/>
        <v/>
      </c>
      <c r="AD74" s="20" t="str">
        <f t="shared" ref="AD74:AD104" si="53">IF(N74="","",N74)</f>
        <v/>
      </c>
      <c r="AE74" s="288" t="str">
        <f t="shared" si="37"/>
        <v/>
      </c>
      <c r="AF74" s="161"/>
      <c r="AG74" s="711" t="str">
        <f t="shared" si="51"/>
        <v/>
      </c>
      <c r="AH74" s="289"/>
      <c r="AI74" s="284" t="str" cm="1">
        <f t="array" ref="AI74">IF(OR(AG74="",O74=""),"",_xlfn.IFS(
ROUND(IFERROR(VALUE(TRIM(SUBSTITUTE(AG74,CHAR(160),""))),0),2)&gt;
ROUND(IFERROR(VALUE(TRIM(SUBSTITUTE(O74,CHAR(160),""))),0),2),
"KO : Le montant retenu est supérieur au montant présenté. Merci de revoir la ligne de contributions ou plafonner son montant.",
ROUND(IFERROR(VALUE(TRIM(SUBSTITUTE(O74,CHAR(160),""))),0),2)=0,
"",
ROUND(IFERROR(VALUE(TRIM(SUBSTITUTE(AG74,CHAR(160),""))),0),2)=
ROUND(IFERROR(VALUE(TRIM(SUBSTITUTE(O74,CHAR(160),""))),0),2),
"OK",
ROUND(IFERROR(VALUE(TRIM(SUBSTITUTE(AG74,CHAR(160),""))),0),2)=0,
"Attention : Montant présenté entièrement rejeté.",
ROUND(IFERROR(VALUE(TRIM(SUBSTITUTE(AG74,CHAR(160),""))),0),2)&lt;
ROUND(IFERROR(VALUE(TRIM(SUBSTITUTE(O74,CHAR(160),""))),0),2),
"Attention : Montant présenté partiellement rejeté.",
TRUE,""
))</f>
        <v/>
      </c>
      <c r="AJ74" s="282" t="str">
        <f t="shared" si="38"/>
        <v/>
      </c>
    </row>
    <row r="75" spans="1:36" ht="15" customHeight="1">
      <c r="A75" s="106">
        <v>71</v>
      </c>
      <c r="B75" s="269"/>
      <c r="C75" s="7"/>
      <c r="D75" s="7"/>
      <c r="E75" s="271"/>
      <c r="F75" s="7"/>
      <c r="G75" s="285"/>
      <c r="H75" s="7"/>
      <c r="I75" s="273"/>
      <c r="J75" s="274"/>
      <c r="K75" s="273"/>
      <c r="L75" s="273"/>
      <c r="M75" s="709" t="str">
        <f t="shared" si="39"/>
        <v/>
      </c>
      <c r="N75" s="275"/>
      <c r="O75" s="276" t="str">
        <f t="shared" si="36"/>
        <v/>
      </c>
      <c r="P75" s="7"/>
      <c r="Q75" s="286"/>
      <c r="R75" s="287" t="str">
        <f t="shared" si="40"/>
        <v/>
      </c>
      <c r="S75" s="288" t="str">
        <f t="shared" si="41"/>
        <v/>
      </c>
      <c r="T75" s="288" t="str">
        <f t="shared" si="42"/>
        <v/>
      </c>
      <c r="U75" s="288" t="str">
        <f t="shared" si="43"/>
        <v/>
      </c>
      <c r="V75" s="288" t="str">
        <f t="shared" si="44"/>
        <v/>
      </c>
      <c r="W75" s="67" t="str">
        <f t="shared" si="45"/>
        <v/>
      </c>
      <c r="X75" s="288" t="str">
        <f t="shared" si="46"/>
        <v/>
      </c>
      <c r="Y75" s="68" t="str">
        <f t="shared" si="47"/>
        <v/>
      </c>
      <c r="Z75" s="288" t="str">
        <f t="shared" si="48"/>
        <v/>
      </c>
      <c r="AA75" s="68" t="str">
        <f t="shared" si="52"/>
        <v/>
      </c>
      <c r="AB75" s="281" t="str">
        <f t="shared" si="49"/>
        <v/>
      </c>
      <c r="AC75" s="709" t="str">
        <f t="shared" si="50"/>
        <v/>
      </c>
      <c r="AD75" s="20" t="str">
        <f t="shared" si="53"/>
        <v/>
      </c>
      <c r="AE75" s="288" t="str">
        <f t="shared" si="37"/>
        <v/>
      </c>
      <c r="AF75" s="161"/>
      <c r="AG75" s="711" t="str">
        <f t="shared" si="51"/>
        <v/>
      </c>
      <c r="AH75" s="289"/>
      <c r="AI75" s="284" t="str" cm="1">
        <f t="array" ref="AI75">IF(OR(AG75="",O75=""),"",_xlfn.IFS(
ROUND(IFERROR(VALUE(TRIM(SUBSTITUTE(AG75,CHAR(160),""))),0),2)&gt;
ROUND(IFERROR(VALUE(TRIM(SUBSTITUTE(O75,CHAR(160),""))),0),2),
"KO : Le montant retenu est supérieur au montant présenté. Merci de revoir la ligne de contributions ou plafonner son montant.",
ROUND(IFERROR(VALUE(TRIM(SUBSTITUTE(O75,CHAR(160),""))),0),2)=0,
"",
ROUND(IFERROR(VALUE(TRIM(SUBSTITUTE(AG75,CHAR(160),""))),0),2)=
ROUND(IFERROR(VALUE(TRIM(SUBSTITUTE(O75,CHAR(160),""))),0),2),
"OK",
ROUND(IFERROR(VALUE(TRIM(SUBSTITUTE(AG75,CHAR(160),""))),0),2)=0,
"Attention : Montant présenté entièrement rejeté.",
ROUND(IFERROR(VALUE(TRIM(SUBSTITUTE(AG75,CHAR(160),""))),0),2)&lt;
ROUND(IFERROR(VALUE(TRIM(SUBSTITUTE(O75,CHAR(160),""))),0),2),
"Attention : Montant présenté partiellement rejeté.",
TRUE,""
))</f>
        <v/>
      </c>
      <c r="AJ75" s="282" t="str">
        <f t="shared" si="38"/>
        <v/>
      </c>
    </row>
    <row r="76" spans="1:36" ht="15" customHeight="1">
      <c r="A76" s="106">
        <v>72</v>
      </c>
      <c r="B76" s="269"/>
      <c r="C76" s="7"/>
      <c r="D76" s="7"/>
      <c r="E76" s="271"/>
      <c r="F76" s="7"/>
      <c r="G76" s="285"/>
      <c r="H76" s="7"/>
      <c r="I76" s="273"/>
      <c r="J76" s="274"/>
      <c r="K76" s="273"/>
      <c r="L76" s="273"/>
      <c r="M76" s="709" t="str">
        <f t="shared" si="39"/>
        <v/>
      </c>
      <c r="N76" s="275"/>
      <c r="O76" s="276" t="str">
        <f t="shared" si="36"/>
        <v/>
      </c>
      <c r="P76" s="7"/>
      <c r="Q76" s="286"/>
      <c r="R76" s="287" t="str">
        <f t="shared" si="40"/>
        <v/>
      </c>
      <c r="S76" s="288" t="str">
        <f t="shared" si="41"/>
        <v/>
      </c>
      <c r="T76" s="288" t="str">
        <f t="shared" si="42"/>
        <v/>
      </c>
      <c r="U76" s="288" t="str">
        <f t="shared" si="43"/>
        <v/>
      </c>
      <c r="V76" s="288" t="str">
        <f t="shared" si="44"/>
        <v/>
      </c>
      <c r="W76" s="67" t="str">
        <f t="shared" si="45"/>
        <v/>
      </c>
      <c r="X76" s="288" t="str">
        <f t="shared" si="46"/>
        <v/>
      </c>
      <c r="Y76" s="68" t="str">
        <f t="shared" si="47"/>
        <v/>
      </c>
      <c r="Z76" s="288" t="str">
        <f t="shared" si="48"/>
        <v/>
      </c>
      <c r="AA76" s="68" t="str">
        <f t="shared" si="52"/>
        <v/>
      </c>
      <c r="AB76" s="281" t="str">
        <f t="shared" si="49"/>
        <v/>
      </c>
      <c r="AC76" s="709" t="str">
        <f t="shared" si="50"/>
        <v/>
      </c>
      <c r="AD76" s="20" t="str">
        <f t="shared" si="53"/>
        <v/>
      </c>
      <c r="AE76" s="288" t="str">
        <f t="shared" si="37"/>
        <v/>
      </c>
      <c r="AF76" s="161"/>
      <c r="AG76" s="711" t="str">
        <f t="shared" si="51"/>
        <v/>
      </c>
      <c r="AH76" s="289"/>
      <c r="AI76" s="284" t="str" cm="1">
        <f t="array" ref="AI76">IF(OR(AG76="",O76=""),"",_xlfn.IFS(
ROUND(IFERROR(VALUE(TRIM(SUBSTITUTE(AG76,CHAR(160),""))),0),2)&gt;
ROUND(IFERROR(VALUE(TRIM(SUBSTITUTE(O76,CHAR(160),""))),0),2),
"KO : Le montant retenu est supérieur au montant présenté. Merci de revoir la ligne de contributions ou plafonner son montant.",
ROUND(IFERROR(VALUE(TRIM(SUBSTITUTE(O76,CHAR(160),""))),0),2)=0,
"",
ROUND(IFERROR(VALUE(TRIM(SUBSTITUTE(AG76,CHAR(160),""))),0),2)=
ROUND(IFERROR(VALUE(TRIM(SUBSTITUTE(O76,CHAR(160),""))),0),2),
"OK",
ROUND(IFERROR(VALUE(TRIM(SUBSTITUTE(AG76,CHAR(160),""))),0),2)=0,
"Attention : Montant présenté entièrement rejeté.",
ROUND(IFERROR(VALUE(TRIM(SUBSTITUTE(AG76,CHAR(160),""))),0),2)&lt;
ROUND(IFERROR(VALUE(TRIM(SUBSTITUTE(O76,CHAR(160),""))),0),2),
"Attention : Montant présenté partiellement rejeté.",
TRUE,""
))</f>
        <v/>
      </c>
      <c r="AJ76" s="282" t="str">
        <f t="shared" si="38"/>
        <v/>
      </c>
    </row>
    <row r="77" spans="1:36" ht="15" customHeight="1">
      <c r="A77" s="106">
        <v>73</v>
      </c>
      <c r="B77" s="269"/>
      <c r="C77" s="7"/>
      <c r="D77" s="7"/>
      <c r="E77" s="271"/>
      <c r="F77" s="7"/>
      <c r="G77" s="285"/>
      <c r="H77" s="7"/>
      <c r="I77" s="273"/>
      <c r="J77" s="274"/>
      <c r="K77" s="273"/>
      <c r="L77" s="273"/>
      <c r="M77" s="709" t="str">
        <f t="shared" si="39"/>
        <v/>
      </c>
      <c r="N77" s="275"/>
      <c r="O77" s="276" t="str">
        <f t="shared" si="36"/>
        <v/>
      </c>
      <c r="P77" s="7"/>
      <c r="Q77" s="286"/>
      <c r="R77" s="287" t="str">
        <f t="shared" si="40"/>
        <v/>
      </c>
      <c r="S77" s="288" t="str">
        <f t="shared" si="41"/>
        <v/>
      </c>
      <c r="T77" s="288" t="str">
        <f t="shared" si="42"/>
        <v/>
      </c>
      <c r="U77" s="288" t="str">
        <f t="shared" si="43"/>
        <v/>
      </c>
      <c r="V77" s="288" t="str">
        <f t="shared" si="44"/>
        <v/>
      </c>
      <c r="W77" s="67" t="str">
        <f t="shared" si="45"/>
        <v/>
      </c>
      <c r="X77" s="288" t="str">
        <f t="shared" si="46"/>
        <v/>
      </c>
      <c r="Y77" s="68" t="str">
        <f t="shared" si="47"/>
        <v/>
      </c>
      <c r="Z77" s="288" t="str">
        <f t="shared" si="48"/>
        <v/>
      </c>
      <c r="AA77" s="68" t="str">
        <f t="shared" si="52"/>
        <v/>
      </c>
      <c r="AB77" s="281" t="str">
        <f t="shared" si="49"/>
        <v/>
      </c>
      <c r="AC77" s="709" t="str">
        <f t="shared" si="50"/>
        <v/>
      </c>
      <c r="AD77" s="20" t="str">
        <f t="shared" si="53"/>
        <v/>
      </c>
      <c r="AE77" s="288" t="str">
        <f t="shared" si="37"/>
        <v/>
      </c>
      <c r="AF77" s="161"/>
      <c r="AG77" s="711" t="str">
        <f t="shared" si="51"/>
        <v/>
      </c>
      <c r="AH77" s="289"/>
      <c r="AI77" s="284" t="str" cm="1">
        <f t="array" ref="AI77">IF(OR(AG77="",O77=""),"",_xlfn.IFS(
ROUND(IFERROR(VALUE(TRIM(SUBSTITUTE(AG77,CHAR(160),""))),0),2)&gt;
ROUND(IFERROR(VALUE(TRIM(SUBSTITUTE(O77,CHAR(160),""))),0),2),
"KO : Le montant retenu est supérieur au montant présenté. Merci de revoir la ligne de contributions ou plafonner son montant.",
ROUND(IFERROR(VALUE(TRIM(SUBSTITUTE(O77,CHAR(160),""))),0),2)=0,
"",
ROUND(IFERROR(VALUE(TRIM(SUBSTITUTE(AG77,CHAR(160),""))),0),2)=
ROUND(IFERROR(VALUE(TRIM(SUBSTITUTE(O77,CHAR(160),""))),0),2),
"OK",
ROUND(IFERROR(VALUE(TRIM(SUBSTITUTE(AG77,CHAR(160),""))),0),2)=0,
"Attention : Montant présenté entièrement rejeté.",
ROUND(IFERROR(VALUE(TRIM(SUBSTITUTE(AG77,CHAR(160),""))),0),2)&lt;
ROUND(IFERROR(VALUE(TRIM(SUBSTITUTE(O77,CHAR(160),""))),0),2),
"Attention : Montant présenté partiellement rejeté.",
TRUE,""
))</f>
        <v/>
      </c>
      <c r="AJ77" s="282" t="str">
        <f t="shared" si="38"/>
        <v/>
      </c>
    </row>
    <row r="78" spans="1:36" ht="15" customHeight="1">
      <c r="A78" s="106">
        <v>74</v>
      </c>
      <c r="B78" s="269"/>
      <c r="C78" s="7"/>
      <c r="D78" s="7"/>
      <c r="E78" s="271"/>
      <c r="F78" s="7"/>
      <c r="G78" s="285"/>
      <c r="H78" s="7"/>
      <c r="I78" s="273"/>
      <c r="J78" s="274"/>
      <c r="K78" s="273"/>
      <c r="L78" s="273"/>
      <c r="M78" s="709" t="str">
        <f t="shared" si="39"/>
        <v/>
      </c>
      <c r="N78" s="275"/>
      <c r="O78" s="276" t="str">
        <f t="shared" si="36"/>
        <v/>
      </c>
      <c r="P78" s="7"/>
      <c r="Q78" s="286"/>
      <c r="R78" s="287" t="str">
        <f t="shared" si="40"/>
        <v/>
      </c>
      <c r="S78" s="288" t="str">
        <f t="shared" si="41"/>
        <v/>
      </c>
      <c r="T78" s="288" t="str">
        <f t="shared" si="42"/>
        <v/>
      </c>
      <c r="U78" s="288" t="str">
        <f t="shared" si="43"/>
        <v/>
      </c>
      <c r="V78" s="288" t="str">
        <f t="shared" si="44"/>
        <v/>
      </c>
      <c r="W78" s="67" t="str">
        <f t="shared" si="45"/>
        <v/>
      </c>
      <c r="X78" s="288" t="str">
        <f t="shared" si="46"/>
        <v/>
      </c>
      <c r="Y78" s="68" t="str">
        <f t="shared" si="47"/>
        <v/>
      </c>
      <c r="Z78" s="288" t="str">
        <f t="shared" si="48"/>
        <v/>
      </c>
      <c r="AA78" s="68" t="str">
        <f t="shared" si="52"/>
        <v/>
      </c>
      <c r="AB78" s="281" t="str">
        <f t="shared" si="49"/>
        <v/>
      </c>
      <c r="AC78" s="709" t="str">
        <f t="shared" si="50"/>
        <v/>
      </c>
      <c r="AD78" s="20" t="str">
        <f t="shared" si="53"/>
        <v/>
      </c>
      <c r="AE78" s="288" t="str">
        <f t="shared" si="37"/>
        <v/>
      </c>
      <c r="AF78" s="161"/>
      <c r="AG78" s="711" t="str">
        <f t="shared" si="51"/>
        <v/>
      </c>
      <c r="AH78" s="289"/>
      <c r="AI78" s="284" t="str" cm="1">
        <f t="array" ref="AI78">IF(OR(AG78="",O78=""),"",_xlfn.IFS(
ROUND(IFERROR(VALUE(TRIM(SUBSTITUTE(AG78,CHAR(160),""))),0),2)&gt;
ROUND(IFERROR(VALUE(TRIM(SUBSTITUTE(O78,CHAR(160),""))),0),2),
"KO : Le montant retenu est supérieur au montant présenté. Merci de revoir la ligne de contributions ou plafonner son montant.",
ROUND(IFERROR(VALUE(TRIM(SUBSTITUTE(O78,CHAR(160),""))),0),2)=0,
"",
ROUND(IFERROR(VALUE(TRIM(SUBSTITUTE(AG78,CHAR(160),""))),0),2)=
ROUND(IFERROR(VALUE(TRIM(SUBSTITUTE(O78,CHAR(160),""))),0),2),
"OK",
ROUND(IFERROR(VALUE(TRIM(SUBSTITUTE(AG78,CHAR(160),""))),0),2)=0,
"Attention : Montant présenté entièrement rejeté.",
ROUND(IFERROR(VALUE(TRIM(SUBSTITUTE(AG78,CHAR(160),""))),0),2)&lt;
ROUND(IFERROR(VALUE(TRIM(SUBSTITUTE(O78,CHAR(160),""))),0),2),
"Attention : Montant présenté partiellement rejeté.",
TRUE,""
))</f>
        <v/>
      </c>
      <c r="AJ78" s="282" t="str">
        <f t="shared" si="38"/>
        <v/>
      </c>
    </row>
    <row r="79" spans="1:36" ht="15" customHeight="1">
      <c r="A79" s="106">
        <v>75</v>
      </c>
      <c r="B79" s="269"/>
      <c r="C79" s="7"/>
      <c r="D79" s="7"/>
      <c r="E79" s="271"/>
      <c r="F79" s="7"/>
      <c r="G79" s="285"/>
      <c r="H79" s="7"/>
      <c r="I79" s="273"/>
      <c r="J79" s="274"/>
      <c r="K79" s="273"/>
      <c r="L79" s="273"/>
      <c r="M79" s="709" t="str">
        <f t="shared" si="39"/>
        <v/>
      </c>
      <c r="N79" s="275"/>
      <c r="O79" s="276" t="str">
        <f t="shared" si="36"/>
        <v/>
      </c>
      <c r="P79" s="7"/>
      <c r="Q79" s="286"/>
      <c r="R79" s="287" t="str">
        <f t="shared" si="40"/>
        <v/>
      </c>
      <c r="S79" s="288" t="str">
        <f t="shared" si="41"/>
        <v/>
      </c>
      <c r="T79" s="288" t="str">
        <f t="shared" si="42"/>
        <v/>
      </c>
      <c r="U79" s="288" t="str">
        <f t="shared" si="43"/>
        <v/>
      </c>
      <c r="V79" s="288" t="str">
        <f t="shared" si="44"/>
        <v/>
      </c>
      <c r="W79" s="67" t="str">
        <f t="shared" si="45"/>
        <v/>
      </c>
      <c r="X79" s="288" t="str">
        <f t="shared" si="46"/>
        <v/>
      </c>
      <c r="Y79" s="68" t="str">
        <f t="shared" si="47"/>
        <v/>
      </c>
      <c r="Z79" s="288" t="str">
        <f t="shared" si="48"/>
        <v/>
      </c>
      <c r="AA79" s="68" t="str">
        <f t="shared" si="52"/>
        <v/>
      </c>
      <c r="AB79" s="281" t="str">
        <f t="shared" si="49"/>
        <v/>
      </c>
      <c r="AC79" s="709" t="str">
        <f t="shared" si="50"/>
        <v/>
      </c>
      <c r="AD79" s="20" t="str">
        <f t="shared" si="53"/>
        <v/>
      </c>
      <c r="AE79" s="288" t="str">
        <f t="shared" si="37"/>
        <v/>
      </c>
      <c r="AF79" s="161"/>
      <c r="AG79" s="711" t="str">
        <f t="shared" si="51"/>
        <v/>
      </c>
      <c r="AH79" s="289"/>
      <c r="AI79" s="284" t="str" cm="1">
        <f t="array" ref="AI79">IF(OR(AG79="",O79=""),"",_xlfn.IFS(
ROUND(IFERROR(VALUE(TRIM(SUBSTITUTE(AG79,CHAR(160),""))),0),2)&gt;
ROUND(IFERROR(VALUE(TRIM(SUBSTITUTE(O79,CHAR(160),""))),0),2),
"KO : Le montant retenu est supérieur au montant présenté. Merci de revoir la ligne de contributions ou plafonner son montant.",
ROUND(IFERROR(VALUE(TRIM(SUBSTITUTE(O79,CHAR(160),""))),0),2)=0,
"",
ROUND(IFERROR(VALUE(TRIM(SUBSTITUTE(AG79,CHAR(160),""))),0),2)=
ROUND(IFERROR(VALUE(TRIM(SUBSTITUTE(O79,CHAR(160),""))),0),2),
"OK",
ROUND(IFERROR(VALUE(TRIM(SUBSTITUTE(AG79,CHAR(160),""))),0),2)=0,
"Attention : Montant présenté entièrement rejeté.",
ROUND(IFERROR(VALUE(TRIM(SUBSTITUTE(AG79,CHAR(160),""))),0),2)&lt;
ROUND(IFERROR(VALUE(TRIM(SUBSTITUTE(O79,CHAR(160),""))),0),2),
"Attention : Montant présenté partiellement rejeté.",
TRUE,""
))</f>
        <v/>
      </c>
      <c r="AJ79" s="282" t="str">
        <f t="shared" si="38"/>
        <v/>
      </c>
    </row>
    <row r="80" spans="1:36" ht="15" customHeight="1">
      <c r="A80" s="106">
        <v>76</v>
      </c>
      <c r="B80" s="269"/>
      <c r="C80" s="7"/>
      <c r="D80" s="7"/>
      <c r="E80" s="271"/>
      <c r="F80" s="7"/>
      <c r="G80" s="285"/>
      <c r="H80" s="7"/>
      <c r="I80" s="273"/>
      <c r="J80" s="274"/>
      <c r="K80" s="273"/>
      <c r="L80" s="273"/>
      <c r="M80" s="709" t="str">
        <f t="shared" si="39"/>
        <v/>
      </c>
      <c r="N80" s="275"/>
      <c r="O80" s="276" t="str">
        <f t="shared" si="36"/>
        <v/>
      </c>
      <c r="P80" s="7"/>
      <c r="Q80" s="286"/>
      <c r="R80" s="287" t="str">
        <f t="shared" si="40"/>
        <v/>
      </c>
      <c r="S80" s="288" t="str">
        <f t="shared" si="41"/>
        <v/>
      </c>
      <c r="T80" s="288" t="str">
        <f t="shared" si="42"/>
        <v/>
      </c>
      <c r="U80" s="288" t="str">
        <f t="shared" si="43"/>
        <v/>
      </c>
      <c r="V80" s="288" t="str">
        <f t="shared" si="44"/>
        <v/>
      </c>
      <c r="W80" s="67" t="str">
        <f t="shared" si="45"/>
        <v/>
      </c>
      <c r="X80" s="288" t="str">
        <f t="shared" si="46"/>
        <v/>
      </c>
      <c r="Y80" s="68" t="str">
        <f t="shared" si="47"/>
        <v/>
      </c>
      <c r="Z80" s="288" t="str">
        <f t="shared" si="48"/>
        <v/>
      </c>
      <c r="AA80" s="68" t="str">
        <f t="shared" si="52"/>
        <v/>
      </c>
      <c r="AB80" s="281" t="str">
        <f t="shared" si="49"/>
        <v/>
      </c>
      <c r="AC80" s="709" t="str">
        <f t="shared" si="50"/>
        <v/>
      </c>
      <c r="AD80" s="20" t="str">
        <f t="shared" si="53"/>
        <v/>
      </c>
      <c r="AE80" s="288" t="str">
        <f t="shared" si="37"/>
        <v/>
      </c>
      <c r="AF80" s="161"/>
      <c r="AG80" s="711" t="str">
        <f t="shared" si="51"/>
        <v/>
      </c>
      <c r="AH80" s="289"/>
      <c r="AI80" s="284" t="str" cm="1">
        <f t="array" ref="AI80">IF(OR(AG80="",O80=""),"",_xlfn.IFS(
ROUND(IFERROR(VALUE(TRIM(SUBSTITUTE(AG80,CHAR(160),""))),0),2)&gt;
ROUND(IFERROR(VALUE(TRIM(SUBSTITUTE(O80,CHAR(160),""))),0),2),
"KO : Le montant retenu est supérieur au montant présenté. Merci de revoir la ligne de contributions ou plafonner son montant.",
ROUND(IFERROR(VALUE(TRIM(SUBSTITUTE(O80,CHAR(160),""))),0),2)=0,
"",
ROUND(IFERROR(VALUE(TRIM(SUBSTITUTE(AG80,CHAR(160),""))),0),2)=
ROUND(IFERROR(VALUE(TRIM(SUBSTITUTE(O80,CHAR(160),""))),0),2),
"OK",
ROUND(IFERROR(VALUE(TRIM(SUBSTITUTE(AG80,CHAR(160),""))),0),2)=0,
"Attention : Montant présenté entièrement rejeté.",
ROUND(IFERROR(VALUE(TRIM(SUBSTITUTE(AG80,CHAR(160),""))),0),2)&lt;
ROUND(IFERROR(VALUE(TRIM(SUBSTITUTE(O80,CHAR(160),""))),0),2),
"Attention : Montant présenté partiellement rejeté.",
TRUE,""
))</f>
        <v/>
      </c>
      <c r="AJ80" s="282" t="str">
        <f t="shared" si="38"/>
        <v/>
      </c>
    </row>
    <row r="81" spans="1:36" ht="15" customHeight="1">
      <c r="A81" s="106">
        <v>77</v>
      </c>
      <c r="B81" s="269"/>
      <c r="C81" s="7"/>
      <c r="D81" s="7"/>
      <c r="E81" s="271"/>
      <c r="F81" s="7"/>
      <c r="G81" s="285"/>
      <c r="H81" s="7"/>
      <c r="I81" s="273"/>
      <c r="J81" s="274"/>
      <c r="K81" s="273"/>
      <c r="L81" s="273"/>
      <c r="M81" s="709" t="str">
        <f t="shared" si="39"/>
        <v/>
      </c>
      <c r="N81" s="275"/>
      <c r="O81" s="276" t="str">
        <f t="shared" si="36"/>
        <v/>
      </c>
      <c r="P81" s="7"/>
      <c r="Q81" s="286"/>
      <c r="R81" s="287" t="str">
        <f t="shared" si="40"/>
        <v/>
      </c>
      <c r="S81" s="288" t="str">
        <f t="shared" si="41"/>
        <v/>
      </c>
      <c r="T81" s="288" t="str">
        <f t="shared" si="42"/>
        <v/>
      </c>
      <c r="U81" s="288" t="str">
        <f t="shared" si="43"/>
        <v/>
      </c>
      <c r="V81" s="288" t="str">
        <f t="shared" si="44"/>
        <v/>
      </c>
      <c r="W81" s="67" t="str">
        <f t="shared" si="45"/>
        <v/>
      </c>
      <c r="X81" s="288" t="str">
        <f t="shared" si="46"/>
        <v/>
      </c>
      <c r="Y81" s="68" t="str">
        <f t="shared" si="47"/>
        <v/>
      </c>
      <c r="Z81" s="288" t="str">
        <f t="shared" si="48"/>
        <v/>
      </c>
      <c r="AA81" s="68" t="str">
        <f t="shared" si="52"/>
        <v/>
      </c>
      <c r="AB81" s="281" t="str">
        <f t="shared" si="49"/>
        <v/>
      </c>
      <c r="AC81" s="709" t="str">
        <f t="shared" si="50"/>
        <v/>
      </c>
      <c r="AD81" s="20" t="str">
        <f t="shared" si="53"/>
        <v/>
      </c>
      <c r="AE81" s="288" t="str">
        <f t="shared" si="37"/>
        <v/>
      </c>
      <c r="AF81" s="161"/>
      <c r="AG81" s="711" t="str">
        <f t="shared" si="51"/>
        <v/>
      </c>
      <c r="AH81" s="289"/>
      <c r="AI81" s="284" t="str" cm="1">
        <f t="array" ref="AI81">IF(OR(AG81="",O81=""),"",_xlfn.IFS(
ROUND(IFERROR(VALUE(TRIM(SUBSTITUTE(AG81,CHAR(160),""))),0),2)&gt;
ROUND(IFERROR(VALUE(TRIM(SUBSTITUTE(O81,CHAR(160),""))),0),2),
"KO : Le montant retenu est supérieur au montant présenté. Merci de revoir la ligne de contributions ou plafonner son montant.",
ROUND(IFERROR(VALUE(TRIM(SUBSTITUTE(O81,CHAR(160),""))),0),2)=0,
"",
ROUND(IFERROR(VALUE(TRIM(SUBSTITUTE(AG81,CHAR(160),""))),0),2)=
ROUND(IFERROR(VALUE(TRIM(SUBSTITUTE(O81,CHAR(160),""))),0),2),
"OK",
ROUND(IFERROR(VALUE(TRIM(SUBSTITUTE(AG81,CHAR(160),""))),0),2)=0,
"Attention : Montant présenté entièrement rejeté.",
ROUND(IFERROR(VALUE(TRIM(SUBSTITUTE(AG81,CHAR(160),""))),0),2)&lt;
ROUND(IFERROR(VALUE(TRIM(SUBSTITUTE(O81,CHAR(160),""))),0),2),
"Attention : Montant présenté partiellement rejeté.",
TRUE,""
))</f>
        <v/>
      </c>
      <c r="AJ81" s="282" t="str">
        <f t="shared" si="38"/>
        <v/>
      </c>
    </row>
    <row r="82" spans="1:36" ht="15" customHeight="1">
      <c r="A82" s="106">
        <v>78</v>
      </c>
      <c r="B82" s="269"/>
      <c r="C82" s="7"/>
      <c r="D82" s="7"/>
      <c r="E82" s="271"/>
      <c r="F82" s="7"/>
      <c r="G82" s="285"/>
      <c r="H82" s="7"/>
      <c r="I82" s="273"/>
      <c r="J82" s="274"/>
      <c r="K82" s="273"/>
      <c r="L82" s="273"/>
      <c r="M82" s="709" t="str">
        <f t="shared" si="39"/>
        <v/>
      </c>
      <c r="N82" s="275"/>
      <c r="O82" s="276" t="str">
        <f t="shared" si="36"/>
        <v/>
      </c>
      <c r="P82" s="7"/>
      <c r="Q82" s="286"/>
      <c r="R82" s="287" t="str">
        <f t="shared" si="40"/>
        <v/>
      </c>
      <c r="S82" s="288" t="str">
        <f t="shared" si="41"/>
        <v/>
      </c>
      <c r="T82" s="288" t="str">
        <f t="shared" si="42"/>
        <v/>
      </c>
      <c r="U82" s="288" t="str">
        <f t="shared" si="43"/>
        <v/>
      </c>
      <c r="V82" s="288" t="str">
        <f t="shared" si="44"/>
        <v/>
      </c>
      <c r="W82" s="67" t="str">
        <f t="shared" si="45"/>
        <v/>
      </c>
      <c r="X82" s="288" t="str">
        <f t="shared" si="46"/>
        <v/>
      </c>
      <c r="Y82" s="68" t="str">
        <f t="shared" si="47"/>
        <v/>
      </c>
      <c r="Z82" s="288" t="str">
        <f t="shared" si="48"/>
        <v/>
      </c>
      <c r="AA82" s="68" t="str">
        <f t="shared" si="52"/>
        <v/>
      </c>
      <c r="AB82" s="281" t="str">
        <f t="shared" si="49"/>
        <v/>
      </c>
      <c r="AC82" s="709" t="str">
        <f t="shared" si="50"/>
        <v/>
      </c>
      <c r="AD82" s="20" t="str">
        <f t="shared" si="53"/>
        <v/>
      </c>
      <c r="AE82" s="288" t="str">
        <f t="shared" si="37"/>
        <v/>
      </c>
      <c r="AF82" s="161"/>
      <c r="AG82" s="711" t="str">
        <f t="shared" si="51"/>
        <v/>
      </c>
      <c r="AH82" s="289"/>
      <c r="AI82" s="284" t="str" cm="1">
        <f t="array" ref="AI82">IF(OR(AG82="",O82=""),"",_xlfn.IFS(
ROUND(IFERROR(VALUE(TRIM(SUBSTITUTE(AG82,CHAR(160),""))),0),2)&gt;
ROUND(IFERROR(VALUE(TRIM(SUBSTITUTE(O82,CHAR(160),""))),0),2),
"KO : Le montant retenu est supérieur au montant présenté. Merci de revoir la ligne de contributions ou plafonner son montant.",
ROUND(IFERROR(VALUE(TRIM(SUBSTITUTE(O82,CHAR(160),""))),0),2)=0,
"",
ROUND(IFERROR(VALUE(TRIM(SUBSTITUTE(AG82,CHAR(160),""))),0),2)=
ROUND(IFERROR(VALUE(TRIM(SUBSTITUTE(O82,CHAR(160),""))),0),2),
"OK",
ROUND(IFERROR(VALUE(TRIM(SUBSTITUTE(AG82,CHAR(160),""))),0),2)=0,
"Attention : Montant présenté entièrement rejeté.",
ROUND(IFERROR(VALUE(TRIM(SUBSTITUTE(AG82,CHAR(160),""))),0),2)&lt;
ROUND(IFERROR(VALUE(TRIM(SUBSTITUTE(O82,CHAR(160),""))),0),2),
"Attention : Montant présenté partiellement rejeté.",
TRUE,""
))</f>
        <v/>
      </c>
      <c r="AJ82" s="282" t="str">
        <f t="shared" si="38"/>
        <v/>
      </c>
    </row>
    <row r="83" spans="1:36" ht="15" customHeight="1">
      <c r="A83" s="106">
        <v>79</v>
      </c>
      <c r="B83" s="269"/>
      <c r="C83" s="7"/>
      <c r="D83" s="7"/>
      <c r="E83" s="271"/>
      <c r="F83" s="7"/>
      <c r="G83" s="285"/>
      <c r="H83" s="7"/>
      <c r="I83" s="273"/>
      <c r="J83" s="274"/>
      <c r="K83" s="273"/>
      <c r="L83" s="273"/>
      <c r="M83" s="709" t="str">
        <f t="shared" si="39"/>
        <v/>
      </c>
      <c r="N83" s="275"/>
      <c r="O83" s="276" t="str">
        <f t="shared" si="36"/>
        <v/>
      </c>
      <c r="P83" s="7"/>
      <c r="Q83" s="286"/>
      <c r="R83" s="287" t="str">
        <f t="shared" si="40"/>
        <v/>
      </c>
      <c r="S83" s="288" t="str">
        <f t="shared" si="41"/>
        <v/>
      </c>
      <c r="T83" s="288" t="str">
        <f t="shared" si="42"/>
        <v/>
      </c>
      <c r="U83" s="288" t="str">
        <f t="shared" si="43"/>
        <v/>
      </c>
      <c r="V83" s="288" t="str">
        <f t="shared" si="44"/>
        <v/>
      </c>
      <c r="W83" s="67" t="str">
        <f t="shared" si="45"/>
        <v/>
      </c>
      <c r="X83" s="288" t="str">
        <f t="shared" si="46"/>
        <v/>
      </c>
      <c r="Y83" s="68" t="str">
        <f t="shared" si="47"/>
        <v/>
      </c>
      <c r="Z83" s="288" t="str">
        <f t="shared" si="48"/>
        <v/>
      </c>
      <c r="AA83" s="68" t="str">
        <f t="shared" si="52"/>
        <v/>
      </c>
      <c r="AB83" s="281" t="str">
        <f t="shared" si="49"/>
        <v/>
      </c>
      <c r="AC83" s="709" t="str">
        <f t="shared" si="50"/>
        <v/>
      </c>
      <c r="AD83" s="20" t="str">
        <f t="shared" si="53"/>
        <v/>
      </c>
      <c r="AE83" s="288" t="str">
        <f t="shared" si="37"/>
        <v/>
      </c>
      <c r="AF83" s="161"/>
      <c r="AG83" s="711" t="str">
        <f t="shared" si="51"/>
        <v/>
      </c>
      <c r="AH83" s="289"/>
      <c r="AI83" s="284" t="str" cm="1">
        <f t="array" ref="AI83">IF(OR(AG83="",O83=""),"",_xlfn.IFS(
ROUND(IFERROR(VALUE(TRIM(SUBSTITUTE(AG83,CHAR(160),""))),0),2)&gt;
ROUND(IFERROR(VALUE(TRIM(SUBSTITUTE(O83,CHAR(160),""))),0),2),
"KO : Le montant retenu est supérieur au montant présenté. Merci de revoir la ligne de contributions ou plafonner son montant.",
ROUND(IFERROR(VALUE(TRIM(SUBSTITUTE(O83,CHAR(160),""))),0),2)=0,
"",
ROUND(IFERROR(VALUE(TRIM(SUBSTITUTE(AG83,CHAR(160),""))),0),2)=
ROUND(IFERROR(VALUE(TRIM(SUBSTITUTE(O83,CHAR(160),""))),0),2),
"OK",
ROUND(IFERROR(VALUE(TRIM(SUBSTITUTE(AG83,CHAR(160),""))),0),2)=0,
"Attention : Montant présenté entièrement rejeté.",
ROUND(IFERROR(VALUE(TRIM(SUBSTITUTE(AG83,CHAR(160),""))),0),2)&lt;
ROUND(IFERROR(VALUE(TRIM(SUBSTITUTE(O83,CHAR(160),""))),0),2),
"Attention : Montant présenté partiellement rejeté.",
TRUE,""
))</f>
        <v/>
      </c>
      <c r="AJ83" s="282" t="str">
        <f t="shared" si="38"/>
        <v/>
      </c>
    </row>
    <row r="84" spans="1:36" ht="15" customHeight="1">
      <c r="A84" s="106">
        <v>80</v>
      </c>
      <c r="B84" s="269"/>
      <c r="C84" s="7"/>
      <c r="D84" s="7"/>
      <c r="E84" s="271"/>
      <c r="F84" s="7"/>
      <c r="G84" s="285"/>
      <c r="H84" s="7"/>
      <c r="I84" s="273"/>
      <c r="J84" s="274"/>
      <c r="K84" s="273"/>
      <c r="L84" s="273"/>
      <c r="M84" s="709" t="str">
        <f t="shared" si="39"/>
        <v/>
      </c>
      <c r="N84" s="275"/>
      <c r="O84" s="276" t="str">
        <f t="shared" si="36"/>
        <v/>
      </c>
      <c r="P84" s="7"/>
      <c r="Q84" s="286"/>
      <c r="R84" s="287" t="str">
        <f t="shared" si="40"/>
        <v/>
      </c>
      <c r="S84" s="288" t="str">
        <f t="shared" si="41"/>
        <v/>
      </c>
      <c r="T84" s="288" t="str">
        <f t="shared" si="42"/>
        <v/>
      </c>
      <c r="U84" s="288" t="str">
        <f t="shared" si="43"/>
        <v/>
      </c>
      <c r="V84" s="288" t="str">
        <f t="shared" si="44"/>
        <v/>
      </c>
      <c r="W84" s="67" t="str">
        <f t="shared" si="45"/>
        <v/>
      </c>
      <c r="X84" s="288" t="str">
        <f t="shared" si="46"/>
        <v/>
      </c>
      <c r="Y84" s="68" t="str">
        <f t="shared" si="47"/>
        <v/>
      </c>
      <c r="Z84" s="288" t="str">
        <f t="shared" si="48"/>
        <v/>
      </c>
      <c r="AA84" s="68" t="str">
        <f t="shared" si="52"/>
        <v/>
      </c>
      <c r="AB84" s="281" t="str">
        <f t="shared" si="49"/>
        <v/>
      </c>
      <c r="AC84" s="709" t="str">
        <f t="shared" si="50"/>
        <v/>
      </c>
      <c r="AD84" s="20" t="str">
        <f t="shared" si="53"/>
        <v/>
      </c>
      <c r="AE84" s="288" t="str">
        <f t="shared" si="37"/>
        <v/>
      </c>
      <c r="AF84" s="161"/>
      <c r="AG84" s="711" t="str">
        <f t="shared" si="51"/>
        <v/>
      </c>
      <c r="AH84" s="289"/>
      <c r="AI84" s="284" t="str" cm="1">
        <f t="array" ref="AI84">IF(OR(AG84="",O84=""),"",_xlfn.IFS(
ROUND(IFERROR(VALUE(TRIM(SUBSTITUTE(AG84,CHAR(160),""))),0),2)&gt;
ROUND(IFERROR(VALUE(TRIM(SUBSTITUTE(O84,CHAR(160),""))),0),2),
"KO : Le montant retenu est supérieur au montant présenté. Merci de revoir la ligne de contributions ou plafonner son montant.",
ROUND(IFERROR(VALUE(TRIM(SUBSTITUTE(O84,CHAR(160),""))),0),2)=0,
"",
ROUND(IFERROR(VALUE(TRIM(SUBSTITUTE(AG84,CHAR(160),""))),0),2)=
ROUND(IFERROR(VALUE(TRIM(SUBSTITUTE(O84,CHAR(160),""))),0),2),
"OK",
ROUND(IFERROR(VALUE(TRIM(SUBSTITUTE(AG84,CHAR(160),""))),0),2)=0,
"Attention : Montant présenté entièrement rejeté.",
ROUND(IFERROR(VALUE(TRIM(SUBSTITUTE(AG84,CHAR(160),""))),0),2)&lt;
ROUND(IFERROR(VALUE(TRIM(SUBSTITUTE(O84,CHAR(160),""))),0),2),
"Attention : Montant présenté partiellement rejeté.",
TRUE,""
))</f>
        <v/>
      </c>
      <c r="AJ84" s="282" t="str">
        <f t="shared" si="38"/>
        <v/>
      </c>
    </row>
    <row r="85" spans="1:36" ht="15" customHeight="1">
      <c r="A85" s="106">
        <v>81</v>
      </c>
      <c r="B85" s="269"/>
      <c r="C85" s="7"/>
      <c r="D85" s="7"/>
      <c r="E85" s="271"/>
      <c r="F85" s="7"/>
      <c r="G85" s="285"/>
      <c r="H85" s="7"/>
      <c r="I85" s="273"/>
      <c r="J85" s="274"/>
      <c r="K85" s="273"/>
      <c r="L85" s="273"/>
      <c r="M85" s="709" t="str">
        <f t="shared" si="39"/>
        <v/>
      </c>
      <c r="N85" s="275"/>
      <c r="O85" s="276" t="str">
        <f t="shared" si="36"/>
        <v/>
      </c>
      <c r="P85" s="7"/>
      <c r="Q85" s="286"/>
      <c r="R85" s="287" t="str">
        <f t="shared" si="40"/>
        <v/>
      </c>
      <c r="S85" s="288" t="str">
        <f t="shared" si="41"/>
        <v/>
      </c>
      <c r="T85" s="288" t="str">
        <f t="shared" si="42"/>
        <v/>
      </c>
      <c r="U85" s="288" t="str">
        <f t="shared" si="43"/>
        <v/>
      </c>
      <c r="V85" s="288" t="str">
        <f t="shared" si="44"/>
        <v/>
      </c>
      <c r="W85" s="67" t="str">
        <f t="shared" si="45"/>
        <v/>
      </c>
      <c r="X85" s="288" t="str">
        <f t="shared" si="46"/>
        <v/>
      </c>
      <c r="Y85" s="68" t="str">
        <f t="shared" si="47"/>
        <v/>
      </c>
      <c r="Z85" s="288" t="str">
        <f t="shared" si="48"/>
        <v/>
      </c>
      <c r="AA85" s="68" t="str">
        <f t="shared" si="52"/>
        <v/>
      </c>
      <c r="AB85" s="281" t="str">
        <f t="shared" si="49"/>
        <v/>
      </c>
      <c r="AC85" s="709" t="str">
        <f t="shared" si="50"/>
        <v/>
      </c>
      <c r="AD85" s="20" t="str">
        <f t="shared" si="53"/>
        <v/>
      </c>
      <c r="AE85" s="288" t="str">
        <f t="shared" si="37"/>
        <v/>
      </c>
      <c r="AF85" s="161"/>
      <c r="AG85" s="711" t="str">
        <f t="shared" si="51"/>
        <v/>
      </c>
      <c r="AH85" s="289"/>
      <c r="AI85" s="284" t="str" cm="1">
        <f t="array" ref="AI85">IF(OR(AG85="",O85=""),"",_xlfn.IFS(
ROUND(IFERROR(VALUE(TRIM(SUBSTITUTE(AG85,CHAR(160),""))),0),2)&gt;
ROUND(IFERROR(VALUE(TRIM(SUBSTITUTE(O85,CHAR(160),""))),0),2),
"KO : Le montant retenu est supérieur au montant présenté. Merci de revoir la ligne de contributions ou plafonner son montant.",
ROUND(IFERROR(VALUE(TRIM(SUBSTITUTE(O85,CHAR(160),""))),0),2)=0,
"",
ROUND(IFERROR(VALUE(TRIM(SUBSTITUTE(AG85,CHAR(160),""))),0),2)=
ROUND(IFERROR(VALUE(TRIM(SUBSTITUTE(O85,CHAR(160),""))),0),2),
"OK",
ROUND(IFERROR(VALUE(TRIM(SUBSTITUTE(AG85,CHAR(160),""))),0),2)=0,
"Attention : Montant présenté entièrement rejeté.",
ROUND(IFERROR(VALUE(TRIM(SUBSTITUTE(AG85,CHAR(160),""))),0),2)&lt;
ROUND(IFERROR(VALUE(TRIM(SUBSTITUTE(O85,CHAR(160),""))),0),2),
"Attention : Montant présenté partiellement rejeté.",
TRUE,""
))</f>
        <v/>
      </c>
      <c r="AJ85" s="282" t="str">
        <f t="shared" si="38"/>
        <v/>
      </c>
    </row>
    <row r="86" spans="1:36" ht="15" customHeight="1">
      <c r="A86" s="106">
        <v>82</v>
      </c>
      <c r="B86" s="269"/>
      <c r="C86" s="7"/>
      <c r="D86" s="7"/>
      <c r="E86" s="271"/>
      <c r="F86" s="7"/>
      <c r="G86" s="285"/>
      <c r="H86" s="7"/>
      <c r="I86" s="273"/>
      <c r="J86" s="274"/>
      <c r="K86" s="273"/>
      <c r="L86" s="273"/>
      <c r="M86" s="709" t="str">
        <f t="shared" si="39"/>
        <v/>
      </c>
      <c r="N86" s="275"/>
      <c r="O86" s="276" t="str">
        <f t="shared" si="36"/>
        <v/>
      </c>
      <c r="P86" s="7"/>
      <c r="Q86" s="286"/>
      <c r="R86" s="287" t="str">
        <f t="shared" si="40"/>
        <v/>
      </c>
      <c r="S86" s="288" t="str">
        <f t="shared" si="41"/>
        <v/>
      </c>
      <c r="T86" s="288" t="str">
        <f t="shared" si="42"/>
        <v/>
      </c>
      <c r="U86" s="288" t="str">
        <f t="shared" si="43"/>
        <v/>
      </c>
      <c r="V86" s="288" t="str">
        <f t="shared" si="44"/>
        <v/>
      </c>
      <c r="W86" s="67" t="str">
        <f t="shared" si="45"/>
        <v/>
      </c>
      <c r="X86" s="288" t="str">
        <f t="shared" si="46"/>
        <v/>
      </c>
      <c r="Y86" s="68" t="str">
        <f t="shared" si="47"/>
        <v/>
      </c>
      <c r="Z86" s="288" t="str">
        <f t="shared" si="48"/>
        <v/>
      </c>
      <c r="AA86" s="68" t="str">
        <f t="shared" si="52"/>
        <v/>
      </c>
      <c r="AB86" s="281" t="str">
        <f t="shared" si="49"/>
        <v/>
      </c>
      <c r="AC86" s="709" t="str">
        <f t="shared" si="50"/>
        <v/>
      </c>
      <c r="AD86" s="20" t="str">
        <f t="shared" si="53"/>
        <v/>
      </c>
      <c r="AE86" s="288" t="str">
        <f t="shared" si="37"/>
        <v/>
      </c>
      <c r="AF86" s="161"/>
      <c r="AG86" s="711" t="str">
        <f t="shared" si="51"/>
        <v/>
      </c>
      <c r="AH86" s="289"/>
      <c r="AI86" s="284" t="str" cm="1">
        <f t="array" ref="AI86">IF(OR(AG86="",O86=""),"",_xlfn.IFS(
ROUND(IFERROR(VALUE(TRIM(SUBSTITUTE(AG86,CHAR(160),""))),0),2)&gt;
ROUND(IFERROR(VALUE(TRIM(SUBSTITUTE(O86,CHAR(160),""))),0),2),
"KO : Le montant retenu est supérieur au montant présenté. Merci de revoir la ligne de contributions ou plafonner son montant.",
ROUND(IFERROR(VALUE(TRIM(SUBSTITUTE(O86,CHAR(160),""))),0),2)=0,
"",
ROUND(IFERROR(VALUE(TRIM(SUBSTITUTE(AG86,CHAR(160),""))),0),2)=
ROUND(IFERROR(VALUE(TRIM(SUBSTITUTE(O86,CHAR(160),""))),0),2),
"OK",
ROUND(IFERROR(VALUE(TRIM(SUBSTITUTE(AG86,CHAR(160),""))),0),2)=0,
"Attention : Montant présenté entièrement rejeté.",
ROUND(IFERROR(VALUE(TRIM(SUBSTITUTE(AG86,CHAR(160),""))),0),2)&lt;
ROUND(IFERROR(VALUE(TRIM(SUBSTITUTE(O86,CHAR(160),""))),0),2),
"Attention : Montant présenté partiellement rejeté.",
TRUE,""
))</f>
        <v/>
      </c>
      <c r="AJ86" s="282" t="str">
        <f t="shared" si="38"/>
        <v/>
      </c>
    </row>
    <row r="87" spans="1:36" ht="15" customHeight="1">
      <c r="A87" s="106">
        <v>83</v>
      </c>
      <c r="B87" s="269"/>
      <c r="C87" s="7"/>
      <c r="D87" s="7"/>
      <c r="E87" s="271"/>
      <c r="F87" s="7"/>
      <c r="G87" s="285"/>
      <c r="H87" s="7"/>
      <c r="I87" s="273"/>
      <c r="J87" s="274"/>
      <c r="K87" s="273"/>
      <c r="L87" s="273"/>
      <c r="M87" s="709" t="str">
        <f t="shared" si="39"/>
        <v/>
      </c>
      <c r="N87" s="275"/>
      <c r="O87" s="276" t="str">
        <f t="shared" si="36"/>
        <v/>
      </c>
      <c r="P87" s="7"/>
      <c r="Q87" s="286"/>
      <c r="R87" s="287" t="str">
        <f t="shared" si="40"/>
        <v/>
      </c>
      <c r="S87" s="288" t="str">
        <f t="shared" si="41"/>
        <v/>
      </c>
      <c r="T87" s="288" t="str">
        <f t="shared" si="42"/>
        <v/>
      </c>
      <c r="U87" s="288" t="str">
        <f t="shared" si="43"/>
        <v/>
      </c>
      <c r="V87" s="288" t="str">
        <f t="shared" si="44"/>
        <v/>
      </c>
      <c r="W87" s="67" t="str">
        <f t="shared" si="45"/>
        <v/>
      </c>
      <c r="X87" s="288" t="str">
        <f t="shared" si="46"/>
        <v/>
      </c>
      <c r="Y87" s="68" t="str">
        <f t="shared" si="47"/>
        <v/>
      </c>
      <c r="Z87" s="288" t="str">
        <f t="shared" si="48"/>
        <v/>
      </c>
      <c r="AA87" s="68" t="str">
        <f t="shared" si="52"/>
        <v/>
      </c>
      <c r="AB87" s="281" t="str">
        <f t="shared" si="49"/>
        <v/>
      </c>
      <c r="AC87" s="709" t="str">
        <f t="shared" si="50"/>
        <v/>
      </c>
      <c r="AD87" s="20" t="str">
        <f t="shared" si="53"/>
        <v/>
      </c>
      <c r="AE87" s="288" t="str">
        <f t="shared" si="37"/>
        <v/>
      </c>
      <c r="AF87" s="161"/>
      <c r="AG87" s="711" t="str">
        <f t="shared" si="51"/>
        <v/>
      </c>
      <c r="AH87" s="289"/>
      <c r="AI87" s="284" t="str" cm="1">
        <f t="array" ref="AI87">IF(OR(AG87="",O87=""),"",_xlfn.IFS(
ROUND(IFERROR(VALUE(TRIM(SUBSTITUTE(AG87,CHAR(160),""))),0),2)&gt;
ROUND(IFERROR(VALUE(TRIM(SUBSTITUTE(O87,CHAR(160),""))),0),2),
"KO : Le montant retenu est supérieur au montant présenté. Merci de revoir la ligne de contributions ou plafonner son montant.",
ROUND(IFERROR(VALUE(TRIM(SUBSTITUTE(O87,CHAR(160),""))),0),2)=0,
"",
ROUND(IFERROR(VALUE(TRIM(SUBSTITUTE(AG87,CHAR(160),""))),0),2)=
ROUND(IFERROR(VALUE(TRIM(SUBSTITUTE(O87,CHAR(160),""))),0),2),
"OK",
ROUND(IFERROR(VALUE(TRIM(SUBSTITUTE(AG87,CHAR(160),""))),0),2)=0,
"Attention : Montant présenté entièrement rejeté.",
ROUND(IFERROR(VALUE(TRIM(SUBSTITUTE(AG87,CHAR(160),""))),0),2)&lt;
ROUND(IFERROR(VALUE(TRIM(SUBSTITUTE(O87,CHAR(160),""))),0),2),
"Attention : Montant présenté partiellement rejeté.",
TRUE,""
))</f>
        <v/>
      </c>
      <c r="AJ87" s="282" t="str">
        <f t="shared" si="38"/>
        <v/>
      </c>
    </row>
    <row r="88" spans="1:36" ht="15" customHeight="1">
      <c r="A88" s="106">
        <v>84</v>
      </c>
      <c r="B88" s="269"/>
      <c r="C88" s="7"/>
      <c r="D88" s="7"/>
      <c r="E88" s="271"/>
      <c r="F88" s="7"/>
      <c r="G88" s="285"/>
      <c r="H88" s="7"/>
      <c r="I88" s="273"/>
      <c r="J88" s="274"/>
      <c r="K88" s="273"/>
      <c r="L88" s="273"/>
      <c r="M88" s="709" t="str">
        <f t="shared" si="39"/>
        <v/>
      </c>
      <c r="N88" s="275"/>
      <c r="O88" s="276" t="str">
        <f t="shared" si="36"/>
        <v/>
      </c>
      <c r="P88" s="7"/>
      <c r="Q88" s="286"/>
      <c r="R88" s="287" t="str">
        <f t="shared" ref="R88:Y104" si="54">IF(B88="","",B88)</f>
        <v/>
      </c>
      <c r="S88" s="288" t="str">
        <f t="shared" si="54"/>
        <v/>
      </c>
      <c r="T88" s="288" t="str">
        <f t="shared" si="54"/>
        <v/>
      </c>
      <c r="U88" s="288" t="str">
        <f t="shared" si="54"/>
        <v/>
      </c>
      <c r="V88" s="288" t="str">
        <f t="shared" si="54"/>
        <v/>
      </c>
      <c r="W88" s="67" t="str">
        <f t="shared" si="54"/>
        <v/>
      </c>
      <c r="X88" s="288" t="str">
        <f t="shared" si="54"/>
        <v/>
      </c>
      <c r="Y88" s="68" t="str">
        <f t="shared" si="54"/>
        <v/>
      </c>
      <c r="Z88" s="288" t="str">
        <f t="shared" ref="Z88:Z104" si="55">IF(J88="","",J88)</f>
        <v/>
      </c>
      <c r="AA88" s="68" t="str">
        <f t="shared" si="52"/>
        <v/>
      </c>
      <c r="AB88" s="281" t="str">
        <f t="shared" si="49"/>
        <v/>
      </c>
      <c r="AC88" s="709" t="str">
        <f t="shared" si="50"/>
        <v/>
      </c>
      <c r="AD88" s="20" t="str">
        <f t="shared" si="53"/>
        <v/>
      </c>
      <c r="AE88" s="288" t="str">
        <f t="shared" si="37"/>
        <v/>
      </c>
      <c r="AF88" s="161"/>
      <c r="AG88" s="711" t="str">
        <f t="shared" si="51"/>
        <v/>
      </c>
      <c r="AH88" s="289"/>
      <c r="AI88" s="284" t="str" cm="1">
        <f t="array" ref="AI88">IF(OR(AG88="",O88=""),"",_xlfn.IFS(
ROUND(IFERROR(VALUE(TRIM(SUBSTITUTE(AG88,CHAR(160),""))),0),2)&gt;
ROUND(IFERROR(VALUE(TRIM(SUBSTITUTE(O88,CHAR(160),""))),0),2),
"KO : Le montant retenu est supérieur au montant présenté. Merci de revoir la ligne de contributions ou plafonner son montant.",
ROUND(IFERROR(VALUE(TRIM(SUBSTITUTE(O88,CHAR(160),""))),0),2)=0,
"",
ROUND(IFERROR(VALUE(TRIM(SUBSTITUTE(AG88,CHAR(160),""))),0),2)=
ROUND(IFERROR(VALUE(TRIM(SUBSTITUTE(O88,CHAR(160),""))),0),2),
"OK",
ROUND(IFERROR(VALUE(TRIM(SUBSTITUTE(AG88,CHAR(160),""))),0),2)=0,
"Attention : Montant présenté entièrement rejeté.",
ROUND(IFERROR(VALUE(TRIM(SUBSTITUTE(AG88,CHAR(160),""))),0),2)&lt;
ROUND(IFERROR(VALUE(TRIM(SUBSTITUTE(O88,CHAR(160),""))),0),2),
"Attention : Montant présenté partiellement rejeté.",
TRUE,""
))</f>
        <v/>
      </c>
      <c r="AJ88" s="282" t="str">
        <f t="shared" si="38"/>
        <v/>
      </c>
    </row>
    <row r="89" spans="1:36" ht="15" customHeight="1">
      <c r="A89" s="106">
        <v>85</v>
      </c>
      <c r="B89" s="269"/>
      <c r="C89" s="7"/>
      <c r="D89" s="7"/>
      <c r="E89" s="271"/>
      <c r="F89" s="7"/>
      <c r="G89" s="285"/>
      <c r="H89" s="7"/>
      <c r="I89" s="273"/>
      <c r="J89" s="274"/>
      <c r="K89" s="273"/>
      <c r="L89" s="273"/>
      <c r="M89" s="709" t="str">
        <f t="shared" si="39"/>
        <v/>
      </c>
      <c r="N89" s="275"/>
      <c r="O89" s="276" t="str">
        <f t="shared" si="36"/>
        <v/>
      </c>
      <c r="P89" s="7"/>
      <c r="Q89" s="286"/>
      <c r="R89" s="287" t="str">
        <f t="shared" si="54"/>
        <v/>
      </c>
      <c r="S89" s="288" t="str">
        <f t="shared" si="54"/>
        <v/>
      </c>
      <c r="T89" s="288" t="str">
        <f t="shared" si="54"/>
        <v/>
      </c>
      <c r="U89" s="288" t="str">
        <f t="shared" si="54"/>
        <v/>
      </c>
      <c r="V89" s="288" t="str">
        <f t="shared" si="54"/>
        <v/>
      </c>
      <c r="W89" s="67" t="str">
        <f t="shared" si="54"/>
        <v/>
      </c>
      <c r="X89" s="288" t="str">
        <f t="shared" si="54"/>
        <v/>
      </c>
      <c r="Y89" s="68" t="str">
        <f t="shared" si="54"/>
        <v/>
      </c>
      <c r="Z89" s="288" t="str">
        <f t="shared" si="55"/>
        <v/>
      </c>
      <c r="AA89" s="68" t="str">
        <f t="shared" si="52"/>
        <v/>
      </c>
      <c r="AB89" s="281" t="str">
        <f t="shared" si="49"/>
        <v/>
      </c>
      <c r="AC89" s="709" t="str">
        <f t="shared" si="50"/>
        <v/>
      </c>
      <c r="AD89" s="20" t="str">
        <f t="shared" si="53"/>
        <v/>
      </c>
      <c r="AE89" s="288" t="str">
        <f t="shared" si="37"/>
        <v/>
      </c>
      <c r="AF89" s="161"/>
      <c r="AG89" s="711" t="str">
        <f t="shared" si="51"/>
        <v/>
      </c>
      <c r="AH89" s="289"/>
      <c r="AI89" s="284" t="str" cm="1">
        <f t="array" ref="AI89">IF(OR(AG89="",O89=""),"",_xlfn.IFS(
ROUND(IFERROR(VALUE(TRIM(SUBSTITUTE(AG89,CHAR(160),""))),0),2)&gt;
ROUND(IFERROR(VALUE(TRIM(SUBSTITUTE(O89,CHAR(160),""))),0),2),
"KO : Le montant retenu est supérieur au montant présenté. Merci de revoir la ligne de contributions ou plafonner son montant.",
ROUND(IFERROR(VALUE(TRIM(SUBSTITUTE(O89,CHAR(160),""))),0),2)=0,
"",
ROUND(IFERROR(VALUE(TRIM(SUBSTITUTE(AG89,CHAR(160),""))),0),2)=
ROUND(IFERROR(VALUE(TRIM(SUBSTITUTE(O89,CHAR(160),""))),0),2),
"OK",
ROUND(IFERROR(VALUE(TRIM(SUBSTITUTE(AG89,CHAR(160),""))),0),2)=0,
"Attention : Montant présenté entièrement rejeté.",
ROUND(IFERROR(VALUE(TRIM(SUBSTITUTE(AG89,CHAR(160),""))),0),2)&lt;
ROUND(IFERROR(VALUE(TRIM(SUBSTITUTE(O89,CHAR(160),""))),0),2),
"Attention : Montant présenté partiellement rejeté.",
TRUE,""
))</f>
        <v/>
      </c>
      <c r="AJ89" s="282" t="str">
        <f t="shared" si="38"/>
        <v/>
      </c>
    </row>
    <row r="90" spans="1:36" ht="15" customHeight="1">
      <c r="A90" s="106">
        <v>86</v>
      </c>
      <c r="B90" s="269"/>
      <c r="C90" s="7"/>
      <c r="D90" s="7"/>
      <c r="E90" s="271"/>
      <c r="F90" s="7"/>
      <c r="G90" s="285"/>
      <c r="H90" s="7"/>
      <c r="I90" s="273"/>
      <c r="J90" s="274"/>
      <c r="K90" s="273"/>
      <c r="L90" s="273"/>
      <c r="M90" s="709" t="str">
        <f t="shared" si="39"/>
        <v/>
      </c>
      <c r="N90" s="275"/>
      <c r="O90" s="276" t="str">
        <f t="shared" si="36"/>
        <v/>
      </c>
      <c r="P90" s="7"/>
      <c r="Q90" s="286"/>
      <c r="R90" s="287" t="str">
        <f t="shared" si="54"/>
        <v/>
      </c>
      <c r="S90" s="288" t="str">
        <f t="shared" si="54"/>
        <v/>
      </c>
      <c r="T90" s="288" t="str">
        <f t="shared" si="54"/>
        <v/>
      </c>
      <c r="U90" s="288" t="str">
        <f t="shared" si="54"/>
        <v/>
      </c>
      <c r="V90" s="288" t="str">
        <f t="shared" si="54"/>
        <v/>
      </c>
      <c r="W90" s="67" t="str">
        <f t="shared" si="54"/>
        <v/>
      </c>
      <c r="X90" s="288" t="str">
        <f t="shared" si="54"/>
        <v/>
      </c>
      <c r="Y90" s="68" t="str">
        <f t="shared" si="54"/>
        <v/>
      </c>
      <c r="Z90" s="288" t="str">
        <f t="shared" si="55"/>
        <v/>
      </c>
      <c r="AA90" s="68" t="str">
        <f t="shared" si="52"/>
        <v/>
      </c>
      <c r="AB90" s="281" t="str">
        <f t="shared" si="49"/>
        <v/>
      </c>
      <c r="AC90" s="709" t="str">
        <f t="shared" si="50"/>
        <v/>
      </c>
      <c r="AD90" s="20" t="str">
        <f t="shared" si="53"/>
        <v/>
      </c>
      <c r="AE90" s="288" t="str">
        <f t="shared" si="37"/>
        <v/>
      </c>
      <c r="AF90" s="161"/>
      <c r="AG90" s="711" t="str">
        <f t="shared" si="51"/>
        <v/>
      </c>
      <c r="AH90" s="289"/>
      <c r="AI90" s="284" t="str" cm="1">
        <f t="array" ref="AI90">IF(OR(AG90="",O90=""),"",_xlfn.IFS(
ROUND(IFERROR(VALUE(TRIM(SUBSTITUTE(AG90,CHAR(160),""))),0),2)&gt;
ROUND(IFERROR(VALUE(TRIM(SUBSTITUTE(O90,CHAR(160),""))),0),2),
"KO : Le montant retenu est supérieur au montant présenté. Merci de revoir la ligne de contributions ou plafonner son montant.",
ROUND(IFERROR(VALUE(TRIM(SUBSTITUTE(O90,CHAR(160),""))),0),2)=0,
"",
ROUND(IFERROR(VALUE(TRIM(SUBSTITUTE(AG90,CHAR(160),""))),0),2)=
ROUND(IFERROR(VALUE(TRIM(SUBSTITUTE(O90,CHAR(160),""))),0),2),
"OK",
ROUND(IFERROR(VALUE(TRIM(SUBSTITUTE(AG90,CHAR(160),""))),0),2)=0,
"Attention : Montant présenté entièrement rejeté.",
ROUND(IFERROR(VALUE(TRIM(SUBSTITUTE(AG90,CHAR(160),""))),0),2)&lt;
ROUND(IFERROR(VALUE(TRIM(SUBSTITUTE(O90,CHAR(160),""))),0),2),
"Attention : Montant présenté partiellement rejeté.",
TRUE,""
))</f>
        <v/>
      </c>
      <c r="AJ90" s="282" t="str">
        <f t="shared" si="38"/>
        <v/>
      </c>
    </row>
    <row r="91" spans="1:36" ht="15" customHeight="1">
      <c r="A91" s="106">
        <v>87</v>
      </c>
      <c r="B91" s="269"/>
      <c r="C91" s="7"/>
      <c r="D91" s="7"/>
      <c r="E91" s="271"/>
      <c r="F91" s="7"/>
      <c r="G91" s="285"/>
      <c r="H91" s="7"/>
      <c r="I91" s="273"/>
      <c r="J91" s="274"/>
      <c r="K91" s="273"/>
      <c r="L91" s="273"/>
      <c r="M91" s="709" t="str">
        <f t="shared" si="39"/>
        <v/>
      </c>
      <c r="N91" s="275"/>
      <c r="O91" s="276" t="str">
        <f t="shared" si="36"/>
        <v/>
      </c>
      <c r="P91" s="7"/>
      <c r="Q91" s="286"/>
      <c r="R91" s="287" t="str">
        <f t="shared" si="54"/>
        <v/>
      </c>
      <c r="S91" s="288" t="str">
        <f t="shared" si="54"/>
        <v/>
      </c>
      <c r="T91" s="288" t="str">
        <f t="shared" si="54"/>
        <v/>
      </c>
      <c r="U91" s="288" t="str">
        <f t="shared" si="54"/>
        <v/>
      </c>
      <c r="V91" s="288" t="str">
        <f t="shared" si="54"/>
        <v/>
      </c>
      <c r="W91" s="67" t="str">
        <f t="shared" si="54"/>
        <v/>
      </c>
      <c r="X91" s="288" t="str">
        <f t="shared" si="54"/>
        <v/>
      </c>
      <c r="Y91" s="68" t="str">
        <f t="shared" si="54"/>
        <v/>
      </c>
      <c r="Z91" s="288" t="str">
        <f t="shared" si="55"/>
        <v/>
      </c>
      <c r="AA91" s="68" t="str">
        <f t="shared" si="52"/>
        <v/>
      </c>
      <c r="AB91" s="281" t="str">
        <f t="shared" si="49"/>
        <v/>
      </c>
      <c r="AC91" s="709" t="str">
        <f t="shared" si="50"/>
        <v/>
      </c>
      <c r="AD91" s="20" t="str">
        <f t="shared" si="53"/>
        <v/>
      </c>
      <c r="AE91" s="288" t="str">
        <f t="shared" si="37"/>
        <v/>
      </c>
      <c r="AF91" s="161"/>
      <c r="AG91" s="711" t="str">
        <f t="shared" si="51"/>
        <v/>
      </c>
      <c r="AH91" s="289"/>
      <c r="AI91" s="284" t="str" cm="1">
        <f t="array" ref="AI91">IF(OR(AG91="",O91=""),"",_xlfn.IFS(
ROUND(IFERROR(VALUE(TRIM(SUBSTITUTE(AG91,CHAR(160),""))),0),2)&gt;
ROUND(IFERROR(VALUE(TRIM(SUBSTITUTE(O91,CHAR(160),""))),0),2),
"KO : Le montant retenu est supérieur au montant présenté. Merci de revoir la ligne de contributions ou plafonner son montant.",
ROUND(IFERROR(VALUE(TRIM(SUBSTITUTE(O91,CHAR(160),""))),0),2)=0,
"",
ROUND(IFERROR(VALUE(TRIM(SUBSTITUTE(AG91,CHAR(160),""))),0),2)=
ROUND(IFERROR(VALUE(TRIM(SUBSTITUTE(O91,CHAR(160),""))),0),2),
"OK",
ROUND(IFERROR(VALUE(TRIM(SUBSTITUTE(AG91,CHAR(160),""))),0),2)=0,
"Attention : Montant présenté entièrement rejeté.",
ROUND(IFERROR(VALUE(TRIM(SUBSTITUTE(AG91,CHAR(160),""))),0),2)&lt;
ROUND(IFERROR(VALUE(TRIM(SUBSTITUTE(O91,CHAR(160),""))),0),2),
"Attention : Montant présenté partiellement rejeté.",
TRUE,""
))</f>
        <v/>
      </c>
      <c r="AJ91" s="282" t="str">
        <f t="shared" si="38"/>
        <v/>
      </c>
    </row>
    <row r="92" spans="1:36" ht="15" customHeight="1">
      <c r="A92" s="106">
        <v>88</v>
      </c>
      <c r="B92" s="269"/>
      <c r="C92" s="7"/>
      <c r="D92" s="7"/>
      <c r="E92" s="271"/>
      <c r="F92" s="7"/>
      <c r="G92" s="285"/>
      <c r="H92" s="7"/>
      <c r="I92" s="273"/>
      <c r="J92" s="274"/>
      <c r="K92" s="273"/>
      <c r="L92" s="273"/>
      <c r="M92" s="709" t="str">
        <f t="shared" si="39"/>
        <v/>
      </c>
      <c r="N92" s="275"/>
      <c r="O92" s="276" t="str">
        <f t="shared" si="36"/>
        <v/>
      </c>
      <c r="P92" s="7"/>
      <c r="Q92" s="286"/>
      <c r="R92" s="287" t="str">
        <f t="shared" si="54"/>
        <v/>
      </c>
      <c r="S92" s="288" t="str">
        <f t="shared" si="54"/>
        <v/>
      </c>
      <c r="T92" s="288" t="str">
        <f t="shared" si="54"/>
        <v/>
      </c>
      <c r="U92" s="288" t="str">
        <f t="shared" si="54"/>
        <v/>
      </c>
      <c r="V92" s="288" t="str">
        <f t="shared" si="54"/>
        <v/>
      </c>
      <c r="W92" s="67" t="str">
        <f t="shared" si="54"/>
        <v/>
      </c>
      <c r="X92" s="288" t="str">
        <f t="shared" si="54"/>
        <v/>
      </c>
      <c r="Y92" s="68" t="str">
        <f t="shared" si="54"/>
        <v/>
      </c>
      <c r="Z92" s="288" t="str">
        <f t="shared" si="55"/>
        <v/>
      </c>
      <c r="AA92" s="68" t="str">
        <f t="shared" si="52"/>
        <v/>
      </c>
      <c r="AB92" s="281" t="str">
        <f t="shared" si="49"/>
        <v/>
      </c>
      <c r="AC92" s="709" t="str">
        <f t="shared" si="50"/>
        <v/>
      </c>
      <c r="AD92" s="20" t="str">
        <f t="shared" si="53"/>
        <v/>
      </c>
      <c r="AE92" s="288" t="str">
        <f t="shared" si="37"/>
        <v/>
      </c>
      <c r="AF92" s="161"/>
      <c r="AG92" s="711" t="str">
        <f t="shared" si="51"/>
        <v/>
      </c>
      <c r="AH92" s="289"/>
      <c r="AI92" s="284" t="str" cm="1">
        <f t="array" ref="AI92">IF(OR(AG92="",O92=""),"",_xlfn.IFS(
ROUND(IFERROR(VALUE(TRIM(SUBSTITUTE(AG92,CHAR(160),""))),0),2)&gt;
ROUND(IFERROR(VALUE(TRIM(SUBSTITUTE(O92,CHAR(160),""))),0),2),
"KO : Le montant retenu est supérieur au montant présenté. Merci de revoir la ligne de contributions ou plafonner son montant.",
ROUND(IFERROR(VALUE(TRIM(SUBSTITUTE(O92,CHAR(160),""))),0),2)=0,
"",
ROUND(IFERROR(VALUE(TRIM(SUBSTITUTE(AG92,CHAR(160),""))),0),2)=
ROUND(IFERROR(VALUE(TRIM(SUBSTITUTE(O92,CHAR(160),""))),0),2),
"OK",
ROUND(IFERROR(VALUE(TRIM(SUBSTITUTE(AG92,CHAR(160),""))),0),2)=0,
"Attention : Montant présenté entièrement rejeté.",
ROUND(IFERROR(VALUE(TRIM(SUBSTITUTE(AG92,CHAR(160),""))),0),2)&lt;
ROUND(IFERROR(VALUE(TRIM(SUBSTITUTE(O92,CHAR(160),""))),0),2),
"Attention : Montant présenté partiellement rejeté.",
TRUE,""
))</f>
        <v/>
      </c>
      <c r="AJ92" s="282" t="str">
        <f t="shared" si="38"/>
        <v/>
      </c>
    </row>
    <row r="93" spans="1:36" ht="15" customHeight="1">
      <c r="A93" s="106">
        <v>89</v>
      </c>
      <c r="B93" s="269"/>
      <c r="C93" s="7"/>
      <c r="D93" s="7"/>
      <c r="E93" s="271"/>
      <c r="F93" s="7"/>
      <c r="G93" s="285"/>
      <c r="H93" s="7"/>
      <c r="I93" s="273"/>
      <c r="J93" s="274"/>
      <c r="K93" s="273"/>
      <c r="L93" s="273"/>
      <c r="M93" s="709" t="str">
        <f t="shared" si="39"/>
        <v/>
      </c>
      <c r="N93" s="275"/>
      <c r="O93" s="276" t="str">
        <f t="shared" si="36"/>
        <v/>
      </c>
      <c r="P93" s="7"/>
      <c r="Q93" s="286"/>
      <c r="R93" s="287" t="str">
        <f t="shared" si="54"/>
        <v/>
      </c>
      <c r="S93" s="288" t="str">
        <f t="shared" si="54"/>
        <v/>
      </c>
      <c r="T93" s="288" t="str">
        <f t="shared" si="54"/>
        <v/>
      </c>
      <c r="U93" s="288" t="str">
        <f t="shared" si="54"/>
        <v/>
      </c>
      <c r="V93" s="288" t="str">
        <f t="shared" si="54"/>
        <v/>
      </c>
      <c r="W93" s="67" t="str">
        <f t="shared" si="54"/>
        <v/>
      </c>
      <c r="X93" s="288" t="str">
        <f t="shared" si="54"/>
        <v/>
      </c>
      <c r="Y93" s="68" t="str">
        <f t="shared" si="54"/>
        <v/>
      </c>
      <c r="Z93" s="288" t="str">
        <f t="shared" si="55"/>
        <v/>
      </c>
      <c r="AA93" s="68" t="str">
        <f t="shared" si="52"/>
        <v/>
      </c>
      <c r="AB93" s="281" t="str">
        <f t="shared" si="49"/>
        <v/>
      </c>
      <c r="AC93" s="709" t="str">
        <f t="shared" si="50"/>
        <v/>
      </c>
      <c r="AD93" s="20" t="str">
        <f t="shared" si="53"/>
        <v/>
      </c>
      <c r="AE93" s="288" t="str">
        <f t="shared" si="37"/>
        <v/>
      </c>
      <c r="AF93" s="161"/>
      <c r="AG93" s="711" t="str">
        <f t="shared" si="51"/>
        <v/>
      </c>
      <c r="AH93" s="289"/>
      <c r="AI93" s="284" t="str" cm="1">
        <f t="array" ref="AI93">IF(OR(AG93="",O93=""),"",_xlfn.IFS(
ROUND(IFERROR(VALUE(TRIM(SUBSTITUTE(AG93,CHAR(160),""))),0),2)&gt;
ROUND(IFERROR(VALUE(TRIM(SUBSTITUTE(O93,CHAR(160),""))),0),2),
"KO : Le montant retenu est supérieur au montant présenté. Merci de revoir la ligne de contributions ou plafonner son montant.",
ROUND(IFERROR(VALUE(TRIM(SUBSTITUTE(O93,CHAR(160),""))),0),2)=0,
"",
ROUND(IFERROR(VALUE(TRIM(SUBSTITUTE(AG93,CHAR(160),""))),0),2)=
ROUND(IFERROR(VALUE(TRIM(SUBSTITUTE(O93,CHAR(160),""))),0),2),
"OK",
ROUND(IFERROR(VALUE(TRIM(SUBSTITUTE(AG93,CHAR(160),""))),0),2)=0,
"Attention : Montant présenté entièrement rejeté.",
ROUND(IFERROR(VALUE(TRIM(SUBSTITUTE(AG93,CHAR(160),""))),0),2)&lt;
ROUND(IFERROR(VALUE(TRIM(SUBSTITUTE(O93,CHAR(160),""))),0),2),
"Attention : Montant présenté partiellement rejeté.",
TRUE,""
))</f>
        <v/>
      </c>
      <c r="AJ93" s="282" t="str">
        <f t="shared" si="38"/>
        <v/>
      </c>
    </row>
    <row r="94" spans="1:36" ht="15" customHeight="1">
      <c r="A94" s="106">
        <v>90</v>
      </c>
      <c r="B94" s="269"/>
      <c r="C94" s="7"/>
      <c r="D94" s="7"/>
      <c r="E94" s="271"/>
      <c r="F94" s="7"/>
      <c r="G94" s="285"/>
      <c r="H94" s="7"/>
      <c r="I94" s="273"/>
      <c r="J94" s="274"/>
      <c r="K94" s="273"/>
      <c r="L94" s="273"/>
      <c r="M94" s="709" t="str">
        <f t="shared" si="39"/>
        <v/>
      </c>
      <c r="N94" s="275"/>
      <c r="O94" s="276" t="str">
        <f t="shared" si="36"/>
        <v/>
      </c>
      <c r="P94" s="7"/>
      <c r="Q94" s="286"/>
      <c r="R94" s="287" t="str">
        <f t="shared" si="54"/>
        <v/>
      </c>
      <c r="S94" s="288" t="str">
        <f t="shared" si="54"/>
        <v/>
      </c>
      <c r="T94" s="288" t="str">
        <f t="shared" si="54"/>
        <v/>
      </c>
      <c r="U94" s="288" t="str">
        <f t="shared" si="54"/>
        <v/>
      </c>
      <c r="V94" s="288" t="str">
        <f t="shared" si="54"/>
        <v/>
      </c>
      <c r="W94" s="67" t="str">
        <f t="shared" si="54"/>
        <v/>
      </c>
      <c r="X94" s="288" t="str">
        <f t="shared" si="54"/>
        <v/>
      </c>
      <c r="Y94" s="68" t="str">
        <f t="shared" si="54"/>
        <v/>
      </c>
      <c r="Z94" s="288" t="str">
        <f t="shared" si="55"/>
        <v/>
      </c>
      <c r="AA94" s="68" t="str">
        <f t="shared" si="52"/>
        <v/>
      </c>
      <c r="AB94" s="281" t="str">
        <f t="shared" si="49"/>
        <v/>
      </c>
      <c r="AC94" s="709" t="str">
        <f t="shared" si="50"/>
        <v/>
      </c>
      <c r="AD94" s="20" t="str">
        <f t="shared" si="53"/>
        <v/>
      </c>
      <c r="AE94" s="288" t="str">
        <f t="shared" si="37"/>
        <v/>
      </c>
      <c r="AF94" s="161"/>
      <c r="AG94" s="711" t="str">
        <f t="shared" si="51"/>
        <v/>
      </c>
      <c r="AH94" s="289"/>
      <c r="AI94" s="284" t="str" cm="1">
        <f t="array" ref="AI94">IF(OR(AG94="",O94=""),"",_xlfn.IFS(
ROUND(IFERROR(VALUE(TRIM(SUBSTITUTE(AG94,CHAR(160),""))),0),2)&gt;
ROUND(IFERROR(VALUE(TRIM(SUBSTITUTE(O94,CHAR(160),""))),0),2),
"KO : Le montant retenu est supérieur au montant présenté. Merci de revoir la ligne de contributions ou plafonner son montant.",
ROUND(IFERROR(VALUE(TRIM(SUBSTITUTE(O94,CHAR(160),""))),0),2)=0,
"",
ROUND(IFERROR(VALUE(TRIM(SUBSTITUTE(AG94,CHAR(160),""))),0),2)=
ROUND(IFERROR(VALUE(TRIM(SUBSTITUTE(O94,CHAR(160),""))),0),2),
"OK",
ROUND(IFERROR(VALUE(TRIM(SUBSTITUTE(AG94,CHAR(160),""))),0),2)=0,
"Attention : Montant présenté entièrement rejeté.",
ROUND(IFERROR(VALUE(TRIM(SUBSTITUTE(AG94,CHAR(160),""))),0),2)&lt;
ROUND(IFERROR(VALUE(TRIM(SUBSTITUTE(O94,CHAR(160),""))),0),2),
"Attention : Montant présenté partiellement rejeté.",
TRUE,""
))</f>
        <v/>
      </c>
      <c r="AJ94" s="282" t="str">
        <f t="shared" si="38"/>
        <v/>
      </c>
    </row>
    <row r="95" spans="1:36" ht="15" customHeight="1">
      <c r="A95" s="106">
        <v>91</v>
      </c>
      <c r="B95" s="269"/>
      <c r="C95" s="7"/>
      <c r="D95" s="7"/>
      <c r="E95" s="271"/>
      <c r="F95" s="7"/>
      <c r="G95" s="285"/>
      <c r="H95" s="7"/>
      <c r="I95" s="273"/>
      <c r="J95" s="274"/>
      <c r="K95" s="273"/>
      <c r="L95" s="273"/>
      <c r="M95" s="709" t="str">
        <f t="shared" si="39"/>
        <v/>
      </c>
      <c r="N95" s="275"/>
      <c r="O95" s="276" t="str">
        <f t="shared" si="36"/>
        <v/>
      </c>
      <c r="P95" s="7"/>
      <c r="Q95" s="286"/>
      <c r="R95" s="287" t="str">
        <f t="shared" si="54"/>
        <v/>
      </c>
      <c r="S95" s="288" t="str">
        <f t="shared" si="54"/>
        <v/>
      </c>
      <c r="T95" s="288" t="str">
        <f t="shared" si="54"/>
        <v/>
      </c>
      <c r="U95" s="288" t="str">
        <f t="shared" si="54"/>
        <v/>
      </c>
      <c r="V95" s="288" t="str">
        <f t="shared" si="54"/>
        <v/>
      </c>
      <c r="W95" s="67" t="str">
        <f t="shared" si="54"/>
        <v/>
      </c>
      <c r="X95" s="288" t="str">
        <f t="shared" si="54"/>
        <v/>
      </c>
      <c r="Y95" s="68" t="str">
        <f t="shared" si="54"/>
        <v/>
      </c>
      <c r="Z95" s="288" t="str">
        <f t="shared" si="55"/>
        <v/>
      </c>
      <c r="AA95" s="68" t="str">
        <f t="shared" si="52"/>
        <v/>
      </c>
      <c r="AB95" s="281" t="str">
        <f t="shared" si="49"/>
        <v/>
      </c>
      <c r="AC95" s="709" t="str">
        <f t="shared" si="50"/>
        <v/>
      </c>
      <c r="AD95" s="20" t="str">
        <f t="shared" si="53"/>
        <v/>
      </c>
      <c r="AE95" s="288" t="str">
        <f t="shared" si="37"/>
        <v/>
      </c>
      <c r="AF95" s="161"/>
      <c r="AG95" s="711" t="str">
        <f t="shared" si="51"/>
        <v/>
      </c>
      <c r="AH95" s="289"/>
      <c r="AI95" s="284" t="str" cm="1">
        <f t="array" ref="AI95">IF(OR(AG95="",O95=""),"",_xlfn.IFS(
ROUND(IFERROR(VALUE(TRIM(SUBSTITUTE(AG95,CHAR(160),""))),0),2)&gt;
ROUND(IFERROR(VALUE(TRIM(SUBSTITUTE(O95,CHAR(160),""))),0),2),
"KO : Le montant retenu est supérieur au montant présenté. Merci de revoir la ligne de contributions ou plafonner son montant.",
ROUND(IFERROR(VALUE(TRIM(SUBSTITUTE(O95,CHAR(160),""))),0),2)=0,
"",
ROUND(IFERROR(VALUE(TRIM(SUBSTITUTE(AG95,CHAR(160),""))),0),2)=
ROUND(IFERROR(VALUE(TRIM(SUBSTITUTE(O95,CHAR(160),""))),0),2),
"OK",
ROUND(IFERROR(VALUE(TRIM(SUBSTITUTE(AG95,CHAR(160),""))),0),2)=0,
"Attention : Montant présenté entièrement rejeté.",
ROUND(IFERROR(VALUE(TRIM(SUBSTITUTE(AG95,CHAR(160),""))),0),2)&lt;
ROUND(IFERROR(VALUE(TRIM(SUBSTITUTE(O95,CHAR(160),""))),0),2),
"Attention : Montant présenté partiellement rejeté.",
TRUE,""
))</f>
        <v/>
      </c>
      <c r="AJ95" s="282" t="str">
        <f t="shared" si="38"/>
        <v/>
      </c>
    </row>
    <row r="96" spans="1:36" ht="15" customHeight="1">
      <c r="A96" s="106">
        <v>92</v>
      </c>
      <c r="B96" s="269"/>
      <c r="C96" s="7"/>
      <c r="D96" s="7"/>
      <c r="E96" s="271"/>
      <c r="F96" s="7"/>
      <c r="G96" s="285"/>
      <c r="H96" s="7"/>
      <c r="I96" s="273"/>
      <c r="J96" s="274"/>
      <c r="K96" s="273"/>
      <c r="L96" s="273"/>
      <c r="M96" s="709" t="str">
        <f t="shared" si="39"/>
        <v/>
      </c>
      <c r="N96" s="275"/>
      <c r="O96" s="276" t="str">
        <f t="shared" si="36"/>
        <v/>
      </c>
      <c r="P96" s="7"/>
      <c r="Q96" s="286"/>
      <c r="R96" s="287" t="str">
        <f t="shared" si="54"/>
        <v/>
      </c>
      <c r="S96" s="288" t="str">
        <f t="shared" si="54"/>
        <v/>
      </c>
      <c r="T96" s="288" t="str">
        <f t="shared" si="54"/>
        <v/>
      </c>
      <c r="U96" s="288" t="str">
        <f t="shared" si="54"/>
        <v/>
      </c>
      <c r="V96" s="288" t="str">
        <f t="shared" si="54"/>
        <v/>
      </c>
      <c r="W96" s="67" t="str">
        <f t="shared" si="54"/>
        <v/>
      </c>
      <c r="X96" s="288" t="str">
        <f t="shared" si="54"/>
        <v/>
      </c>
      <c r="Y96" s="68" t="str">
        <f t="shared" si="54"/>
        <v/>
      </c>
      <c r="Z96" s="288" t="str">
        <f t="shared" si="55"/>
        <v/>
      </c>
      <c r="AA96" s="68" t="str">
        <f t="shared" si="52"/>
        <v/>
      </c>
      <c r="AB96" s="281" t="str">
        <f t="shared" si="49"/>
        <v/>
      </c>
      <c r="AC96" s="709" t="str">
        <f t="shared" si="50"/>
        <v/>
      </c>
      <c r="AD96" s="20" t="str">
        <f t="shared" si="53"/>
        <v/>
      </c>
      <c r="AE96" s="288" t="str">
        <f t="shared" si="37"/>
        <v/>
      </c>
      <c r="AF96" s="161"/>
      <c r="AG96" s="711" t="str">
        <f t="shared" si="51"/>
        <v/>
      </c>
      <c r="AH96" s="289"/>
      <c r="AI96" s="284" t="str" cm="1">
        <f t="array" ref="AI96">IF(OR(AG96="",O96=""),"",_xlfn.IFS(
ROUND(IFERROR(VALUE(TRIM(SUBSTITUTE(AG96,CHAR(160),""))),0),2)&gt;
ROUND(IFERROR(VALUE(TRIM(SUBSTITUTE(O96,CHAR(160),""))),0),2),
"KO : Le montant retenu est supérieur au montant présenté. Merci de revoir la ligne de contributions ou plafonner son montant.",
ROUND(IFERROR(VALUE(TRIM(SUBSTITUTE(O96,CHAR(160),""))),0),2)=0,
"",
ROUND(IFERROR(VALUE(TRIM(SUBSTITUTE(AG96,CHAR(160),""))),0),2)=
ROUND(IFERROR(VALUE(TRIM(SUBSTITUTE(O96,CHAR(160),""))),0),2),
"OK",
ROUND(IFERROR(VALUE(TRIM(SUBSTITUTE(AG96,CHAR(160),""))),0),2)=0,
"Attention : Montant présenté entièrement rejeté.",
ROUND(IFERROR(VALUE(TRIM(SUBSTITUTE(AG96,CHAR(160),""))),0),2)&lt;
ROUND(IFERROR(VALUE(TRIM(SUBSTITUTE(O96,CHAR(160),""))),0),2),
"Attention : Montant présenté partiellement rejeté.",
TRUE,""
))</f>
        <v/>
      </c>
      <c r="AJ96" s="282" t="str">
        <f t="shared" si="38"/>
        <v/>
      </c>
    </row>
    <row r="97" spans="1:36" ht="15" customHeight="1">
      <c r="A97" s="106">
        <v>93</v>
      </c>
      <c r="B97" s="269"/>
      <c r="C97" s="7"/>
      <c r="D97" s="7"/>
      <c r="E97" s="271"/>
      <c r="F97" s="7"/>
      <c r="G97" s="285"/>
      <c r="H97" s="7"/>
      <c r="I97" s="273"/>
      <c r="J97" s="274"/>
      <c r="K97" s="273"/>
      <c r="L97" s="273"/>
      <c r="M97" s="709" t="str">
        <f t="shared" si="39"/>
        <v/>
      </c>
      <c r="N97" s="275"/>
      <c r="O97" s="276" t="str">
        <f t="shared" si="36"/>
        <v/>
      </c>
      <c r="P97" s="7"/>
      <c r="Q97" s="286"/>
      <c r="R97" s="287" t="str">
        <f t="shared" si="54"/>
        <v/>
      </c>
      <c r="S97" s="288" t="str">
        <f t="shared" si="54"/>
        <v/>
      </c>
      <c r="T97" s="288" t="str">
        <f t="shared" si="54"/>
        <v/>
      </c>
      <c r="U97" s="288" t="str">
        <f t="shared" si="54"/>
        <v/>
      </c>
      <c r="V97" s="288" t="str">
        <f t="shared" si="54"/>
        <v/>
      </c>
      <c r="W97" s="67" t="str">
        <f t="shared" si="54"/>
        <v/>
      </c>
      <c r="X97" s="288" t="str">
        <f t="shared" si="54"/>
        <v/>
      </c>
      <c r="Y97" s="68" t="str">
        <f t="shared" si="54"/>
        <v/>
      </c>
      <c r="Z97" s="288" t="str">
        <f t="shared" si="55"/>
        <v/>
      </c>
      <c r="AA97" s="68" t="str">
        <f t="shared" si="52"/>
        <v/>
      </c>
      <c r="AB97" s="281" t="str">
        <f t="shared" si="49"/>
        <v/>
      </c>
      <c r="AC97" s="709" t="str">
        <f t="shared" si="50"/>
        <v/>
      </c>
      <c r="AD97" s="20" t="str">
        <f t="shared" si="53"/>
        <v/>
      </c>
      <c r="AE97" s="288" t="str">
        <f t="shared" si="37"/>
        <v/>
      </c>
      <c r="AF97" s="161"/>
      <c r="AG97" s="711" t="str">
        <f t="shared" si="51"/>
        <v/>
      </c>
      <c r="AH97" s="289"/>
      <c r="AI97" s="284" t="str" cm="1">
        <f t="array" ref="AI97">IF(OR(AG97="",O97=""),"",_xlfn.IFS(
ROUND(IFERROR(VALUE(TRIM(SUBSTITUTE(AG97,CHAR(160),""))),0),2)&gt;
ROUND(IFERROR(VALUE(TRIM(SUBSTITUTE(O97,CHAR(160),""))),0),2),
"KO : Le montant retenu est supérieur au montant présenté. Merci de revoir la ligne de contributions ou plafonner son montant.",
ROUND(IFERROR(VALUE(TRIM(SUBSTITUTE(O97,CHAR(160),""))),0),2)=0,
"",
ROUND(IFERROR(VALUE(TRIM(SUBSTITUTE(AG97,CHAR(160),""))),0),2)=
ROUND(IFERROR(VALUE(TRIM(SUBSTITUTE(O97,CHAR(160),""))),0),2),
"OK",
ROUND(IFERROR(VALUE(TRIM(SUBSTITUTE(AG97,CHAR(160),""))),0),2)=0,
"Attention : Montant présenté entièrement rejeté.",
ROUND(IFERROR(VALUE(TRIM(SUBSTITUTE(AG97,CHAR(160),""))),0),2)&lt;
ROUND(IFERROR(VALUE(TRIM(SUBSTITUTE(O97,CHAR(160),""))),0),2),
"Attention : Montant présenté partiellement rejeté.",
TRUE,""
))</f>
        <v/>
      </c>
      <c r="AJ97" s="282" t="str">
        <f t="shared" si="38"/>
        <v/>
      </c>
    </row>
    <row r="98" spans="1:36" ht="15" customHeight="1">
      <c r="A98" s="106">
        <v>94</v>
      </c>
      <c r="B98" s="269"/>
      <c r="C98" s="7"/>
      <c r="D98" s="7"/>
      <c r="E98" s="271"/>
      <c r="F98" s="7"/>
      <c r="G98" s="285"/>
      <c r="H98" s="7"/>
      <c r="I98" s="273"/>
      <c r="J98" s="274"/>
      <c r="K98" s="273"/>
      <c r="L98" s="273"/>
      <c r="M98" s="709" t="str">
        <f t="shared" si="39"/>
        <v/>
      </c>
      <c r="N98" s="275"/>
      <c r="O98" s="276" t="str">
        <f t="shared" si="36"/>
        <v/>
      </c>
      <c r="P98" s="7"/>
      <c r="Q98" s="286"/>
      <c r="R98" s="287" t="str">
        <f t="shared" si="54"/>
        <v/>
      </c>
      <c r="S98" s="288" t="str">
        <f t="shared" si="54"/>
        <v/>
      </c>
      <c r="T98" s="288" t="str">
        <f t="shared" si="54"/>
        <v/>
      </c>
      <c r="U98" s="288" t="str">
        <f t="shared" si="54"/>
        <v/>
      </c>
      <c r="V98" s="288" t="str">
        <f t="shared" si="54"/>
        <v/>
      </c>
      <c r="W98" s="67" t="str">
        <f t="shared" si="54"/>
        <v/>
      </c>
      <c r="X98" s="288" t="str">
        <f t="shared" si="54"/>
        <v/>
      </c>
      <c r="Y98" s="68" t="str">
        <f t="shared" si="54"/>
        <v/>
      </c>
      <c r="Z98" s="288" t="str">
        <f t="shared" si="55"/>
        <v/>
      </c>
      <c r="AA98" s="68" t="str">
        <f t="shared" si="52"/>
        <v/>
      </c>
      <c r="AB98" s="281" t="str">
        <f t="shared" si="49"/>
        <v/>
      </c>
      <c r="AC98" s="709" t="str">
        <f t="shared" si="50"/>
        <v/>
      </c>
      <c r="AD98" s="20" t="str">
        <f t="shared" si="53"/>
        <v/>
      </c>
      <c r="AE98" s="288" t="str">
        <f t="shared" si="37"/>
        <v/>
      </c>
      <c r="AF98" s="161"/>
      <c r="AG98" s="711" t="str">
        <f t="shared" si="51"/>
        <v/>
      </c>
      <c r="AH98" s="289"/>
      <c r="AI98" s="284" t="str" cm="1">
        <f t="array" ref="AI98">IF(OR(AG98="",O98=""),"",_xlfn.IFS(
ROUND(IFERROR(VALUE(TRIM(SUBSTITUTE(AG98,CHAR(160),""))),0),2)&gt;
ROUND(IFERROR(VALUE(TRIM(SUBSTITUTE(O98,CHAR(160),""))),0),2),
"KO : Le montant retenu est supérieur au montant présenté. Merci de revoir la ligne de contributions ou plafonner son montant.",
ROUND(IFERROR(VALUE(TRIM(SUBSTITUTE(O98,CHAR(160),""))),0),2)=0,
"",
ROUND(IFERROR(VALUE(TRIM(SUBSTITUTE(AG98,CHAR(160),""))),0),2)=
ROUND(IFERROR(VALUE(TRIM(SUBSTITUTE(O98,CHAR(160),""))),0),2),
"OK",
ROUND(IFERROR(VALUE(TRIM(SUBSTITUTE(AG98,CHAR(160),""))),0),2)=0,
"Attention : Montant présenté entièrement rejeté.",
ROUND(IFERROR(VALUE(TRIM(SUBSTITUTE(AG98,CHAR(160),""))),0),2)&lt;
ROUND(IFERROR(VALUE(TRIM(SUBSTITUTE(O98,CHAR(160),""))),0),2),
"Attention : Montant présenté partiellement rejeté.",
TRUE,""
))</f>
        <v/>
      </c>
      <c r="AJ98" s="282" t="str">
        <f t="shared" si="38"/>
        <v/>
      </c>
    </row>
    <row r="99" spans="1:36" ht="15" customHeight="1">
      <c r="A99" s="106">
        <v>95</v>
      </c>
      <c r="B99" s="269"/>
      <c r="C99" s="7"/>
      <c r="D99" s="7"/>
      <c r="E99" s="271"/>
      <c r="F99" s="7"/>
      <c r="G99" s="285"/>
      <c r="H99" s="7"/>
      <c r="I99" s="273"/>
      <c r="J99" s="274"/>
      <c r="K99" s="273"/>
      <c r="L99" s="273"/>
      <c r="M99" s="709" t="str">
        <f t="shared" si="39"/>
        <v/>
      </c>
      <c r="N99" s="275"/>
      <c r="O99" s="276" t="str">
        <f t="shared" si="36"/>
        <v/>
      </c>
      <c r="P99" s="7"/>
      <c r="Q99" s="286"/>
      <c r="R99" s="287" t="str">
        <f t="shared" si="54"/>
        <v/>
      </c>
      <c r="S99" s="288" t="str">
        <f t="shared" si="54"/>
        <v/>
      </c>
      <c r="T99" s="288" t="str">
        <f t="shared" si="54"/>
        <v/>
      </c>
      <c r="U99" s="288" t="str">
        <f t="shared" si="54"/>
        <v/>
      </c>
      <c r="V99" s="288" t="str">
        <f t="shared" si="54"/>
        <v/>
      </c>
      <c r="W99" s="67" t="str">
        <f t="shared" si="54"/>
        <v/>
      </c>
      <c r="X99" s="288" t="str">
        <f t="shared" si="54"/>
        <v/>
      </c>
      <c r="Y99" s="68" t="str">
        <f t="shared" si="54"/>
        <v/>
      </c>
      <c r="Z99" s="288" t="str">
        <f t="shared" si="55"/>
        <v/>
      </c>
      <c r="AA99" s="68" t="str">
        <f t="shared" si="52"/>
        <v/>
      </c>
      <c r="AB99" s="281" t="str">
        <f t="shared" si="49"/>
        <v/>
      </c>
      <c r="AC99" s="709" t="str">
        <f t="shared" si="50"/>
        <v/>
      </c>
      <c r="AD99" s="20" t="str">
        <f t="shared" si="53"/>
        <v/>
      </c>
      <c r="AE99" s="288" t="str">
        <f t="shared" si="37"/>
        <v/>
      </c>
      <c r="AF99" s="161"/>
      <c r="AG99" s="711" t="str">
        <f t="shared" si="51"/>
        <v/>
      </c>
      <c r="AH99" s="289"/>
      <c r="AI99" s="284" t="str" cm="1">
        <f t="array" ref="AI99">IF(OR(AG99="",O99=""),"",_xlfn.IFS(
ROUND(IFERROR(VALUE(TRIM(SUBSTITUTE(AG99,CHAR(160),""))),0),2)&gt;
ROUND(IFERROR(VALUE(TRIM(SUBSTITUTE(O99,CHAR(160),""))),0),2),
"KO : Le montant retenu est supérieur au montant présenté. Merci de revoir la ligne de contributions ou plafonner son montant.",
ROUND(IFERROR(VALUE(TRIM(SUBSTITUTE(O99,CHAR(160),""))),0),2)=0,
"",
ROUND(IFERROR(VALUE(TRIM(SUBSTITUTE(AG99,CHAR(160),""))),0),2)=
ROUND(IFERROR(VALUE(TRIM(SUBSTITUTE(O99,CHAR(160),""))),0),2),
"OK",
ROUND(IFERROR(VALUE(TRIM(SUBSTITUTE(AG99,CHAR(160),""))),0),2)=0,
"Attention : Montant présenté entièrement rejeté.",
ROUND(IFERROR(VALUE(TRIM(SUBSTITUTE(AG99,CHAR(160),""))),0),2)&lt;
ROUND(IFERROR(VALUE(TRIM(SUBSTITUTE(O99,CHAR(160),""))),0),2),
"Attention : Montant présenté partiellement rejeté.",
TRUE,""
))</f>
        <v/>
      </c>
      <c r="AJ99" s="282" t="str">
        <f t="shared" si="38"/>
        <v/>
      </c>
    </row>
    <row r="100" spans="1:36" ht="15" customHeight="1">
      <c r="A100" s="106">
        <v>96</v>
      </c>
      <c r="B100" s="269"/>
      <c r="C100" s="7"/>
      <c r="D100" s="7"/>
      <c r="E100" s="271"/>
      <c r="F100" s="7"/>
      <c r="G100" s="285"/>
      <c r="H100" s="7"/>
      <c r="I100" s="273"/>
      <c r="J100" s="274"/>
      <c r="K100" s="273"/>
      <c r="L100" s="273"/>
      <c r="M100" s="709" t="str">
        <f t="shared" si="39"/>
        <v/>
      </c>
      <c r="N100" s="275"/>
      <c r="O100" s="276" t="str">
        <f t="shared" ref="O100:O104" si="56">IF(K100=0,"",((N100/K100)*M100)*G100)</f>
        <v/>
      </c>
      <c r="P100" s="7"/>
      <c r="Q100" s="286"/>
      <c r="R100" s="287" t="str">
        <f t="shared" si="54"/>
        <v/>
      </c>
      <c r="S100" s="288" t="str">
        <f t="shared" si="54"/>
        <v/>
      </c>
      <c r="T100" s="288" t="str">
        <f t="shared" si="54"/>
        <v/>
      </c>
      <c r="U100" s="288" t="str">
        <f t="shared" si="54"/>
        <v/>
      </c>
      <c r="V100" s="288" t="str">
        <f t="shared" si="54"/>
        <v/>
      </c>
      <c r="W100" s="67" t="str">
        <f t="shared" si="54"/>
        <v/>
      </c>
      <c r="X100" s="288" t="str">
        <f t="shared" si="54"/>
        <v/>
      </c>
      <c r="Y100" s="68" t="str">
        <f t="shared" si="54"/>
        <v/>
      </c>
      <c r="Z100" s="288" t="str">
        <f t="shared" si="55"/>
        <v/>
      </c>
      <c r="AA100" s="68" t="str">
        <f t="shared" si="52"/>
        <v/>
      </c>
      <c r="AB100" s="281" t="str">
        <f t="shared" si="49"/>
        <v/>
      </c>
      <c r="AC100" s="709" t="str">
        <f t="shared" si="50"/>
        <v/>
      </c>
      <c r="AD100" s="20" t="str">
        <f t="shared" si="53"/>
        <v/>
      </c>
      <c r="AE100" s="288" t="str">
        <f t="shared" si="37"/>
        <v/>
      </c>
      <c r="AF100" s="161"/>
      <c r="AG100" s="711" t="str">
        <f t="shared" si="51"/>
        <v/>
      </c>
      <c r="AH100" s="289"/>
      <c r="AI100" s="284" t="str" cm="1">
        <f t="array" ref="AI100">IF(OR(AG100="",O100=""),"",_xlfn.IFS(
ROUND(IFERROR(VALUE(TRIM(SUBSTITUTE(AG100,CHAR(160),""))),0),2)&gt;
ROUND(IFERROR(VALUE(TRIM(SUBSTITUTE(O100,CHAR(160),""))),0),2),
"KO : Le montant retenu est supérieur au montant présenté. Merci de revoir la ligne de contributions ou plafonner son montant.",
ROUND(IFERROR(VALUE(TRIM(SUBSTITUTE(O100,CHAR(160),""))),0),2)=0,
"",
ROUND(IFERROR(VALUE(TRIM(SUBSTITUTE(AG100,CHAR(160),""))),0),2)=
ROUND(IFERROR(VALUE(TRIM(SUBSTITUTE(O100,CHAR(160),""))),0),2),
"OK",
ROUND(IFERROR(VALUE(TRIM(SUBSTITUTE(AG100,CHAR(160),""))),0),2)=0,
"Attention : Montant présenté entièrement rejeté.",
ROUND(IFERROR(VALUE(TRIM(SUBSTITUTE(AG100,CHAR(160),""))),0),2)&lt;
ROUND(IFERROR(VALUE(TRIM(SUBSTITUTE(O100,CHAR(160),""))),0),2),
"Attention : Montant présenté partiellement rejeté.",
TRUE,""
))</f>
        <v/>
      </c>
      <c r="AJ100" s="282" t="str">
        <f t="shared" si="38"/>
        <v/>
      </c>
    </row>
    <row r="101" spans="1:36" ht="15" customHeight="1">
      <c r="A101" s="106">
        <v>97</v>
      </c>
      <c r="B101" s="269"/>
      <c r="C101" s="7"/>
      <c r="D101" s="7"/>
      <c r="E101" s="271"/>
      <c r="F101" s="7"/>
      <c r="G101" s="285"/>
      <c r="H101" s="7"/>
      <c r="I101" s="273"/>
      <c r="J101" s="274"/>
      <c r="K101" s="273"/>
      <c r="L101" s="273"/>
      <c r="M101" s="709" t="str">
        <f t="shared" si="39"/>
        <v/>
      </c>
      <c r="N101" s="275"/>
      <c r="O101" s="276" t="str">
        <f t="shared" si="56"/>
        <v/>
      </c>
      <c r="P101" s="7"/>
      <c r="Q101" s="286"/>
      <c r="R101" s="287" t="str">
        <f t="shared" si="54"/>
        <v/>
      </c>
      <c r="S101" s="288" t="str">
        <f t="shared" si="54"/>
        <v/>
      </c>
      <c r="T101" s="288" t="str">
        <f t="shared" si="54"/>
        <v/>
      </c>
      <c r="U101" s="288" t="str">
        <f t="shared" si="54"/>
        <v/>
      </c>
      <c r="V101" s="288" t="str">
        <f t="shared" si="54"/>
        <v/>
      </c>
      <c r="W101" s="67" t="str">
        <f t="shared" si="54"/>
        <v/>
      </c>
      <c r="X101" s="288" t="str">
        <f t="shared" si="54"/>
        <v/>
      </c>
      <c r="Y101" s="68" t="str">
        <f t="shared" si="54"/>
        <v/>
      </c>
      <c r="Z101" s="288" t="str">
        <f t="shared" si="55"/>
        <v/>
      </c>
      <c r="AA101" s="68" t="str">
        <f t="shared" si="52"/>
        <v/>
      </c>
      <c r="AB101" s="281" t="str">
        <f t="shared" si="49"/>
        <v/>
      </c>
      <c r="AC101" s="709" t="str">
        <f t="shared" si="50"/>
        <v/>
      </c>
      <c r="AD101" s="20" t="str">
        <f t="shared" si="53"/>
        <v/>
      </c>
      <c r="AE101" s="288" t="str">
        <f t="shared" si="37"/>
        <v/>
      </c>
      <c r="AF101" s="161"/>
      <c r="AG101" s="711" t="str">
        <f t="shared" si="51"/>
        <v/>
      </c>
      <c r="AH101" s="289"/>
      <c r="AI101" s="284" t="str" cm="1">
        <f t="array" ref="AI101">IF(OR(AG101="",O101=""),"",_xlfn.IFS(
ROUND(IFERROR(VALUE(TRIM(SUBSTITUTE(AG101,CHAR(160),""))),0),2)&gt;
ROUND(IFERROR(VALUE(TRIM(SUBSTITUTE(O101,CHAR(160),""))),0),2),
"KO : Le montant retenu est supérieur au montant présenté. Merci de revoir la ligne de contributions ou plafonner son montant.",
ROUND(IFERROR(VALUE(TRIM(SUBSTITUTE(O101,CHAR(160),""))),0),2)=0,
"",
ROUND(IFERROR(VALUE(TRIM(SUBSTITUTE(AG101,CHAR(160),""))),0),2)=
ROUND(IFERROR(VALUE(TRIM(SUBSTITUTE(O101,CHAR(160),""))),0),2),
"OK",
ROUND(IFERROR(VALUE(TRIM(SUBSTITUTE(AG101,CHAR(160),""))),0),2)=0,
"Attention : Montant présenté entièrement rejeté.",
ROUND(IFERROR(VALUE(TRIM(SUBSTITUTE(AG101,CHAR(160),""))),0),2)&lt;
ROUND(IFERROR(VALUE(TRIM(SUBSTITUTE(O101,CHAR(160),""))),0),2),
"Attention : Montant présenté partiellement rejeté.",
TRUE,""
))</f>
        <v/>
      </c>
      <c r="AJ101" s="282" t="str">
        <f t="shared" si="38"/>
        <v/>
      </c>
    </row>
    <row r="102" spans="1:36" ht="15" customHeight="1">
      <c r="A102" s="106">
        <v>98</v>
      </c>
      <c r="B102" s="269"/>
      <c r="C102" s="7"/>
      <c r="D102" s="7"/>
      <c r="E102" s="271"/>
      <c r="F102" s="7"/>
      <c r="G102" s="285"/>
      <c r="H102" s="7"/>
      <c r="I102" s="273"/>
      <c r="J102" s="274"/>
      <c r="K102" s="273"/>
      <c r="L102" s="273"/>
      <c r="M102" s="709" t="str">
        <f t="shared" si="39"/>
        <v/>
      </c>
      <c r="N102" s="275"/>
      <c r="O102" s="276" t="str">
        <f t="shared" si="56"/>
        <v/>
      </c>
      <c r="P102" s="7"/>
      <c r="Q102" s="286"/>
      <c r="R102" s="287" t="str">
        <f t="shared" si="54"/>
        <v/>
      </c>
      <c r="S102" s="288" t="str">
        <f t="shared" si="54"/>
        <v/>
      </c>
      <c r="T102" s="288" t="str">
        <f t="shared" si="54"/>
        <v/>
      </c>
      <c r="U102" s="288" t="str">
        <f t="shared" si="54"/>
        <v/>
      </c>
      <c r="V102" s="288" t="str">
        <f t="shared" si="54"/>
        <v/>
      </c>
      <c r="W102" s="67" t="str">
        <f t="shared" si="54"/>
        <v/>
      </c>
      <c r="X102" s="288" t="str">
        <f t="shared" si="54"/>
        <v/>
      </c>
      <c r="Y102" s="68" t="str">
        <f t="shared" si="54"/>
        <v/>
      </c>
      <c r="Z102" s="288" t="str">
        <f t="shared" si="55"/>
        <v/>
      </c>
      <c r="AA102" s="68" t="str">
        <f t="shared" si="52"/>
        <v/>
      </c>
      <c r="AB102" s="281" t="str">
        <f t="shared" si="49"/>
        <v/>
      </c>
      <c r="AC102" s="709" t="str">
        <f t="shared" si="50"/>
        <v/>
      </c>
      <c r="AD102" s="20" t="str">
        <f t="shared" si="53"/>
        <v/>
      </c>
      <c r="AE102" s="288" t="str">
        <f t="shared" si="37"/>
        <v/>
      </c>
      <c r="AF102" s="161"/>
      <c r="AG102" s="711" t="str">
        <f t="shared" si="51"/>
        <v/>
      </c>
      <c r="AH102" s="289"/>
      <c r="AI102" s="284" t="str" cm="1">
        <f t="array" ref="AI102">IF(OR(AG102="",O102=""),"",_xlfn.IFS(
ROUND(IFERROR(VALUE(TRIM(SUBSTITUTE(AG102,CHAR(160),""))),0),2)&gt;
ROUND(IFERROR(VALUE(TRIM(SUBSTITUTE(O102,CHAR(160),""))),0),2),
"KO : Le montant retenu est supérieur au montant présenté. Merci de revoir la ligne de contributions ou plafonner son montant.",
ROUND(IFERROR(VALUE(TRIM(SUBSTITUTE(O102,CHAR(160),""))),0),2)=0,
"",
ROUND(IFERROR(VALUE(TRIM(SUBSTITUTE(AG102,CHAR(160),""))),0),2)=
ROUND(IFERROR(VALUE(TRIM(SUBSTITUTE(O102,CHAR(160),""))),0),2),
"OK",
ROUND(IFERROR(VALUE(TRIM(SUBSTITUTE(AG102,CHAR(160),""))),0),2)=0,
"Attention : Montant présenté entièrement rejeté.",
ROUND(IFERROR(VALUE(TRIM(SUBSTITUTE(AG102,CHAR(160),""))),0),2)&lt;
ROUND(IFERROR(VALUE(TRIM(SUBSTITUTE(O102,CHAR(160),""))),0),2),
"Attention : Montant présenté partiellement rejeté.",
TRUE,""
))</f>
        <v/>
      </c>
      <c r="AJ102" s="282" t="str">
        <f t="shared" si="38"/>
        <v/>
      </c>
    </row>
    <row r="103" spans="1:36" ht="15" customHeight="1">
      <c r="A103" s="106">
        <v>99</v>
      </c>
      <c r="B103" s="269"/>
      <c r="C103" s="7"/>
      <c r="D103" s="7"/>
      <c r="E103" s="271"/>
      <c r="F103" s="7"/>
      <c r="G103" s="285"/>
      <c r="H103" s="7"/>
      <c r="I103" s="273"/>
      <c r="J103" s="274"/>
      <c r="K103" s="273"/>
      <c r="L103" s="273"/>
      <c r="M103" s="709" t="str">
        <f t="shared" si="39"/>
        <v/>
      </c>
      <c r="N103" s="275"/>
      <c r="O103" s="276" t="str">
        <f t="shared" si="56"/>
        <v/>
      </c>
      <c r="P103" s="7"/>
      <c r="Q103" s="286"/>
      <c r="R103" s="287" t="str">
        <f t="shared" si="54"/>
        <v/>
      </c>
      <c r="S103" s="288" t="str">
        <f t="shared" si="54"/>
        <v/>
      </c>
      <c r="T103" s="288" t="str">
        <f t="shared" si="54"/>
        <v/>
      </c>
      <c r="U103" s="288" t="str">
        <f t="shared" si="54"/>
        <v/>
      </c>
      <c r="V103" s="288" t="str">
        <f t="shared" si="54"/>
        <v/>
      </c>
      <c r="W103" s="67" t="str">
        <f t="shared" si="54"/>
        <v/>
      </c>
      <c r="X103" s="288" t="str">
        <f t="shared" si="54"/>
        <v/>
      </c>
      <c r="Y103" s="68" t="str">
        <f t="shared" si="54"/>
        <v/>
      </c>
      <c r="Z103" s="288" t="str">
        <f t="shared" si="55"/>
        <v/>
      </c>
      <c r="AA103" s="68" t="str">
        <f t="shared" si="52"/>
        <v/>
      </c>
      <c r="AB103" s="281" t="str">
        <f t="shared" si="49"/>
        <v/>
      </c>
      <c r="AC103" s="709" t="str">
        <f t="shared" si="50"/>
        <v/>
      </c>
      <c r="AD103" s="20" t="str">
        <f t="shared" si="53"/>
        <v/>
      </c>
      <c r="AE103" s="288" t="str">
        <f t="shared" si="37"/>
        <v/>
      </c>
      <c r="AF103" s="161"/>
      <c r="AG103" s="711" t="str">
        <f t="shared" si="51"/>
        <v/>
      </c>
      <c r="AH103" s="289"/>
      <c r="AI103" s="284" t="str" cm="1">
        <f t="array" ref="AI103">IF(OR(AG103="",O103=""),"",_xlfn.IFS(
ROUND(IFERROR(VALUE(TRIM(SUBSTITUTE(AG103,CHAR(160),""))),0),2)&gt;
ROUND(IFERROR(VALUE(TRIM(SUBSTITUTE(O103,CHAR(160),""))),0),2),
"KO : Le montant retenu est supérieur au montant présenté. Merci de revoir la ligne de contributions ou plafonner son montant.",
ROUND(IFERROR(VALUE(TRIM(SUBSTITUTE(O103,CHAR(160),""))),0),2)=0,
"",
ROUND(IFERROR(VALUE(TRIM(SUBSTITUTE(AG103,CHAR(160),""))),0),2)=
ROUND(IFERROR(VALUE(TRIM(SUBSTITUTE(O103,CHAR(160),""))),0),2),
"OK",
ROUND(IFERROR(VALUE(TRIM(SUBSTITUTE(AG103,CHAR(160),""))),0),2)=0,
"Attention : Montant présenté entièrement rejeté.",
ROUND(IFERROR(VALUE(TRIM(SUBSTITUTE(AG103,CHAR(160),""))),0),2)&lt;
ROUND(IFERROR(VALUE(TRIM(SUBSTITUTE(O103,CHAR(160),""))),0),2),
"Attention : Montant présenté partiellement rejeté.",
TRUE,""
))</f>
        <v/>
      </c>
      <c r="AJ103" s="282" t="str">
        <f t="shared" si="38"/>
        <v/>
      </c>
    </row>
    <row r="104" spans="1:36" ht="15" customHeight="1">
      <c r="A104" s="106">
        <v>100</v>
      </c>
      <c r="B104" s="269"/>
      <c r="C104" s="7"/>
      <c r="D104" s="7"/>
      <c r="E104" s="271"/>
      <c r="F104" s="7"/>
      <c r="G104" s="285"/>
      <c r="H104" s="7"/>
      <c r="I104" s="273"/>
      <c r="J104" s="274"/>
      <c r="K104" s="273"/>
      <c r="L104" s="273"/>
      <c r="M104" s="709" t="str">
        <f t="shared" si="39"/>
        <v/>
      </c>
      <c r="N104" s="275"/>
      <c r="O104" s="276" t="str">
        <f t="shared" si="56"/>
        <v/>
      </c>
      <c r="P104" s="7"/>
      <c r="Q104" s="286"/>
      <c r="R104" s="287" t="str">
        <f t="shared" si="54"/>
        <v/>
      </c>
      <c r="S104" s="288" t="str">
        <f t="shared" si="54"/>
        <v/>
      </c>
      <c r="T104" s="288" t="str">
        <f t="shared" si="54"/>
        <v/>
      </c>
      <c r="U104" s="288" t="str">
        <f t="shared" si="54"/>
        <v/>
      </c>
      <c r="V104" s="288" t="str">
        <f t="shared" si="54"/>
        <v/>
      </c>
      <c r="W104" s="67" t="str">
        <f t="shared" si="54"/>
        <v/>
      </c>
      <c r="X104" s="288" t="str">
        <f t="shared" si="54"/>
        <v/>
      </c>
      <c r="Y104" s="68" t="str">
        <f t="shared" si="54"/>
        <v/>
      </c>
      <c r="Z104" s="288" t="str">
        <f t="shared" si="55"/>
        <v/>
      </c>
      <c r="AA104" s="68" t="str">
        <f t="shared" si="52"/>
        <v/>
      </c>
      <c r="AB104" s="281" t="str">
        <f t="shared" si="49"/>
        <v/>
      </c>
      <c r="AC104" s="709" t="str">
        <f t="shared" si="50"/>
        <v/>
      </c>
      <c r="AD104" s="20" t="str">
        <f t="shared" si="53"/>
        <v/>
      </c>
      <c r="AE104" s="288" t="str">
        <f t="shared" si="37"/>
        <v/>
      </c>
      <c r="AF104" s="161"/>
      <c r="AG104" s="711" t="str">
        <f t="shared" si="51"/>
        <v/>
      </c>
      <c r="AH104" s="289"/>
      <c r="AI104" s="284" t="str" cm="1">
        <f t="array" ref="AI104">IF(OR(AG104="",O104=""),"",_xlfn.IFS(
ROUND(IFERROR(VALUE(TRIM(SUBSTITUTE(AG104,CHAR(160),""))),0),2)&gt;
ROUND(IFERROR(VALUE(TRIM(SUBSTITUTE(O104,CHAR(160),""))),0),2),
"KO : Le montant retenu est supérieur au montant présenté. Merci de revoir la ligne de contributions ou plafonner son montant.",
ROUND(IFERROR(VALUE(TRIM(SUBSTITUTE(O104,CHAR(160),""))),0),2)=0,
"",
ROUND(IFERROR(VALUE(TRIM(SUBSTITUTE(AG104,CHAR(160),""))),0),2)=
ROUND(IFERROR(VALUE(TRIM(SUBSTITUTE(O104,CHAR(160),""))),0),2),
"OK",
ROUND(IFERROR(VALUE(TRIM(SUBSTITUTE(AG104,CHAR(160),""))),0),2)=0,
"Attention : Montant présenté entièrement rejeté.",
ROUND(IFERROR(VALUE(TRIM(SUBSTITUTE(AG104,CHAR(160),""))),0),2)&lt;
ROUND(IFERROR(VALUE(TRIM(SUBSTITUTE(O104,CHAR(160),""))),0),2),
"Attention : Montant présenté partiellement rejeté.",
TRUE,""
))</f>
        <v/>
      </c>
      <c r="AJ104" s="282" t="str">
        <f t="shared" si="38"/>
        <v/>
      </c>
    </row>
    <row r="105" spans="1:36" ht="15.95" thickBot="1">
      <c r="A105" s="843" t="s">
        <v>154</v>
      </c>
      <c r="B105" s="844"/>
      <c r="C105" s="844"/>
      <c r="D105" s="844"/>
      <c r="E105" s="844"/>
      <c r="F105" s="844"/>
      <c r="G105" s="844"/>
      <c r="H105" s="844"/>
      <c r="I105" s="844"/>
      <c r="J105" s="844"/>
      <c r="K105" s="844"/>
      <c r="L105" s="844"/>
      <c r="M105" s="844"/>
      <c r="N105" s="844"/>
      <c r="O105" s="290">
        <f>SUM(O5:O104)</f>
        <v>0</v>
      </c>
      <c r="P105" s="291"/>
      <c r="Q105" s="292"/>
      <c r="R105" s="293"/>
      <c r="S105" s="293"/>
      <c r="T105" s="293"/>
      <c r="U105" s="293"/>
      <c r="V105" s="293"/>
      <c r="W105" s="293"/>
      <c r="X105" s="293"/>
      <c r="Y105" s="293"/>
      <c r="Z105" s="293"/>
      <c r="AA105" s="293"/>
      <c r="AB105" s="293"/>
      <c r="AC105" s="293"/>
      <c r="AD105" s="293"/>
      <c r="AE105" s="293"/>
      <c r="AF105" s="256" t="s">
        <v>155</v>
      </c>
      <c r="AG105" s="294">
        <f>SUM(AG5:AG104)</f>
        <v>0</v>
      </c>
      <c r="AH105" s="293"/>
      <c r="AI105" s="293"/>
      <c r="AJ105" s="294">
        <f>SUM(AJ5:AJ104)</f>
        <v>0</v>
      </c>
    </row>
  </sheetData>
  <sheetProtection algorithmName="SHA-512" hashValue="DOCfRxC13MDqgYRCHOVmDGzGL4qTDHiQ7BtYhB6Ohyzbdg73TfBeK2nmResGp4ThOgeVKsTa1v/AUsLrXCmO/g==" saltValue="hePlSSmuXY4Q+u0bGAvKpQ==" spinCount="100000" sheet="1" formatCells="0" formatColumns="0" formatRows="0" insertRows="0"/>
  <mergeCells count="4">
    <mergeCell ref="A1:Q1"/>
    <mergeCell ref="R1:AJ1"/>
    <mergeCell ref="A2:A3"/>
    <mergeCell ref="A105:N105"/>
  </mergeCells>
  <conditionalFormatting sqref="M5:M104">
    <cfRule type="expression" dxfId="39" priority="2">
      <formula>M5&gt;I5</formula>
    </cfRule>
  </conditionalFormatting>
  <conditionalFormatting sqref="R5:AD104">
    <cfRule type="expression" dxfId="38" priority="56" stopIfTrue="1">
      <formula>R5&lt;&gt;B5</formula>
    </cfRule>
  </conditionalFormatting>
  <conditionalFormatting sqref="AC5:AC104">
    <cfRule type="expression" dxfId="37" priority="1">
      <formula>AC5&gt;Y5</formula>
    </cfRule>
  </conditionalFormatting>
  <conditionalFormatting sqref="AI4:AI104">
    <cfRule type="containsText" dxfId="36" priority="17" operator="containsText" text="OK">
      <formula>NOT(ISERROR(SEARCH("OK",AI4)))</formula>
    </cfRule>
    <cfRule type="containsText" dxfId="35" priority="18" operator="containsText" text="KO">
      <formula>NOT(ISERROR(SEARCH("KO",AI4)))</formula>
    </cfRule>
    <cfRule type="containsText" dxfId="34" priority="19" operator="containsText" text="Attention">
      <formula>NOT(ISERROR(SEARCH("Attention",AI4)))</formula>
    </cfRule>
  </conditionalFormatting>
  <dataValidations count="2">
    <dataValidation type="list" allowBlank="1" showInputMessage="1" showErrorMessage="1" sqref="AF4:AF104" xr:uid="{8BBAE3A7-A497-44EE-A55E-D5098E840367}">
      <formula1>"Oui,Non,Sans objet"</formula1>
    </dataValidation>
    <dataValidation type="list" allowBlank="1" showInputMessage="1" showErrorMessage="1" sqref="E5:E104" xr:uid="{5F69CF9C-0108-42EA-A515-B6FF7CD7A557}">
      <formula1>"Neuf,Occasion"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FF16FCE-3A27-42F9-9CF3-221F57A2021E}">
          <x14:formula1>
            <xm:f>'0-Présentation typeaction'!$H$4:$H$12</xm:f>
          </x14:formula1>
          <xm:sqref>C4</xm:sqref>
        </x14:dataValidation>
        <x14:dataValidation type="list" allowBlank="1" showErrorMessage="1" promptTitle="Sélectionnez un type d'action" xr:uid="{45A3F4A1-D046-4EF1-A9BD-CAF78FB805F2}">
          <x14:formula1>
            <xm:f>'0-Présentation typeaction'!$B$4:$B$14</xm:f>
          </x14:formula1>
          <xm:sqref>C5:C104</xm:sqref>
        </x14:dataValidation>
        <x14:dataValidation type="list" allowBlank="1" showInputMessage="1" showErrorMessage="1" xr:uid="{549279E6-99CC-674D-921B-EE71411DBE5C}">
          <x14:formula1>
            <xm:f>'0-Présentation typeaction'!$B$4:$B$14</xm:f>
          </x14:formula1>
          <xm:sqref>S5:S104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AC93-A476-E944-9195-E794E1124296}">
  <dimension ref="A1:K13"/>
  <sheetViews>
    <sheetView showGridLines="0" zoomScale="75" workbookViewId="0">
      <selection activeCell="B8" sqref="B8"/>
    </sheetView>
  </sheetViews>
  <sheetFormatPr defaultColWidth="8.85546875" defaultRowHeight="15"/>
  <cols>
    <col min="1" max="5" width="26.42578125" customWidth="1"/>
    <col min="6" max="9" width="16.28515625" customWidth="1"/>
    <col min="10" max="11" width="24.140625" customWidth="1"/>
  </cols>
  <sheetData>
    <row r="1" spans="1:11" ht="44.1" customHeight="1" thickBot="1">
      <c r="A1" s="845" t="s">
        <v>259</v>
      </c>
      <c r="B1" s="846"/>
      <c r="C1" s="846"/>
      <c r="D1" s="846"/>
      <c r="E1" s="846"/>
      <c r="F1" s="847" t="s">
        <v>260</v>
      </c>
      <c r="G1" s="841"/>
      <c r="H1" s="841"/>
      <c r="I1" s="841"/>
      <c r="J1" s="841"/>
      <c r="K1" s="841"/>
    </row>
    <row r="2" spans="1:11" ht="48">
      <c r="A2" s="107" t="s">
        <v>261</v>
      </c>
      <c r="B2" s="107" t="s">
        <v>262</v>
      </c>
      <c r="C2" s="107" t="s">
        <v>263</v>
      </c>
      <c r="D2" s="107" t="s">
        <v>264</v>
      </c>
      <c r="E2" s="107" t="s">
        <v>265</v>
      </c>
      <c r="F2" s="663" t="s">
        <v>261</v>
      </c>
      <c r="G2" s="663" t="s">
        <v>262</v>
      </c>
      <c r="H2" s="663" t="s">
        <v>263</v>
      </c>
      <c r="I2" s="663" t="s">
        <v>264</v>
      </c>
      <c r="J2" s="663" t="s">
        <v>265</v>
      </c>
      <c r="K2" s="664" t="s">
        <v>266</v>
      </c>
    </row>
    <row r="3" spans="1:11">
      <c r="A3" s="665"/>
      <c r="B3" s="665"/>
      <c r="C3" s="666"/>
      <c r="D3" s="667"/>
      <c r="E3" s="667"/>
      <c r="F3" s="665"/>
      <c r="G3" s="667"/>
      <c r="H3" s="666"/>
      <c r="I3" s="667"/>
      <c r="J3" s="667"/>
      <c r="K3" s="668"/>
    </row>
    <row r="4" spans="1:11">
      <c r="A4" s="665"/>
      <c r="B4" s="665"/>
      <c r="C4" s="666"/>
      <c r="D4" s="667"/>
      <c r="E4" s="667"/>
      <c r="F4" s="665"/>
      <c r="G4" s="667"/>
      <c r="H4" s="666"/>
      <c r="I4" s="667"/>
      <c r="J4" s="667"/>
      <c r="K4" s="668"/>
    </row>
    <row r="5" spans="1:11">
      <c r="A5" s="665"/>
      <c r="B5" s="665"/>
      <c r="C5" s="666"/>
      <c r="D5" s="667"/>
      <c r="E5" s="667"/>
      <c r="F5" s="665"/>
      <c r="G5" s="667"/>
      <c r="H5" s="666"/>
      <c r="I5" s="667"/>
      <c r="J5" s="667"/>
      <c r="K5" s="668"/>
    </row>
    <row r="6" spans="1:11">
      <c r="A6" s="665"/>
      <c r="B6" s="665"/>
      <c r="C6" s="666"/>
      <c r="D6" s="667"/>
      <c r="E6" s="667"/>
      <c r="F6" s="665"/>
      <c r="G6" s="667"/>
      <c r="H6" s="666"/>
      <c r="I6" s="667"/>
      <c r="J6" s="667"/>
      <c r="K6" s="668"/>
    </row>
    <row r="7" spans="1:11">
      <c r="A7" s="665"/>
      <c r="B7" s="665"/>
      <c r="C7" s="666"/>
      <c r="D7" s="667"/>
      <c r="E7" s="667"/>
      <c r="F7" s="665"/>
      <c r="G7" s="667"/>
      <c r="H7" s="666"/>
      <c r="I7" s="667"/>
      <c r="J7" s="667"/>
      <c r="K7" s="668"/>
    </row>
    <row r="8" spans="1:11">
      <c r="A8" s="665"/>
      <c r="B8" s="665"/>
      <c r="C8" s="666"/>
      <c r="D8" s="667"/>
      <c r="E8" s="667"/>
      <c r="F8" s="665"/>
      <c r="G8" s="667"/>
      <c r="H8" s="666"/>
      <c r="I8" s="667"/>
      <c r="J8" s="667"/>
      <c r="K8" s="668"/>
    </row>
    <row r="9" spans="1:11">
      <c r="A9" s="665"/>
      <c r="B9" s="665"/>
      <c r="C9" s="666"/>
      <c r="D9" s="667"/>
      <c r="E9" s="667"/>
      <c r="F9" s="665"/>
      <c r="G9" s="667"/>
      <c r="H9" s="666"/>
      <c r="I9" s="667"/>
      <c r="J9" s="667"/>
      <c r="K9" s="668"/>
    </row>
    <row r="10" spans="1:11">
      <c r="A10" s="665"/>
      <c r="B10" s="665"/>
      <c r="C10" s="666"/>
      <c r="D10" s="667"/>
      <c r="E10" s="667"/>
      <c r="F10" s="665"/>
      <c r="G10" s="667"/>
      <c r="H10" s="666"/>
      <c r="I10" s="667"/>
      <c r="J10" s="667"/>
      <c r="K10" s="668"/>
    </row>
    <row r="11" spans="1:11">
      <c r="A11" s="665"/>
      <c r="B11" s="665"/>
      <c r="C11" s="666"/>
      <c r="D11" s="667"/>
      <c r="E11" s="667"/>
      <c r="F11" s="665"/>
      <c r="G11" s="667"/>
      <c r="H11" s="666"/>
      <c r="I11" s="667"/>
      <c r="J11" s="667"/>
      <c r="K11" s="668"/>
    </row>
    <row r="12" spans="1:11">
      <c r="A12" s="665"/>
      <c r="B12" s="665"/>
      <c r="C12" s="666"/>
      <c r="D12" s="667"/>
      <c r="E12" s="667"/>
      <c r="F12" s="665"/>
      <c r="G12" s="667"/>
      <c r="H12" s="666"/>
      <c r="I12" s="667"/>
      <c r="J12" s="667"/>
      <c r="K12" s="668"/>
    </row>
    <row r="13" spans="1:11" ht="15.95" thickBot="1">
      <c r="A13" s="665"/>
      <c r="B13" s="665"/>
      <c r="C13" s="666"/>
      <c r="D13" s="667"/>
      <c r="E13" s="667"/>
      <c r="F13" s="665"/>
      <c r="G13" s="667"/>
      <c r="H13" s="666"/>
      <c r="I13" s="667"/>
      <c r="J13" s="667"/>
      <c r="K13" s="669"/>
    </row>
  </sheetData>
  <sheetProtection algorithmName="SHA-512" hashValue="zAY1pSrfx1Tn6VQqfLDT/jy1IQIrOrBk819Noj7XqfY+gS7fPvvqTJg0Ir32j9pyld1T+GojQDKVW75O5ewVfg==" saltValue="7wsYHeNYq4yIWQuUj0etQA==" spinCount="100000" sheet="1" objects="1" scenarios="1"/>
  <mergeCells count="2">
    <mergeCell ref="A1:E1"/>
    <mergeCell ref="F1:K1"/>
  </mergeCells>
  <dataValidations count="1">
    <dataValidation type="list" allowBlank="1" showInputMessage="1" showErrorMessage="1" sqref="E3:E13 J3:J13" xr:uid="{88EAD235-8CD8-0E49-8002-DBF234A1775C}">
      <formula1>"Oui,Non"</formula1>
    </dataValidation>
  </dataValidations>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51E08-11EA-40AC-A839-2CEB7AEA4354}">
  <sheetPr codeName="Feuil17">
    <pageSetUpPr fitToPage="1"/>
  </sheetPr>
  <dimension ref="A1:Z34"/>
  <sheetViews>
    <sheetView showGridLines="0" topLeftCell="D10" zoomScale="40" zoomScaleNormal="25" workbookViewId="0">
      <selection activeCell="Q37" sqref="Q37"/>
    </sheetView>
  </sheetViews>
  <sheetFormatPr defaultColWidth="11.42578125" defaultRowHeight="15"/>
  <cols>
    <col min="1" max="1" width="81" customWidth="1"/>
    <col min="2" max="2" width="28" customWidth="1"/>
    <col min="3" max="3" width="42.28515625" customWidth="1"/>
    <col min="4" max="4" width="71.85546875" customWidth="1"/>
    <col min="5" max="5" width="60.85546875" customWidth="1"/>
    <col min="6" max="6" width="53.85546875" customWidth="1"/>
    <col min="7" max="7" width="33.140625" customWidth="1"/>
    <col min="8" max="8" width="61.85546875" customWidth="1"/>
    <col min="9" max="9" width="59.42578125" style="27" customWidth="1"/>
    <col min="10" max="10" width="45.28515625" style="27" customWidth="1"/>
    <col min="11" max="11" width="44" style="27" customWidth="1"/>
    <col min="12" max="12" width="32.140625" style="27" customWidth="1"/>
    <col min="13" max="13" width="42.85546875" style="27" customWidth="1"/>
    <col min="14" max="14" width="35.85546875" style="27" customWidth="1"/>
    <col min="15" max="15" width="31.85546875" style="27" customWidth="1"/>
    <col min="16" max="16" width="26.85546875" bestFit="1" customWidth="1"/>
    <col min="17" max="17" width="31.140625" customWidth="1"/>
    <col min="18" max="18" width="32.28515625" customWidth="1"/>
    <col min="19" max="19" width="30.140625" customWidth="1"/>
    <col min="20" max="20" width="63.42578125" customWidth="1"/>
    <col min="21" max="21" width="43.7109375" customWidth="1"/>
    <col min="22" max="22" width="26.28515625" customWidth="1"/>
    <col min="23" max="23" width="50.42578125" customWidth="1"/>
    <col min="24" max="24" width="5" customWidth="1"/>
  </cols>
  <sheetData>
    <row r="1" spans="1:26" ht="53.1" customHeight="1" thickBot="1">
      <c r="A1" s="885" t="s">
        <v>267</v>
      </c>
      <c r="B1" s="886"/>
      <c r="C1" s="886"/>
      <c r="D1" s="886"/>
      <c r="E1" s="886"/>
      <c r="F1" s="886"/>
      <c r="G1" s="886"/>
      <c r="H1" s="886"/>
      <c r="I1" s="886"/>
      <c r="J1" s="886"/>
      <c r="K1" s="886"/>
      <c r="L1" s="886"/>
      <c r="M1" s="886"/>
      <c r="N1" s="886"/>
      <c r="O1" s="886"/>
      <c r="P1" s="886"/>
      <c r="Q1" s="886"/>
      <c r="R1" s="886"/>
      <c r="S1" s="886"/>
      <c r="T1" s="886"/>
      <c r="U1" s="146"/>
    </row>
    <row r="2" spans="1:26" s="92" customFormat="1" ht="27" thickBot="1">
      <c r="A2" s="870" t="s">
        <v>268</v>
      </c>
      <c r="B2" s="871"/>
      <c r="C2" s="406" t="s">
        <v>269</v>
      </c>
      <c r="D2" s="876" t="s">
        <v>270</v>
      </c>
      <c r="E2" s="876"/>
      <c r="F2" s="876"/>
      <c r="G2" s="876"/>
      <c r="H2" s="876"/>
      <c r="I2" s="876"/>
      <c r="J2" s="169"/>
      <c r="K2" s="923" t="s">
        <v>271</v>
      </c>
      <c r="L2" s="872" t="s">
        <v>272</v>
      </c>
      <c r="M2" s="872" t="s">
        <v>273</v>
      </c>
      <c r="N2" s="872" t="s">
        <v>274</v>
      </c>
      <c r="O2" s="874" t="s">
        <v>275</v>
      </c>
      <c r="P2" s="872" t="s">
        <v>276</v>
      </c>
      <c r="Q2" s="887" t="s">
        <v>277</v>
      </c>
      <c r="T2" s="912"/>
      <c r="U2" s="912"/>
    </row>
    <row r="3" spans="1:26" s="92" customFormat="1" ht="37.5" customHeight="1">
      <c r="A3" s="854" t="s">
        <v>278</v>
      </c>
      <c r="B3" s="855"/>
      <c r="C3" s="407">
        <f>'1-Investissements'!AC109+'2 - Frais de personnel'!N109+'3-Frais généraux'!AA105+'4-Amortissement'!O105</f>
        <v>0</v>
      </c>
      <c r="D3" s="877"/>
      <c r="E3" s="877"/>
      <c r="F3" s="877"/>
      <c r="G3" s="877"/>
      <c r="H3" s="877"/>
      <c r="I3" s="877"/>
      <c r="J3" s="169"/>
      <c r="K3" s="924"/>
      <c r="L3" s="873"/>
      <c r="M3" s="873"/>
      <c r="N3" s="873"/>
      <c r="O3" s="875"/>
      <c r="P3" s="873"/>
      <c r="Q3" s="888"/>
      <c r="T3" s="252"/>
      <c r="U3" s="147"/>
    </row>
    <row r="4" spans="1:26" s="92" customFormat="1" ht="44.1" customHeight="1" thickBot="1">
      <c r="A4" s="856" t="s">
        <v>279</v>
      </c>
      <c r="B4" s="857"/>
      <c r="C4" s="408">
        <f>'1-Investissements'!AD109+'3-Frais généraux'!AB105</f>
        <v>0</v>
      </c>
      <c r="D4" s="878"/>
      <c r="E4" s="878"/>
      <c r="F4" s="878"/>
      <c r="G4" s="878"/>
      <c r="H4" s="878"/>
      <c r="I4" s="878"/>
      <c r="J4" s="169"/>
      <c r="K4" s="924"/>
      <c r="L4" s="326" t="s">
        <v>280</v>
      </c>
      <c r="M4" s="327">
        <f>IF($F$7="Seuil respecté",SUMIFS('1-Investissements'!AE9:AE108,'1-Investissements'!C9:C108,"Non"),0)</f>
        <v>0</v>
      </c>
      <c r="N4" s="327">
        <f>IF($F$7="Seuil respecté",SUMIFS('1-Investissements'!AE9:AE108,'1-Investissements'!C9:C108,"Oui"),0)</f>
        <v>0</v>
      </c>
      <c r="O4" s="327">
        <f>IF($F$7="Seuil respecté",'3-Frais généraux'!AC105,0)</f>
        <v>0</v>
      </c>
      <c r="P4" s="327">
        <f>IF($F$7="Seuil respecté",'2 - Frais de personnel'!N109,0)</f>
        <v>0</v>
      </c>
      <c r="Q4" s="328">
        <f>IF($F$7="Seuil respecté",'4-Amortissement'!O105,0)</f>
        <v>0</v>
      </c>
    </row>
    <row r="5" spans="1:26" s="92" customFormat="1" ht="60.6" customHeight="1" thickBot="1">
      <c r="A5" s="868" t="s">
        <v>281</v>
      </c>
      <c r="B5" s="869"/>
      <c r="C5" s="409">
        <f>SUM(C3:C4)</f>
        <v>0</v>
      </c>
      <c r="D5" s="881" t="s">
        <v>282</v>
      </c>
      <c r="E5" s="882"/>
      <c r="F5" s="331" t="str">
        <f>IF(Accueil!L12="","",Accueil!L12)</f>
        <v>Privé</v>
      </c>
      <c r="G5" s="883" t="s">
        <v>283</v>
      </c>
      <c r="H5" s="884"/>
      <c r="I5" s="250">
        <f>C5*0.1</f>
        <v>0</v>
      </c>
      <c r="J5" s="173"/>
      <c r="K5" s="925"/>
      <c r="L5" s="329" t="s">
        <v>154</v>
      </c>
      <c r="M5" s="919">
        <f>SUM(M4:Q4)</f>
        <v>0</v>
      </c>
      <c r="N5" s="920"/>
      <c r="O5" s="920"/>
      <c r="P5" s="920"/>
      <c r="Q5" s="920"/>
      <c r="R5" s="171"/>
      <c r="S5" s="170"/>
    </row>
    <row r="6" spans="1:26" s="92" customFormat="1" ht="90.95" customHeight="1" thickBot="1">
      <c r="A6" s="879" t="s">
        <v>284</v>
      </c>
      <c r="B6" s="880"/>
      <c r="C6" s="410"/>
      <c r="D6" s="921" t="s">
        <v>285</v>
      </c>
      <c r="E6" s="922"/>
      <c r="F6" s="251" t="str" cm="1">
        <f t="array" ref="F6">_xlfn.IFS(F5="Public","Non concerné",K29&lt;=3000000,"Plafond respecté",K29&gt;3000000,"Le montant d'aide FEADER sera plafonné à l'instruction")</f>
        <v>Plafond respecté</v>
      </c>
      <c r="G6" s="915" t="s">
        <v>286</v>
      </c>
      <c r="H6" s="916"/>
      <c r="I6" s="251" t="str">
        <f>IF(C5=0,"",IF(SUMIFS('1-Investissements'!AE9:AE108,'1-Investissements'!C9:C108,"Oui")&gt;I5,"La dépense sera plafonnée à l'instruction","Plafond respecté"))</f>
        <v/>
      </c>
      <c r="Q6" s="171"/>
      <c r="R6" s="171"/>
      <c r="S6" s="170"/>
    </row>
    <row r="7" spans="1:26" s="92" customFormat="1" ht="81.599999999999994" customHeight="1" thickBot="1">
      <c r="A7" s="866" t="s">
        <v>287</v>
      </c>
      <c r="B7" s="867"/>
      <c r="C7" s="411">
        <f>$B$29</f>
        <v>0</v>
      </c>
      <c r="D7" s="913" t="s">
        <v>288</v>
      </c>
      <c r="E7" s="914"/>
      <c r="F7" s="323" t="str">
        <f>IF('1-Investissements'!AC109+'2 - Frais de personnel'!N109+'3-Frais généraux'!AA105+'4-Amortissement'!O105=0,"",IF('1-Investissements'!AC109+'2 - Frais de personnel'!N109+'3-Frais généraux'!AA105+'4-Amortissement'!O105&lt;15000,"Le seuil n’étant pas atteint, l'opération sera jugée inéligible à l'instruction","Seuil respecté"))</f>
        <v/>
      </c>
      <c r="G7" s="897"/>
      <c r="H7" s="897"/>
      <c r="I7" s="164"/>
      <c r="K7" s="898" t="s">
        <v>289</v>
      </c>
      <c r="L7" s="899"/>
      <c r="M7" s="899"/>
      <c r="N7" s="899"/>
      <c r="O7" s="899"/>
      <c r="P7" s="900"/>
      <c r="Q7" s="172"/>
      <c r="R7" s="173"/>
      <c r="S7" s="170"/>
    </row>
    <row r="8" spans="1:26" ht="134.44999999999999" customHeight="1" thickBot="1">
      <c r="A8" s="866" t="s">
        <v>290</v>
      </c>
      <c r="B8" s="867"/>
      <c r="C8" s="412">
        <f>L29+O29+R29</f>
        <v>0</v>
      </c>
      <c r="D8" s="917" t="s">
        <v>291</v>
      </c>
      <c r="E8" s="918"/>
      <c r="F8" s="432" t="str">
        <f>IF(B29=0,"",IF(B29&lt;F29+N13,"Non, l'aide publique doit diminuer","Oui"))</f>
        <v/>
      </c>
      <c r="G8" s="926"/>
      <c r="H8" s="926"/>
      <c r="I8" s="164"/>
      <c r="K8" s="318" t="s">
        <v>292</v>
      </c>
      <c r="L8" s="901" t="s">
        <v>293</v>
      </c>
      <c r="M8" s="903" t="s">
        <v>294</v>
      </c>
      <c r="N8" s="319" t="s">
        <v>295</v>
      </c>
      <c r="O8" s="905" t="s">
        <v>296</v>
      </c>
      <c r="P8" s="907" t="s">
        <v>297</v>
      </c>
      <c r="Q8" s="172"/>
      <c r="R8" s="167"/>
      <c r="S8" s="167"/>
      <c r="T8" s="912"/>
      <c r="U8" s="912"/>
    </row>
    <row r="9" spans="1:26" ht="225.95" thickBot="1">
      <c r="A9" s="864" t="s">
        <v>298</v>
      </c>
      <c r="B9" s="865"/>
      <c r="C9" s="413">
        <f>L29</f>
        <v>0</v>
      </c>
      <c r="D9" s="850" t="s">
        <v>299</v>
      </c>
      <c r="E9" s="851"/>
      <c r="F9" s="433" t="str">
        <f>IF(B29=0,"",B29-F29)</f>
        <v/>
      </c>
      <c r="G9" s="165"/>
      <c r="H9" s="165"/>
      <c r="I9" s="164"/>
      <c r="K9" s="320" t="s">
        <v>300</v>
      </c>
      <c r="L9" s="902"/>
      <c r="M9" s="904"/>
      <c r="N9" s="321" t="s">
        <v>300</v>
      </c>
      <c r="O9" s="906"/>
      <c r="P9" s="908"/>
      <c r="Q9" s="171"/>
      <c r="R9" s="167"/>
      <c r="S9" s="167"/>
      <c r="T9" s="252"/>
      <c r="U9" s="147"/>
    </row>
    <row r="10" spans="1:26" ht="56.1" customHeight="1">
      <c r="A10" s="448" t="s">
        <v>301</v>
      </c>
      <c r="B10" s="449"/>
      <c r="C10" s="414">
        <f>$O$29</f>
        <v>0</v>
      </c>
      <c r="D10" s="165"/>
      <c r="E10" s="165"/>
      <c r="F10" s="164"/>
      <c r="G10" s="165"/>
      <c r="H10" s="165"/>
      <c r="I10" s="164"/>
      <c r="K10" s="450"/>
      <c r="L10" s="451"/>
      <c r="M10" s="452"/>
      <c r="N10" s="450"/>
      <c r="O10" s="451"/>
      <c r="P10" s="452"/>
      <c r="Q10" s="171"/>
      <c r="R10" s="167"/>
      <c r="S10" s="167"/>
      <c r="T10" s="252"/>
      <c r="U10" s="147"/>
    </row>
    <row r="11" spans="1:26" ht="24.95" thickBot="1">
      <c r="A11" s="862" t="s">
        <v>302</v>
      </c>
      <c r="B11" s="863"/>
      <c r="C11" s="415">
        <f>$S$29</f>
        <v>0</v>
      </c>
      <c r="D11" s="165"/>
      <c r="E11" s="165"/>
      <c r="F11" s="164"/>
      <c r="G11" s="165"/>
      <c r="H11" s="165"/>
      <c r="I11" s="166"/>
      <c r="J11" s="165"/>
      <c r="K11" s="450"/>
      <c r="L11" s="451"/>
      <c r="M11" s="452"/>
      <c r="N11" s="450"/>
      <c r="O11" s="451"/>
      <c r="P11" s="452"/>
      <c r="Q11" s="172"/>
      <c r="R11" s="167"/>
      <c r="S11" s="167"/>
      <c r="T11" s="252"/>
      <c r="U11" s="147"/>
    </row>
    <row r="12" spans="1:26" ht="24.95" thickBot="1">
      <c r="D12" s="416"/>
      <c r="E12" s="416"/>
      <c r="F12" s="416"/>
      <c r="G12" s="165"/>
      <c r="H12" s="165"/>
      <c r="I12" s="164"/>
      <c r="J12" s="168"/>
      <c r="K12" s="453"/>
      <c r="L12" s="454"/>
      <c r="M12" s="455"/>
      <c r="N12" s="453"/>
      <c r="O12" s="454"/>
      <c r="P12" s="455"/>
      <c r="Q12" s="172"/>
      <c r="R12" s="167"/>
      <c r="S12" s="167"/>
    </row>
    <row r="13" spans="1:26" ht="24.95" thickBot="1">
      <c r="A13" s="27"/>
      <c r="B13" s="27"/>
      <c r="C13" s="27"/>
      <c r="D13" s="168"/>
      <c r="E13" s="167"/>
      <c r="F13" s="167"/>
      <c r="G13" s="167"/>
      <c r="H13" s="167"/>
      <c r="I13" s="168"/>
      <c r="J13" s="168"/>
      <c r="K13" s="322">
        <f>SUM(K10:K12)</f>
        <v>0</v>
      </c>
      <c r="L13" s="92"/>
      <c r="M13" s="92"/>
      <c r="N13" s="322">
        <f>SUM(N10:N12)</f>
        <v>0</v>
      </c>
      <c r="O13" s="92"/>
      <c r="P13" s="92"/>
      <c r="Q13" s="167"/>
      <c r="R13" s="167"/>
      <c r="S13" s="167"/>
    </row>
    <row r="14" spans="1:26" ht="20.100000000000001" thickBot="1">
      <c r="A14" s="27"/>
      <c r="B14" s="27"/>
      <c r="C14" s="27"/>
      <c r="D14" s="168"/>
      <c r="E14" s="167"/>
      <c r="F14" s="167"/>
      <c r="G14" s="167"/>
      <c r="H14" s="167"/>
      <c r="I14" s="168"/>
      <c r="J14" s="168"/>
      <c r="K14"/>
      <c r="L14"/>
      <c r="M14"/>
      <c r="N14"/>
      <c r="O14" s="92"/>
      <c r="P14" s="92"/>
      <c r="Q14" s="167"/>
      <c r="R14" s="167"/>
      <c r="S14" s="167"/>
    </row>
    <row r="15" spans="1:26" ht="75.95" customHeight="1" thickBot="1">
      <c r="A15" s="858" t="s">
        <v>303</v>
      </c>
      <c r="B15" s="859"/>
      <c r="C15" s="860"/>
      <c r="D15" s="910" t="s">
        <v>304</v>
      </c>
      <c r="E15" s="911"/>
      <c r="F15" s="911"/>
      <c r="G15" s="911"/>
      <c r="H15" s="911"/>
      <c r="I15" s="911"/>
      <c r="J15" s="911"/>
      <c r="K15" s="911"/>
      <c r="L15" s="911"/>
      <c r="M15" s="911"/>
      <c r="N15" s="911"/>
      <c r="O15" s="911"/>
      <c r="P15" s="911"/>
      <c r="Q15" s="911"/>
      <c r="R15" s="911"/>
      <c r="S15" s="911"/>
      <c r="T15" s="911"/>
      <c r="U15" s="911"/>
      <c r="V15" s="92"/>
      <c r="W15" s="92"/>
    </row>
    <row r="16" spans="1:26" s="95" customFormat="1" ht="129" customHeight="1">
      <c r="A16" s="852" t="s">
        <v>21</v>
      </c>
      <c r="B16" s="861" t="s">
        <v>305</v>
      </c>
      <c r="C16" s="337" t="s">
        <v>306</v>
      </c>
      <c r="D16" s="848" t="s">
        <v>307</v>
      </c>
      <c r="E16" s="434" t="s">
        <v>308</v>
      </c>
      <c r="F16" s="434" t="s">
        <v>309</v>
      </c>
      <c r="G16" s="895" t="s">
        <v>310</v>
      </c>
      <c r="H16" s="443" t="s">
        <v>311</v>
      </c>
      <c r="I16" s="434" t="s">
        <v>312</v>
      </c>
      <c r="J16" s="434" t="s">
        <v>313</v>
      </c>
      <c r="K16" s="434" t="s">
        <v>314</v>
      </c>
      <c r="L16" s="434" t="s">
        <v>315</v>
      </c>
      <c r="M16" s="434" t="s">
        <v>316</v>
      </c>
      <c r="N16" s="434" t="s">
        <v>317</v>
      </c>
      <c r="O16" s="909" t="s">
        <v>318</v>
      </c>
      <c r="P16" s="434" t="s">
        <v>319</v>
      </c>
      <c r="Q16" s="434" t="s">
        <v>320</v>
      </c>
      <c r="R16" s="909" t="s">
        <v>321</v>
      </c>
      <c r="S16" s="434" t="s">
        <v>322</v>
      </c>
      <c r="T16" s="909" t="s">
        <v>323</v>
      </c>
      <c r="U16" s="435" t="s">
        <v>324</v>
      </c>
      <c r="W16" s="92"/>
      <c r="X16" s="92"/>
      <c r="Y16" s="92"/>
      <c r="Z16" s="92"/>
    </row>
    <row r="17" spans="1:26" s="95" customFormat="1" ht="340.5" customHeight="1" thickBot="1">
      <c r="A17" s="853"/>
      <c r="B17" s="849"/>
      <c r="C17" s="417" t="s">
        <v>325</v>
      </c>
      <c r="D17" s="849"/>
      <c r="E17" s="334" t="s">
        <v>326</v>
      </c>
      <c r="F17" s="334" t="s">
        <v>327</v>
      </c>
      <c r="G17" s="896"/>
      <c r="H17" s="444" t="s">
        <v>328</v>
      </c>
      <c r="I17" s="332" t="s">
        <v>329</v>
      </c>
      <c r="J17" s="334" t="s">
        <v>330</v>
      </c>
      <c r="K17" s="332" t="s">
        <v>331</v>
      </c>
      <c r="L17" s="332" t="s">
        <v>332</v>
      </c>
      <c r="M17" s="332" t="s">
        <v>333</v>
      </c>
      <c r="N17" s="332" t="s">
        <v>333</v>
      </c>
      <c r="O17" s="848"/>
      <c r="P17" s="332" t="s">
        <v>334</v>
      </c>
      <c r="Q17" s="332" t="s">
        <v>335</v>
      </c>
      <c r="R17" s="848"/>
      <c r="S17" s="332" t="s">
        <v>336</v>
      </c>
      <c r="T17" s="848"/>
      <c r="U17" s="338" t="s">
        <v>337</v>
      </c>
      <c r="W17" s="92"/>
      <c r="X17" s="92"/>
      <c r="Y17" s="92"/>
      <c r="Z17" s="92"/>
    </row>
    <row r="18" spans="1:26" ht="63" customHeight="1">
      <c r="A18" s="421" t="s">
        <v>26</v>
      </c>
      <c r="B18" s="333">
        <f>SUMIFS('1-Investissements'!$AE$9:$AE$108,'1-Investissements'!$F$9:$F$108,'Syn pf Bénéficiaire'!A18)+SUMIFS('2 - Frais de personnel'!$N$9:$N$108,'2 - Frais de personnel'!$E$9:$E$108,'Syn pf Bénéficiaire'!A18)+SUMIFS('3-Frais généraux'!$AC$5:$AC$104,'3-Frais généraux'!$E$5:$E$104,'Syn pf Bénéficiaire'!A18)+SUMIFS('4-Amortissement'!$O$5:$O$104,'4-Amortissement'!$C$5:$C$104,'Syn pf Bénéficiaire'!A18)</f>
        <v>0</v>
      </c>
      <c r="C18" s="333">
        <f>IF(B18=0,0,IF($F$7="Seuil respecté",B18,0))</f>
        <v>0</v>
      </c>
      <c r="D18" s="325">
        <f>IF(C18=0,0,C18/$C$29)</f>
        <v>0</v>
      </c>
      <c r="E18" s="324"/>
      <c r="F18" s="335">
        <f>E18*C18</f>
        <v>0</v>
      </c>
      <c r="G18" s="325">
        <f>IF(F18=0,0,F18/$F$29)</f>
        <v>0</v>
      </c>
      <c r="H18" s="335">
        <f>IF(OR(C18=0,ROUND($N$13+$K$13,2)&gt;=ROUND($C$29,2)),0,IF($N$13&gt;$F$9,F18-($N$13-$F$9)*G18,F18))</f>
        <v>0</v>
      </c>
      <c r="I18" s="325">
        <f>IF(C18=0,0,H18/C18)</f>
        <v>0</v>
      </c>
      <c r="J18" s="892" t="str">
        <f>_xlfn.IFS($K$13=0,"Non concerné",$K$13&lt;0.15*$H$29,"Non",$K$13=0.15*$H$29,"Oui",K13&gt;0.15*$H$29,"Oui")</f>
        <v>Non concerné</v>
      </c>
      <c r="K18" s="423">
        <f t="shared" ref="K18:K28" si="0">IF(H18=0,0,IF($J$18="Oui",H18-($K$13*G18),H18*0.85))</f>
        <v>0</v>
      </c>
      <c r="L18" s="423">
        <f t="shared" ref="L18:L28" si="1">IF(K18&lt;0,0,IF(AND($F$5="Privé",$K$29&gt;3000000),3000000*G18,K18))</f>
        <v>0</v>
      </c>
      <c r="M18" s="889">
        <f>IF(H29=0,0,L29/H29)</f>
        <v>0</v>
      </c>
      <c r="N18" s="889">
        <f>IF(H29=0,0,O29/(L29*1/0.85))</f>
        <v>0</v>
      </c>
      <c r="O18" s="447">
        <f>IF(L18="","",0.15*L18/0.85)</f>
        <v>0</v>
      </c>
      <c r="P18" s="447">
        <f>IF(H18=0,0,IF($K$13&gt;=$O$29,O18,$K$13*G18))</f>
        <v>0</v>
      </c>
      <c r="Q18" s="447">
        <f>IF(O18=0,0,O18-P18)</f>
        <v>0</v>
      </c>
      <c r="R18" s="447">
        <f t="shared" ref="R18:R29" si="2">IF($K$13=0,0,G18*$K$13-P18)</f>
        <v>0</v>
      </c>
      <c r="S18" s="447">
        <f t="shared" ref="S18:S29" si="3">IF(L18=0,0,C18-L18-O18-R18-$N$13*D18)</f>
        <v>0</v>
      </c>
      <c r="T18" s="336" t="str">
        <f t="shared" ref="T18:T29" si="4">IF(OR(S18="", B18=0)," - %",S18/B18)</f>
        <v xml:space="preserve"> - %</v>
      </c>
      <c r="U18" s="447">
        <f>IF(K18=0,0,H18-L18-O18-R18)</f>
        <v>0</v>
      </c>
      <c r="W18" s="92"/>
      <c r="X18" s="92"/>
      <c r="Y18" s="92"/>
      <c r="Z18" s="92"/>
    </row>
    <row r="19" spans="1:26" ht="44.1">
      <c r="A19" s="421" t="s">
        <v>29</v>
      </c>
      <c r="B19" s="333">
        <f>SUMIFS('1-Investissements'!$AE$9:$AE$108,'1-Investissements'!$F$9:$F$108,'Syn pf Bénéficiaire'!A19)+SUMIFS('2 - Frais de personnel'!$N$9:$N$108,'2 - Frais de personnel'!$E$9:$E$108,'Syn pf Bénéficiaire'!A19)+SUMIFS('3-Frais généraux'!$AC$5:$AC$104,'3-Frais généraux'!$E$5:$E$104,'Syn pf Bénéficiaire'!A19)+SUMIFS('4-Amortissement'!$O$5:$O$104,'4-Amortissement'!$C$5:$C$104,'Syn pf Bénéficiaire'!A19)</f>
        <v>0</v>
      </c>
      <c r="C19" s="333">
        <f t="shared" ref="C19:C28" si="5">IF(B19=0,0,IF($F$7="Seuil respecté",B19,0))</f>
        <v>0</v>
      </c>
      <c r="D19" s="325">
        <f t="shared" ref="D19:D28" si="6">IF(C19=0,0,C19/$C$29)</f>
        <v>0</v>
      </c>
      <c r="E19" s="324"/>
      <c r="F19" s="335">
        <f t="shared" ref="F19:F28" si="7">E19*C19</f>
        <v>0</v>
      </c>
      <c r="G19" s="325">
        <f t="shared" ref="G19:G27" si="8">IF(F19=0,0,F19/$F$29)</f>
        <v>0</v>
      </c>
      <c r="H19" s="335">
        <f t="shared" ref="H19:H27" si="9">IF(OR(C19=0,ROUND($N$13+$K$13,2)&gt;=ROUND($C$29,2)),0,IF($N$13&gt;$F$9,F19-($N$13-$F$9)*G19,F19))</f>
        <v>0</v>
      </c>
      <c r="I19" s="325">
        <f t="shared" ref="I19:I28" si="10">IF(C19=0,0,H19/C19)</f>
        <v>0</v>
      </c>
      <c r="J19" s="893"/>
      <c r="K19" s="423">
        <f t="shared" si="0"/>
        <v>0</v>
      </c>
      <c r="L19" s="423">
        <f t="shared" si="1"/>
        <v>0</v>
      </c>
      <c r="M19" s="890"/>
      <c r="N19" s="890"/>
      <c r="O19" s="447">
        <f t="shared" ref="O19:O28" si="11">IF(L19="","",0.15*L19/0.85)</f>
        <v>0</v>
      </c>
      <c r="P19" s="447">
        <f t="shared" ref="P19:P29" si="12">IF(H19=0,0,IF($K$13&gt;=$O$29,O19,$K$13*G19))</f>
        <v>0</v>
      </c>
      <c r="Q19" s="447">
        <f t="shared" ref="Q19:Q28" si="13">IF(O19=0,0,O19-P19)</f>
        <v>0</v>
      </c>
      <c r="R19" s="447">
        <f t="shared" si="2"/>
        <v>0</v>
      </c>
      <c r="S19" s="447">
        <f t="shared" si="3"/>
        <v>0</v>
      </c>
      <c r="T19" s="336" t="str">
        <f t="shared" si="4"/>
        <v xml:space="preserve"> - %</v>
      </c>
      <c r="U19" s="447">
        <f t="shared" ref="U19:U29" si="14">IF(K19=0,0,H19-L19-O19-R19)</f>
        <v>0</v>
      </c>
      <c r="W19" s="92"/>
      <c r="X19" s="92"/>
      <c r="Y19" s="92"/>
      <c r="Z19" s="92"/>
    </row>
    <row r="20" spans="1:26" ht="21.95">
      <c r="A20" s="421" t="s">
        <v>31</v>
      </c>
      <c r="B20" s="333">
        <f>SUMIFS('1-Investissements'!$AE$9:$AE$108,'1-Investissements'!$F$9:$F$108,'Syn pf Bénéficiaire'!A20)+SUMIFS('2 - Frais de personnel'!$N$9:$N$108,'2 - Frais de personnel'!$E$9:$E$108,'Syn pf Bénéficiaire'!A20)+SUMIFS('3-Frais généraux'!$AC$5:$AC$104,'3-Frais généraux'!$E$5:$E$104,'Syn pf Bénéficiaire'!A20)+SUMIFS('4-Amortissement'!$O$5:$O$104,'4-Amortissement'!$C$5:$C$104,'Syn pf Bénéficiaire'!A20)</f>
        <v>0</v>
      </c>
      <c r="C20" s="333">
        <f t="shared" si="5"/>
        <v>0</v>
      </c>
      <c r="D20" s="325">
        <f>IF(C20=0,0,C20/$C$29)</f>
        <v>0</v>
      </c>
      <c r="E20" s="324"/>
      <c r="F20" s="335">
        <f>E20*C20</f>
        <v>0</v>
      </c>
      <c r="G20" s="325">
        <f t="shared" si="8"/>
        <v>0</v>
      </c>
      <c r="H20" s="335">
        <f t="shared" si="9"/>
        <v>0</v>
      </c>
      <c r="I20" s="325">
        <f t="shared" si="10"/>
        <v>0</v>
      </c>
      <c r="J20" s="893"/>
      <c r="K20" s="423">
        <f t="shared" si="0"/>
        <v>0</v>
      </c>
      <c r="L20" s="423">
        <f t="shared" si="1"/>
        <v>0</v>
      </c>
      <c r="M20" s="890"/>
      <c r="N20" s="890"/>
      <c r="O20" s="447">
        <f>IF(L20="","",0.15*L20/0.85)</f>
        <v>0</v>
      </c>
      <c r="P20" s="447">
        <f t="shared" si="12"/>
        <v>0</v>
      </c>
      <c r="Q20" s="447">
        <f t="shared" si="13"/>
        <v>0</v>
      </c>
      <c r="R20" s="447">
        <f>IF($K$13=0,0,G20*$K$13-P20)</f>
        <v>0</v>
      </c>
      <c r="S20" s="447">
        <f t="shared" si="3"/>
        <v>0</v>
      </c>
      <c r="T20" s="336" t="str">
        <f t="shared" si="4"/>
        <v xml:space="preserve"> - %</v>
      </c>
      <c r="U20" s="447">
        <f t="shared" si="14"/>
        <v>0</v>
      </c>
      <c r="W20" s="92"/>
      <c r="X20" s="92"/>
      <c r="Y20" s="92"/>
      <c r="Z20" s="92"/>
    </row>
    <row r="21" spans="1:26" ht="44.1">
      <c r="A21" s="421" t="s">
        <v>34</v>
      </c>
      <c r="B21" s="333">
        <f>SUMIFS('1-Investissements'!$AE$9:$AE$108,'1-Investissements'!$F$9:$F$108,'Syn pf Bénéficiaire'!A21)+SUMIFS('2 - Frais de personnel'!$N$9:$N$108,'2 - Frais de personnel'!$E$9:$E$108,'Syn pf Bénéficiaire'!A21)+SUMIFS('3-Frais généraux'!$AC$5:$AC$104,'3-Frais généraux'!$E$5:$E$104,'Syn pf Bénéficiaire'!A21)+SUMIFS('4-Amortissement'!$O$5:$O$104,'4-Amortissement'!$C$5:$C$104,'Syn pf Bénéficiaire'!A21)</f>
        <v>0</v>
      </c>
      <c r="C21" s="333">
        <f t="shared" si="5"/>
        <v>0</v>
      </c>
      <c r="D21" s="325">
        <f t="shared" si="6"/>
        <v>0</v>
      </c>
      <c r="E21" s="324"/>
      <c r="F21" s="335">
        <f>E21*C21</f>
        <v>0</v>
      </c>
      <c r="G21" s="325">
        <f t="shared" si="8"/>
        <v>0</v>
      </c>
      <c r="H21" s="335">
        <f t="shared" si="9"/>
        <v>0</v>
      </c>
      <c r="I21" s="325">
        <f t="shared" si="10"/>
        <v>0</v>
      </c>
      <c r="J21" s="893"/>
      <c r="K21" s="423">
        <f t="shared" si="0"/>
        <v>0</v>
      </c>
      <c r="L21" s="423">
        <f t="shared" si="1"/>
        <v>0</v>
      </c>
      <c r="M21" s="890"/>
      <c r="N21" s="890"/>
      <c r="O21" s="447">
        <f>IF(L21="","",0.15*L21/0.85)</f>
        <v>0</v>
      </c>
      <c r="P21" s="447">
        <f t="shared" si="12"/>
        <v>0</v>
      </c>
      <c r="Q21" s="447">
        <f t="shared" si="13"/>
        <v>0</v>
      </c>
      <c r="R21" s="447">
        <f t="shared" si="2"/>
        <v>0</v>
      </c>
      <c r="S21" s="447">
        <f t="shared" si="3"/>
        <v>0</v>
      </c>
      <c r="T21" s="336" t="str">
        <f t="shared" si="4"/>
        <v xml:space="preserve"> - %</v>
      </c>
      <c r="U21" s="447">
        <f t="shared" si="14"/>
        <v>0</v>
      </c>
      <c r="W21" s="92"/>
      <c r="X21" s="92"/>
      <c r="Y21" s="92"/>
      <c r="Z21" s="92"/>
    </row>
    <row r="22" spans="1:26" ht="66">
      <c r="A22" s="421" t="s">
        <v>37</v>
      </c>
      <c r="B22" s="333">
        <f>SUMIFS('1-Investissements'!$AE$9:$AE$108,'1-Investissements'!$F$9:$F$108,'Syn pf Bénéficiaire'!A22)+SUMIFS('2 - Frais de personnel'!$N$9:$N$108,'2 - Frais de personnel'!$E$9:$E$108,'Syn pf Bénéficiaire'!A22)+SUMIFS('3-Frais généraux'!$AC$5:$AC$104,'3-Frais généraux'!$E$5:$E$104,'Syn pf Bénéficiaire'!A22)+SUMIFS('4-Amortissement'!$O$5:$O$104,'4-Amortissement'!$C$5:$C$104,'Syn pf Bénéficiaire'!A22)</f>
        <v>0</v>
      </c>
      <c r="C22" s="333">
        <f t="shared" si="5"/>
        <v>0</v>
      </c>
      <c r="D22" s="325">
        <f t="shared" si="6"/>
        <v>0</v>
      </c>
      <c r="E22" s="324"/>
      <c r="F22" s="335">
        <f t="shared" si="7"/>
        <v>0</v>
      </c>
      <c r="G22" s="325">
        <f t="shared" si="8"/>
        <v>0</v>
      </c>
      <c r="H22" s="335">
        <f t="shared" si="9"/>
        <v>0</v>
      </c>
      <c r="I22" s="325">
        <f t="shared" si="10"/>
        <v>0</v>
      </c>
      <c r="J22" s="893"/>
      <c r="K22" s="423">
        <f t="shared" si="0"/>
        <v>0</v>
      </c>
      <c r="L22" s="423">
        <f t="shared" si="1"/>
        <v>0</v>
      </c>
      <c r="M22" s="890"/>
      <c r="N22" s="890"/>
      <c r="O22" s="447">
        <f t="shared" si="11"/>
        <v>0</v>
      </c>
      <c r="P22" s="447">
        <f t="shared" si="12"/>
        <v>0</v>
      </c>
      <c r="Q22" s="447">
        <f t="shared" si="13"/>
        <v>0</v>
      </c>
      <c r="R22" s="447">
        <f t="shared" si="2"/>
        <v>0</v>
      </c>
      <c r="S22" s="447">
        <f t="shared" si="3"/>
        <v>0</v>
      </c>
      <c r="T22" s="336" t="str">
        <f t="shared" si="4"/>
        <v xml:space="preserve"> - %</v>
      </c>
      <c r="U22" s="447">
        <f t="shared" si="14"/>
        <v>0</v>
      </c>
      <c r="W22" s="92"/>
      <c r="X22" s="92"/>
      <c r="Y22" s="92"/>
      <c r="Z22" s="92"/>
    </row>
    <row r="23" spans="1:26" ht="44.1">
      <c r="A23" s="421" t="s">
        <v>40</v>
      </c>
      <c r="B23" s="333">
        <f>SUMIFS('1-Investissements'!$AE$9:$AE$108,'1-Investissements'!$F$9:$F$108,'Syn pf Bénéficiaire'!A23)+SUMIFS('2 - Frais de personnel'!$N$9:$N$108,'2 - Frais de personnel'!$E$9:$E$108,'Syn pf Bénéficiaire'!A23)+SUMIFS('3-Frais généraux'!$AC$5:$AC$104,'3-Frais généraux'!$E$5:$E$104,'Syn pf Bénéficiaire'!A23)+SUMIFS('4-Amortissement'!$O$5:$O$104,'4-Amortissement'!$C$5:$C$104,'Syn pf Bénéficiaire'!A23)</f>
        <v>0</v>
      </c>
      <c r="C23" s="333">
        <f t="shared" si="5"/>
        <v>0</v>
      </c>
      <c r="D23" s="325">
        <f t="shared" si="6"/>
        <v>0</v>
      </c>
      <c r="E23" s="324"/>
      <c r="F23" s="335">
        <f t="shared" si="7"/>
        <v>0</v>
      </c>
      <c r="G23" s="325">
        <f t="shared" si="8"/>
        <v>0</v>
      </c>
      <c r="H23" s="335">
        <f t="shared" si="9"/>
        <v>0</v>
      </c>
      <c r="I23" s="325">
        <f t="shared" si="10"/>
        <v>0</v>
      </c>
      <c r="J23" s="893"/>
      <c r="K23" s="423">
        <f t="shared" si="0"/>
        <v>0</v>
      </c>
      <c r="L23" s="423">
        <f t="shared" si="1"/>
        <v>0</v>
      </c>
      <c r="M23" s="890"/>
      <c r="N23" s="890"/>
      <c r="O23" s="447">
        <f t="shared" si="11"/>
        <v>0</v>
      </c>
      <c r="P23" s="447">
        <f t="shared" si="12"/>
        <v>0</v>
      </c>
      <c r="Q23" s="447">
        <f t="shared" si="13"/>
        <v>0</v>
      </c>
      <c r="R23" s="447">
        <f t="shared" si="2"/>
        <v>0</v>
      </c>
      <c r="S23" s="447">
        <f t="shared" si="3"/>
        <v>0</v>
      </c>
      <c r="T23" s="336" t="str">
        <f t="shared" si="4"/>
        <v xml:space="preserve"> - %</v>
      </c>
      <c r="U23" s="447">
        <f t="shared" si="14"/>
        <v>0</v>
      </c>
      <c r="W23" s="92"/>
      <c r="X23" s="92"/>
      <c r="Y23" s="92"/>
      <c r="Z23" s="92"/>
    </row>
    <row r="24" spans="1:26" ht="87.95">
      <c r="A24" s="421" t="s">
        <v>42</v>
      </c>
      <c r="B24" s="333">
        <f>SUMIFS('1-Investissements'!$AE$9:$AE$108,'1-Investissements'!$F$9:$F$108,'Syn pf Bénéficiaire'!A24)+SUMIFS('2 - Frais de personnel'!$N$9:$N$108,'2 - Frais de personnel'!$E$9:$E$108,'Syn pf Bénéficiaire'!A24)+SUMIFS('3-Frais généraux'!$AC$5:$AC$104,'3-Frais généraux'!$E$5:$E$104,'Syn pf Bénéficiaire'!A24)+SUMIFS('4-Amortissement'!$O$5:$O$104,'4-Amortissement'!$C$5:$C$104,'Syn pf Bénéficiaire'!A24)</f>
        <v>0</v>
      </c>
      <c r="C24" s="333">
        <f t="shared" si="5"/>
        <v>0</v>
      </c>
      <c r="D24" s="325">
        <f t="shared" si="6"/>
        <v>0</v>
      </c>
      <c r="E24" s="324"/>
      <c r="F24" s="335">
        <f t="shared" si="7"/>
        <v>0</v>
      </c>
      <c r="G24" s="325">
        <f t="shared" si="8"/>
        <v>0</v>
      </c>
      <c r="H24" s="335">
        <f t="shared" si="9"/>
        <v>0</v>
      </c>
      <c r="I24" s="325">
        <f t="shared" si="10"/>
        <v>0</v>
      </c>
      <c r="J24" s="893"/>
      <c r="K24" s="423">
        <f t="shared" si="0"/>
        <v>0</v>
      </c>
      <c r="L24" s="423">
        <f t="shared" si="1"/>
        <v>0</v>
      </c>
      <c r="M24" s="890"/>
      <c r="N24" s="890"/>
      <c r="O24" s="447">
        <f t="shared" si="11"/>
        <v>0</v>
      </c>
      <c r="P24" s="447">
        <f t="shared" si="12"/>
        <v>0</v>
      </c>
      <c r="Q24" s="447">
        <f t="shared" si="13"/>
        <v>0</v>
      </c>
      <c r="R24" s="447">
        <f t="shared" si="2"/>
        <v>0</v>
      </c>
      <c r="S24" s="447">
        <f t="shared" si="3"/>
        <v>0</v>
      </c>
      <c r="T24" s="336" t="str">
        <f t="shared" si="4"/>
        <v xml:space="preserve"> - %</v>
      </c>
      <c r="U24" s="447">
        <f t="shared" si="14"/>
        <v>0</v>
      </c>
      <c r="W24" s="92"/>
      <c r="X24" s="92"/>
      <c r="Y24" s="92"/>
      <c r="Z24" s="92"/>
    </row>
    <row r="25" spans="1:26" ht="44.1">
      <c r="A25" s="421" t="s">
        <v>45</v>
      </c>
      <c r="B25" s="333">
        <f>SUMIFS('1-Investissements'!$AE$9:$AE$108,'1-Investissements'!$F$9:$F$108,'Syn pf Bénéficiaire'!A25)+SUMIFS('2 - Frais de personnel'!$N$9:$N$108,'2 - Frais de personnel'!$E$9:$E$108,'Syn pf Bénéficiaire'!A25)+SUMIFS('3-Frais généraux'!$AC$5:$AC$104,'3-Frais généraux'!$E$5:$E$104,'Syn pf Bénéficiaire'!A25)+SUMIFS('4-Amortissement'!$O$5:$O$104,'4-Amortissement'!$C$5:$C$104,'Syn pf Bénéficiaire'!A25)</f>
        <v>0</v>
      </c>
      <c r="C25" s="333">
        <f t="shared" si="5"/>
        <v>0</v>
      </c>
      <c r="D25" s="325">
        <f t="shared" si="6"/>
        <v>0</v>
      </c>
      <c r="E25" s="324"/>
      <c r="F25" s="335">
        <f t="shared" si="7"/>
        <v>0</v>
      </c>
      <c r="G25" s="325">
        <f t="shared" si="8"/>
        <v>0</v>
      </c>
      <c r="H25" s="335">
        <f t="shared" si="9"/>
        <v>0</v>
      </c>
      <c r="I25" s="325">
        <f t="shared" si="10"/>
        <v>0</v>
      </c>
      <c r="J25" s="893"/>
      <c r="K25" s="423">
        <f t="shared" si="0"/>
        <v>0</v>
      </c>
      <c r="L25" s="423">
        <f t="shared" si="1"/>
        <v>0</v>
      </c>
      <c r="M25" s="890"/>
      <c r="N25" s="890"/>
      <c r="O25" s="447">
        <f t="shared" si="11"/>
        <v>0</v>
      </c>
      <c r="P25" s="447">
        <f t="shared" si="12"/>
        <v>0</v>
      </c>
      <c r="Q25" s="447">
        <f t="shared" si="13"/>
        <v>0</v>
      </c>
      <c r="R25" s="447">
        <f t="shared" si="2"/>
        <v>0</v>
      </c>
      <c r="S25" s="447">
        <f t="shared" si="3"/>
        <v>0</v>
      </c>
      <c r="T25" s="336" t="str">
        <f t="shared" si="4"/>
        <v xml:space="preserve"> - %</v>
      </c>
      <c r="U25" s="447">
        <f t="shared" si="14"/>
        <v>0</v>
      </c>
      <c r="W25" s="92"/>
      <c r="X25" s="92"/>
      <c r="Y25" s="92"/>
      <c r="Z25" s="92"/>
    </row>
    <row r="26" spans="1:26" ht="66">
      <c r="A26" s="421" t="s">
        <v>47</v>
      </c>
      <c r="B26" s="333">
        <f>SUMIFS('1-Investissements'!$AE$9:$AE$108,'1-Investissements'!$F$9:$F$108,'Syn pf Bénéficiaire'!A26)+SUMIFS('2 - Frais de personnel'!$N$9:$N$108,'2 - Frais de personnel'!$E$9:$E$108,'Syn pf Bénéficiaire'!A26)+SUMIFS('3-Frais généraux'!$AC$5:$AC$104,'3-Frais généraux'!$E$5:$E$104,'Syn pf Bénéficiaire'!A26)+SUMIFS('4-Amortissement'!$O$5:$O$104,'4-Amortissement'!$C$5:$C$104,'Syn pf Bénéficiaire'!A26)</f>
        <v>0</v>
      </c>
      <c r="C26" s="333">
        <f t="shared" si="5"/>
        <v>0</v>
      </c>
      <c r="D26" s="325">
        <f t="shared" si="6"/>
        <v>0</v>
      </c>
      <c r="E26" s="324"/>
      <c r="F26" s="335">
        <f t="shared" si="7"/>
        <v>0</v>
      </c>
      <c r="G26" s="325">
        <f t="shared" si="8"/>
        <v>0</v>
      </c>
      <c r="H26" s="335">
        <f t="shared" si="9"/>
        <v>0</v>
      </c>
      <c r="I26" s="325">
        <f t="shared" si="10"/>
        <v>0</v>
      </c>
      <c r="J26" s="893"/>
      <c r="K26" s="423">
        <f t="shared" si="0"/>
        <v>0</v>
      </c>
      <c r="L26" s="423">
        <f t="shared" si="1"/>
        <v>0</v>
      </c>
      <c r="M26" s="890"/>
      <c r="N26" s="890"/>
      <c r="O26" s="447">
        <f t="shared" si="11"/>
        <v>0</v>
      </c>
      <c r="P26" s="447">
        <f>IF(H26=0,0,IF($K$13&gt;=$O$29,O26,$K$13*G26))</f>
        <v>0</v>
      </c>
      <c r="Q26" s="447">
        <f t="shared" si="13"/>
        <v>0</v>
      </c>
      <c r="R26" s="447">
        <f t="shared" si="2"/>
        <v>0</v>
      </c>
      <c r="S26" s="447">
        <f t="shared" si="3"/>
        <v>0</v>
      </c>
      <c r="T26" s="336" t="str">
        <f t="shared" si="4"/>
        <v xml:space="preserve"> - %</v>
      </c>
      <c r="U26" s="447">
        <f t="shared" si="14"/>
        <v>0</v>
      </c>
      <c r="W26" s="92"/>
      <c r="X26" s="92"/>
      <c r="Y26" s="92"/>
      <c r="Z26" s="92"/>
    </row>
    <row r="27" spans="1:26" ht="66">
      <c r="A27" s="421" t="s">
        <v>49</v>
      </c>
      <c r="B27" s="333">
        <f>SUMIFS('1-Investissements'!$AE$9:$AE$108,'1-Investissements'!$F$9:$F$108,'Syn pf Bénéficiaire'!A27)+SUMIFS('2 - Frais de personnel'!$N$9:$N$108,'2 - Frais de personnel'!$E$9:$E$108,'Syn pf Bénéficiaire'!A27)+SUMIFS('3-Frais généraux'!$AC$5:$AC$104,'3-Frais généraux'!$E$5:$E$104,'Syn pf Bénéficiaire'!A27)+SUMIFS('4-Amortissement'!$O$5:$O$104,'4-Amortissement'!$C$5:$C$104,'Syn pf Bénéficiaire'!A27)</f>
        <v>0</v>
      </c>
      <c r="C27" s="333">
        <f t="shared" si="5"/>
        <v>0</v>
      </c>
      <c r="D27" s="325">
        <f t="shared" si="6"/>
        <v>0</v>
      </c>
      <c r="E27" s="324"/>
      <c r="F27" s="335">
        <f t="shared" si="7"/>
        <v>0</v>
      </c>
      <c r="G27" s="325">
        <f t="shared" si="8"/>
        <v>0</v>
      </c>
      <c r="H27" s="335">
        <f t="shared" si="9"/>
        <v>0</v>
      </c>
      <c r="I27" s="325">
        <f t="shared" si="10"/>
        <v>0</v>
      </c>
      <c r="J27" s="893"/>
      <c r="K27" s="423">
        <f t="shared" si="0"/>
        <v>0</v>
      </c>
      <c r="L27" s="423">
        <f t="shared" si="1"/>
        <v>0</v>
      </c>
      <c r="M27" s="890"/>
      <c r="N27" s="890"/>
      <c r="O27" s="447">
        <f t="shared" si="11"/>
        <v>0</v>
      </c>
      <c r="P27" s="447">
        <f t="shared" si="12"/>
        <v>0</v>
      </c>
      <c r="Q27" s="447">
        <f t="shared" si="13"/>
        <v>0</v>
      </c>
      <c r="R27" s="447">
        <f t="shared" si="2"/>
        <v>0</v>
      </c>
      <c r="S27" s="447">
        <f t="shared" si="3"/>
        <v>0</v>
      </c>
      <c r="T27" s="336" t="str">
        <f t="shared" si="4"/>
        <v xml:space="preserve"> - %</v>
      </c>
      <c r="U27" s="447">
        <f t="shared" si="14"/>
        <v>0</v>
      </c>
      <c r="W27" s="92"/>
      <c r="X27" s="92"/>
      <c r="Y27" s="92"/>
      <c r="Z27" s="92"/>
    </row>
    <row r="28" spans="1:26" ht="66">
      <c r="A28" s="421" t="s">
        <v>50</v>
      </c>
      <c r="B28" s="333">
        <f>SUMIFS('1-Investissements'!$AE$9:$AE$108,'1-Investissements'!$F$9:$F$108,'Syn pf Bénéficiaire'!A28)+SUMIFS('2 - Frais de personnel'!$N$9:$N$108,'2 - Frais de personnel'!$E$9:$E$108,'Syn pf Bénéficiaire'!A28)+SUMIFS('3-Frais généraux'!$AC$5:$AC$104,'3-Frais généraux'!$E$5:$E$104,'Syn pf Bénéficiaire'!A28)+SUMIFS('4-Amortissement'!$O$5:$O$104,'4-Amortissement'!$C$5:$C$104,'Syn pf Bénéficiaire'!A28)</f>
        <v>0</v>
      </c>
      <c r="C28" s="333">
        <f t="shared" si="5"/>
        <v>0</v>
      </c>
      <c r="D28" s="325">
        <f t="shared" si="6"/>
        <v>0</v>
      </c>
      <c r="E28" s="324"/>
      <c r="F28" s="335">
        <f t="shared" si="7"/>
        <v>0</v>
      </c>
      <c r="G28" s="325">
        <f>IF(F28=0,0,F28/$F$29)</f>
        <v>0</v>
      </c>
      <c r="H28" s="335">
        <f>IF(OR(C28=0,ROUND($N$13+$K$13,2)&gt;=ROUND($C$29,2)),0,IF($N$13&gt;$F$9,F28-($N$13-$F$9)*G28,F28))</f>
        <v>0</v>
      </c>
      <c r="I28" s="325">
        <f t="shared" si="10"/>
        <v>0</v>
      </c>
      <c r="J28" s="894"/>
      <c r="K28" s="423">
        <f t="shared" si="0"/>
        <v>0</v>
      </c>
      <c r="L28" s="423">
        <f t="shared" si="1"/>
        <v>0</v>
      </c>
      <c r="M28" s="891"/>
      <c r="N28" s="891"/>
      <c r="O28" s="447">
        <f t="shared" si="11"/>
        <v>0</v>
      </c>
      <c r="P28" s="447">
        <f t="shared" si="12"/>
        <v>0</v>
      </c>
      <c r="Q28" s="447">
        <f t="shared" si="13"/>
        <v>0</v>
      </c>
      <c r="R28" s="447">
        <f t="shared" si="2"/>
        <v>0</v>
      </c>
      <c r="S28" s="447">
        <f t="shared" si="3"/>
        <v>0</v>
      </c>
      <c r="T28" s="336" t="str">
        <f t="shared" si="4"/>
        <v xml:space="preserve"> - %</v>
      </c>
      <c r="U28" s="447">
        <f t="shared" si="14"/>
        <v>0</v>
      </c>
      <c r="W28" s="92"/>
      <c r="X28" s="92"/>
      <c r="Y28" s="92"/>
      <c r="Z28" s="92"/>
    </row>
    <row r="29" spans="1:26" s="393" customFormat="1" ht="21.95" thickBot="1">
      <c r="A29" s="422" t="s">
        <v>338</v>
      </c>
      <c r="B29" s="426">
        <f>SUM(B18:B28)</f>
        <v>0</v>
      </c>
      <c r="C29" s="426">
        <f>SUM(C18:C28)</f>
        <v>0</v>
      </c>
      <c r="D29" s="437">
        <f>IF(C29=0,0,C29/$C$29)</f>
        <v>0</v>
      </c>
      <c r="F29" s="426">
        <f>SUM(F18:F28)</f>
        <v>0</v>
      </c>
      <c r="G29" s="437">
        <f>SUM(G18:G28)</f>
        <v>0</v>
      </c>
      <c r="H29" s="426">
        <f>IF(OR(C29=0,ROUND($N$13+$K$13,2)&gt;=ROUND($C$29,2)),0,IF($N$13&gt;$F$9,F29-($N$13-$F$9)*G29,F29))</f>
        <v>0</v>
      </c>
      <c r="I29" s="427"/>
      <c r="K29" s="428">
        <f>IF(H29=0,0,ROUNDDOWN(IF($J$18="Oui",H29-($K$13*D29),H29*0.85),2))</f>
        <v>0</v>
      </c>
      <c r="L29" s="428">
        <f>IF(K29&lt;0,0,IF(AND($F$5="Privé",$K$29&gt;3000000),3000000*D29,K29))</f>
        <v>0</v>
      </c>
      <c r="N29" s="429"/>
      <c r="O29" s="430">
        <f>IF(L29=0,0,IF(L29=3000000,0.15*L29/0.85,ROUNDUP(0.15*L29/0.85,2)))</f>
        <v>0</v>
      </c>
      <c r="P29" s="430">
        <f t="shared" si="12"/>
        <v>0</v>
      </c>
      <c r="Q29" s="430">
        <f>IF(O29=0,0,O29-P29)</f>
        <v>0</v>
      </c>
      <c r="R29" s="430">
        <f t="shared" si="2"/>
        <v>0</v>
      </c>
      <c r="S29" s="430">
        <f t="shared" si="3"/>
        <v>0</v>
      </c>
      <c r="T29" s="437" t="str">
        <f t="shared" si="4"/>
        <v xml:space="preserve"> - %</v>
      </c>
      <c r="U29" s="430">
        <f t="shared" si="14"/>
        <v>0</v>
      </c>
      <c r="W29" s="431"/>
      <c r="X29" s="431"/>
      <c r="Y29" s="431"/>
      <c r="Z29" s="431"/>
    </row>
    <row r="30" spans="1:26" ht="18.95">
      <c r="J30"/>
      <c r="P30" s="92"/>
      <c r="Q30" s="92"/>
      <c r="R30" s="92"/>
      <c r="S30" s="92"/>
      <c r="T30" s="92"/>
      <c r="U30" s="92"/>
      <c r="V30" s="92"/>
      <c r="W30" s="92"/>
    </row>
    <row r="31" spans="1:26" ht="18.95">
      <c r="J31"/>
      <c r="L31" s="436"/>
      <c r="P31" s="92"/>
      <c r="Q31" s="92"/>
      <c r="R31" s="92"/>
      <c r="S31" s="92"/>
      <c r="T31" s="92"/>
      <c r="U31" s="92"/>
      <c r="V31" s="92"/>
      <c r="W31" s="92"/>
    </row>
    <row r="32" spans="1:26">
      <c r="D32" s="96"/>
      <c r="H32" s="27"/>
      <c r="Q32" s="145"/>
    </row>
    <row r="33" spans="9:15">
      <c r="I33"/>
      <c r="J33"/>
      <c r="K33"/>
      <c r="L33" s="96"/>
      <c r="M33"/>
      <c r="O33"/>
    </row>
    <row r="34" spans="9:15">
      <c r="I34" s="96"/>
      <c r="J34"/>
      <c r="K34"/>
      <c r="L34"/>
      <c r="M34"/>
    </row>
  </sheetData>
  <sheetProtection algorithmName="SHA-512" hashValue="PpUSo3BHnSJ5zPe6bYdikNaaweGNd8vst+/0pSRN9U9QjpHct6fBCpUuRW3sq3XvpLZ2KoWjuw2m2nGD7RS3rg==" saltValue="h0E7t1vtiZLBsm9VVpUrTA==" spinCount="100000" sheet="1" formatCells="0" formatColumns="0" formatRows="0" insertRows="0" insertHyperlinks="0"/>
  <mergeCells count="47">
    <mergeCell ref="T8:U8"/>
    <mergeCell ref="D7:E7"/>
    <mergeCell ref="G6:H6"/>
    <mergeCell ref="D8:E8"/>
    <mergeCell ref="M5:Q5"/>
    <mergeCell ref="D6:E6"/>
    <mergeCell ref="K2:K5"/>
    <mergeCell ref="P2:P3"/>
    <mergeCell ref="T2:U2"/>
    <mergeCell ref="L2:L3"/>
    <mergeCell ref="M2:M3"/>
    <mergeCell ref="G8:H8"/>
    <mergeCell ref="A1:T1"/>
    <mergeCell ref="Q2:Q3"/>
    <mergeCell ref="N18:N28"/>
    <mergeCell ref="M18:M28"/>
    <mergeCell ref="J18:J28"/>
    <mergeCell ref="G16:G17"/>
    <mergeCell ref="G7:H7"/>
    <mergeCell ref="K7:P7"/>
    <mergeCell ref="L8:L9"/>
    <mergeCell ref="M8:M9"/>
    <mergeCell ref="O8:O9"/>
    <mergeCell ref="P8:P9"/>
    <mergeCell ref="O16:O17"/>
    <mergeCell ref="R16:R17"/>
    <mergeCell ref="T16:T17"/>
    <mergeCell ref="D15:U15"/>
    <mergeCell ref="A2:B2"/>
    <mergeCell ref="N2:N3"/>
    <mergeCell ref="O2:O3"/>
    <mergeCell ref="D2:I4"/>
    <mergeCell ref="A6:B6"/>
    <mergeCell ref="D5:E5"/>
    <mergeCell ref="G5:H5"/>
    <mergeCell ref="D16:D17"/>
    <mergeCell ref="D9:E9"/>
    <mergeCell ref="A16:A17"/>
    <mergeCell ref="A3:B3"/>
    <mergeCell ref="A4:B4"/>
    <mergeCell ref="A15:C15"/>
    <mergeCell ref="B16:B17"/>
    <mergeCell ref="A11:B11"/>
    <mergeCell ref="A9:B9"/>
    <mergeCell ref="A7:B7"/>
    <mergeCell ref="A8:B8"/>
    <mergeCell ref="A5:B5"/>
  </mergeCells>
  <phoneticPr fontId="11" type="noConversion"/>
  <conditionalFormatting sqref="F6">
    <cfRule type="expression" dxfId="15" priority="3">
      <formula>F6="Plafond respecté"</formula>
    </cfRule>
    <cfRule type="expression" dxfId="14" priority="4">
      <formula>F6="Le montant d'aide FEADER sera plafonné à l'instruction"</formula>
    </cfRule>
  </conditionalFormatting>
  <conditionalFormatting sqref="F7">
    <cfRule type="expression" dxfId="13" priority="1">
      <formula>F7="Seuil respecté"</formula>
    </cfRule>
    <cfRule type="expression" dxfId="12" priority="2">
      <formula>F7="Le seuil n’étant pas atteint, l'opération sera jugée inéligible à l'instruction"</formula>
    </cfRule>
  </conditionalFormatting>
  <conditionalFormatting sqref="F8">
    <cfRule type="expression" dxfId="11" priority="5">
      <formula>F8="Oui"</formula>
    </cfRule>
    <cfRule type="expression" dxfId="10" priority="6">
      <formula>F8="Non, l'aide publique doit diminuer"</formula>
    </cfRule>
  </conditionalFormatting>
  <conditionalFormatting sqref="I6">
    <cfRule type="expression" dxfId="9" priority="7">
      <formula>I6="Plafond respecté"</formula>
    </cfRule>
    <cfRule type="expression" dxfId="8" priority="12" stopIfTrue="1">
      <formula>I6="La dépense sera plafonnée à l'instruction"</formula>
    </cfRule>
  </conditionalFormatting>
  <dataValidations count="1">
    <dataValidation type="list" allowBlank="1" showInputMessage="1" showErrorMessage="1" sqref="P10:P12 M10:M12" xr:uid="{E0509CF5-0E78-42EE-BA36-FBBA4D7033AD}">
      <formula1>"Oui,Non"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449E368C-3530-4669-BEF1-C8F551CBC989}">
          <x14:formula1>
            <xm:f>'0-Présentation typeaction'!$B$4:$B$14</xm:f>
          </x14:formula1>
          <xm:sqref>A18:A28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7B9E8-92B5-4F6F-8EED-3D722CA4BD0C}">
  <sheetPr codeName="Feuil4">
    <tabColor theme="9" tint="-0.249977111117893"/>
    <pageSetUpPr fitToPage="1"/>
  </sheetPr>
  <dimension ref="A1:AA74"/>
  <sheetViews>
    <sheetView showGridLines="0" topLeftCell="A11" zoomScale="41" zoomScaleNormal="68" workbookViewId="0">
      <selection activeCell="AB18" sqref="AB18"/>
    </sheetView>
  </sheetViews>
  <sheetFormatPr defaultColWidth="11.42578125" defaultRowHeight="15" customHeight="1" outlineLevelRow="1"/>
  <cols>
    <col min="1" max="1" width="72.85546875" style="97" customWidth="1"/>
    <col min="2" max="2" width="32.85546875" style="97" bestFit="1" customWidth="1"/>
    <col min="3" max="3" width="32.85546875" style="97" customWidth="1"/>
    <col min="4" max="4" width="48.28515625" style="97" customWidth="1"/>
    <col min="5" max="5" width="45" style="97" customWidth="1"/>
    <col min="6" max="6" width="79.42578125" style="97" customWidth="1"/>
    <col min="7" max="7" width="24.42578125" style="97" customWidth="1"/>
    <col min="8" max="8" width="35.140625" style="97" customWidth="1"/>
    <col min="9" max="9" width="46.7109375" style="97" customWidth="1"/>
    <col min="10" max="10" width="49.28515625" style="97" customWidth="1"/>
    <col min="11" max="11" width="51.140625" style="97" customWidth="1"/>
    <col min="12" max="12" width="32.7109375" style="97" customWidth="1"/>
    <col min="13" max="13" width="43.28515625" style="97" customWidth="1"/>
    <col min="14" max="14" width="29.42578125" style="97" customWidth="1"/>
    <col min="15" max="15" width="56.7109375" style="97" customWidth="1"/>
    <col min="16" max="16" width="31.28515625" style="97" customWidth="1"/>
    <col min="17" max="17" width="26" style="97" customWidth="1"/>
    <col min="18" max="18" width="48.85546875" style="97" customWidth="1"/>
    <col min="19" max="19" width="25.42578125" style="97" customWidth="1"/>
    <col min="20" max="20" width="55.140625" style="97" customWidth="1"/>
    <col min="21" max="21" width="32.7109375" style="97" customWidth="1"/>
    <col min="22" max="22" width="31.7109375" style="97" customWidth="1"/>
    <col min="23" max="23" width="32.140625" style="97" customWidth="1"/>
    <col min="24" max="24" width="9.140625" style="97" customWidth="1"/>
    <col min="25" max="25" width="16.85546875" style="97" customWidth="1"/>
    <col min="26" max="26" width="50.42578125" style="97" customWidth="1"/>
    <col min="27" max="27" width="30.42578125" style="97" customWidth="1"/>
    <col min="28" max="29" width="11.42578125" style="97"/>
    <col min="30" max="30" width="16.7109375" style="97" customWidth="1"/>
    <col min="31" max="16384" width="11.42578125" style="97"/>
  </cols>
  <sheetData>
    <row r="1" spans="1:27" ht="89.1" customHeight="1" thickBot="1">
      <c r="A1" s="935" t="s">
        <v>339</v>
      </c>
      <c r="B1" s="936"/>
      <c r="C1" s="936"/>
      <c r="D1" s="936"/>
      <c r="E1" s="936"/>
      <c r="F1" s="937"/>
      <c r="G1" s="937"/>
      <c r="H1" s="937"/>
      <c r="I1" s="937"/>
      <c r="J1" s="937"/>
      <c r="K1" s="937"/>
      <c r="L1" s="936"/>
      <c r="M1" s="936"/>
      <c r="N1" s="936"/>
      <c r="O1" s="936"/>
      <c r="P1" s="936"/>
      <c r="Q1" s="936"/>
      <c r="R1" s="936"/>
      <c r="S1" s="936"/>
      <c r="T1" s="936"/>
      <c r="U1" s="938"/>
      <c r="V1" s="158"/>
      <c r="Z1" s="912"/>
      <c r="AA1" s="912"/>
    </row>
    <row r="2" spans="1:27" s="99" customFormat="1" ht="27" thickBot="1">
      <c r="A2" s="958" t="s">
        <v>268</v>
      </c>
      <c r="B2" s="959"/>
      <c r="C2" s="148" t="s">
        <v>269</v>
      </c>
      <c r="D2" s="155" t="s">
        <v>340</v>
      </c>
      <c r="E2" s="174"/>
      <c r="F2" s="949" t="s">
        <v>341</v>
      </c>
      <c r="G2" s="950"/>
      <c r="H2" s="950"/>
      <c r="I2" s="950"/>
      <c r="J2" s="950"/>
      <c r="K2" s="951"/>
      <c r="L2"/>
      <c r="M2" s="100"/>
      <c r="N2" s="100"/>
      <c r="O2" s="98"/>
      <c r="P2" s="98"/>
      <c r="Z2" s="912"/>
      <c r="AA2" s="912"/>
    </row>
    <row r="3" spans="1:27" s="99" customFormat="1" ht="95.45" customHeight="1">
      <c r="A3" s="962" t="s">
        <v>278</v>
      </c>
      <c r="B3" s="963"/>
      <c r="C3" s="149">
        <f>'1-Investissements'!BL109+'2 - Frais de personnel'!AC109+'3-Frais généraux'!BH105+'4-Amortissement'!AG105</f>
        <v>0</v>
      </c>
      <c r="D3" s="253"/>
      <c r="E3" s="174"/>
      <c r="F3" s="952"/>
      <c r="G3" s="953"/>
      <c r="H3" s="953"/>
      <c r="I3" s="953"/>
      <c r="J3" s="953"/>
      <c r="K3" s="954"/>
      <c r="L3" s="167"/>
      <c r="M3" s="969" t="s">
        <v>342</v>
      </c>
      <c r="N3" s="941" t="s">
        <v>272</v>
      </c>
      <c r="O3" s="939" t="s">
        <v>273</v>
      </c>
      <c r="P3" s="939" t="s">
        <v>274</v>
      </c>
      <c r="Q3" s="939" t="s">
        <v>275</v>
      </c>
      <c r="R3" s="941" t="s">
        <v>276</v>
      </c>
      <c r="S3" s="975" t="s">
        <v>277</v>
      </c>
      <c r="T3" s="973" t="s">
        <v>343</v>
      </c>
      <c r="Z3" s="252"/>
      <c r="AA3" s="147"/>
    </row>
    <row r="4" spans="1:27" s="99" customFormat="1" ht="18.95" customHeight="1" thickBot="1">
      <c r="A4" s="945" t="s">
        <v>279</v>
      </c>
      <c r="B4" s="946"/>
      <c r="C4" s="150">
        <f>'1-Investissements'!BM109+'3-Frais généraux'!BI105</f>
        <v>0</v>
      </c>
      <c r="D4" s="156">
        <f>IF(H7="Le seuil n’étant pas atteint, l'opération sera jugée inéligible à l'instruction",0,'1-Investissements'!BS109+'3-Frais généraux'!BO105)</f>
        <v>0</v>
      </c>
      <c r="E4" s="174"/>
      <c r="F4" s="955"/>
      <c r="G4" s="956"/>
      <c r="H4" s="956"/>
      <c r="I4" s="956"/>
      <c r="J4" s="956"/>
      <c r="K4" s="957"/>
      <c r="L4" s="167"/>
      <c r="M4" s="970"/>
      <c r="N4" s="972"/>
      <c r="O4" s="940"/>
      <c r="P4" s="940"/>
      <c r="Q4" s="940"/>
      <c r="R4" s="942"/>
      <c r="S4" s="976"/>
      <c r="T4" s="974"/>
      <c r="Z4" s="252"/>
      <c r="AA4" s="147"/>
    </row>
    <row r="5" spans="1:27" s="99" customFormat="1" ht="102" customHeight="1" thickBot="1">
      <c r="A5" s="947" t="s">
        <v>281</v>
      </c>
      <c r="B5" s="948"/>
      <c r="C5" s="93">
        <f>SUM(C3:C4)</f>
        <v>0</v>
      </c>
      <c r="D5" s="157">
        <f>SUM(D3:D4)</f>
        <v>0</v>
      </c>
      <c r="E5" s="174"/>
      <c r="F5" s="960" t="s">
        <v>344</v>
      </c>
      <c r="G5" s="961"/>
      <c r="H5" s="331" t="str">
        <f>'Syn pf Bénéficiaire'!F5</f>
        <v>Privé</v>
      </c>
      <c r="I5" s="960" t="s">
        <v>283</v>
      </c>
      <c r="J5" s="961"/>
      <c r="K5" s="250">
        <f>C5*0.1</f>
        <v>0</v>
      </c>
      <c r="L5" s="167"/>
      <c r="M5" s="970"/>
      <c r="N5" s="339" t="s">
        <v>345</v>
      </c>
      <c r="O5" s="335">
        <f>IF($H$7="Le seuil n’étant pas atteint, l'opération sera jugée inéligible à l'instruction",0,SUMIFS('1-Investissements'!$BN$9:$BN$108,'1-Investissements'!$AH$9:$AH$108,"Non"))</f>
        <v>0</v>
      </c>
      <c r="P5" s="335">
        <f>SUMIFS('1-Investissements'!$BN$9:$BN$108,'1-Investissements'!$AH$9:$AH$108,"Oui")</f>
        <v>0</v>
      </c>
      <c r="Q5" s="335">
        <f>'3-Frais généraux'!BJ105</f>
        <v>0</v>
      </c>
      <c r="R5" s="335">
        <f>'2 - Frais de personnel'!AC109</f>
        <v>0</v>
      </c>
      <c r="S5" s="383">
        <f>'4-Amortissement'!AG105</f>
        <v>0</v>
      </c>
      <c r="T5" s="381">
        <f>SUM(O5:S5)</f>
        <v>0</v>
      </c>
      <c r="Z5" s="912"/>
      <c r="AA5" s="912"/>
    </row>
    <row r="6" spans="1:27" s="99" customFormat="1" ht="144.94999999999999" customHeight="1" thickBot="1">
      <c r="A6" s="943" t="s">
        <v>346</v>
      </c>
      <c r="B6" s="944"/>
      <c r="C6" s="744"/>
      <c r="D6" s="162"/>
      <c r="E6" s="174"/>
      <c r="F6" s="931" t="s">
        <v>285</v>
      </c>
      <c r="G6" s="932"/>
      <c r="H6" s="160" t="str" cm="1">
        <f t="array" ref="H6">_xlfn.IFS(H5="Public","Non concerné",K30&lt;=3000000,"Plafond respecté",K30&gt;3000000,"Le montant d'aide FEADER doit être plafonné")</f>
        <v>Plafond respecté</v>
      </c>
      <c r="I6" s="933" t="s">
        <v>286</v>
      </c>
      <c r="J6" s="934"/>
      <c r="K6" s="251" t="str">
        <f>IF(SUMIFS('1-Investissements'!BN9:BN108,'1-Investissements'!AH9:AH108,"Oui")&gt;K5,"La dépense doit être plafonnée","Plafond respecté")</f>
        <v>Plafond respecté</v>
      </c>
      <c r="L6" s="167"/>
      <c r="M6" s="971"/>
      <c r="N6" s="378" t="s">
        <v>347</v>
      </c>
      <c r="O6" s="379">
        <f>IF($H$7="Seuil respecté",SUMIFS('1-Investissements'!$BN$9:$BN$108,'1-Investissements'!$AH$9:$AH$108,"Non"),0)</f>
        <v>0</v>
      </c>
      <c r="P6" s="379">
        <f>IF($H$7="Seuil respecté",MIN(K5,SUMIFS('1-Investissements'!$BN$9:$BN$108,'1-Investissements'!$AH$9:$AH$108,"Oui")),0)</f>
        <v>0</v>
      </c>
      <c r="Q6" s="380">
        <f>IF($H$7="Seuil respecté",Q5,0)</f>
        <v>0</v>
      </c>
      <c r="R6" s="380">
        <f>IF($H$7="Seuil respecté",R5,0)</f>
        <v>0</v>
      </c>
      <c r="S6" s="384">
        <f>IF($H$7="Seuil respecté",S5,0)</f>
        <v>0</v>
      </c>
      <c r="T6" s="382">
        <f>SUM(O6:S6)</f>
        <v>0</v>
      </c>
      <c r="Z6" s="965"/>
      <c r="AA6" s="964"/>
    </row>
    <row r="7" spans="1:27" s="99" customFormat="1" ht="117.6" customHeight="1" thickBot="1">
      <c r="A7" s="929" t="s">
        <v>348</v>
      </c>
      <c r="B7" s="930"/>
      <c r="C7" s="151">
        <f>$C$30</f>
        <v>0</v>
      </c>
      <c r="D7" s="154">
        <f>'Syn pf Bénéficiaire'!C7-'Syn pf Instructeur'!C7</f>
        <v>0</v>
      </c>
      <c r="E7" s="174"/>
      <c r="F7" s="933" t="s">
        <v>288</v>
      </c>
      <c r="G7" s="934"/>
      <c r="H7" s="163" t="str">
        <f>IF('1-Investissements'!AC109+'2 - Frais de personnel'!N109+'3-Frais généraux'!AA105+'4-Amortissement'!O105=0,"",IF('1-Investissements'!AC109+'2 - Frais de personnel'!N109+'3-Frais généraux'!AA105+'4-Amortissement'!O105&lt;15000,"Le seuil n’étant pas atteint, l'opération est inéligible","Seuil respecté"))</f>
        <v/>
      </c>
      <c r="I7" s="897"/>
      <c r="J7" s="897"/>
      <c r="Q7"/>
      <c r="R7"/>
      <c r="Z7" s="965"/>
      <c r="AA7" s="964"/>
    </row>
    <row r="8" spans="1:27" s="99" customFormat="1" ht="129.94999999999999" customHeight="1" thickBot="1">
      <c r="A8" s="929" t="s">
        <v>290</v>
      </c>
      <c r="B8" s="930"/>
      <c r="C8" s="94">
        <f>$H$30</f>
        <v>0</v>
      </c>
      <c r="D8" s="254">
        <f>'Syn pf Bénéficiaire'!C8-'Syn pf Instructeur'!C8</f>
        <v>0</v>
      </c>
      <c r="E8" s="174"/>
      <c r="F8" s="977" t="s">
        <v>291</v>
      </c>
      <c r="G8" s="977"/>
      <c r="H8" s="311" t="str">
        <f>IF(C30=0,"",IF(C30&lt;F30+P14,"Non, l'aide publique doit diminuer","Oui"))</f>
        <v/>
      </c>
      <c r="I8" s="165"/>
      <c r="J8" s="165"/>
      <c r="M8" s="966" t="s">
        <v>349</v>
      </c>
      <c r="N8" s="967"/>
      <c r="O8" s="967"/>
      <c r="P8" s="967"/>
      <c r="Q8" s="967"/>
      <c r="R8" s="968"/>
      <c r="Z8" s="912"/>
      <c r="AA8" s="912"/>
    </row>
    <row r="9" spans="1:27" ht="114.95" customHeight="1">
      <c r="A9" s="1003" t="s">
        <v>298</v>
      </c>
      <c r="B9" s="1004"/>
      <c r="C9" s="152">
        <f>L30</f>
        <v>0</v>
      </c>
      <c r="D9" s="177"/>
      <c r="E9" s="175"/>
      <c r="F9" s="977" t="s">
        <v>350</v>
      </c>
      <c r="G9" s="977"/>
      <c r="H9" s="311" t="str">
        <f>IF(C30=0,"",C30-F30)</f>
        <v/>
      </c>
      <c r="I9" s="175"/>
      <c r="J9" s="175"/>
      <c r="M9" s="357" t="s">
        <v>292</v>
      </c>
      <c r="N9" s="980" t="s">
        <v>293</v>
      </c>
      <c r="O9" s="978" t="s">
        <v>294</v>
      </c>
      <c r="P9" s="359" t="s">
        <v>295</v>
      </c>
      <c r="Q9" s="982" t="s">
        <v>296</v>
      </c>
      <c r="R9" s="984" t="s">
        <v>297</v>
      </c>
      <c r="Z9" s="965"/>
      <c r="AA9" s="964"/>
    </row>
    <row r="10" spans="1:27" ht="114.95" customHeight="1">
      <c r="A10" s="112" t="s">
        <v>301</v>
      </c>
      <c r="B10" s="113"/>
      <c r="C10" s="153">
        <f>$O$30</f>
        <v>0</v>
      </c>
      <c r="D10" s="167"/>
      <c r="E10" s="175"/>
      <c r="F10" s="176"/>
      <c r="G10" s="175"/>
      <c r="H10" s="175"/>
      <c r="I10" s="175"/>
      <c r="J10" s="175"/>
      <c r="M10" s="358" t="s">
        <v>300</v>
      </c>
      <c r="N10" s="981"/>
      <c r="O10" s="979"/>
      <c r="P10" s="360" t="s">
        <v>300</v>
      </c>
      <c r="Q10" s="983"/>
      <c r="R10" s="985"/>
      <c r="Z10" s="965"/>
      <c r="AA10" s="964"/>
    </row>
    <row r="11" spans="1:27" ht="80.45" customHeight="1" thickBot="1">
      <c r="A11" s="927" t="s">
        <v>351</v>
      </c>
      <c r="B11" s="928"/>
      <c r="C11" s="309">
        <f>U30</f>
        <v>0</v>
      </c>
      <c r="D11" s="167"/>
      <c r="E11" s="175"/>
      <c r="F11" s="176"/>
      <c r="G11" s="175"/>
      <c r="H11" s="175"/>
      <c r="I11" s="175"/>
      <c r="J11" s="175"/>
      <c r="M11" s="456"/>
      <c r="N11" s="457"/>
      <c r="O11" s="458"/>
      <c r="P11" s="456"/>
      <c r="Q11" s="457"/>
      <c r="R11" s="458"/>
      <c r="Z11" s="308"/>
      <c r="AA11" s="147"/>
    </row>
    <row r="12" spans="1:27" ht="96" customHeight="1" thickBot="1">
      <c r="A12" s="929" t="s">
        <v>352</v>
      </c>
      <c r="B12" s="930"/>
      <c r="C12" s="94">
        <f>$S$30</f>
        <v>0</v>
      </c>
      <c r="D12" s="310"/>
      <c r="E12" s="175"/>
      <c r="F12" s="167"/>
      <c r="G12" s="175"/>
      <c r="H12" s="175"/>
      <c r="I12" s="175"/>
      <c r="J12" s="175"/>
      <c r="M12" s="456"/>
      <c r="N12" s="457"/>
      <c r="O12" s="458"/>
      <c r="P12" s="456"/>
      <c r="Q12" s="457"/>
      <c r="R12" s="458"/>
    </row>
    <row r="13" spans="1:27" ht="49.5" customHeight="1" thickBot="1">
      <c r="D13" s="175"/>
      <c r="E13" s="175"/>
      <c r="F13" s="175"/>
      <c r="G13" s="175"/>
      <c r="H13" s="175"/>
      <c r="I13" s="175"/>
      <c r="J13" s="175"/>
      <c r="M13" s="459"/>
      <c r="N13" s="460"/>
      <c r="O13" s="461"/>
      <c r="P13" s="459"/>
      <c r="Q13" s="460"/>
      <c r="R13" s="461"/>
      <c r="Z13"/>
      <c r="AA13"/>
    </row>
    <row r="14" spans="1:27" ht="49.5" customHeight="1" thickBot="1">
      <c r="D14" s="175"/>
      <c r="E14" s="175"/>
      <c r="F14" s="175"/>
      <c r="G14" s="175"/>
      <c r="H14" s="175"/>
      <c r="I14" s="175"/>
      <c r="J14" s="175"/>
      <c r="K14"/>
      <c r="L14" s="92"/>
      <c r="M14" s="356">
        <f>SUM(M11:M13)</f>
        <v>0</v>
      </c>
      <c r="N14" s="92"/>
      <c r="O14" s="92"/>
      <c r="P14" s="356">
        <f>SUM(P11:P13)</f>
        <v>0</v>
      </c>
      <c r="Q14" s="92"/>
      <c r="R14" s="92"/>
      <c r="Z14"/>
      <c r="AA14"/>
    </row>
    <row r="15" spans="1:27" ht="49.5" customHeight="1">
      <c r="D15" s="175"/>
      <c r="E15" s="175"/>
      <c r="F15" s="175"/>
      <c r="G15" s="175"/>
      <c r="H15" s="175"/>
      <c r="I15" s="175"/>
      <c r="J15" s="175"/>
      <c r="K15"/>
      <c r="L15" s="92"/>
      <c r="M15" s="92"/>
      <c r="N15"/>
      <c r="O15" s="92"/>
      <c r="P15" s="92"/>
      <c r="Z15"/>
      <c r="AA15"/>
    </row>
    <row r="16" spans="1:27" ht="90" customHeight="1" thickBot="1">
      <c r="A16" s="989" t="s">
        <v>353</v>
      </c>
      <c r="B16" s="990"/>
      <c r="C16" s="990"/>
      <c r="D16" s="990"/>
      <c r="E16" s="990"/>
      <c r="F16" s="990"/>
      <c r="G16" s="990"/>
      <c r="H16" s="990"/>
      <c r="I16" s="990"/>
      <c r="J16" s="990"/>
      <c r="K16" s="990"/>
      <c r="L16" s="990"/>
      <c r="M16" s="990"/>
      <c r="N16" s="990"/>
      <c r="O16" s="990"/>
      <c r="P16" s="990"/>
      <c r="Q16" s="990"/>
      <c r="R16" s="990"/>
      <c r="S16" s="990"/>
      <c r="T16" s="990"/>
      <c r="U16" s="990"/>
      <c r="V16" s="990"/>
      <c r="W16" s="990"/>
      <c r="X16" s="146"/>
      <c r="Y16" s="146"/>
      <c r="Z16"/>
      <c r="AA16"/>
    </row>
    <row r="17" spans="1:24" s="101" customFormat="1" ht="123.95" customHeight="1">
      <c r="A17" s="1005" t="s">
        <v>21</v>
      </c>
      <c r="B17" s="1007" t="s">
        <v>354</v>
      </c>
      <c r="C17" s="1007" t="s">
        <v>355</v>
      </c>
      <c r="D17" s="1001" t="s">
        <v>356</v>
      </c>
      <c r="E17" s="352" t="s">
        <v>308</v>
      </c>
      <c r="F17" s="352" t="s">
        <v>309</v>
      </c>
      <c r="G17" s="991" t="s">
        <v>310</v>
      </c>
      <c r="H17" s="352" t="s">
        <v>357</v>
      </c>
      <c r="I17" s="352" t="s">
        <v>312</v>
      </c>
      <c r="J17" s="340" t="s">
        <v>358</v>
      </c>
      <c r="K17" s="996" t="s">
        <v>359</v>
      </c>
      <c r="L17" s="341" t="s">
        <v>360</v>
      </c>
      <c r="M17" s="340" t="s">
        <v>316</v>
      </c>
      <c r="N17" s="340" t="s">
        <v>317</v>
      </c>
      <c r="O17" s="340" t="s">
        <v>318</v>
      </c>
      <c r="P17" s="340" t="s">
        <v>319</v>
      </c>
      <c r="Q17" s="340" t="s">
        <v>320</v>
      </c>
      <c r="R17" s="340" t="s">
        <v>321</v>
      </c>
      <c r="S17" s="341" t="s">
        <v>322</v>
      </c>
      <c r="T17" s="340" t="s">
        <v>361</v>
      </c>
      <c r="U17" s="403" t="s">
        <v>324</v>
      </c>
      <c r="V17" s="341" t="s">
        <v>362</v>
      </c>
      <c r="W17" s="342" t="s">
        <v>363</v>
      </c>
      <c r="X17"/>
    </row>
    <row r="18" spans="1:24" s="101" customFormat="1" ht="231.6" customHeight="1" thickBot="1">
      <c r="A18" s="1006"/>
      <c r="B18" s="1008"/>
      <c r="C18" s="1008"/>
      <c r="D18" s="1002"/>
      <c r="E18" s="353" t="s">
        <v>326</v>
      </c>
      <c r="F18" s="353" t="s">
        <v>327</v>
      </c>
      <c r="G18" s="992"/>
      <c r="H18" s="355" t="s">
        <v>327</v>
      </c>
      <c r="I18" s="354" t="s">
        <v>329</v>
      </c>
      <c r="J18" s="344" t="s">
        <v>364</v>
      </c>
      <c r="K18" s="997"/>
      <c r="L18" s="345" t="s">
        <v>331</v>
      </c>
      <c r="M18" s="343" t="s">
        <v>333</v>
      </c>
      <c r="N18" s="344" t="s">
        <v>333</v>
      </c>
      <c r="O18" s="446"/>
      <c r="P18" s="346" t="s">
        <v>365</v>
      </c>
      <c r="Q18" s="347" t="s">
        <v>335</v>
      </c>
      <c r="R18" s="446"/>
      <c r="S18" s="347" t="s">
        <v>366</v>
      </c>
      <c r="T18" s="445"/>
      <c r="U18" s="405" t="s">
        <v>337</v>
      </c>
      <c r="V18" s="404"/>
      <c r="W18" s="348"/>
    </row>
    <row r="19" spans="1:24" ht="87.95">
      <c r="A19" s="376" t="s">
        <v>26</v>
      </c>
      <c r="B19" s="349">
        <f>SUMIFS('1-Investissements'!$BN$9:$BN$108,'1-Investissements'!$AK$9:$AK$108,'Syn pf Instructeur'!A19)+SUMIFS('2 - Frais de personnel'!$AC$9:$AC$108,'2 - Frais de personnel'!$S$9:$S$108,'Syn pf Instructeur'!A19)+SUMIFS('3-Frais généraux'!$BJ$5:$BJ$104,'3-Frais généraux'!$AH$5:$AH$104,'Syn pf Instructeur'!A19)+SUMIFS('4-Amortissement'!$AG$5:$AG$104,'4-Amortissement'!$S$5:$S$104,'Syn pf Instructeur'!A19)</f>
        <v>0</v>
      </c>
      <c r="C19" s="349">
        <f>IF(B19=0,0,IF($H$7="Seuil respecté",IF($K$6="Plafond respecté",SUMIFS('1-Investissements'!$BN$9:$BN$108,'1-Investissements'!$AH$9:$AH$108,"Oui",'1-Investissements'!$AK$9:$AK$108,'Syn pf Instructeur'!A19),'Syn pf Instructeur'!$K$5*(SUMIFS('1-Investissements'!$BN$9:$BN$108,'1-Investissements'!$AH$9:$AH$108,"Oui",'1-Investissements'!$AK$9:$AK$108,'Syn pf Instructeur'!A19)/'1-Investissements'!$BN$109))+SUMIFS('1-Investissements'!$BN$9:$BN$108,'1-Investissements'!$AH$9:$AH$108,"Non",'1-Investissements'!$AK$9:$AK$108,'Syn pf Instructeur'!A19)+SUMIFS('2 - Frais de personnel'!$AC$9:$AC$108,'2 - Frais de personnel'!$S$9:$S$108,'Syn pf Instructeur'!A19)+SUMIFS('3-Frais généraux'!$BJ$5:$BJ$104,'3-Frais généraux'!$AH$5:$AH$104,'Syn pf Instructeur'!A19)+SUMIFS('4-Amortissement'!$AG$5:$AG$104,'4-Amortissement'!$S$5:$S$104,'Syn pf Instructeur'!A19),0))</f>
        <v>0</v>
      </c>
      <c r="D19" s="350">
        <f t="shared" ref="D19:D29" si="0">IF($C$30=0,0,C19/$C$30)</f>
        <v>0</v>
      </c>
      <c r="E19" s="350">
        <f>'Syn pf Bénéficiaire'!E18</f>
        <v>0</v>
      </c>
      <c r="F19" s="349">
        <f>E19*C19</f>
        <v>0</v>
      </c>
      <c r="G19" s="325">
        <f>IF(F19=0,0,F19/$F$30)</f>
        <v>0</v>
      </c>
      <c r="H19" s="335">
        <f>IF(OR(C19=0,ROUND($P$14+$M$14,2)&gt;=ROUND($C$30,2)),0,IF($P$14&gt;$H$9,F19-($P$14-$H$9)*G19,F19))</f>
        <v>0</v>
      </c>
      <c r="I19" s="325">
        <f>IF(C19=0,0,H19/C19)</f>
        <v>0</v>
      </c>
      <c r="J19" s="993" t="str">
        <f>_xlfn.IFS(M14=0,"Non concerné",M14&lt;(0.15*H30),"Non",M14=(0.15*H30),"Oui",M14&gt;(0.15*H30),"Oui")</f>
        <v>Non concerné</v>
      </c>
      <c r="K19" s="385">
        <f>IF(G19=0,0,IF($J$19="Oui",H19-($M$14*G19),(H19*0.85)))</f>
        <v>0</v>
      </c>
      <c r="L19" s="385">
        <f>IF(K19&lt;0,0,IF(AND($H$5="Privé",$K$30&gt;3000000),3000000*G19,K19))</f>
        <v>0</v>
      </c>
      <c r="M19" s="998">
        <f>IF(L30=0,0,L30/H30)</f>
        <v>0</v>
      </c>
      <c r="N19" s="998">
        <f>IF(L30=0,0,O30/(L30*1/0.85))</f>
        <v>0</v>
      </c>
      <c r="O19" s="385">
        <f>IF(H19=0,0,0.15*L19/0.85)</f>
        <v>0</v>
      </c>
      <c r="P19" s="349">
        <f>IF(H19=0,0,IF($M$14&gt;=$O$30,O19,$M$14*G19))</f>
        <v>0</v>
      </c>
      <c r="Q19" s="385">
        <f>IF(O19=0,0,O19-P19)</f>
        <v>0</v>
      </c>
      <c r="R19" s="385">
        <f>IF($M$14="",0,G19*$M$14-P19)</f>
        <v>0</v>
      </c>
      <c r="S19" s="387">
        <f>IF(K19=0,0,C19-L19-O19-R19-$P$14*D19)</f>
        <v>0</v>
      </c>
      <c r="T19" s="351">
        <f t="shared" ref="T19:T30" si="1">IF(OR(S19="",C19=0),0,(S19)/C19)</f>
        <v>0</v>
      </c>
      <c r="U19" s="385">
        <f>IF(K19=0,0,H19-L19-O19-R19)</f>
        <v>0</v>
      </c>
      <c r="V19" s="388"/>
      <c r="W19" s="986">
        <f>('Syn pf Bénéficiaire'!K13+'Syn pf Bénéficiaire'!N13)-(M14+P14)</f>
        <v>0</v>
      </c>
    </row>
    <row r="20" spans="1:24" ht="44.1">
      <c r="A20" s="376" t="s">
        <v>29</v>
      </c>
      <c r="B20" s="349">
        <f>SUMIFS('1-Investissements'!$BN$9:$BN$108,'1-Investissements'!$AK$9:$AK$108,'Syn pf Instructeur'!A20)+SUMIFS('2 - Frais de personnel'!$AC$9:$AC$108,'2 - Frais de personnel'!$S$9:$S$108,'Syn pf Instructeur'!A20)+SUMIFS('3-Frais généraux'!$BJ$5:$BJ$104,'3-Frais généraux'!$AH$5:$AH$104,'Syn pf Instructeur'!A20)+SUMIFS('4-Amortissement'!$AG$5:$AG$104,'4-Amortissement'!$S$5:$S$104,'Syn pf Instructeur'!A20)</f>
        <v>0</v>
      </c>
      <c r="C20" s="349">
        <f>IF(B20=0,0,IF($H$7="Seuil respecté",IF($K$6="Plafond respecté",SUMIFS('1-Investissements'!$BN$9:$BN$108,'1-Investissements'!$AH$9:$AH$108,"Oui",'1-Investissements'!$AK$9:$AK$108,'Syn pf Instructeur'!A20),'Syn pf Instructeur'!$K$5*(SUMIFS('1-Investissements'!$BN$9:$BN$108,'1-Investissements'!$AH$9:$AH$108,"Oui",'1-Investissements'!$AK$9:$AK$108,'Syn pf Instructeur'!A20)/'1-Investissements'!$BN$109))+SUMIFS('1-Investissements'!$BN$9:$BN$108,'1-Investissements'!$AH$9:$AH$108,"Non",'1-Investissements'!$AK$9:$AK$108,'Syn pf Instructeur'!A20)+SUMIFS('2 - Frais de personnel'!$AC$9:$AC$108,'2 - Frais de personnel'!$S$9:$S$108,'Syn pf Instructeur'!A20)+SUMIFS('3-Frais généraux'!$BJ$5:$BJ$104,'3-Frais généraux'!$AH$5:$AH$104,'Syn pf Instructeur'!A20)+SUMIFS('4-Amortissement'!$AG$5:$AG$104,'4-Amortissement'!$S$5:$S$104,'Syn pf Instructeur'!A20),0))</f>
        <v>0</v>
      </c>
      <c r="D20" s="350">
        <f t="shared" si="0"/>
        <v>0</v>
      </c>
      <c r="E20" s="350">
        <f>'Syn pf Bénéficiaire'!E19</f>
        <v>0</v>
      </c>
      <c r="F20" s="349">
        <f t="shared" ref="F20:F27" si="2">E20*C20</f>
        <v>0</v>
      </c>
      <c r="G20" s="325">
        <f t="shared" ref="G20:G29" si="3">IF(F20=0,0,F20/$F$30)</f>
        <v>0</v>
      </c>
      <c r="H20" s="335">
        <f t="shared" ref="H20:H30" si="4">IF(OR(C20=0,ROUND($P$14+$M$14,2)&gt;=ROUND($C$30,2)),0,IF($P$14&gt;$H$9,F20-($P$14-$H$9)*G20,F20))</f>
        <v>0</v>
      </c>
      <c r="I20" s="325">
        <f t="shared" ref="I20:I29" si="5">IF(C20=0,0,H20/C20)</f>
        <v>0</v>
      </c>
      <c r="J20" s="994"/>
      <c r="K20" s="385">
        <f t="shared" ref="K20:K29" si="6">IF(G20=0,0,IF($J$19="Oui",H20-($M$14*G20),(H20*0.85)))</f>
        <v>0</v>
      </c>
      <c r="L20" s="385">
        <f t="shared" ref="L20:L29" si="7">IF(K20&lt;0,0,IF(AND($H$5="Privé",$K$30&gt;3000000),3000000*G20,K20))</f>
        <v>0</v>
      </c>
      <c r="M20" s="999"/>
      <c r="N20" s="999"/>
      <c r="O20" s="385">
        <f t="shared" ref="O20:O29" si="8">IF(H20=0,0,0.15*L20/0.85)</f>
        <v>0</v>
      </c>
      <c r="P20" s="349">
        <f t="shared" ref="P20:P30" si="9">IF(H20=0,0,IF($M$14&gt;=$O$30,O20,$M$14*G20))</f>
        <v>0</v>
      </c>
      <c r="Q20" s="385">
        <f t="shared" ref="Q20:Q30" si="10">IF(O20=0,0,O20-P20)</f>
        <v>0</v>
      </c>
      <c r="R20" s="385">
        <f t="shared" ref="R20:R29" si="11">IF($M$14="",0,G20*$M$14-P20)</f>
        <v>0</v>
      </c>
      <c r="S20" s="387">
        <f t="shared" ref="S20:S30" si="12">IF(K20=0,0,C20-L20-O20-R20-$P$14*D20)</f>
        <v>0</v>
      </c>
      <c r="T20" s="351">
        <f t="shared" si="1"/>
        <v>0</v>
      </c>
      <c r="U20" s="385">
        <f t="shared" ref="U20:U30" si="13">IF(K20=0,0,H20-L20-O20-R20)</f>
        <v>0</v>
      </c>
      <c r="V20" s="389" t="str">
        <f>IF(N20="","",#REF!-N20-Q20-T20)</f>
        <v/>
      </c>
      <c r="W20" s="987"/>
    </row>
    <row r="21" spans="1:24" ht="44.1">
      <c r="A21" s="376" t="s">
        <v>31</v>
      </c>
      <c r="B21" s="349">
        <f>SUMIFS('1-Investissements'!$BN$9:$BN$108,'1-Investissements'!$AK$9:$AK$108,'Syn pf Instructeur'!A21)+SUMIFS('2 - Frais de personnel'!$AC$9:$AC$108,'2 - Frais de personnel'!$S$9:$S$108,'Syn pf Instructeur'!A21)+SUMIFS('3-Frais généraux'!$BJ$5:$BJ$104,'3-Frais généraux'!$AH$5:$AH$104,'Syn pf Instructeur'!A21)+SUMIFS('4-Amortissement'!$AG$5:$AG$104,'4-Amortissement'!$S$5:$S$104,'Syn pf Instructeur'!A21)</f>
        <v>0</v>
      </c>
      <c r="C21" s="349">
        <f>IF(B21=0,0,IF($H$7="Seuil respecté",IF($K$6="Plafond respecté",SUMIFS('1-Investissements'!$BN$9:$BN$108,'1-Investissements'!$AH$9:$AH$108,"Oui",'1-Investissements'!$AK$9:$AK$108,'Syn pf Instructeur'!A21),'Syn pf Instructeur'!$K$5*(SUMIFS('1-Investissements'!$BN$9:$BN$108,'1-Investissements'!$AH$9:$AH$108,"Oui",'1-Investissements'!$AK$9:$AK$108,'Syn pf Instructeur'!A21)/'1-Investissements'!$BN$109))+SUMIFS('1-Investissements'!$BN$9:$BN$108,'1-Investissements'!$AH$9:$AH$108,"Non",'1-Investissements'!$AK$9:$AK$108,'Syn pf Instructeur'!A21)+SUMIFS('2 - Frais de personnel'!$AC$9:$AC$108,'2 - Frais de personnel'!$S$9:$S$108,'Syn pf Instructeur'!A21)+SUMIFS('3-Frais généraux'!$BJ$5:$BJ$104,'3-Frais généraux'!$AH$5:$AH$104,'Syn pf Instructeur'!A21)+SUMIFS('4-Amortissement'!$AG$5:$AG$104,'4-Amortissement'!$S$5:$S$104,'Syn pf Instructeur'!A21),0))</f>
        <v>0</v>
      </c>
      <c r="D21" s="350">
        <f t="shared" si="0"/>
        <v>0</v>
      </c>
      <c r="E21" s="350">
        <f>'Syn pf Bénéficiaire'!E20</f>
        <v>0</v>
      </c>
      <c r="F21" s="349">
        <f t="shared" si="2"/>
        <v>0</v>
      </c>
      <c r="G21" s="325">
        <f t="shared" si="3"/>
        <v>0</v>
      </c>
      <c r="H21" s="335">
        <f t="shared" si="4"/>
        <v>0</v>
      </c>
      <c r="I21" s="325">
        <f t="shared" si="5"/>
        <v>0</v>
      </c>
      <c r="J21" s="994"/>
      <c r="K21" s="385">
        <f t="shared" si="6"/>
        <v>0</v>
      </c>
      <c r="L21" s="385">
        <f t="shared" si="7"/>
        <v>0</v>
      </c>
      <c r="M21" s="999"/>
      <c r="N21" s="999"/>
      <c r="O21" s="385">
        <f t="shared" si="8"/>
        <v>0</v>
      </c>
      <c r="P21" s="349">
        <f t="shared" si="9"/>
        <v>0</v>
      </c>
      <c r="Q21" s="385">
        <f t="shared" si="10"/>
        <v>0</v>
      </c>
      <c r="R21" s="385">
        <f t="shared" si="11"/>
        <v>0</v>
      </c>
      <c r="S21" s="387">
        <f t="shared" si="12"/>
        <v>0</v>
      </c>
      <c r="T21" s="351">
        <f t="shared" si="1"/>
        <v>0</v>
      </c>
      <c r="U21" s="385">
        <f>IF(K21=0,0,H21-L21-O21-R21)</f>
        <v>0</v>
      </c>
      <c r="V21" s="389" t="str">
        <f>IF(N21="","",#REF!-N21-Q21-T21)</f>
        <v/>
      </c>
      <c r="W21" s="987"/>
    </row>
    <row r="22" spans="1:24" ht="44.1">
      <c r="A22" s="376" t="s">
        <v>34</v>
      </c>
      <c r="B22" s="349">
        <f>SUMIFS('1-Investissements'!$BN$9:$BN$108,'1-Investissements'!$AK$9:$AK$108,'Syn pf Instructeur'!A22)+SUMIFS('2 - Frais de personnel'!$AC$9:$AC$108,'2 - Frais de personnel'!$S$9:$S$108,'Syn pf Instructeur'!A22)+SUMIFS('3-Frais généraux'!$BJ$5:$BJ$104,'3-Frais généraux'!$AH$5:$AH$104,'Syn pf Instructeur'!A22)+SUMIFS('4-Amortissement'!$AG$5:$AG$104,'4-Amortissement'!$S$5:$S$104,'Syn pf Instructeur'!A22)</f>
        <v>0</v>
      </c>
      <c r="C22" s="349">
        <f>IF(B22=0,0,IF($H$7="Seuil respecté",IF($K$6="Plafond respecté",SUMIFS('1-Investissements'!$BN$9:$BN$108,'1-Investissements'!$AH$9:$AH$108,"Oui",'1-Investissements'!$AK$9:$AK$108,'Syn pf Instructeur'!A22),'Syn pf Instructeur'!$K$5*(SUMIFS('1-Investissements'!$BN$9:$BN$108,'1-Investissements'!$AH$9:$AH$108,"Oui",'1-Investissements'!$AK$9:$AK$108,'Syn pf Instructeur'!A22)/'1-Investissements'!$BN$109))+SUMIFS('1-Investissements'!$BN$9:$BN$108,'1-Investissements'!$AH$9:$AH$108,"Non",'1-Investissements'!$AK$9:$AK$108,'Syn pf Instructeur'!A22)+SUMIFS('2 - Frais de personnel'!$AC$9:$AC$108,'2 - Frais de personnel'!$S$9:$S$108,'Syn pf Instructeur'!A22)+SUMIFS('3-Frais généraux'!$BJ$5:$BJ$104,'3-Frais généraux'!$AH$5:$AH$104,'Syn pf Instructeur'!A22)+SUMIFS('4-Amortissement'!$AG$5:$AG$104,'4-Amortissement'!$S$5:$S$104,'Syn pf Instructeur'!A22),0))</f>
        <v>0</v>
      </c>
      <c r="D22" s="350">
        <f t="shared" si="0"/>
        <v>0</v>
      </c>
      <c r="E22" s="350">
        <f>'Syn pf Bénéficiaire'!E21</f>
        <v>0</v>
      </c>
      <c r="F22" s="349">
        <f t="shared" si="2"/>
        <v>0</v>
      </c>
      <c r="G22" s="325">
        <f t="shared" si="3"/>
        <v>0</v>
      </c>
      <c r="H22" s="335">
        <f t="shared" si="4"/>
        <v>0</v>
      </c>
      <c r="I22" s="325">
        <f t="shared" si="5"/>
        <v>0</v>
      </c>
      <c r="J22" s="994"/>
      <c r="K22" s="385">
        <f t="shared" si="6"/>
        <v>0</v>
      </c>
      <c r="L22" s="385">
        <f t="shared" si="7"/>
        <v>0</v>
      </c>
      <c r="M22" s="999"/>
      <c r="N22" s="999"/>
      <c r="O22" s="385">
        <f t="shared" si="8"/>
        <v>0</v>
      </c>
      <c r="P22" s="349">
        <f t="shared" si="9"/>
        <v>0</v>
      </c>
      <c r="Q22" s="385">
        <f t="shared" si="10"/>
        <v>0</v>
      </c>
      <c r="R22" s="385">
        <f t="shared" si="11"/>
        <v>0</v>
      </c>
      <c r="S22" s="387">
        <f t="shared" si="12"/>
        <v>0</v>
      </c>
      <c r="T22" s="351">
        <f t="shared" si="1"/>
        <v>0</v>
      </c>
      <c r="U22" s="385">
        <f t="shared" si="13"/>
        <v>0</v>
      </c>
      <c r="V22" s="389" t="str">
        <f>IF(N22="","",#REF!-N22-Q22-T22)</f>
        <v/>
      </c>
      <c r="W22" s="987"/>
    </row>
    <row r="23" spans="1:24" ht="87.95">
      <c r="A23" s="376" t="s">
        <v>37</v>
      </c>
      <c r="B23" s="349">
        <f>SUMIFS('1-Investissements'!$BN$9:$BN$108,'1-Investissements'!$AK$9:$AK$108,'Syn pf Instructeur'!A23)+SUMIFS('2 - Frais de personnel'!$AC$9:$AC$108,'2 - Frais de personnel'!$S$9:$S$108,'Syn pf Instructeur'!A23)+SUMIFS('3-Frais généraux'!$BJ$5:$BJ$104,'3-Frais généraux'!$AH$5:$AH$104,'Syn pf Instructeur'!A23)+SUMIFS('4-Amortissement'!$AG$5:$AG$104,'4-Amortissement'!$S$5:$S$104,'Syn pf Instructeur'!A23)</f>
        <v>0</v>
      </c>
      <c r="C23" s="349">
        <f>IF(B23=0,0,IF($H$7="Seuil respecté",IF($K$6="Plafond respecté",SUMIFS('1-Investissements'!$BN$9:$BN$108,'1-Investissements'!$AH$9:$AH$108,"Oui",'1-Investissements'!$AK$9:$AK$108,'Syn pf Instructeur'!A23),'Syn pf Instructeur'!$K$5*(SUMIFS('1-Investissements'!$BN$9:$BN$108,'1-Investissements'!$AH$9:$AH$108,"Oui",'1-Investissements'!$AK$9:$AK$108,'Syn pf Instructeur'!A23)/'1-Investissements'!$BN$109))+SUMIFS('1-Investissements'!$BN$9:$BN$108,'1-Investissements'!$AH$9:$AH$108,"Non",'1-Investissements'!$AK$9:$AK$108,'Syn pf Instructeur'!A23)+SUMIFS('2 - Frais de personnel'!$AC$9:$AC$108,'2 - Frais de personnel'!$S$9:$S$108,'Syn pf Instructeur'!A23)+SUMIFS('3-Frais généraux'!$BJ$5:$BJ$104,'3-Frais généraux'!$AH$5:$AH$104,'Syn pf Instructeur'!A23)+SUMIFS('4-Amortissement'!$AG$5:$AG$104,'4-Amortissement'!$S$5:$S$104,'Syn pf Instructeur'!A23),0))</f>
        <v>0</v>
      </c>
      <c r="D23" s="350">
        <f t="shared" si="0"/>
        <v>0</v>
      </c>
      <c r="E23" s="350">
        <f>'Syn pf Bénéficiaire'!E22</f>
        <v>0</v>
      </c>
      <c r="F23" s="349">
        <f t="shared" si="2"/>
        <v>0</v>
      </c>
      <c r="G23" s="325">
        <f t="shared" si="3"/>
        <v>0</v>
      </c>
      <c r="H23" s="335">
        <f t="shared" si="4"/>
        <v>0</v>
      </c>
      <c r="I23" s="325">
        <f t="shared" si="5"/>
        <v>0</v>
      </c>
      <c r="J23" s="994"/>
      <c r="K23" s="385">
        <f t="shared" si="6"/>
        <v>0</v>
      </c>
      <c r="L23" s="385">
        <f t="shared" si="7"/>
        <v>0</v>
      </c>
      <c r="M23" s="999"/>
      <c r="N23" s="999"/>
      <c r="O23" s="385">
        <f t="shared" si="8"/>
        <v>0</v>
      </c>
      <c r="P23" s="349">
        <f t="shared" si="9"/>
        <v>0</v>
      </c>
      <c r="Q23" s="385">
        <f t="shared" si="10"/>
        <v>0</v>
      </c>
      <c r="R23" s="385">
        <f t="shared" si="11"/>
        <v>0</v>
      </c>
      <c r="S23" s="387">
        <f t="shared" si="12"/>
        <v>0</v>
      </c>
      <c r="T23" s="351">
        <f t="shared" si="1"/>
        <v>0</v>
      </c>
      <c r="U23" s="385">
        <f t="shared" si="13"/>
        <v>0</v>
      </c>
      <c r="V23" s="389"/>
      <c r="W23" s="987"/>
    </row>
    <row r="24" spans="1:24" ht="67.5" customHeight="1">
      <c r="A24" s="376" t="s">
        <v>40</v>
      </c>
      <c r="B24" s="349">
        <f>SUMIFS('1-Investissements'!$BN$9:$BN$108,'1-Investissements'!$AK$9:$AK$108,'Syn pf Instructeur'!A24)+SUMIFS('2 - Frais de personnel'!$AC$9:$AC$108,'2 - Frais de personnel'!$S$9:$S$108,'Syn pf Instructeur'!A24)+SUMIFS('3-Frais généraux'!$BJ$5:$BJ$104,'3-Frais généraux'!$AH$5:$AH$104,'Syn pf Instructeur'!A24)+SUMIFS('4-Amortissement'!$AG$5:$AG$104,'4-Amortissement'!$S$5:$S$104,'Syn pf Instructeur'!A24)</f>
        <v>0</v>
      </c>
      <c r="C24" s="349">
        <f>IF(B24=0,0,IF($H$7="Seuil respecté",IF($K$6="Plafond respecté",SUMIFS('1-Investissements'!$BN$9:$BN$108,'1-Investissements'!$AH$9:$AH$108,"Oui",'1-Investissements'!$AK$9:$AK$108,'Syn pf Instructeur'!A24),'Syn pf Instructeur'!$K$5*(SUMIFS('1-Investissements'!$BN$9:$BN$108,'1-Investissements'!$AH$9:$AH$108,"Oui",'1-Investissements'!$AK$9:$AK$108,'Syn pf Instructeur'!A24)/'1-Investissements'!$BN$109))+SUMIFS('1-Investissements'!$BN$9:$BN$108,'1-Investissements'!$AH$9:$AH$108,"Non",'1-Investissements'!$AK$9:$AK$108,'Syn pf Instructeur'!A24)+SUMIFS('2 - Frais de personnel'!$AC$9:$AC$108,'2 - Frais de personnel'!$S$9:$S$108,'Syn pf Instructeur'!A24)+SUMIFS('3-Frais généraux'!$BJ$5:$BJ$104,'3-Frais généraux'!$AH$5:$AH$104,'Syn pf Instructeur'!A24)+SUMIFS('4-Amortissement'!$AG$5:$AG$104,'4-Amortissement'!$S$5:$S$104,'Syn pf Instructeur'!A24),0))</f>
        <v>0</v>
      </c>
      <c r="D24" s="350">
        <f t="shared" si="0"/>
        <v>0</v>
      </c>
      <c r="E24" s="350">
        <v>0.5</v>
      </c>
      <c r="F24" s="349">
        <f t="shared" si="2"/>
        <v>0</v>
      </c>
      <c r="G24" s="325">
        <f t="shared" si="3"/>
        <v>0</v>
      </c>
      <c r="H24" s="335">
        <f t="shared" si="4"/>
        <v>0</v>
      </c>
      <c r="I24" s="325">
        <f t="shared" si="5"/>
        <v>0</v>
      </c>
      <c r="J24" s="994"/>
      <c r="K24" s="385">
        <f t="shared" si="6"/>
        <v>0</v>
      </c>
      <c r="L24" s="385">
        <f t="shared" si="7"/>
        <v>0</v>
      </c>
      <c r="M24" s="999"/>
      <c r="N24" s="999"/>
      <c r="O24" s="385">
        <f t="shared" si="8"/>
        <v>0</v>
      </c>
      <c r="P24" s="349">
        <f t="shared" si="9"/>
        <v>0</v>
      </c>
      <c r="Q24" s="385">
        <f t="shared" si="10"/>
        <v>0</v>
      </c>
      <c r="R24" s="385">
        <f t="shared" si="11"/>
        <v>0</v>
      </c>
      <c r="S24" s="387">
        <f t="shared" si="12"/>
        <v>0</v>
      </c>
      <c r="T24" s="351">
        <f t="shared" si="1"/>
        <v>0</v>
      </c>
      <c r="U24" s="385">
        <f t="shared" si="13"/>
        <v>0</v>
      </c>
      <c r="V24" s="462"/>
      <c r="W24" s="987"/>
    </row>
    <row r="25" spans="1:24" ht="87.95">
      <c r="A25" s="376" t="s">
        <v>42</v>
      </c>
      <c r="B25" s="349">
        <f>SUMIFS('1-Investissements'!$BN$9:$BN$108,'1-Investissements'!$AK$9:$AK$108,'Syn pf Instructeur'!A25)+SUMIFS('2 - Frais de personnel'!$AC$9:$AC$108,'2 - Frais de personnel'!$S$9:$S$108,'Syn pf Instructeur'!A25)+SUMIFS('3-Frais généraux'!$BJ$5:$BJ$104,'3-Frais généraux'!$AH$5:$AH$104,'Syn pf Instructeur'!A25)+SUMIFS('4-Amortissement'!$AG$5:$AG$104,'4-Amortissement'!$S$5:$S$104,'Syn pf Instructeur'!A25)</f>
        <v>0</v>
      </c>
      <c r="C25" s="349">
        <f>IF(B25=0,0,IF($H$7="Seuil respecté",IF($K$6="Plafond respecté",SUMIFS('1-Investissements'!$BN$9:$BN$108,'1-Investissements'!$AH$9:$AH$108,"Oui",'1-Investissements'!$AK$9:$AK$108,'Syn pf Instructeur'!A25),'Syn pf Instructeur'!$K$5*(SUMIFS('1-Investissements'!$BN$9:$BN$108,'1-Investissements'!$AH$9:$AH$108,"Oui",'1-Investissements'!$AK$9:$AK$108,'Syn pf Instructeur'!A25)/'1-Investissements'!$BN$109))+SUMIFS('1-Investissements'!$BN$9:$BN$108,'1-Investissements'!$AH$9:$AH$108,"Non",'1-Investissements'!$AK$9:$AK$108,'Syn pf Instructeur'!A25)+SUMIFS('2 - Frais de personnel'!$AC$9:$AC$108,'2 - Frais de personnel'!$S$9:$S$108,'Syn pf Instructeur'!A25)+SUMIFS('3-Frais généraux'!$BJ$5:$BJ$104,'3-Frais généraux'!$AH$5:$AH$104,'Syn pf Instructeur'!A25)+SUMIFS('4-Amortissement'!$AG$5:$AG$104,'4-Amortissement'!$S$5:$S$104,'Syn pf Instructeur'!A25),0))</f>
        <v>0</v>
      </c>
      <c r="D25" s="350">
        <f t="shared" si="0"/>
        <v>0</v>
      </c>
      <c r="E25" s="350">
        <v>0.5</v>
      </c>
      <c r="F25" s="349">
        <f t="shared" si="2"/>
        <v>0</v>
      </c>
      <c r="G25" s="325">
        <f t="shared" si="3"/>
        <v>0</v>
      </c>
      <c r="H25" s="335">
        <f t="shared" si="4"/>
        <v>0</v>
      </c>
      <c r="I25" s="325">
        <f t="shared" si="5"/>
        <v>0</v>
      </c>
      <c r="J25" s="994"/>
      <c r="K25" s="385">
        <f t="shared" si="6"/>
        <v>0</v>
      </c>
      <c r="L25" s="385">
        <f>IF(K25&lt;0,0,IF(AND($H$5="Privé",$K$30&gt;3000000),3000000*G25,K25))</f>
        <v>0</v>
      </c>
      <c r="M25" s="999"/>
      <c r="N25" s="999"/>
      <c r="O25" s="385">
        <f t="shared" si="8"/>
        <v>0</v>
      </c>
      <c r="P25" s="349">
        <f t="shared" si="9"/>
        <v>0</v>
      </c>
      <c r="Q25" s="385">
        <f t="shared" si="10"/>
        <v>0</v>
      </c>
      <c r="R25" s="385">
        <f t="shared" si="11"/>
        <v>0</v>
      </c>
      <c r="S25" s="387">
        <f t="shared" si="12"/>
        <v>0</v>
      </c>
      <c r="T25" s="351">
        <f t="shared" si="1"/>
        <v>0</v>
      </c>
      <c r="U25" s="385">
        <f t="shared" si="13"/>
        <v>0</v>
      </c>
      <c r="V25" s="462"/>
      <c r="W25" s="987"/>
    </row>
    <row r="26" spans="1:24" ht="44.1">
      <c r="A26" s="376" t="s">
        <v>45</v>
      </c>
      <c r="B26" s="349">
        <f>SUMIFS('1-Investissements'!$BN$9:$BN$108,'1-Investissements'!$AK$9:$AK$108,'Syn pf Instructeur'!A26)+SUMIFS('2 - Frais de personnel'!$AC$9:$AC$108,'2 - Frais de personnel'!$S$9:$S$108,'Syn pf Instructeur'!A26)+SUMIFS('3-Frais généraux'!$BJ$5:$BJ$104,'3-Frais généraux'!$AH$5:$AH$104,'Syn pf Instructeur'!A26)+SUMIFS('4-Amortissement'!$AG$5:$AG$104,'4-Amortissement'!$S$5:$S$104,'Syn pf Instructeur'!A26)</f>
        <v>0</v>
      </c>
      <c r="C26" s="349">
        <f>IF(B26=0,0,IF($H$7="Seuil respecté",IF($K$6="Plafond respecté",SUMIFS('1-Investissements'!$BN$9:$BN$108,'1-Investissements'!$AH$9:$AH$108,"Oui",'1-Investissements'!$AK$9:$AK$108,'Syn pf Instructeur'!A26),'Syn pf Instructeur'!$K$5*(SUMIFS('1-Investissements'!$BN$9:$BN$108,'1-Investissements'!$AH$9:$AH$108,"Oui",'1-Investissements'!$AK$9:$AK$108,'Syn pf Instructeur'!A26)/'1-Investissements'!$BN$109))+SUMIFS('1-Investissements'!$BN$9:$BN$108,'1-Investissements'!$AH$9:$AH$108,"Non",'1-Investissements'!$AK$9:$AK$108,'Syn pf Instructeur'!A26)+SUMIFS('2 - Frais de personnel'!$AC$9:$AC$108,'2 - Frais de personnel'!$S$9:$S$108,'Syn pf Instructeur'!A26)+SUMIFS('3-Frais généraux'!$BJ$5:$BJ$104,'3-Frais généraux'!$AH$5:$AH$104,'Syn pf Instructeur'!A26)+SUMIFS('4-Amortissement'!$AG$5:$AG$104,'4-Amortissement'!$S$5:$S$104,'Syn pf Instructeur'!A26),0))</f>
        <v>0</v>
      </c>
      <c r="D26" s="350">
        <f t="shared" si="0"/>
        <v>0</v>
      </c>
      <c r="E26" s="350">
        <f>'Syn pf Bénéficiaire'!E25</f>
        <v>0</v>
      </c>
      <c r="F26" s="349">
        <f t="shared" si="2"/>
        <v>0</v>
      </c>
      <c r="G26" s="325">
        <f t="shared" si="3"/>
        <v>0</v>
      </c>
      <c r="H26" s="335">
        <f t="shared" si="4"/>
        <v>0</v>
      </c>
      <c r="I26" s="325">
        <f t="shared" si="5"/>
        <v>0</v>
      </c>
      <c r="J26" s="994"/>
      <c r="K26" s="385">
        <f t="shared" si="6"/>
        <v>0</v>
      </c>
      <c r="L26" s="385">
        <f t="shared" si="7"/>
        <v>0</v>
      </c>
      <c r="M26" s="999"/>
      <c r="N26" s="999"/>
      <c r="O26" s="385">
        <f t="shared" si="8"/>
        <v>0</v>
      </c>
      <c r="P26" s="349">
        <f t="shared" si="9"/>
        <v>0</v>
      </c>
      <c r="Q26" s="385">
        <f t="shared" si="10"/>
        <v>0</v>
      </c>
      <c r="R26" s="385">
        <f t="shared" si="11"/>
        <v>0</v>
      </c>
      <c r="S26" s="387">
        <f t="shared" si="12"/>
        <v>0</v>
      </c>
      <c r="T26" s="351">
        <f t="shared" si="1"/>
        <v>0</v>
      </c>
      <c r="U26" s="385">
        <f t="shared" si="13"/>
        <v>0</v>
      </c>
      <c r="V26" s="389"/>
      <c r="W26" s="987"/>
    </row>
    <row r="27" spans="1:24" ht="87.95">
      <c r="A27" s="376" t="s">
        <v>47</v>
      </c>
      <c r="B27" s="349">
        <f>SUMIFS('1-Investissements'!$BN$9:$BN$108,'1-Investissements'!$AK$9:$AK$108,'Syn pf Instructeur'!A27)+SUMIFS('2 - Frais de personnel'!$AC$9:$AC$108,'2 - Frais de personnel'!$S$9:$S$108,'Syn pf Instructeur'!A27)+SUMIFS('3-Frais généraux'!$BJ$5:$BJ$104,'3-Frais généraux'!$AH$5:$AH$104,'Syn pf Instructeur'!A27)+SUMIFS('4-Amortissement'!$AG$5:$AG$104,'4-Amortissement'!$S$5:$S$104,'Syn pf Instructeur'!A27)</f>
        <v>0</v>
      </c>
      <c r="C27" s="349">
        <f>IF(B27=0,0,IF($H$7="Seuil respecté",IF($K$6="Plafond respecté",SUMIFS('1-Investissements'!$BN$9:$BN$108,'1-Investissements'!$AH$9:$AH$108,"Oui",'1-Investissements'!$AK$9:$AK$108,'Syn pf Instructeur'!A27),'Syn pf Instructeur'!$K$5*(SUMIFS('1-Investissements'!$BN$9:$BN$108,'1-Investissements'!$AH$9:$AH$108,"Oui",'1-Investissements'!$AK$9:$AK$108,'Syn pf Instructeur'!A27)/'1-Investissements'!$BN$109))+SUMIFS('1-Investissements'!$BN$9:$BN$108,'1-Investissements'!$AH$9:$AH$108,"Non",'1-Investissements'!$AK$9:$AK$108,'Syn pf Instructeur'!A27)+SUMIFS('2 - Frais de personnel'!$AC$9:$AC$108,'2 - Frais de personnel'!$S$9:$S$108,'Syn pf Instructeur'!A27)+SUMIFS('3-Frais généraux'!$BJ$5:$BJ$104,'3-Frais généraux'!$AH$5:$AH$104,'Syn pf Instructeur'!A27)+SUMIFS('4-Amortissement'!$AG$5:$AG$104,'4-Amortissement'!$S$5:$S$104,'Syn pf Instructeur'!A27),0))</f>
        <v>0</v>
      </c>
      <c r="D27" s="350">
        <f t="shared" si="0"/>
        <v>0</v>
      </c>
      <c r="E27" s="350">
        <f>'Syn pf Bénéficiaire'!E26</f>
        <v>0</v>
      </c>
      <c r="F27" s="349">
        <f t="shared" si="2"/>
        <v>0</v>
      </c>
      <c r="G27" s="325">
        <f t="shared" si="3"/>
        <v>0</v>
      </c>
      <c r="H27" s="335">
        <f t="shared" si="4"/>
        <v>0</v>
      </c>
      <c r="I27" s="325">
        <f t="shared" si="5"/>
        <v>0</v>
      </c>
      <c r="J27" s="994"/>
      <c r="K27" s="385">
        <f t="shared" si="6"/>
        <v>0</v>
      </c>
      <c r="L27" s="385">
        <f t="shared" si="7"/>
        <v>0</v>
      </c>
      <c r="M27" s="999"/>
      <c r="N27" s="999"/>
      <c r="O27" s="385">
        <f t="shared" si="8"/>
        <v>0</v>
      </c>
      <c r="P27" s="349">
        <f t="shared" si="9"/>
        <v>0</v>
      </c>
      <c r="Q27" s="385">
        <f t="shared" si="10"/>
        <v>0</v>
      </c>
      <c r="R27" s="385">
        <f t="shared" si="11"/>
        <v>0</v>
      </c>
      <c r="S27" s="387">
        <f t="shared" si="12"/>
        <v>0</v>
      </c>
      <c r="T27" s="351">
        <f t="shared" si="1"/>
        <v>0</v>
      </c>
      <c r="U27" s="385">
        <f t="shared" si="13"/>
        <v>0</v>
      </c>
      <c r="V27" s="389" t="str">
        <f>IF(N27="","",#REF!-N27-Q27-T27)</f>
        <v/>
      </c>
      <c r="W27" s="987"/>
    </row>
    <row r="28" spans="1:24" ht="66">
      <c r="A28" s="376" t="s">
        <v>49</v>
      </c>
      <c r="B28" s="349">
        <f>SUMIFS('1-Investissements'!$BN$9:$BN$108,'1-Investissements'!$AK$9:$AK$108,'Syn pf Instructeur'!A28)+SUMIFS('2 - Frais de personnel'!$AC$9:$AC$108,'2 - Frais de personnel'!$S$9:$S$108,'Syn pf Instructeur'!A28)+SUMIFS('3-Frais généraux'!$BJ$5:$BJ$104,'3-Frais généraux'!$AH$5:$AH$104,'Syn pf Instructeur'!A28)+SUMIFS('4-Amortissement'!$AG$5:$AG$104,'4-Amortissement'!$S$5:$S$104,'Syn pf Instructeur'!A28)</f>
        <v>0</v>
      </c>
      <c r="C28" s="349">
        <f>IF(B28=0,0,IF($H$7="Seuil respecté",IF($K$6="Plafond respecté",SUMIFS('1-Investissements'!$BN$9:$BN$108,'1-Investissements'!$AH$9:$AH$108,"Oui",'1-Investissements'!$AK$9:$AK$108,'Syn pf Instructeur'!A28),'Syn pf Instructeur'!$K$5*(SUMIFS('1-Investissements'!$BN$9:$BN$108,'1-Investissements'!$AH$9:$AH$108,"Oui",'1-Investissements'!$AK$9:$AK$108,'Syn pf Instructeur'!A28)/'1-Investissements'!$BN$109))+SUMIFS('1-Investissements'!$BN$9:$BN$108,'1-Investissements'!$AH$9:$AH$108,"Non",'1-Investissements'!$AK$9:$AK$108,'Syn pf Instructeur'!A28)+SUMIFS('2 - Frais de personnel'!$AC$9:$AC$108,'2 - Frais de personnel'!$S$9:$S$108,'Syn pf Instructeur'!A28)+SUMIFS('3-Frais généraux'!$BJ$5:$BJ$104,'3-Frais généraux'!$AH$5:$AH$104,'Syn pf Instructeur'!A28)+SUMIFS('4-Amortissement'!$AG$5:$AG$104,'4-Amortissement'!$S$5:$S$104,'Syn pf Instructeur'!A28),0))</f>
        <v>0</v>
      </c>
      <c r="D28" s="350">
        <f t="shared" si="0"/>
        <v>0</v>
      </c>
      <c r="E28" s="350">
        <f>'Syn pf Bénéficiaire'!E27</f>
        <v>0</v>
      </c>
      <c r="F28" s="349">
        <f t="shared" ref="F28:F29" si="14">E28*C28</f>
        <v>0</v>
      </c>
      <c r="G28" s="325">
        <f t="shared" si="3"/>
        <v>0</v>
      </c>
      <c r="H28" s="335">
        <f t="shared" si="4"/>
        <v>0</v>
      </c>
      <c r="I28" s="325">
        <f t="shared" si="5"/>
        <v>0</v>
      </c>
      <c r="J28" s="994"/>
      <c r="K28" s="385">
        <f t="shared" si="6"/>
        <v>0</v>
      </c>
      <c r="L28" s="385">
        <f t="shared" si="7"/>
        <v>0</v>
      </c>
      <c r="M28" s="999"/>
      <c r="N28" s="999"/>
      <c r="O28" s="385">
        <f t="shared" si="8"/>
        <v>0</v>
      </c>
      <c r="P28" s="349">
        <f t="shared" si="9"/>
        <v>0</v>
      </c>
      <c r="Q28" s="385">
        <f t="shared" si="10"/>
        <v>0</v>
      </c>
      <c r="R28" s="385">
        <f t="shared" si="11"/>
        <v>0</v>
      </c>
      <c r="S28" s="387">
        <f t="shared" si="12"/>
        <v>0</v>
      </c>
      <c r="T28" s="351">
        <f t="shared" si="1"/>
        <v>0</v>
      </c>
      <c r="U28" s="385">
        <f t="shared" si="13"/>
        <v>0</v>
      </c>
      <c r="V28" s="389" t="str">
        <f>IF(N28="","",#REF!-N28-Q28-T28)</f>
        <v/>
      </c>
      <c r="W28" s="987"/>
    </row>
    <row r="29" spans="1:24" ht="66.95" thickBot="1">
      <c r="A29" s="376" t="s">
        <v>50</v>
      </c>
      <c r="B29" s="349">
        <f>SUMIFS('1-Investissements'!$BN$9:$BN$108,'1-Investissements'!$AK$9:$AK$108,'Syn pf Instructeur'!A29)+SUMIFS('2 - Frais de personnel'!$AC$9:$AC$108,'2 - Frais de personnel'!$S$9:$S$108,'Syn pf Instructeur'!A29)+SUMIFS('3-Frais généraux'!$BJ$5:$BJ$104,'3-Frais généraux'!$AH$5:$AH$104,'Syn pf Instructeur'!A29)+SUMIFS('4-Amortissement'!$AG$5:$AG$104,'4-Amortissement'!$S$5:$S$104,'Syn pf Instructeur'!A29)</f>
        <v>0</v>
      </c>
      <c r="C29" s="349">
        <f>IF(B29=0,0,IF($H$7="Seuil respecté",IF($K$6="Plafond respecté",SUMIFS('1-Investissements'!$BN$9:$BN$108,'1-Investissements'!$AH$9:$AH$108,"Oui",'1-Investissements'!$AK$9:$AK$108,'Syn pf Instructeur'!A29),'Syn pf Instructeur'!$K$5*(SUMIFS('1-Investissements'!$BN$9:$BN$108,'1-Investissements'!$AH$9:$AH$108,"Oui",'1-Investissements'!$AK$9:$AK$108,'Syn pf Instructeur'!A29)/'1-Investissements'!$BN$109))+SUMIFS('1-Investissements'!$BN$9:$BN$108,'1-Investissements'!$AH$9:$AH$108,"Non",'1-Investissements'!$AK$9:$AK$108,'Syn pf Instructeur'!A29)+SUMIFS('2 - Frais de personnel'!$AC$9:$AC$108,'2 - Frais de personnel'!$S$9:$S$108,'Syn pf Instructeur'!A29)+SUMIFS('3-Frais généraux'!$BJ$5:$BJ$104,'3-Frais généraux'!$AH$5:$AH$104,'Syn pf Instructeur'!A29)+SUMIFS('4-Amortissement'!$AG$5:$AG$104,'4-Amortissement'!$S$5:$S$104,'Syn pf Instructeur'!A29),0))</f>
        <v>0</v>
      </c>
      <c r="D29" s="350">
        <f t="shared" si="0"/>
        <v>0</v>
      </c>
      <c r="E29" s="350">
        <f>'Syn pf Bénéficiaire'!E28</f>
        <v>0</v>
      </c>
      <c r="F29" s="349">
        <f t="shared" si="14"/>
        <v>0</v>
      </c>
      <c r="G29" s="325">
        <f t="shared" si="3"/>
        <v>0</v>
      </c>
      <c r="H29" s="335">
        <f t="shared" si="4"/>
        <v>0</v>
      </c>
      <c r="I29" s="325">
        <f t="shared" si="5"/>
        <v>0</v>
      </c>
      <c r="J29" s="995"/>
      <c r="K29" s="385">
        <f t="shared" si="6"/>
        <v>0</v>
      </c>
      <c r="L29" s="385">
        <f t="shared" si="7"/>
        <v>0</v>
      </c>
      <c r="M29" s="1000"/>
      <c r="N29" s="1000"/>
      <c r="O29" s="385">
        <f t="shared" si="8"/>
        <v>0</v>
      </c>
      <c r="P29" s="349">
        <f t="shared" si="9"/>
        <v>0</v>
      </c>
      <c r="Q29" s="385">
        <f t="shared" si="10"/>
        <v>0</v>
      </c>
      <c r="R29" s="385">
        <f t="shared" si="11"/>
        <v>0</v>
      </c>
      <c r="S29" s="387">
        <f t="shared" si="12"/>
        <v>0</v>
      </c>
      <c r="T29" s="377">
        <f t="shared" si="1"/>
        <v>0</v>
      </c>
      <c r="U29" s="385">
        <f t="shared" si="13"/>
        <v>0</v>
      </c>
      <c r="V29" s="389" t="str">
        <f>IF(N29="","",#REF!-N29-Q29-T29)</f>
        <v/>
      </c>
      <c r="W29" s="988"/>
    </row>
    <row r="30" spans="1:24" ht="21.95" thickBot="1">
      <c r="A30" s="390"/>
      <c r="B30" s="391">
        <f>SUM(B19:B29)</f>
        <v>0</v>
      </c>
      <c r="C30" s="391">
        <f>SUM(C19:C29)</f>
        <v>0</v>
      </c>
      <c r="D30" s="392">
        <f>SUM(D19:D29)</f>
        <v>0</v>
      </c>
      <c r="E30" s="393"/>
      <c r="F30" s="394">
        <f>SUM(F19:F29)</f>
        <v>0</v>
      </c>
      <c r="G30" s="437">
        <f>SUM(G19:G29)</f>
        <v>0</v>
      </c>
      <c r="H30" s="394">
        <f t="shared" si="4"/>
        <v>0</v>
      </c>
      <c r="I30"/>
      <c r="J30" s="393"/>
      <c r="K30" s="394">
        <f>IF(G30=0,0,ROUNDDOWN(IF($J$19="Oui",H30-($M$14*G30),(H30*0.85)),2))</f>
        <v>0</v>
      </c>
      <c r="L30" s="394">
        <f>IF(K30&lt;0,0,IF(AND($H$5="Privé",$K$30&gt;3000000),3000000*D30,K30))</f>
        <v>0</v>
      </c>
      <c r="M30" s="386"/>
      <c r="N30" s="393"/>
      <c r="O30" s="395">
        <f>IF(L30=0,0,IF(L30=3000000,0.15*L30/0.85,ROUNDUP(0.15*L30/0.85,2)))</f>
        <v>0</v>
      </c>
      <c r="P30" s="395">
        <f t="shared" si="9"/>
        <v>0</v>
      </c>
      <c r="Q30" s="395">
        <f t="shared" si="10"/>
        <v>0</v>
      </c>
      <c r="R30" s="395">
        <f>IF($M$14="",0,ROUNDUP(D30*$M$14-P30,2))</f>
        <v>0</v>
      </c>
      <c r="S30" s="395">
        <f t="shared" si="12"/>
        <v>0</v>
      </c>
      <c r="T30" s="418">
        <f t="shared" si="1"/>
        <v>0</v>
      </c>
      <c r="U30" s="395">
        <f t="shared" si="13"/>
        <v>0</v>
      </c>
      <c r="V30" s="389" t="str">
        <f>IF(N30="","",#REF!-N30-Q30-T30)</f>
        <v/>
      </c>
      <c r="W30" s="396">
        <f>SUM(W19:W27)</f>
        <v>0</v>
      </c>
    </row>
    <row r="31" spans="1:24">
      <c r="J31"/>
      <c r="K31"/>
      <c r="Q31" s="312"/>
      <c r="S31"/>
      <c r="T31"/>
    </row>
    <row r="32" spans="1:24" ht="15" hidden="1" customHeight="1" outlineLevel="1">
      <c r="Q32" s="312"/>
      <c r="S32"/>
    </row>
    <row r="33" spans="1:21" ht="15" hidden="1" customHeight="1" outlineLevel="1">
      <c r="A33"/>
      <c r="B33"/>
      <c r="C33"/>
      <c r="D33"/>
      <c r="E33"/>
      <c r="F33"/>
      <c r="Q33" s="312"/>
      <c r="S33"/>
    </row>
    <row r="34" spans="1:21" hidden="1" outlineLevel="1">
      <c r="A34"/>
      <c r="B34"/>
      <c r="C34"/>
      <c r="D34"/>
      <c r="E34"/>
      <c r="F34"/>
      <c r="Q34" s="312"/>
      <c r="S34"/>
    </row>
    <row r="35" spans="1:21" hidden="1" outlineLevel="1">
      <c r="A35"/>
      <c r="B35"/>
      <c r="C35"/>
      <c r="D35"/>
      <c r="E35"/>
      <c r="F35"/>
      <c r="Q35" s="312"/>
      <c r="S35"/>
    </row>
    <row r="36" spans="1:21" hidden="1" outlineLevel="1">
      <c r="A36"/>
      <c r="B36"/>
      <c r="C36"/>
      <c r="D36"/>
      <c r="E36"/>
      <c r="F36"/>
      <c r="Q36" s="312"/>
      <c r="S36"/>
    </row>
    <row r="37" spans="1:21" hidden="1" outlineLevel="1">
      <c r="A37"/>
      <c r="B37"/>
      <c r="C37"/>
      <c r="D37"/>
      <c r="E37"/>
      <c r="F37"/>
      <c r="Q37" s="312"/>
      <c r="S37"/>
    </row>
    <row r="38" spans="1:21" hidden="1" outlineLevel="1">
      <c r="A38"/>
      <c r="B38"/>
      <c r="C38"/>
      <c r="D38"/>
      <c r="E38"/>
      <c r="F38"/>
      <c r="Q38" s="312"/>
      <c r="S38"/>
    </row>
    <row r="39" spans="1:21" hidden="1" outlineLevel="1">
      <c r="A39"/>
      <c r="B39"/>
      <c r="C39"/>
      <c r="D39"/>
      <c r="E39"/>
      <c r="F39"/>
      <c r="Q39" s="312"/>
      <c r="S39"/>
    </row>
    <row r="40" spans="1:21" hidden="1" outlineLevel="1">
      <c r="A40"/>
      <c r="B40"/>
      <c r="C40"/>
      <c r="D40"/>
      <c r="E40"/>
      <c r="F40"/>
      <c r="Q40" s="312"/>
      <c r="S40"/>
    </row>
    <row r="41" spans="1:21" ht="15.6" hidden="1" customHeight="1" outlineLevel="1">
      <c r="A41"/>
      <c r="B41"/>
      <c r="C41"/>
      <c r="D41"/>
      <c r="E41"/>
      <c r="F41"/>
      <c r="Q41" s="312"/>
      <c r="S41"/>
    </row>
    <row r="42" spans="1:21" hidden="1" outlineLevel="1">
      <c r="A42"/>
      <c r="B42"/>
      <c r="C42"/>
      <c r="D42"/>
      <c r="E42"/>
      <c r="F42"/>
      <c r="Q42" s="312"/>
      <c r="S42"/>
    </row>
    <row r="43" spans="1:21" ht="27.95" hidden="1" customHeight="1" outlineLevel="1">
      <c r="A43"/>
      <c r="B43"/>
      <c r="C43"/>
      <c r="D43"/>
      <c r="E43"/>
      <c r="F43"/>
      <c r="Q43" s="312"/>
      <c r="S43"/>
    </row>
    <row r="44" spans="1:21" hidden="1" outlineLevel="1">
      <c r="A44"/>
      <c r="B44"/>
      <c r="C44"/>
      <c r="D44"/>
      <c r="E44"/>
      <c r="F44"/>
      <c r="Q44" s="312"/>
      <c r="S44"/>
    </row>
    <row r="45" spans="1:21" ht="15" customHeight="1" collapsed="1">
      <c r="C45" s="312"/>
      <c r="E45" s="313"/>
      <c r="F45" s="314"/>
      <c r="K45" s="314"/>
      <c r="Q45" s="312"/>
      <c r="S45"/>
    </row>
    <row r="46" spans="1:21" ht="15" customHeight="1">
      <c r="C46" s="312"/>
      <c r="E46" s="313"/>
      <c r="F46" s="314"/>
      <c r="K46" s="314"/>
      <c r="M46" s="316"/>
      <c r="N46" s="315"/>
      <c r="O46" s="314"/>
      <c r="P46" s="312"/>
      <c r="Q46" s="312"/>
      <c r="R46" s="317"/>
      <c r="S46"/>
      <c r="T46" s="312"/>
      <c r="U46" s="317"/>
    </row>
    <row r="47" spans="1:21" ht="31.5" customHeight="1">
      <c r="A47"/>
      <c r="B47"/>
      <c r="C47"/>
      <c r="D47"/>
      <c r="E47"/>
    </row>
    <row r="48" spans="1:21" ht="15" customHeight="1">
      <c r="A48"/>
      <c r="B48"/>
      <c r="C48"/>
      <c r="D48"/>
      <c r="E48"/>
      <c r="F48"/>
    </row>
    <row r="49" spans="1:6" ht="15" customHeight="1">
      <c r="A49"/>
      <c r="B49"/>
      <c r="C49"/>
      <c r="D49"/>
      <c r="E49"/>
      <c r="F49"/>
    </row>
    <row r="50" spans="1:6" ht="15" customHeight="1">
      <c r="A50"/>
      <c r="B50"/>
      <c r="C50"/>
      <c r="D50"/>
      <c r="E50"/>
      <c r="F50" s="175"/>
    </row>
    <row r="51" spans="1:6" ht="189.95" customHeight="1">
      <c r="A51"/>
      <c r="B51"/>
      <c r="C51"/>
      <c r="D51"/>
      <c r="E51"/>
      <c r="F51" s="255"/>
    </row>
    <row r="52" spans="1:6">
      <c r="A52"/>
      <c r="B52"/>
      <c r="C52"/>
      <c r="D52"/>
      <c r="E52"/>
    </row>
    <row r="53" spans="1:6">
      <c r="A53"/>
      <c r="B53"/>
      <c r="C53"/>
      <c r="D53"/>
      <c r="E53"/>
    </row>
    <row r="54" spans="1:6">
      <c r="A54"/>
      <c r="B54"/>
      <c r="C54"/>
      <c r="D54"/>
      <c r="E54"/>
    </row>
    <row r="55" spans="1:6">
      <c r="A55"/>
      <c r="B55"/>
      <c r="C55"/>
      <c r="D55"/>
      <c r="E55"/>
    </row>
    <row r="56" spans="1:6">
      <c r="A56"/>
      <c r="B56"/>
      <c r="C56"/>
      <c r="D56"/>
      <c r="E56"/>
    </row>
    <row r="57" spans="1:6">
      <c r="A57"/>
      <c r="B57"/>
      <c r="C57"/>
      <c r="D57"/>
      <c r="E57"/>
    </row>
    <row r="58" spans="1:6">
      <c r="A58"/>
      <c r="B58"/>
      <c r="C58"/>
      <c r="D58"/>
      <c r="E58"/>
    </row>
    <row r="59" spans="1:6">
      <c r="A59"/>
      <c r="B59"/>
      <c r="C59"/>
      <c r="D59"/>
      <c r="E59"/>
    </row>
    <row r="60" spans="1:6">
      <c r="A60"/>
      <c r="B60"/>
      <c r="C60"/>
      <c r="D60"/>
      <c r="E60"/>
    </row>
    <row r="61" spans="1:6" ht="15" customHeight="1">
      <c r="A61"/>
      <c r="B61"/>
      <c r="C61"/>
      <c r="D61"/>
      <c r="E61"/>
    </row>
    <row r="62" spans="1:6" ht="15" customHeight="1">
      <c r="A62"/>
      <c r="B62"/>
      <c r="C62"/>
      <c r="D62"/>
      <c r="E62"/>
      <c r="F62"/>
    </row>
    <row r="63" spans="1:6" ht="15" customHeight="1">
      <c r="A63"/>
      <c r="B63"/>
      <c r="C63"/>
      <c r="D63"/>
      <c r="E63"/>
      <c r="F63"/>
    </row>
    <row r="64" spans="1:6" ht="15" customHeight="1">
      <c r="A64" s="305"/>
      <c r="B64"/>
      <c r="C64"/>
      <c r="D64"/>
      <c r="E64"/>
      <c r="F64"/>
    </row>
    <row r="65" spans="1:6" ht="15" customHeight="1">
      <c r="A65" s="306"/>
      <c r="B65"/>
      <c r="C65"/>
      <c r="D65"/>
      <c r="E65"/>
      <c r="F65"/>
    </row>
    <row r="66" spans="1:6" ht="15" customHeight="1">
      <c r="A66" s="306"/>
    </row>
    <row r="67" spans="1:6" ht="15" customHeight="1">
      <c r="A67" s="306"/>
    </row>
    <row r="68" spans="1:6" ht="15" customHeight="1">
      <c r="A68" s="306"/>
    </row>
    <row r="69" spans="1:6" ht="15" customHeight="1">
      <c r="A69" s="306"/>
      <c r="E69" s="255"/>
    </row>
    <row r="70" spans="1:6" ht="15" customHeight="1">
      <c r="A70" s="306"/>
    </row>
    <row r="71" spans="1:6" ht="15" customHeight="1">
      <c r="A71" s="306"/>
    </row>
    <row r="72" spans="1:6" ht="15" customHeight="1">
      <c r="A72" s="306"/>
    </row>
    <row r="73" spans="1:6" ht="15" customHeight="1">
      <c r="A73" s="306"/>
    </row>
    <row r="74" spans="1:6" ht="15" customHeight="1">
      <c r="A74" s="307"/>
    </row>
  </sheetData>
  <sheetProtection formatCells="0" formatColumns="0" formatRows="0" insertColumns="0" insertRows="0" insertHyperlinks="0" deleteColumns="0" deleteRows="0" sort="0" autoFilter="0" pivotTables="0"/>
  <mergeCells count="52">
    <mergeCell ref="Z9:Z10"/>
    <mergeCell ref="AA9:AA10"/>
    <mergeCell ref="R9:R10"/>
    <mergeCell ref="W19:W29"/>
    <mergeCell ref="A16:W16"/>
    <mergeCell ref="G17:G18"/>
    <mergeCell ref="J19:J29"/>
    <mergeCell ref="K17:K18"/>
    <mergeCell ref="M19:M29"/>
    <mergeCell ref="N19:N29"/>
    <mergeCell ref="A12:B12"/>
    <mergeCell ref="D17:D18"/>
    <mergeCell ref="A9:B9"/>
    <mergeCell ref="A17:A18"/>
    <mergeCell ref="B17:B18"/>
    <mergeCell ref="C17:C18"/>
    <mergeCell ref="O9:O10"/>
    <mergeCell ref="N9:N10"/>
    <mergeCell ref="Q9:Q10"/>
    <mergeCell ref="F9:G9"/>
    <mergeCell ref="F7:G7"/>
    <mergeCell ref="F5:G5"/>
    <mergeCell ref="I5:J5"/>
    <mergeCell ref="A3:B3"/>
    <mergeCell ref="Z8:AA8"/>
    <mergeCell ref="AA6:AA7"/>
    <mergeCell ref="Z6:Z7"/>
    <mergeCell ref="M8:R8"/>
    <mergeCell ref="M3:M6"/>
    <mergeCell ref="N3:N4"/>
    <mergeCell ref="T3:T4"/>
    <mergeCell ref="S3:S4"/>
    <mergeCell ref="P3:P4"/>
    <mergeCell ref="Q3:Q4"/>
    <mergeCell ref="I7:J7"/>
    <mergeCell ref="F8:G8"/>
    <mergeCell ref="A11:B11"/>
    <mergeCell ref="A7:B7"/>
    <mergeCell ref="A8:B8"/>
    <mergeCell ref="Z1:AA1"/>
    <mergeCell ref="Z2:AA2"/>
    <mergeCell ref="Z5:AA5"/>
    <mergeCell ref="F6:G6"/>
    <mergeCell ref="I6:J6"/>
    <mergeCell ref="A1:U1"/>
    <mergeCell ref="O3:O4"/>
    <mergeCell ref="R3:R4"/>
    <mergeCell ref="A6:B6"/>
    <mergeCell ref="A4:B4"/>
    <mergeCell ref="A5:B5"/>
    <mergeCell ref="F2:K4"/>
    <mergeCell ref="A2:B2"/>
  </mergeCells>
  <conditionalFormatting sqref="H6">
    <cfRule type="expression" dxfId="7" priority="1" stopIfTrue="1">
      <formula>H6="Plafond respecté"</formula>
    </cfRule>
    <cfRule type="expression" dxfId="6" priority="8" stopIfTrue="1">
      <formula>H6="Le montant d'aide FEADER doit être plafonné"</formula>
    </cfRule>
  </conditionalFormatting>
  <conditionalFormatting sqref="H7">
    <cfRule type="containsText" dxfId="5" priority="5" operator="containsText" text="respecté">
      <formula>NOT(ISERROR(SEARCH("respecté",H7)))</formula>
    </cfRule>
    <cfRule type="expression" dxfId="4" priority="9" stopIfTrue="1">
      <formula>H7="Le seuil n’étant pas atteint, l'opération est inéligible"</formula>
    </cfRule>
  </conditionalFormatting>
  <conditionalFormatting sqref="H8">
    <cfRule type="expression" dxfId="3" priority="3">
      <formula>H8="Oui"</formula>
    </cfRule>
    <cfRule type="expression" dxfId="2" priority="4">
      <formula>H8="Non, l'aide publique doit diminuer"</formula>
    </cfRule>
  </conditionalFormatting>
  <conditionalFormatting sqref="K6">
    <cfRule type="expression" dxfId="1" priority="2" stopIfTrue="1">
      <formula>K6="Plafond respecté"</formula>
    </cfRule>
    <cfRule type="expression" dxfId="0" priority="7">
      <formula>K6="La dépense doit être plafonnée"</formula>
    </cfRule>
  </conditionalFormatting>
  <dataValidations count="1">
    <dataValidation type="list" allowBlank="1" showInputMessage="1" showErrorMessage="1" sqref="H5" xr:uid="{539E680B-9EF5-4C6C-859A-E6ACF7791D3F}">
      <formula1>#REF!</formula1>
    </dataValidation>
  </dataValidations>
  <pageMargins left="0.7" right="0.7" top="0.75" bottom="0.75" header="0.3" footer="0.3"/>
  <pageSetup paperSize="9" scale="31"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973EFE6E-998A-4953-AD52-E4CF3BCC090E}">
          <x14:formula1>
            <xm:f>'0-Présentation typeaction'!$H$4:$H$12</xm:f>
          </x14:formula1>
          <xm:sqref>A65:A73</xm:sqref>
        </x14:dataValidation>
        <x14:dataValidation type="list" allowBlank="1" showErrorMessage="1" promptTitle="Sélectionnez un type d'action" xr:uid="{399F03B2-8C28-4A08-9A29-E2663716A9FF}">
          <x14:formula1>
            <xm:f>'0-Présentation typeaction'!$B$4:$B$14</xm:f>
          </x14:formula1>
          <xm:sqref>A19:A29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5BC6622D4D3044B5F03EF32EF287AB" ma:contentTypeVersion="3" ma:contentTypeDescription="Crée un document." ma:contentTypeScope="" ma:versionID="e1330b9de1375b326057c3a8aeaf868e">
  <xsd:schema xmlns:xsd="http://www.w3.org/2001/XMLSchema" xmlns:xs="http://www.w3.org/2001/XMLSchema" xmlns:p="http://schemas.microsoft.com/office/2006/metadata/properties" xmlns:ns2="0b8e6916-39b9-4c82-9c12-8043b10c916e" targetNamespace="http://schemas.microsoft.com/office/2006/metadata/properties" ma:root="true" ma:fieldsID="8454b988a8205f955500a2698dad9c41" ns2:_="">
    <xsd:import namespace="0b8e6916-39b9-4c82-9c12-8043b10c916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8e6916-39b9-4c82-9c12-8043b10c91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0D26ED7-CD7E-4BFC-8B70-DECD4F5BF41F}"/>
</file>

<file path=customXml/itemProps2.xml><?xml version="1.0" encoding="utf-8"?>
<ds:datastoreItem xmlns:ds="http://schemas.openxmlformats.org/officeDocument/2006/customXml" ds:itemID="{A2217020-FAC5-46E8-8667-71CCF5854B1E}"/>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2026-04-21T14:55:26Z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0x010100C55BC6622D4D3044B5F03EF32EF287AB</vt:lpwstr>
  </property>
  <property fmtid="{D5CDD505-2E9C-101B-9397-08002B2CF9AE}" pid="3" name="MediaServiceImageTags">
    <vt:lpwstr/>
  </property>
</Properties>
</file>