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3.03/"/>
    </mc:Choice>
  </mc:AlternateContent>
  <xr:revisionPtr revIDLastSave="5516" documentId="8_{A24B707C-CB9C-46BD-B5DD-59551B847EDB}" xr6:coauthVersionLast="47" xr6:coauthVersionMax="47" xr10:uidLastSave="{4CFDBB52-74E9-DA47-89DB-F92D648F39DA}"/>
  <bookViews>
    <workbookView xWindow="0" yWindow="660" windowWidth="29400" windowHeight="18460" firstSheet="3" activeTab="5" xr2:uid="{4AA12F1B-2A41-40F1-9415-6EE3FF39A5EC}"/>
  </bookViews>
  <sheets>
    <sheet name="Accueil" sheetId="45" r:id="rId1"/>
    <sheet name="0-Présentation poste-typeaction" sheetId="51" r:id="rId2"/>
    <sheet name="1.1 - Investissements" sheetId="55" r:id="rId3"/>
    <sheet name="1.2 - Amortissement" sheetId="54" r:id="rId4"/>
    <sheet name="3 - Frais généraux" sheetId="63" r:id="rId5"/>
    <sheet name="2 - Frais de personnel" sheetId="59" r:id="rId6"/>
    <sheet name="4 - Contributions en nature" sheetId="58" r:id="rId7"/>
    <sheet name="5 - Taux forfaitaire " sheetId="46" r:id="rId8"/>
    <sheet name="Liste des MP" sheetId="68" r:id="rId9"/>
    <sheet name="Syn pf Bénéficiaire" sheetId="31" r:id="rId10"/>
    <sheet name="Syn pf Instructeur" sheetId="67" r:id="rId11"/>
    <sheet name="Annexe fi DJ" sheetId="66" state="hidden" r:id="rId12"/>
  </sheets>
  <definedNames>
    <definedName name="à_choisir_dans_le_menu_déroulant" localSheetId="3">#REF!</definedName>
    <definedName name="à_choisir_dans_le_menu_déroulant" localSheetId="5">#REF!</definedName>
    <definedName name="à_choisir_dans_le_menu_déroulant" localSheetId="4">#REF!</definedName>
    <definedName name="à_choisir_dans_le_menu_déroulant">#REF!</definedName>
    <definedName name="P_Z_0_B_COLONNE_COMMENTAIRE_SI_INDICATION_STANDARD" localSheetId="4">#REF!</definedName>
    <definedName name="P_Z_0_B_COLONNE_COMMENTAIRE_SI_INDICATION_STANDARD">#REF!</definedName>
    <definedName name="P_Z_0_B_COLONNE_COMMENTAIRE_SI_LIBELLE_STANDARD" localSheetId="4">#REF!</definedName>
    <definedName name="P_Z_0_B_COLONNE_COMMENTAIRE_SI_LIBELLE_STANDARD">#REF!</definedName>
    <definedName name="P_Z_0_B_COLONNE_MOTIFS_INELIGIBILITE_INDICATION_STANDARD" localSheetId="4">#REF!</definedName>
    <definedName name="P_Z_0_B_COLONNE_MOTIFS_INELIGIBILITE_INDICATION_STANDARD">#REF!</definedName>
    <definedName name="P_Z_0_B_COLONNE_MOTIFS_INELIGIBILITE_LIBELLE_STANDARD" localSheetId="4">#REF!</definedName>
    <definedName name="P_Z_0_B_COLONNE_MOTIFS_INELIGIBILITE_LIBELLE_STANDARD">#REF!</definedName>
    <definedName name="P_Z_0_B_COLONNE_MT_ELIGIBLE_LIBELLE_STANDARD" localSheetId="4">#REF!</definedName>
    <definedName name="P_Z_0_B_COLONNE_MT_ELIGIBLE_LIBELLE_STANDARD">#REF!</definedName>
    <definedName name="P_Z_0_B_COLONNE_MT_INELIGIBLE_LIBELLE_STANDARD" localSheetId="4">#REF!</definedName>
    <definedName name="P_Z_0_B_COLONNE_MT_INELIGIBLE_LIBELLE_STANDARD">#REF!</definedName>
    <definedName name="P_Z_0_B_COLONNE_MT_MAX_LIBELLE_STANDARD" localSheetId="4">#REF!</definedName>
    <definedName name="P_Z_0_B_COLONNE_MT_MAX_LIBELLE_STANDARD">#REF!</definedName>
    <definedName name="P_Z_0_B_COLONNE_MT_PRES_HT_INDICATION_STANDARD" localSheetId="4">#REF!</definedName>
    <definedName name="P_Z_0_B_COLONNE_MT_PRES_HT_INDICATION_STANDARD">#REF!</definedName>
    <definedName name="P_Z_0_B_COLONNE_MT_PRES_HT_LIBELLE_STANDARD" localSheetId="4">#REF!</definedName>
    <definedName name="P_Z_0_B_COLONNE_MT_PRES_HT_LIBELLE_STANDARD">#REF!</definedName>
    <definedName name="P_Z_0_B_COLONNE_MT_PRES_INDICATION_STANDARD" localSheetId="4">#REF!</definedName>
    <definedName name="P_Z_0_B_COLONNE_MT_PRES_INDICATION_STANDARD">#REF!</definedName>
    <definedName name="P_Z_0_B_COLONNE_MT_PRES_LIBELLE_STANDARD" localSheetId="4">#REF!</definedName>
    <definedName name="P_Z_0_B_COLONNE_MT_PRES_LIBELLE_STANDARD">#REF!</definedName>
    <definedName name="P_Z_0_B_COLONNE_MT_PRES_TVA_INDICATION_STANDARD" localSheetId="4">#REF!</definedName>
    <definedName name="P_Z_0_B_COLONNE_MT_PRES_TVA_INDICATION_STANDARD">#REF!</definedName>
    <definedName name="P_Z_0_B_COLONNE_MT_PRES_TVA_LIBELLE_STANDARD" localSheetId="4">#REF!</definedName>
    <definedName name="P_Z_0_B_COLONNE_MT_PRES_TVA_LIBELLE_STANDARD">#REF!</definedName>
    <definedName name="P_Z_0_B_COLONNE_MT_RAISONNABLE_LIBELLE_STANDARD" localSheetId="4">#REF!</definedName>
    <definedName name="P_Z_0_B_COLONNE_MT_RAISONNABLE_LIBELLE_STANDARD">#REF!</definedName>
    <definedName name="P_Z_0_B_COLONNE_POSTE_INDICATION_STANDARD" localSheetId="4">#REF!</definedName>
    <definedName name="P_Z_0_B_COLONNE_POSTE_INDICATION_STANDARD">#REF!</definedName>
    <definedName name="P_Z_0_B_COLONNE_POSTE_LIBELLE_STANDARD" localSheetId="4">#REF!</definedName>
    <definedName name="P_Z_0_B_COLONNE_POSTE_LIBELLE_STANDARD">#REF!</definedName>
    <definedName name="P_Z_0_B_COLONNE_SOUS_OPERATION_INDICATION_STANDARD" localSheetId="4">#REF!</definedName>
    <definedName name="P_Z_0_B_COLONNE_SOUS_OPERATION_INDICATION_STANDARD">#REF!</definedName>
    <definedName name="P_Z_0_B_COLONNE_SOUS_OPERATION_LIBELLE_STANDARD" localSheetId="4">#REF!</definedName>
    <definedName name="P_Z_0_B_COLONNE_SOUS_OPERATION_LIBELLE_STANDARD">#REF!</definedName>
    <definedName name="P_Z_0_B_COLONNES_MARCHE_2_DEVIS" localSheetId="4">#REF!</definedName>
    <definedName name="P_Z_0_B_COLONNES_MARCHE_2_DEVIS">#REF!</definedName>
    <definedName name="P_Z_0_B_COLONNES_MARCHE_3_DEVIS" localSheetId="4">#REF!</definedName>
    <definedName name="P_Z_0_B_COLONNES_MARCHE_3_DEVIS">#REF!</definedName>
    <definedName name="P_Z_0_B_UTILISATION_COUT_RAISONNABLE" localSheetId="4">#REF!</definedName>
    <definedName name="P_Z_0_B_UTILISATION_COUT_RAISONNABLE">#REF!</definedName>
    <definedName name="P_Z_0_B_UTILISATION_LIBELLES_DESCRIPTIONS" localSheetId="4">#REF!</definedName>
    <definedName name="P_Z_0_B_UTILISATION_LIBELLES_DESCRIPTIONS">#REF!</definedName>
    <definedName name="P_Z_0_B_UTILISATION_MT_MAX" localSheetId="4">#REF!</definedName>
    <definedName name="P_Z_0_B_UTILISATION_MT_MAX">#REF!</definedName>
    <definedName name="P_Z_0_B_UTILISATION_SOUS_OPERATIONS" localSheetId="4">#REF!</definedName>
    <definedName name="P_Z_0_B_UTILISATION_SOUS_OPERATIONS">#REF!</definedName>
    <definedName name="P_Z_0_B_UTILISATION_TVA" localSheetId="4">#REF!</definedName>
    <definedName name="P_Z_0_B_UTILISATION_TVA">#REF!</definedName>
    <definedName name="P_Z_0_N_COLONNE_COMMENTAIRE_SI_INDICATION_DEFAUT" localSheetId="4">#REF!</definedName>
    <definedName name="P_Z_0_N_COLONNE_COMMENTAIRE_SI_INDICATION_DEFAUT">#REF!</definedName>
    <definedName name="P_Z_0_N_COLONNE_COMMENTAIRE_SI_INDICATION_STANDARD" localSheetId="4">#REF!</definedName>
    <definedName name="P_Z_0_N_COLONNE_COMMENTAIRE_SI_INDICATION_STANDARD">#REF!</definedName>
    <definedName name="P_Z_0_N_COLONNE_COMMENTAIRE_SI_LIBELLE_DEFAUT" localSheetId="4">#REF!</definedName>
    <definedName name="P_Z_0_N_COLONNE_COMMENTAIRE_SI_LIBELLE_DEFAUT">#REF!</definedName>
    <definedName name="P_Z_0_N_COLONNE_COMMENTAIRE_SI_LIBELLE_STANDARD" localSheetId="4">#REF!</definedName>
    <definedName name="P_Z_0_N_COLONNE_COMMENTAIRE_SI_LIBELLE_STANDARD">#REF!</definedName>
    <definedName name="P_Z_0_N_COLONNE_MOTIFS_INELIGIBILITE_INDICATION_DEFAUT" localSheetId="4">#REF!</definedName>
    <definedName name="P_Z_0_N_COLONNE_MOTIFS_INELIGIBILITE_INDICATION_DEFAUT">#REF!</definedName>
    <definedName name="P_Z_0_N_COLONNE_MOTIFS_INELIGIBILITE_INDICATION_STANDARD" localSheetId="4">#REF!</definedName>
    <definedName name="P_Z_0_N_COLONNE_MOTIFS_INELIGIBILITE_INDICATION_STANDARD">#REF!</definedName>
    <definedName name="P_Z_0_N_COLONNE_MOTIFS_INELIGIBILITE_LIBELLE_DEFAUT" localSheetId="4">#REF!</definedName>
    <definedName name="P_Z_0_N_COLONNE_MOTIFS_INELIGIBILITE_LIBELLE_DEFAUT">#REF!</definedName>
    <definedName name="P_Z_0_N_COLONNE_MOTIFS_INELIGIBILITE_LIBELLE_STANDARD" localSheetId="4">#REF!</definedName>
    <definedName name="P_Z_0_N_COLONNE_MOTIFS_INELIGIBILITE_LIBELLE_STANDARD">#REF!</definedName>
    <definedName name="P_Z_0_N_COLONNE_MT_ELIGIBLE_LIBELLE_DEFAUT" localSheetId="4">#REF!</definedName>
    <definedName name="P_Z_0_N_COLONNE_MT_ELIGIBLE_LIBELLE_DEFAUT">#REF!</definedName>
    <definedName name="P_Z_0_N_COLONNE_MT_ELIGIBLE_LIBELLE_STANDARD" localSheetId="4">#REF!</definedName>
    <definedName name="P_Z_0_N_COLONNE_MT_ELIGIBLE_LIBELLE_STANDARD">#REF!</definedName>
    <definedName name="P_Z_0_N_COLONNE_MT_INELIGIBLE_LIBELLE_DEFAUT" localSheetId="4">#REF!</definedName>
    <definedName name="P_Z_0_N_COLONNE_MT_INELIGIBLE_LIBELLE_DEFAUT">#REF!</definedName>
    <definedName name="P_Z_0_N_COLONNE_MT_INELIGIBLE_LIBELLE_STANDARD" localSheetId="4">#REF!</definedName>
    <definedName name="P_Z_0_N_COLONNE_MT_INELIGIBLE_LIBELLE_STANDARD">#REF!</definedName>
    <definedName name="P_Z_0_N_COLONNE_MT_MAX_LIBELLE_DEFAUT" localSheetId="4">#REF!</definedName>
    <definedName name="P_Z_0_N_COLONNE_MT_MAX_LIBELLE_DEFAUT">#REF!</definedName>
    <definedName name="P_Z_0_N_COLONNE_MT_MAX_LIBELLE_STANDARD" localSheetId="4">#REF!</definedName>
    <definedName name="P_Z_0_N_COLONNE_MT_MAX_LIBELLE_STANDARD">#REF!</definedName>
    <definedName name="P_Z_0_N_COLONNE_MT_PRES_HT_INDICATION_DEFAUT" localSheetId="4">#REF!</definedName>
    <definedName name="P_Z_0_N_COLONNE_MT_PRES_HT_INDICATION_DEFAUT">#REF!</definedName>
    <definedName name="P_Z_0_N_COLONNE_MT_PRES_HT_INDICATION_STANDARD" localSheetId="4">#REF!</definedName>
    <definedName name="P_Z_0_N_COLONNE_MT_PRES_HT_INDICATION_STANDARD">#REF!</definedName>
    <definedName name="P_Z_0_N_COLONNE_MT_PRES_HT_LIBELLE_DEFAUT" localSheetId="4">#REF!</definedName>
    <definedName name="P_Z_0_N_COLONNE_MT_PRES_HT_LIBELLE_DEFAUT">#REF!</definedName>
    <definedName name="P_Z_0_N_COLONNE_MT_PRES_HT_LIBELLE_STANDARD" localSheetId="4">#REF!</definedName>
    <definedName name="P_Z_0_N_COLONNE_MT_PRES_HT_LIBELLE_STANDARD">#REF!</definedName>
    <definedName name="P_Z_0_N_COLONNE_MT_PRES_INDICATION_DEFAUT" localSheetId="4">#REF!</definedName>
    <definedName name="P_Z_0_N_COLONNE_MT_PRES_INDICATION_DEFAUT">#REF!</definedName>
    <definedName name="P_Z_0_N_COLONNE_MT_PRES_INDICATION_STANDARD" localSheetId="4">#REF!</definedName>
    <definedName name="P_Z_0_N_COLONNE_MT_PRES_INDICATION_STANDARD">#REF!</definedName>
    <definedName name="P_Z_0_N_COLONNE_MT_PRES_LIBELLE_DEFAUT" localSheetId="4">#REF!</definedName>
    <definedName name="P_Z_0_N_COLONNE_MT_PRES_LIBELLE_DEFAUT">#REF!</definedName>
    <definedName name="P_Z_0_N_COLONNE_MT_PRES_LIBELLE_STANDARD" localSheetId="4">#REF!</definedName>
    <definedName name="P_Z_0_N_COLONNE_MT_PRES_LIBELLE_STANDARD">#REF!</definedName>
    <definedName name="P_Z_0_N_COLONNE_MT_PRES_TVA_INDICATION_DEFAUT" localSheetId="4">#REF!</definedName>
    <definedName name="P_Z_0_N_COLONNE_MT_PRES_TVA_INDICATION_DEFAUT">#REF!</definedName>
    <definedName name="P_Z_0_N_COLONNE_MT_PRES_TVA_INDICATION_STANDARD" localSheetId="4">#REF!</definedName>
    <definedName name="P_Z_0_N_COLONNE_MT_PRES_TVA_INDICATION_STANDARD">#REF!</definedName>
    <definedName name="P_Z_0_N_COLONNE_MT_PRES_TVA_LIBELLE_DEFAUT" localSheetId="4">#REF!</definedName>
    <definedName name="P_Z_0_N_COLONNE_MT_PRES_TVA_LIBELLE_DEFAUT">#REF!</definedName>
    <definedName name="P_Z_0_N_COLONNE_MT_PRES_TVA_LIBELLE_STANDARD" localSheetId="4">#REF!</definedName>
    <definedName name="P_Z_0_N_COLONNE_MT_PRES_TVA_LIBELLE_STANDARD">#REF!</definedName>
    <definedName name="P_Z_0_N_COLONNE_MT_RAISONNABLE_DEFAUT" localSheetId="4">#REF!</definedName>
    <definedName name="P_Z_0_N_COLONNE_MT_RAISONNABLE_DEFAUT">#REF!</definedName>
    <definedName name="P_Z_0_N_COLONNE_MT_RAISONNABLE_STANDARD" localSheetId="4">#REF!</definedName>
    <definedName name="P_Z_0_N_COLONNE_MT_RAISONNABLE_STANDARD">#REF!</definedName>
    <definedName name="P_Z_0_N_COLONNE_POSTE_INDICATION_DEFAUT" localSheetId="4">#REF!</definedName>
    <definedName name="P_Z_0_N_COLONNE_POSTE_INDICATION_DEFAUT">#REF!</definedName>
    <definedName name="P_Z_0_N_COLONNE_POSTE_INDICATION_STANDARD" localSheetId="4">#REF!</definedName>
    <definedName name="P_Z_0_N_COLONNE_POSTE_INDICATION_STANDARD">#REF!</definedName>
    <definedName name="P_Z_0_N_COLONNE_POSTE_LIBELLE_DEFAUT" localSheetId="4">#REF!</definedName>
    <definedName name="P_Z_0_N_COLONNE_POSTE_LIBELLE_DEFAUT">#REF!</definedName>
    <definedName name="P_Z_0_N_COLONNE_POSTE_LIBELLE_STANDARD" localSheetId="4">#REF!</definedName>
    <definedName name="P_Z_0_N_COLONNE_POSTE_LIBELLE_STANDARD">#REF!</definedName>
    <definedName name="P_Z_0_N_COLONNE_SOUS_OPERATION_INDICATION_DEFAUT" localSheetId="4">#REF!</definedName>
    <definedName name="P_Z_0_N_COLONNE_SOUS_OPERATION_INDICATION_DEFAUT">#REF!</definedName>
    <definedName name="P_Z_0_N_COLONNE_SOUS_OPERATION_INDICATION_STANDARD" localSheetId="4">#REF!</definedName>
    <definedName name="P_Z_0_N_COLONNE_SOUS_OPERATION_INDICATION_STANDARD">#REF!</definedName>
    <definedName name="P_Z_0_N_COLONNE_SOUS_OPERATION_LIBELLE_DEFAUT" localSheetId="4">#REF!</definedName>
    <definedName name="P_Z_0_N_COLONNE_SOUS_OPERATION_LIBELLE_DEFAUT">#REF!</definedName>
    <definedName name="P_Z_0_N_COLONNE_SOUS_OPERATION_LIBELLE_STANDARD" localSheetId="4">#REF!</definedName>
    <definedName name="P_Z_0_N_COLONNE_SOUS_OPERATION_LIBELLE_STANDARD">#REF!</definedName>
    <definedName name="P_Z_0_N_COLONNES_MARCHE_2_DEVIS_SEUIL" localSheetId="4">#REF!</definedName>
    <definedName name="P_Z_0_N_COLONNES_MARCHE_2_DEVIS_SEUIL">#REF!</definedName>
    <definedName name="P_Z_0_N_COLONNES_MARCHE_3_DEVIS_SEUIL" localSheetId="4">#REF!</definedName>
    <definedName name="P_Z_0_N_COLONNES_MARCHE_3_DEVIS_SEUIL">#REF!</definedName>
    <definedName name="P_Z_0_R_LIBELLES_DESCRIPTIONS" localSheetId="4">#REF!</definedName>
    <definedName name="P_Z_0_R_LIBELLES_DESCRIPTIONS">#REF!</definedName>
    <definedName name="P_Z_0_R_LIBELLES_DESCRIPTIONS_1" localSheetId="4">#REF!</definedName>
    <definedName name="P_Z_0_R_LIBELLES_DESCRIPTIONS_1">#REF!</definedName>
    <definedName name="P_Z_0_R_LIBELLES_DESCRIPTIONS_10" localSheetId="4">#REF!</definedName>
    <definedName name="P_Z_0_R_LIBELLES_DESCRIPTIONS_10">#REF!</definedName>
    <definedName name="P_Z_0_R_LIBELLES_DESCRIPTIONS_11" localSheetId="4">#REF!</definedName>
    <definedName name="P_Z_0_R_LIBELLES_DESCRIPTIONS_11">#REF!</definedName>
    <definedName name="P_Z_0_R_LIBELLES_DESCRIPTIONS_12" localSheetId="4">#REF!</definedName>
    <definedName name="P_Z_0_R_LIBELLES_DESCRIPTIONS_12">#REF!</definedName>
    <definedName name="P_Z_0_R_LIBELLES_DESCRIPTIONS_13" localSheetId="4">#REF!</definedName>
    <definedName name="P_Z_0_R_LIBELLES_DESCRIPTIONS_13">#REF!</definedName>
    <definedName name="P_Z_0_R_LIBELLES_DESCRIPTIONS_14" localSheetId="4">#REF!</definedName>
    <definedName name="P_Z_0_R_LIBELLES_DESCRIPTIONS_14">#REF!</definedName>
    <definedName name="P_Z_0_R_LIBELLES_DESCRIPTIONS_15" localSheetId="4">#REF!</definedName>
    <definedName name="P_Z_0_R_LIBELLES_DESCRIPTIONS_15">#REF!</definedName>
    <definedName name="P_Z_0_R_LIBELLES_DESCRIPTIONS_16" localSheetId="4">#REF!</definedName>
    <definedName name="P_Z_0_R_LIBELLES_DESCRIPTIONS_16">#REF!</definedName>
    <definedName name="P_Z_0_R_LIBELLES_DESCRIPTIONS_17" localSheetId="4">#REF!</definedName>
    <definedName name="P_Z_0_R_LIBELLES_DESCRIPTIONS_17">#REF!</definedName>
    <definedName name="P_Z_0_R_LIBELLES_DESCRIPTIONS_18" localSheetId="4">#REF!</definedName>
    <definedName name="P_Z_0_R_LIBELLES_DESCRIPTIONS_18">#REF!</definedName>
    <definedName name="P_Z_0_R_LIBELLES_DESCRIPTIONS_19" localSheetId="4">#REF!</definedName>
    <definedName name="P_Z_0_R_LIBELLES_DESCRIPTIONS_19">#REF!</definedName>
    <definedName name="P_Z_0_R_LIBELLES_DESCRIPTIONS_2" localSheetId="4">#REF!</definedName>
    <definedName name="P_Z_0_R_LIBELLES_DESCRIPTIONS_2">#REF!</definedName>
    <definedName name="P_Z_0_R_LIBELLES_DESCRIPTIONS_20" localSheetId="4">#REF!</definedName>
    <definedName name="P_Z_0_R_LIBELLES_DESCRIPTIONS_20">#REF!</definedName>
    <definedName name="P_Z_0_R_LIBELLES_DESCRIPTIONS_3" localSheetId="4">#REF!</definedName>
    <definedName name="P_Z_0_R_LIBELLES_DESCRIPTIONS_3">#REF!</definedName>
    <definedName name="P_Z_0_R_LIBELLES_DESCRIPTIONS_4" localSheetId="4">#REF!</definedName>
    <definedName name="P_Z_0_R_LIBELLES_DESCRIPTIONS_4">#REF!</definedName>
    <definedName name="P_Z_0_R_LIBELLES_DESCRIPTIONS_5" localSheetId="4">#REF!</definedName>
    <definedName name="P_Z_0_R_LIBELLES_DESCRIPTIONS_5">#REF!</definedName>
    <definedName name="P_Z_0_R_LIBELLES_DESCRIPTIONS_6" localSheetId="4">#REF!</definedName>
    <definedName name="P_Z_0_R_LIBELLES_DESCRIPTIONS_6">#REF!</definedName>
    <definedName name="P_Z_0_R_LIBELLES_DESCRIPTIONS_7" localSheetId="4">#REF!</definedName>
    <definedName name="P_Z_0_R_LIBELLES_DESCRIPTIONS_7">#REF!</definedName>
    <definedName name="P_Z_0_R_LIBELLES_DESCRIPTIONS_8" localSheetId="4">#REF!</definedName>
    <definedName name="P_Z_0_R_LIBELLES_DESCRIPTIONS_8">#REF!</definedName>
    <definedName name="P_Z_0_R_LIBELLES_DESCRIPTIONS_9" localSheetId="4">#REF!</definedName>
    <definedName name="P_Z_0_R_LIBELLES_DESCRIPTIONS_9">#REF!</definedName>
    <definedName name="P_Z_0_R_LIBELLES_MARCHES_RAISONNABLES" localSheetId="4">#REF!</definedName>
    <definedName name="P_Z_0_R_LIBELLES_MARCHES_RAISONNABLES">#REF!</definedName>
    <definedName name="P_Z_0_R_LIBELLES_MARCHES_RAISONNABLES_1" localSheetId="4">#REF!</definedName>
    <definedName name="P_Z_0_R_LIBELLES_MARCHES_RAISONNABLES_1">#REF!</definedName>
    <definedName name="P_Z_0_R_LIBELLES_MARCHES_RAISONNABLES_2" localSheetId="4">#REF!</definedName>
    <definedName name="P_Z_0_R_LIBELLES_MARCHES_RAISONNABLES_2">#REF!</definedName>
    <definedName name="P_Z_0_R_LIBELLES_MARCHES_RAISONNABLES_3" localSheetId="4">#REF!</definedName>
    <definedName name="P_Z_0_R_LIBELLES_MARCHES_RAISONNABLES_3">#REF!</definedName>
    <definedName name="P_Z_0_R_LIBELLES_MARCHES_RAISONNABLES_4" localSheetId="4">#REF!</definedName>
    <definedName name="P_Z_0_R_LIBELLES_MARCHES_RAISONNABLES_4">#REF!</definedName>
    <definedName name="P_Z_0_R_LIBELLES_MARCHES_RAISONNABLES_5" localSheetId="4">#REF!</definedName>
    <definedName name="P_Z_0_R_LIBELLES_MARCHES_RAISONNABLES_5">#REF!</definedName>
    <definedName name="P_Z_0_R_LIBELLES_MARCHES_RAISONNABLES_OK" localSheetId="4">#REF!</definedName>
    <definedName name="P_Z_0_R_LIBELLES_MARCHES_RAISONNABLES_OK">#REF!</definedName>
    <definedName name="P_Z_0_R_LIBELLES_MOTIFS_INELIGIBILITE" localSheetId="4">#REF!</definedName>
    <definedName name="P_Z_0_R_LIBELLES_MOTIFS_INELIGIBILITE">#REF!</definedName>
    <definedName name="P_Z_0_R_LIBELLES_POSTES" localSheetId="4">#REF!</definedName>
    <definedName name="P_Z_0_R_LIBELLES_POSTES">#REF!</definedName>
    <definedName name="P_Z_0_R_LIBELLES_POSTES_1" localSheetId="4">#REF!</definedName>
    <definedName name="P_Z_0_R_LIBELLES_POSTES_1">#REF!</definedName>
    <definedName name="P_Z_0_R_LIBELLES_POSTES_10" localSheetId="4">#REF!</definedName>
    <definedName name="P_Z_0_R_LIBELLES_POSTES_10">#REF!</definedName>
    <definedName name="P_Z_0_R_LIBELLES_POSTES_11" localSheetId="4">#REF!</definedName>
    <definedName name="P_Z_0_R_LIBELLES_POSTES_11">#REF!</definedName>
    <definedName name="P_Z_0_R_LIBELLES_POSTES_12" localSheetId="4">#REF!</definedName>
    <definedName name="P_Z_0_R_LIBELLES_POSTES_12">#REF!</definedName>
    <definedName name="P_Z_0_R_LIBELLES_POSTES_13" localSheetId="4">#REF!</definedName>
    <definedName name="P_Z_0_R_LIBELLES_POSTES_13">#REF!</definedName>
    <definedName name="P_Z_0_R_LIBELLES_POSTES_14" localSheetId="4">#REF!</definedName>
    <definedName name="P_Z_0_R_LIBELLES_POSTES_14">#REF!</definedName>
    <definedName name="P_Z_0_R_LIBELLES_POSTES_15" localSheetId="4">#REF!</definedName>
    <definedName name="P_Z_0_R_LIBELLES_POSTES_15">#REF!</definedName>
    <definedName name="P_Z_0_R_LIBELLES_POSTES_16" localSheetId="4">#REF!</definedName>
    <definedName name="P_Z_0_R_LIBELLES_POSTES_16">#REF!</definedName>
    <definedName name="P_Z_0_R_LIBELLES_POSTES_17" localSheetId="4">#REF!</definedName>
    <definedName name="P_Z_0_R_LIBELLES_POSTES_17">#REF!</definedName>
    <definedName name="P_Z_0_R_LIBELLES_POSTES_18" localSheetId="4">#REF!</definedName>
    <definedName name="P_Z_0_R_LIBELLES_POSTES_18">#REF!</definedName>
    <definedName name="P_Z_0_R_LIBELLES_POSTES_19" localSheetId="4">#REF!</definedName>
    <definedName name="P_Z_0_R_LIBELLES_POSTES_19">#REF!</definedName>
    <definedName name="P_Z_0_R_LIBELLES_POSTES_2" localSheetId="4">#REF!</definedName>
    <definedName name="P_Z_0_R_LIBELLES_POSTES_2">#REF!</definedName>
    <definedName name="P_Z_0_R_LIBELLES_POSTES_20" localSheetId="4">#REF!</definedName>
    <definedName name="P_Z_0_R_LIBELLES_POSTES_20">#REF!</definedName>
    <definedName name="P_Z_0_R_LIBELLES_POSTES_3" localSheetId="4">#REF!</definedName>
    <definedName name="P_Z_0_R_LIBELLES_POSTES_3">#REF!</definedName>
    <definedName name="P_Z_0_R_LIBELLES_POSTES_4" localSheetId="4">#REF!</definedName>
    <definedName name="P_Z_0_R_LIBELLES_POSTES_4">#REF!</definedName>
    <definedName name="P_Z_0_R_LIBELLES_POSTES_5" localSheetId="4">#REF!</definedName>
    <definedName name="P_Z_0_R_LIBELLES_POSTES_5">#REF!</definedName>
    <definedName name="P_Z_0_R_LIBELLES_POSTES_6" localSheetId="4">#REF!</definedName>
    <definedName name="P_Z_0_R_LIBELLES_POSTES_6">#REF!</definedName>
    <definedName name="P_Z_0_R_LIBELLES_POSTES_7" localSheetId="4">#REF!</definedName>
    <definedName name="P_Z_0_R_LIBELLES_POSTES_7">#REF!</definedName>
    <definedName name="P_Z_0_R_LIBELLES_POSTES_8" localSheetId="4">#REF!</definedName>
    <definedName name="P_Z_0_R_LIBELLES_POSTES_8">#REF!</definedName>
    <definedName name="P_Z_0_R_LIBELLES_POSTES_9" localSheetId="4">#REF!</definedName>
    <definedName name="P_Z_0_R_LIBELLES_POSTES_9">#REF!</definedName>
    <definedName name="P_Z_0_R_LIBELLES_SOUS_OPERATIONS" localSheetId="4">#REF!</definedName>
    <definedName name="P_Z_0_R_LIBELLES_SOUS_OPERATIONS">#REF!</definedName>
    <definedName name="P_Z_0_R_LIBELLES_SOUS_OPERATIONS_" localSheetId="4">#REF!</definedName>
    <definedName name="P_Z_0_R_LIBELLES_SOUS_OPERATIONS_">#REF!</definedName>
    <definedName name="P_Z_0_R_LIBELLES_SOUS_OPERATIONS_1" localSheetId="4">#REF!</definedName>
    <definedName name="P_Z_0_R_LIBELLES_SOUS_OPERATIONS_1">#REF!</definedName>
    <definedName name="P_Z_0_R_LIBELLES_SOUS_OPERATIONS_10" localSheetId="4">#REF!</definedName>
    <definedName name="P_Z_0_R_LIBELLES_SOUS_OPERATIONS_10">#REF!</definedName>
    <definedName name="P_Z_0_R_LIBELLES_SOUS_OPERATIONS_11" localSheetId="4">#REF!</definedName>
    <definedName name="P_Z_0_R_LIBELLES_SOUS_OPERATIONS_11">#REF!</definedName>
    <definedName name="P_Z_0_R_LIBELLES_SOUS_OPERATIONS_12" localSheetId="4">#REF!</definedName>
    <definedName name="P_Z_0_R_LIBELLES_SOUS_OPERATIONS_12">#REF!</definedName>
    <definedName name="P_Z_0_R_LIBELLES_SOUS_OPERATIONS_13" localSheetId="4">#REF!</definedName>
    <definedName name="P_Z_0_R_LIBELLES_SOUS_OPERATIONS_13">#REF!</definedName>
    <definedName name="P_Z_0_R_LIBELLES_SOUS_OPERATIONS_14" localSheetId="4">#REF!</definedName>
    <definedName name="P_Z_0_R_LIBELLES_SOUS_OPERATIONS_14">#REF!</definedName>
    <definedName name="P_Z_0_R_LIBELLES_SOUS_OPERATIONS_15" localSheetId="4">#REF!</definedName>
    <definedName name="P_Z_0_R_LIBELLES_SOUS_OPERATIONS_15">#REF!</definedName>
    <definedName name="P_Z_0_R_LIBELLES_SOUS_OPERATIONS_16" localSheetId="4">#REF!</definedName>
    <definedName name="P_Z_0_R_LIBELLES_SOUS_OPERATIONS_16">#REF!</definedName>
    <definedName name="P_Z_0_R_LIBELLES_SOUS_OPERATIONS_17" localSheetId="4">#REF!</definedName>
    <definedName name="P_Z_0_R_LIBELLES_SOUS_OPERATIONS_17">#REF!</definedName>
    <definedName name="P_Z_0_R_LIBELLES_SOUS_OPERATIONS_18" localSheetId="4">#REF!</definedName>
    <definedName name="P_Z_0_R_LIBELLES_SOUS_OPERATIONS_18">#REF!</definedName>
    <definedName name="P_Z_0_R_LIBELLES_SOUS_OPERATIONS_19" localSheetId="4">#REF!</definedName>
    <definedName name="P_Z_0_R_LIBELLES_SOUS_OPERATIONS_19">#REF!</definedName>
    <definedName name="P_Z_0_R_LIBELLES_SOUS_OPERATIONS_2" localSheetId="4">#REF!</definedName>
    <definedName name="P_Z_0_R_LIBELLES_SOUS_OPERATIONS_2">#REF!</definedName>
    <definedName name="P_Z_0_R_LIBELLES_SOUS_OPERATIONS_20" localSheetId="4">#REF!</definedName>
    <definedName name="P_Z_0_R_LIBELLES_SOUS_OPERATIONS_20">#REF!</definedName>
    <definedName name="P_Z_0_R_LIBELLES_SOUS_OPERATIONS_3" localSheetId="4">#REF!</definedName>
    <definedName name="P_Z_0_R_LIBELLES_SOUS_OPERATIONS_3">#REF!</definedName>
    <definedName name="P_Z_0_R_LIBELLES_SOUS_OPERATIONS_4" localSheetId="4">#REF!</definedName>
    <definedName name="P_Z_0_R_LIBELLES_SOUS_OPERATIONS_4">#REF!</definedName>
    <definedName name="P_Z_0_R_LIBELLES_SOUS_OPERATIONS_5" localSheetId="4">#REF!</definedName>
    <definedName name="P_Z_0_R_LIBELLES_SOUS_OPERATIONS_5">#REF!</definedName>
    <definedName name="P_Z_0_R_LIBELLES_SOUS_OPERATIONS_6" localSheetId="4">#REF!</definedName>
    <definedName name="P_Z_0_R_LIBELLES_SOUS_OPERATIONS_6">#REF!</definedName>
    <definedName name="P_Z_0_R_LIBELLES_SOUS_OPERATIONS_7" localSheetId="4">#REF!</definedName>
    <definedName name="P_Z_0_R_LIBELLES_SOUS_OPERATIONS_7">#REF!</definedName>
    <definedName name="P_Z_0_R_LIBELLES_SOUS_OPERATIONS_8" localSheetId="4">#REF!</definedName>
    <definedName name="P_Z_0_R_LIBELLES_SOUS_OPERATIONS_8">#REF!</definedName>
    <definedName name="P_Z_0_R_LIBELLES_SOUS_OPERATIONS_9" localSheetId="4">#REF!</definedName>
    <definedName name="P_Z_0_R_LIBELLES_SOUS_OPERATIONS_9">#REF!</definedName>
    <definedName name="P_Z_0_R_LIBELLES_UNITES" localSheetId="4">#REF!</definedName>
    <definedName name="P_Z_0_R_LIBELLES_UNITES">#REF!</definedName>
    <definedName name="P_Z_0_R_LIBELLES_UNITES_1" localSheetId="4">#REF!</definedName>
    <definedName name="P_Z_0_R_LIBELLES_UNITES_1">#REF!</definedName>
    <definedName name="P_Z_0_R_LIBELLES_UNITES_10" localSheetId="4">#REF!</definedName>
    <definedName name="P_Z_0_R_LIBELLES_UNITES_10">#REF!</definedName>
    <definedName name="P_Z_0_R_LIBELLES_UNITES_11" localSheetId="4">#REF!</definedName>
    <definedName name="P_Z_0_R_LIBELLES_UNITES_11">#REF!</definedName>
    <definedName name="P_Z_0_R_LIBELLES_UNITES_12" localSheetId="4">#REF!</definedName>
    <definedName name="P_Z_0_R_LIBELLES_UNITES_12">#REF!</definedName>
    <definedName name="P_Z_0_R_LIBELLES_UNITES_13" localSheetId="4">#REF!</definedName>
    <definedName name="P_Z_0_R_LIBELLES_UNITES_13">#REF!</definedName>
    <definedName name="P_Z_0_R_LIBELLES_UNITES_14" localSheetId="4">#REF!</definedName>
    <definedName name="P_Z_0_R_LIBELLES_UNITES_14">#REF!</definedName>
    <definedName name="P_Z_0_R_LIBELLES_UNITES_15" localSheetId="4">#REF!</definedName>
    <definedName name="P_Z_0_R_LIBELLES_UNITES_15">#REF!</definedName>
    <definedName name="P_Z_0_R_LIBELLES_UNITES_16" localSheetId="4">#REF!</definedName>
    <definedName name="P_Z_0_R_LIBELLES_UNITES_16">#REF!</definedName>
    <definedName name="P_Z_0_R_LIBELLES_UNITES_17" localSheetId="4">#REF!</definedName>
    <definedName name="P_Z_0_R_LIBELLES_UNITES_17">#REF!</definedName>
    <definedName name="P_Z_0_R_LIBELLES_UNITES_18" localSheetId="4">#REF!</definedName>
    <definedName name="P_Z_0_R_LIBELLES_UNITES_18">#REF!</definedName>
    <definedName name="P_Z_0_R_LIBELLES_UNITES_19" localSheetId="4">#REF!</definedName>
    <definedName name="P_Z_0_R_LIBELLES_UNITES_19">#REF!</definedName>
    <definedName name="P_Z_0_R_LIBELLES_UNITES_2" localSheetId="4">#REF!</definedName>
    <definedName name="P_Z_0_R_LIBELLES_UNITES_2">#REF!</definedName>
    <definedName name="P_Z_0_R_LIBELLES_UNITES_20" localSheetId="4">#REF!</definedName>
    <definedName name="P_Z_0_R_LIBELLES_UNITES_20">#REF!</definedName>
    <definedName name="P_Z_0_R_LIBELLES_UNITES_3" localSheetId="4">#REF!</definedName>
    <definedName name="P_Z_0_R_LIBELLES_UNITES_3">#REF!</definedName>
    <definedName name="P_Z_0_R_LIBELLES_UNITES_4" localSheetId="4">#REF!</definedName>
    <definedName name="P_Z_0_R_LIBELLES_UNITES_4">#REF!</definedName>
    <definedName name="P_Z_0_R_LIBELLES_UNITES_5" localSheetId="4">#REF!</definedName>
    <definedName name="P_Z_0_R_LIBELLES_UNITES_5">#REF!</definedName>
    <definedName name="P_Z_0_R_LIBELLES_UNITES_6" localSheetId="4">#REF!</definedName>
    <definedName name="P_Z_0_R_LIBELLES_UNITES_6">#REF!</definedName>
    <definedName name="P_Z_0_R_LIBELLES_UNITES_7" localSheetId="4">#REF!</definedName>
    <definedName name="P_Z_0_R_LIBELLES_UNITES_7">#REF!</definedName>
    <definedName name="P_Z_0_R_LIBELLES_UNITES_8" localSheetId="4">#REF!</definedName>
    <definedName name="P_Z_0_R_LIBELLES_UNITES_8">#REF!</definedName>
    <definedName name="P_Z_0_R_LIBELLES_UNITES_9" localSheetId="4">#REF!</definedName>
    <definedName name="P_Z_0_R_LIBELLES_UNITES_9">#REF!</definedName>
    <definedName name="P_Z_1_B_COLONNE_COMMENTAIRE" localSheetId="4">#REF!</definedName>
    <definedName name="P_Z_1_B_COLONNE_COMMENTAIRE">#REF!</definedName>
    <definedName name="P_Z_1_B_COLONNE_COMMENTAIRE_ACTIVE" localSheetId="4">#REF!</definedName>
    <definedName name="P_Z_1_B_COLONNE_COMMENTAIRE_ACTIVE">#REF!</definedName>
    <definedName name="P_Z_1_B_COLONNE_COMMENTAIRE_INDICATION" localSheetId="4">#REF!</definedName>
    <definedName name="P_Z_1_B_COLONNE_COMMENTAIRE_INDICATION">#REF!</definedName>
    <definedName name="P_Z_1_B_COLONNE_COMMENTAIRE_OBLIGATOIRE" localSheetId="4">#REF!</definedName>
    <definedName name="P_Z_1_B_COLONNE_COMMENTAIRE_OBLIGATOIRE">#REF!</definedName>
    <definedName name="P_Z_1_B_COLONNE_COMMENTAIRE_SI_LIBELLE_STANDARD" localSheetId="4">#REF!</definedName>
    <definedName name="P_Z_1_B_COLONNE_COMMENTAIRE_SI_LIBELLE_STANDARD">#REF!</definedName>
    <definedName name="P_Z_1_B_COLONNE_CT_RAISONNABLE_FOURNISSEUR_2" localSheetId="4">#REF!</definedName>
    <definedName name="P_Z_1_B_COLONNE_CT_RAISONNABLE_FOURNISSEUR_2">#REF!</definedName>
    <definedName name="P_Z_1_B_COLONNE_CT_RAISONNABLE_FOURNISSEUR_2_INDICATION" localSheetId="4">#REF!</definedName>
    <definedName name="P_Z_1_B_COLONNE_CT_RAISONNABLE_FOURNISSEUR_2_INDICATION">#REF!</definedName>
    <definedName name="P_Z_1_B_COLONNE_CT_RAISONNABLE_FOURNISSEUR_3" localSheetId="4">#REF!</definedName>
    <definedName name="P_Z_1_B_COLONNE_CT_RAISONNABLE_FOURNISSEUR_3">#REF!</definedName>
    <definedName name="P_Z_1_B_COLONNE_CT_RAISONNABLE_FOURNISSEUR_3_INDICATION" localSheetId="4">#REF!</definedName>
    <definedName name="P_Z_1_B_COLONNE_CT_RAISONNABLE_FOURNISSEUR_3_INDICATION">#REF!</definedName>
    <definedName name="P_Z_1_B_COLONNE_CT_RAISONNABLE_JUSTIFICATIF_2" localSheetId="4">#REF!</definedName>
    <definedName name="P_Z_1_B_COLONNE_CT_RAISONNABLE_JUSTIFICATIF_2">#REF!</definedName>
    <definedName name="P_Z_1_B_COLONNE_CT_RAISONNABLE_JUSTIFICATIF_2_INDICATION" localSheetId="4">#REF!</definedName>
    <definedName name="P_Z_1_B_COLONNE_CT_RAISONNABLE_JUSTIFICATIF_2_INDICATION">#REF!</definedName>
    <definedName name="P_Z_1_B_COLONNE_CT_RAISONNABLE_JUSTIFICATIF_3" localSheetId="4">#REF!</definedName>
    <definedName name="P_Z_1_B_COLONNE_CT_RAISONNABLE_JUSTIFICATIF_3">#REF!</definedName>
    <definedName name="P_Z_1_B_COLONNE_CT_RAISONNABLE_JUSTIFICATIF_3_INDICATION" localSheetId="4">#REF!</definedName>
    <definedName name="P_Z_1_B_COLONNE_CT_RAISONNABLE_JUSTIFICATIF_3_INDICATION">#REF!</definedName>
    <definedName name="P_Z_1_B_COLONNE_CT_RAISONNABLE_MARCHE" localSheetId="4">#REF!</definedName>
    <definedName name="P_Z_1_B_COLONNE_CT_RAISONNABLE_MARCHE">#REF!</definedName>
    <definedName name="P_Z_1_B_COLONNE_CT_RAISONNABLE_MARCHE_INDICATION" localSheetId="4">#REF!</definedName>
    <definedName name="P_Z_1_B_COLONNE_CT_RAISONNABLE_MARCHE_INDICATION">#REF!</definedName>
    <definedName name="P_Z_1_B_COLONNE_CT_RAISONNABLE_MT_HT_2" localSheetId="4">#REF!</definedName>
    <definedName name="P_Z_1_B_COLONNE_CT_RAISONNABLE_MT_HT_2">#REF!</definedName>
    <definedName name="P_Z_1_B_COLONNE_CT_RAISONNABLE_MT_HT_2_INDICATION" localSheetId="4">#REF!</definedName>
    <definedName name="P_Z_1_B_COLONNE_CT_RAISONNABLE_MT_HT_2_INDICATION">#REF!</definedName>
    <definedName name="P_Z_1_B_COLONNE_CT_RAISONNABLE_MT_HT_3" localSheetId="4">#REF!</definedName>
    <definedName name="P_Z_1_B_COLONNE_CT_RAISONNABLE_MT_HT_3">#REF!</definedName>
    <definedName name="P_Z_1_B_COLONNE_CT_RAISONNABLE_MT_HT_3_INDICATION" localSheetId="4">#REF!</definedName>
    <definedName name="P_Z_1_B_COLONNE_CT_RAISONNABLE_MT_HT_3_INDICATION">#REF!</definedName>
    <definedName name="P_Z_1_B_COLONNE_CT_RAISONNABLE_MT_TVA_2" localSheetId="4">#REF!</definedName>
    <definedName name="P_Z_1_B_COLONNE_CT_RAISONNABLE_MT_TVA_2">#REF!</definedName>
    <definedName name="P_Z_1_B_COLONNE_CT_RAISONNABLE_MT_TVA_2_INDICATION" localSheetId="4">#REF!</definedName>
    <definedName name="P_Z_1_B_COLONNE_CT_RAISONNABLE_MT_TVA_2_INDICATION">#REF!</definedName>
    <definedName name="P_Z_1_B_COLONNE_CT_RAISONNABLE_MT_TVA_3" localSheetId="4">#REF!</definedName>
    <definedName name="P_Z_1_B_COLONNE_CT_RAISONNABLE_MT_TVA_3">#REF!</definedName>
    <definedName name="P_Z_1_B_COLONNE_CT_RAISONNABLE_MT_TVA_3_INDICATION" localSheetId="4">#REF!</definedName>
    <definedName name="P_Z_1_B_COLONNE_CT_RAISONNABLE_MT_TVA_3_INDICATION">#REF!</definedName>
    <definedName name="P_Z_1_B_COLONNE_DESCRIPTION" localSheetId="4">#REF!</definedName>
    <definedName name="P_Z_1_B_COLONNE_DESCRIPTION">#REF!</definedName>
    <definedName name="P_Z_1_B_COLONNE_DESCRIPTION_INDICATION" localSheetId="4">#REF!</definedName>
    <definedName name="P_Z_1_B_COLONNE_DESCRIPTION_INDICATION">#REF!</definedName>
    <definedName name="P_Z_1_B_COLONNE_FOURNISSEUR" localSheetId="4">#REF!</definedName>
    <definedName name="P_Z_1_B_COLONNE_FOURNISSEUR">#REF!</definedName>
    <definedName name="P_Z_1_B_COLONNE_FOURNISSEUR_INDICATION" localSheetId="4">#REF!</definedName>
    <definedName name="P_Z_1_B_COLONNE_FOURNISSEUR_INDICATION">#REF!</definedName>
    <definedName name="P_Z_1_B_COLONNE_JUSTIFICATIF" localSheetId="4">#REF!</definedName>
    <definedName name="P_Z_1_B_COLONNE_JUSTIFICATIF">#REF!</definedName>
    <definedName name="P_Z_1_B_COLONNE_JUSTIFICATIF_INDICATION" localSheetId="4">#REF!</definedName>
    <definedName name="P_Z_1_B_COLONNE_JUSTIFICATIF_INDICATION">#REF!</definedName>
    <definedName name="P_Z_1_B_COLONNE_MOTIFS_INELIGIBILITE_LIBELLE_STANDARD" localSheetId="4">#REF!</definedName>
    <definedName name="P_Z_1_B_COLONNE_MOTIFS_INELIGIBILITE_LIBELLE_STANDARD">#REF!</definedName>
    <definedName name="P_Z_1_B_COLONNE_MT_ELIGIBLE_LIBELLE_STANDARD" localSheetId="4">#REF!</definedName>
    <definedName name="P_Z_1_B_COLONNE_MT_ELIGIBLE_LIBELLE_STANDARD">#REF!</definedName>
    <definedName name="P_Z_1_B_COLONNE_MT_INELIGIBLE_LIBELLE_STANDARD" localSheetId="4">#REF!</definedName>
    <definedName name="P_Z_1_B_COLONNE_MT_INELIGIBLE_LIBELLE_STANDARD">#REF!</definedName>
    <definedName name="P_Z_1_B_COLONNE_MT_MAX_ACTIVE" localSheetId="4">#REF!</definedName>
    <definedName name="P_Z_1_B_COLONNE_MT_MAX_ACTIVE">#REF!</definedName>
    <definedName name="P_Z_1_B_COLONNE_MT_MAX_LIBELLE_STANDARD" localSheetId="4">#REF!</definedName>
    <definedName name="P_Z_1_B_COLONNE_MT_MAX_LIBELLE_STANDARD">#REF!</definedName>
    <definedName name="P_Z_1_B_COLONNE_MT_PRESENTE_HT" localSheetId="4">#REF!</definedName>
    <definedName name="P_Z_1_B_COLONNE_MT_PRESENTE_HT">#REF!</definedName>
    <definedName name="P_Z_1_B_COLONNE_MT_PRESENTE_HT_INDICATION" localSheetId="4">#REF!</definedName>
    <definedName name="P_Z_1_B_COLONNE_MT_PRESENTE_HT_INDICATION">#REF!</definedName>
    <definedName name="P_Z_1_B_COLONNE_MT_PRESENTE_TVA" localSheetId="4">#REF!</definedName>
    <definedName name="P_Z_1_B_COLONNE_MT_PRESENTE_TVA">#REF!</definedName>
    <definedName name="P_Z_1_B_COLONNE_MT_PRESENTE_TVA_INDICATION" localSheetId="4">#REF!</definedName>
    <definedName name="P_Z_1_B_COLONNE_MT_PRESENTE_TVA_INDICATION">#REF!</definedName>
    <definedName name="P_Z_1_B_COLONNE_MT_RAISONNABLE_LIBELLE_STANDARD" localSheetId="4">#REF!</definedName>
    <definedName name="P_Z_1_B_COLONNE_MT_RAISONNABLE_LIBELLE_STANDARD">#REF!</definedName>
    <definedName name="P_Z_1_B_COLONNE_POSTE" localSheetId="4">#REF!</definedName>
    <definedName name="P_Z_1_B_COLONNE_POSTE">#REF!</definedName>
    <definedName name="P_Z_1_B_COLONNE_POSTE_INDICATION" localSheetId="4">#REF!</definedName>
    <definedName name="P_Z_1_B_COLONNE_POSTE_INDICATION">#REF!</definedName>
    <definedName name="P_Z_1_B_COLONNE_QUANTITE" localSheetId="4">#REF!</definedName>
    <definedName name="P_Z_1_B_COLONNE_QUANTITE">#REF!</definedName>
    <definedName name="P_Z_1_B_COLONNE_QUANTITE_ACTIVE" localSheetId="4">#REF!</definedName>
    <definedName name="P_Z_1_B_COLONNE_QUANTITE_ACTIVE">#REF!</definedName>
    <definedName name="P_Z_1_B_COLONNE_QUANTITE_INDICATION" localSheetId="4">#REF!</definedName>
    <definedName name="P_Z_1_B_COLONNE_QUANTITE_INDICATION">#REF!</definedName>
    <definedName name="P_Z_1_B_COLONNE_QUANTITE_OBLIGATOIRE" localSheetId="4">#REF!</definedName>
    <definedName name="P_Z_1_B_COLONNE_QUANTITE_OBLIGATOIRE">#REF!</definedName>
    <definedName name="P_Z_1_B_COLONNE_SOUS_OPERATION" localSheetId="4">#REF!</definedName>
    <definedName name="P_Z_1_B_COLONNE_SOUS_OPERATION">#REF!</definedName>
    <definedName name="P_Z_1_B_COLONNE_SOUS_OPERATION_INDICATION" localSheetId="4">#REF!</definedName>
    <definedName name="P_Z_1_B_COLONNE_SOUS_OPERATION_INDICATION">#REF!</definedName>
    <definedName name="P_Z_1_B_COLONNE_UNITE" localSheetId="4">#REF!</definedName>
    <definedName name="P_Z_1_B_COLONNE_UNITE">#REF!</definedName>
    <definedName name="P_Z_1_B_COLONNE_UNITE_ACTIVE" localSheetId="4">#REF!</definedName>
    <definedName name="P_Z_1_B_COLONNE_UNITE_ACTIVE">#REF!</definedName>
    <definedName name="P_Z_1_B_COLONNE_UNITE_INDICATION" localSheetId="4">#REF!</definedName>
    <definedName name="P_Z_1_B_COLONNE_UNITE_INDICATION">#REF!</definedName>
    <definedName name="P_Z_1_B_COLONNE_UNITE_OBLIGATOIRE" localSheetId="4">#REF!</definedName>
    <definedName name="P_Z_1_B_COLONNE_UNITE_OBLIGATOIRE">#REF!</definedName>
    <definedName name="P_Z_1_B_EXEMPLE_UTILISATION" localSheetId="4">#REF!</definedName>
    <definedName name="P_Z_1_B_EXEMPLE_UTILISATION">#REF!</definedName>
    <definedName name="P_Z_1_B_INTITULE_DEPENSES_DEVIS_STANDARD" localSheetId="4">#REF!</definedName>
    <definedName name="P_Z_1_B_INTITULE_DEPENSES_DEVIS_STANDARD">#REF!</definedName>
    <definedName name="P_Z_1_B_UFD" localSheetId="4">#REF!</definedName>
    <definedName name="P_Z_1_B_UFD">#REF!</definedName>
    <definedName name="P_Z_1_B_ULD" localSheetId="4">#REF!</definedName>
    <definedName name="P_Z_1_B_ULD">#REF!</definedName>
    <definedName name="P_Z_1_B_UTILISATION_FILTRE_DESCRIPTIONS" localSheetId="4">#REF!</definedName>
    <definedName name="P_Z_1_B_UTILISATION_FILTRE_DESCRIPTIONS">#REF!</definedName>
    <definedName name="P_Z_1_B_UTILISATION_FILTRE_POSTES" localSheetId="4">#REF!</definedName>
    <definedName name="P_Z_1_B_UTILISATION_FILTRE_POSTES">#REF!</definedName>
    <definedName name="P_Z_1_B_UTILISATION_FILTRE_SOUS_OPERATIONS" localSheetId="4">#REF!</definedName>
    <definedName name="P_Z_1_B_UTILISATION_FILTRE_SOUS_OPERATIONS">#REF!</definedName>
    <definedName name="P_Z_1_B_UTILISATION_FILTRE_UNITES" localSheetId="4">#REF!</definedName>
    <definedName name="P_Z_1_B_UTILISATION_FILTRE_UNITES">#REF!</definedName>
    <definedName name="P_Z_1_B_UTILISATION_LIBELLES_DESCRIPTIONS" localSheetId="4">#REF!</definedName>
    <definedName name="P_Z_1_B_UTILISATION_LIBELLES_DESCRIPTIONS">#REF!</definedName>
    <definedName name="P_Z_1_N_COLONNE_COMMENTAIRE_INDICATION" localSheetId="4">#REF!</definedName>
    <definedName name="P_Z_1_N_COLONNE_COMMENTAIRE_INDICATION">#REF!</definedName>
    <definedName name="P_Z_1_N_COLONNE_COMMENTAIRE_INDICATION_STANDARD" localSheetId="4">#REF!</definedName>
    <definedName name="P_Z_1_N_COLONNE_COMMENTAIRE_INDICATION_STANDARD">#REF!</definedName>
    <definedName name="P_Z_1_N_COLONNE_COMMENTAIRE_SI_LIBELLE_DEFAUT" localSheetId="4">#REF!</definedName>
    <definedName name="P_Z_1_N_COLONNE_COMMENTAIRE_SI_LIBELLE_DEFAUT">#REF!</definedName>
    <definedName name="P_Z_1_N_COLONNE_COMMENTAIRE_SI_LIBELLE_STANDARD" localSheetId="4">#REF!</definedName>
    <definedName name="P_Z_1_N_COLONNE_COMMENTAIRE_SI_LIBELLE_STANDARD">#REF!</definedName>
    <definedName name="P_Z_1_N_COLONNE_COMMENTAIRE_SPECIFIQUE" localSheetId="4">#REF!</definedName>
    <definedName name="P_Z_1_N_COLONNE_COMMENTAIRE_SPECIFIQUE">#REF!</definedName>
    <definedName name="P_Z_1_N_COLONNE_COMMENTAIRE_STANDARD" localSheetId="4">#REF!</definedName>
    <definedName name="P_Z_1_N_COLONNE_COMMENTAIRE_STANDARD">#REF!</definedName>
    <definedName name="P_Z_1_N_COLONNE_CT_RAISONNABLE_FOURNISSEUR_2_INDICATION" localSheetId="4">#REF!</definedName>
    <definedName name="P_Z_1_N_COLONNE_CT_RAISONNABLE_FOURNISSEUR_2_INDICATION">#REF!</definedName>
    <definedName name="P_Z_1_N_COLONNE_CT_RAISONNABLE_FOURNISSEUR_2_INDICATION_STANDARD" localSheetId="4">#REF!</definedName>
    <definedName name="P_Z_1_N_COLONNE_CT_RAISONNABLE_FOURNISSEUR_2_INDICATION_STANDARD">#REF!</definedName>
    <definedName name="P_Z_1_N_COLONNE_CT_RAISONNABLE_FOURNISSEUR_2_SPECIFIQUE" localSheetId="4">#REF!</definedName>
    <definedName name="P_Z_1_N_COLONNE_CT_RAISONNABLE_FOURNISSEUR_2_SPECIFIQUE">#REF!</definedName>
    <definedName name="P_Z_1_N_COLONNE_CT_RAISONNABLE_FOURNISSEUR_2_STANDARD" localSheetId="4">#REF!</definedName>
    <definedName name="P_Z_1_N_COLONNE_CT_RAISONNABLE_FOURNISSEUR_2_STANDARD">#REF!</definedName>
    <definedName name="P_Z_1_N_COLONNE_CT_RAISONNABLE_FOURNISSEUR_3_INDICATION" localSheetId="4">#REF!</definedName>
    <definedName name="P_Z_1_N_COLONNE_CT_RAISONNABLE_FOURNISSEUR_3_INDICATION">#REF!</definedName>
    <definedName name="P_Z_1_N_COLONNE_CT_RAISONNABLE_FOURNISSEUR_3_INDICATION_STANDARD" localSheetId="4">#REF!</definedName>
    <definedName name="P_Z_1_N_COLONNE_CT_RAISONNABLE_FOURNISSEUR_3_INDICATION_STANDARD">#REF!</definedName>
    <definedName name="P_Z_1_N_COLONNE_CT_RAISONNABLE_FOURNISSEUR_3_SPECIFIQUE" localSheetId="4">#REF!</definedName>
    <definedName name="P_Z_1_N_COLONNE_CT_RAISONNABLE_FOURNISSEUR_3_SPECIFIQUE">#REF!</definedName>
    <definedName name="P_Z_1_N_COLONNE_CT_RAISONNABLE_FOURNISSEUR_3_STANDARD" localSheetId="4">#REF!</definedName>
    <definedName name="P_Z_1_N_COLONNE_CT_RAISONNABLE_FOURNISSEUR_3_STANDARD">#REF!</definedName>
    <definedName name="P_Z_1_N_COLONNE_CT_RAISONNABLE_JUSTIFICATIF_2_INDICATION" localSheetId="4">#REF!</definedName>
    <definedName name="P_Z_1_N_COLONNE_CT_RAISONNABLE_JUSTIFICATIF_2_INDICATION">#REF!</definedName>
    <definedName name="P_Z_1_N_COLONNE_CT_RAISONNABLE_JUSTIFICATIF_2_INDICATION_STANDARD" localSheetId="4">#REF!</definedName>
    <definedName name="P_Z_1_N_COLONNE_CT_RAISONNABLE_JUSTIFICATIF_2_INDICATION_STANDARD">#REF!</definedName>
    <definedName name="P_Z_1_N_COLONNE_CT_RAISONNABLE_JUSTIFICATIF_2_SPECIFIQUE" localSheetId="4">#REF!</definedName>
    <definedName name="P_Z_1_N_COLONNE_CT_RAISONNABLE_JUSTIFICATIF_2_SPECIFIQUE">#REF!</definedName>
    <definedName name="P_Z_1_N_COLONNE_CT_RAISONNABLE_JUSTIFICATIF_2_STANDARD" localSheetId="4">#REF!</definedName>
    <definedName name="P_Z_1_N_COLONNE_CT_RAISONNABLE_JUSTIFICATIF_2_STANDARD">#REF!</definedName>
    <definedName name="P_Z_1_N_COLONNE_CT_RAISONNABLE_JUSTIFICATIF_3_INDICATION" localSheetId="4">#REF!</definedName>
    <definedName name="P_Z_1_N_COLONNE_CT_RAISONNABLE_JUSTIFICATIF_3_INDICATION">#REF!</definedName>
    <definedName name="P_Z_1_N_COLONNE_CT_RAISONNABLE_JUSTIFICATIF_3_INDICATION_STANDARD" localSheetId="4">#REF!</definedName>
    <definedName name="P_Z_1_N_COLONNE_CT_RAISONNABLE_JUSTIFICATIF_3_INDICATION_STANDARD">#REF!</definedName>
    <definedName name="P_Z_1_N_COLONNE_CT_RAISONNABLE_JUSTIFICATIF_3_SPECIFIQUE" localSheetId="4">#REF!</definedName>
    <definedName name="P_Z_1_N_COLONNE_CT_RAISONNABLE_JUSTIFICATIF_3_SPECIFIQUE">#REF!</definedName>
    <definedName name="P_Z_1_N_COLONNE_CT_RAISONNABLE_JUSTIFICATIF_3_STANDARD" localSheetId="4">#REF!</definedName>
    <definedName name="P_Z_1_N_COLONNE_CT_RAISONNABLE_JUSTIFICATIF_3_STANDARD">#REF!</definedName>
    <definedName name="P_Z_1_N_COLONNE_CT_RAISONNABLE_MARCHE_INDICATION" localSheetId="4">#REF!</definedName>
    <definedName name="P_Z_1_N_COLONNE_CT_RAISONNABLE_MARCHE_INDICATION">#REF!</definedName>
    <definedName name="P_Z_1_N_COLONNE_CT_RAISONNABLE_MARCHE_INDICATION_STANDARD" localSheetId="4">#REF!</definedName>
    <definedName name="P_Z_1_N_COLONNE_CT_RAISONNABLE_MARCHE_INDICATION_STANDARD">#REF!</definedName>
    <definedName name="P_Z_1_N_COLONNE_CT_RAISONNABLE_MARCHE_SPECIFIQUE" localSheetId="4">#REF!</definedName>
    <definedName name="P_Z_1_N_COLONNE_CT_RAISONNABLE_MARCHE_SPECIFIQUE">#REF!</definedName>
    <definedName name="P_Z_1_N_COLONNE_CT_RAISONNABLE_MARCHE_STANDARD" localSheetId="4">#REF!</definedName>
    <definedName name="P_Z_1_N_COLONNE_CT_RAISONNABLE_MARCHE_STANDARD">#REF!</definedName>
    <definedName name="P_Z_1_N_COLONNE_CT_RAISONNABLE_MT_HT_2_INDICATION" localSheetId="4">#REF!</definedName>
    <definedName name="P_Z_1_N_COLONNE_CT_RAISONNABLE_MT_HT_2_INDICATION">#REF!</definedName>
    <definedName name="P_Z_1_N_COLONNE_CT_RAISONNABLE_MT_HT_2_INDICATION_STANDARD" localSheetId="4">#REF!</definedName>
    <definedName name="P_Z_1_N_COLONNE_CT_RAISONNABLE_MT_HT_2_INDICATION_STANDARD">#REF!</definedName>
    <definedName name="P_Z_1_N_COLONNE_CT_RAISONNABLE_MT_HT_2_SPECIFIQUE" localSheetId="4">#REF!</definedName>
    <definedName name="P_Z_1_N_COLONNE_CT_RAISONNABLE_MT_HT_2_SPECIFIQUE">#REF!</definedName>
    <definedName name="P_Z_1_N_COLONNE_CT_RAISONNABLE_MT_HT_2_STANDARD" localSheetId="4">#REF!</definedName>
    <definedName name="P_Z_1_N_COLONNE_CT_RAISONNABLE_MT_HT_2_STANDARD">#REF!</definedName>
    <definedName name="P_Z_1_N_COLONNE_CT_RAISONNABLE_MT_HT_3_INDICATION" localSheetId="4">#REF!</definedName>
    <definedName name="P_Z_1_N_COLONNE_CT_RAISONNABLE_MT_HT_3_INDICATION">#REF!</definedName>
    <definedName name="P_Z_1_N_COLONNE_CT_RAISONNABLE_MT_HT_3_INDICATION_STANDARD" localSheetId="4">#REF!</definedName>
    <definedName name="P_Z_1_N_COLONNE_CT_RAISONNABLE_MT_HT_3_INDICATION_STANDARD">#REF!</definedName>
    <definedName name="P_Z_1_N_COLONNE_CT_RAISONNABLE_MT_HT_3_SPECIFIQUE" localSheetId="4">#REF!</definedName>
    <definedName name="P_Z_1_N_COLONNE_CT_RAISONNABLE_MT_HT_3_SPECIFIQUE">#REF!</definedName>
    <definedName name="P_Z_1_N_COLONNE_CT_RAISONNABLE_MT_HT_3_STANDARD" localSheetId="4">#REF!</definedName>
    <definedName name="P_Z_1_N_COLONNE_CT_RAISONNABLE_MT_HT_3_STANDARD">#REF!</definedName>
    <definedName name="P_Z_1_N_COLONNE_CT_RAISONNABLE_MT_TVA_2_INDICATION" localSheetId="4">#REF!</definedName>
    <definedName name="P_Z_1_N_COLONNE_CT_RAISONNABLE_MT_TVA_2_INDICATION">#REF!</definedName>
    <definedName name="P_Z_1_N_COLONNE_CT_RAISONNABLE_MT_TVA_2_INDICATION_STANDARD" localSheetId="4">#REF!</definedName>
    <definedName name="P_Z_1_N_COLONNE_CT_RAISONNABLE_MT_TVA_2_INDICATION_STANDARD">#REF!</definedName>
    <definedName name="P_Z_1_N_COLONNE_CT_RAISONNABLE_MT_TVA_2_SPECIFIQUE" localSheetId="4">#REF!</definedName>
    <definedName name="P_Z_1_N_COLONNE_CT_RAISONNABLE_MT_TVA_2_SPECIFIQUE">#REF!</definedName>
    <definedName name="P_Z_1_N_COLONNE_CT_RAISONNABLE_MT_TVA_2_STANDARD" localSheetId="4">#REF!</definedName>
    <definedName name="P_Z_1_N_COLONNE_CT_RAISONNABLE_MT_TVA_2_STANDARD">#REF!</definedName>
    <definedName name="P_Z_1_N_COLONNE_CT_RAISONNABLE_MT_TVA_3_INDICATION" localSheetId="4">#REF!</definedName>
    <definedName name="P_Z_1_N_COLONNE_CT_RAISONNABLE_MT_TVA_3_INDICATION">#REF!</definedName>
    <definedName name="P_Z_1_N_COLONNE_CT_RAISONNABLE_MT_TVA_3_INDICATION_STANDARD" localSheetId="4">#REF!</definedName>
    <definedName name="P_Z_1_N_COLONNE_CT_RAISONNABLE_MT_TVA_3_INDICATION_STANDARD">#REF!</definedName>
    <definedName name="P_Z_1_N_COLONNE_CT_RAISONNABLE_MT_TVA_3_SPECIFIQUE" localSheetId="4">#REF!</definedName>
    <definedName name="P_Z_1_N_COLONNE_CT_RAISONNABLE_MT_TVA_3_SPECIFIQUE">#REF!</definedName>
    <definedName name="P_Z_1_N_COLONNE_CT_RAISONNABLE_MT_TVA_3_STANDARD" localSheetId="4">#REF!</definedName>
    <definedName name="P_Z_1_N_COLONNE_CT_RAISONNABLE_MT_TVA_3_STANDARD">#REF!</definedName>
    <definedName name="P_Z_1_N_COLONNE_DESCRIPTION_INDICATION" localSheetId="4">#REF!</definedName>
    <definedName name="P_Z_1_N_COLONNE_DESCRIPTION_INDICATION">#REF!</definedName>
    <definedName name="P_Z_1_N_COLONNE_DESCRIPTION_INDICATION_STANDARD" localSheetId="4">#REF!</definedName>
    <definedName name="P_Z_1_N_COLONNE_DESCRIPTION_INDICATION_STANDARD">#REF!</definedName>
    <definedName name="P_Z_1_N_COLONNE_DESCRIPTION_SPECIFIQUE" localSheetId="4">#REF!</definedName>
    <definedName name="P_Z_1_N_COLONNE_DESCRIPTION_SPECIFIQUE">#REF!</definedName>
    <definedName name="P_Z_1_N_COLONNE_DESCRIPTION_STANDARD" localSheetId="4">#REF!</definedName>
    <definedName name="P_Z_1_N_COLONNE_DESCRIPTION_STANDARD">#REF!</definedName>
    <definedName name="P_Z_1_N_COLONNE_FOURNISSEUR_INDICATION" localSheetId="4">#REF!</definedName>
    <definedName name="P_Z_1_N_COLONNE_FOURNISSEUR_INDICATION">#REF!</definedName>
    <definedName name="P_Z_1_N_COLONNE_FOURNISSEUR_INDICATION_STANDARD" localSheetId="4">#REF!</definedName>
    <definedName name="P_Z_1_N_COLONNE_FOURNISSEUR_INDICATION_STANDARD">#REF!</definedName>
    <definedName name="P_Z_1_N_COLONNE_FOURNISSEUR_SPECIFIQUE" localSheetId="4">#REF!</definedName>
    <definedName name="P_Z_1_N_COLONNE_FOURNISSEUR_SPECIFIQUE">#REF!</definedName>
    <definedName name="P_Z_1_N_COLONNE_FOURNISSEUR_STANDARD" localSheetId="4">#REF!</definedName>
    <definedName name="P_Z_1_N_COLONNE_FOURNISSEUR_STANDARD">#REF!</definedName>
    <definedName name="P_Z_1_N_COLONNE_JUSTIFICATIF_INDICATION" localSheetId="4">#REF!</definedName>
    <definedName name="P_Z_1_N_COLONNE_JUSTIFICATIF_INDICATION">#REF!</definedName>
    <definedName name="P_Z_1_N_COLONNE_JUSTIFICATIF_INDICATION_STANDARD" localSheetId="4">#REF!</definedName>
    <definedName name="P_Z_1_N_COLONNE_JUSTIFICATIF_INDICATION_STANDARD">#REF!</definedName>
    <definedName name="P_Z_1_N_COLONNE_JUSTIFICATIF_SPECIFIQUE" localSheetId="4">#REF!</definedName>
    <definedName name="P_Z_1_N_COLONNE_JUSTIFICATIF_SPECIFIQUE">#REF!</definedName>
    <definedName name="P_Z_1_N_COLONNE_JUSTIFICATIF_STANDARD" localSheetId="4">#REF!</definedName>
    <definedName name="P_Z_1_N_COLONNE_JUSTIFICATIF_STANDARD">#REF!</definedName>
    <definedName name="P_Z_1_N_COLONNE_MOTIFS_INELIGIBILITE_LIBELLE_DEFAUT" localSheetId="4">#REF!</definedName>
    <definedName name="P_Z_1_N_COLONNE_MOTIFS_INELIGIBILITE_LIBELLE_DEFAUT">#REF!</definedName>
    <definedName name="P_Z_1_N_COLONNE_MOTIFS_INELIGIBILITE_LIBELLE_STANDARD" localSheetId="4">#REF!</definedName>
    <definedName name="P_Z_1_N_COLONNE_MOTIFS_INELIGIBILITE_LIBELLE_STANDARD">#REF!</definedName>
    <definedName name="P_Z_1_N_COLONNE_MT_ELIGIBLE_LIBELLE_DEFAUT" localSheetId="4">#REF!</definedName>
    <definedName name="P_Z_1_N_COLONNE_MT_ELIGIBLE_LIBELLE_DEFAUT">#REF!</definedName>
    <definedName name="P_Z_1_N_COLONNE_MT_ELIGIBLE_LIBELLE_STANDARD" localSheetId="4">#REF!</definedName>
    <definedName name="P_Z_1_N_COLONNE_MT_ELIGIBLE_LIBELLE_STANDARD">#REF!</definedName>
    <definedName name="P_Z_1_N_COLONNE_MT_INELIGIBLE_LIBELLE_DEFAUT" localSheetId="4">#REF!</definedName>
    <definedName name="P_Z_1_N_COLONNE_MT_INELIGIBLE_LIBELLE_DEFAUT">#REF!</definedName>
    <definedName name="P_Z_1_N_COLONNE_MT_INELIGIBLE_LIBELLE_STANDARD" localSheetId="4">#REF!</definedName>
    <definedName name="P_Z_1_N_COLONNE_MT_INELIGIBLE_LIBELLE_STANDARD">#REF!</definedName>
    <definedName name="P_Z_1_N_COLONNE_MT_MAX_LIBELLE_DEFAUT" localSheetId="4">#REF!</definedName>
    <definedName name="P_Z_1_N_COLONNE_MT_MAX_LIBELLE_DEFAUT">#REF!</definedName>
    <definedName name="P_Z_1_N_COLONNE_MT_MAX_LIBELLE_STANDARD" localSheetId="4">#REF!</definedName>
    <definedName name="P_Z_1_N_COLONNE_MT_MAX_LIBELLE_STANDARD">#REF!</definedName>
    <definedName name="P_Z_1_N_COLONNE_MT_PRESENTE_HT_INDICATION" localSheetId="4">#REF!</definedName>
    <definedName name="P_Z_1_N_COLONNE_MT_PRESENTE_HT_INDICATION">#REF!</definedName>
    <definedName name="P_Z_1_N_COLONNE_MT_PRESENTE_HT_INDICATION_STANDARD" localSheetId="4">#REF!</definedName>
    <definedName name="P_Z_1_N_COLONNE_MT_PRESENTE_HT_INDICATION_STANDARD">#REF!</definedName>
    <definedName name="P_Z_1_N_COLONNE_MT_PRESENTE_HT_SPECIFIQUE" localSheetId="4">#REF!</definedName>
    <definedName name="P_Z_1_N_COLONNE_MT_PRESENTE_HT_SPECIFIQUE">#REF!</definedName>
    <definedName name="P_Z_1_N_COLONNE_MT_PRESENTE_HT_STANDARD" localSheetId="4">#REF!</definedName>
    <definedName name="P_Z_1_N_COLONNE_MT_PRESENTE_HT_STANDARD">#REF!</definedName>
    <definedName name="P_Z_1_N_COLONNE_MT_PRESENTE_TVA_INDICATION" localSheetId="4">#REF!</definedName>
    <definedName name="P_Z_1_N_COLONNE_MT_PRESENTE_TVA_INDICATION">#REF!</definedName>
    <definedName name="P_Z_1_N_COLONNE_MT_PRESENTE_TVA_INDICATION_STANDARD" localSheetId="4">#REF!</definedName>
    <definedName name="P_Z_1_N_COLONNE_MT_PRESENTE_TVA_INDICATION_STANDARD">#REF!</definedName>
    <definedName name="P_Z_1_N_COLONNE_MT_PRESENTE_TVA_SPECIFIQUE" localSheetId="4">#REF!</definedName>
    <definedName name="P_Z_1_N_COLONNE_MT_PRESENTE_TVA_SPECIFIQUE">#REF!</definedName>
    <definedName name="P_Z_1_N_COLONNE_MT_PRESENTE_TVA_STANDARD" localSheetId="4">#REF!</definedName>
    <definedName name="P_Z_1_N_COLONNE_MT_PRESENTE_TVA_STANDARD">#REF!</definedName>
    <definedName name="P_Z_1_N_COLONNE_MT_RAISONNABLE_DEFAUT" localSheetId="4">#REF!</definedName>
    <definedName name="P_Z_1_N_COLONNE_MT_RAISONNABLE_DEFAUT">#REF!</definedName>
    <definedName name="P_Z_1_N_COLONNE_MT_RAISONNABLE_STANDARD" localSheetId="4">#REF!</definedName>
    <definedName name="P_Z_1_N_COLONNE_MT_RAISONNABLE_STANDARD">#REF!</definedName>
    <definedName name="P_Z_1_N_COLONNE_POSTE_INDICATION" localSheetId="4">#REF!</definedName>
    <definedName name="P_Z_1_N_COLONNE_POSTE_INDICATION">#REF!</definedName>
    <definedName name="P_Z_1_N_COLONNE_POSTE_INDICATION_STANDARD" localSheetId="4">#REF!</definedName>
    <definedName name="P_Z_1_N_COLONNE_POSTE_INDICATION_STANDARD">#REF!</definedName>
    <definedName name="P_Z_1_N_COLONNE_POSTE_SPECIFIQUE" localSheetId="4">#REF!</definedName>
    <definedName name="P_Z_1_N_COLONNE_POSTE_SPECIFIQUE">#REF!</definedName>
    <definedName name="P_Z_1_N_COLONNE_POSTE_STANDARD" localSheetId="4">#REF!</definedName>
    <definedName name="P_Z_1_N_COLONNE_POSTE_STANDARD">#REF!</definedName>
    <definedName name="P_Z_1_N_COLONNE_QUANTITE_INDICATION" localSheetId="4">#REF!</definedName>
    <definedName name="P_Z_1_N_COLONNE_QUANTITE_INDICATION">#REF!</definedName>
    <definedName name="P_Z_1_N_COLONNE_QUANTITE_INDICATION_STANDARD" localSheetId="4">#REF!</definedName>
    <definedName name="P_Z_1_N_COLONNE_QUANTITE_INDICATION_STANDARD">#REF!</definedName>
    <definedName name="P_Z_1_N_COLONNE_QUANTITE_SPECIFIQUE" localSheetId="4">#REF!</definedName>
    <definedName name="P_Z_1_N_COLONNE_QUANTITE_SPECIFIQUE">#REF!</definedName>
    <definedName name="P_Z_1_N_COLONNE_QUANTITE_STANDARD" localSheetId="4">#REF!</definedName>
    <definedName name="P_Z_1_N_COLONNE_QUANTITE_STANDARD">#REF!</definedName>
    <definedName name="P_Z_1_N_COLONNE_SOUS_OPERATION_INDICATION" localSheetId="4">#REF!</definedName>
    <definedName name="P_Z_1_N_COLONNE_SOUS_OPERATION_INDICATION">#REF!</definedName>
    <definedName name="P_Z_1_N_COLONNE_SOUS_OPERATION_INDICATION_STANDARD" localSheetId="4">#REF!</definedName>
    <definedName name="P_Z_1_N_COLONNE_SOUS_OPERATION_INDICATION_STANDARD">#REF!</definedName>
    <definedName name="P_Z_1_N_COLONNE_SOUS_OPERATION_SPECIFIQUE" localSheetId="4">#REF!</definedName>
    <definedName name="P_Z_1_N_COLONNE_SOUS_OPERATION_SPECIFIQUE">#REF!</definedName>
    <definedName name="P_Z_1_N_COLONNE_SOUS_OPERATION_STANDARD" localSheetId="4">#REF!</definedName>
    <definedName name="P_Z_1_N_COLONNE_SOUS_OPERATION_STANDARD">#REF!</definedName>
    <definedName name="P_Z_1_N_COLONNE_UNITE_INDICATION" localSheetId="4">#REF!</definedName>
    <definedName name="P_Z_1_N_COLONNE_UNITE_INDICATION">#REF!</definedName>
    <definedName name="P_Z_1_N_COLONNE_UNITE_INDICATION_STANDARD" localSheetId="4">#REF!</definedName>
    <definedName name="P_Z_1_N_COLONNE_UNITE_INDICATION_STANDARD">#REF!</definedName>
    <definedName name="P_Z_1_N_COLONNE_UNITE_SPECIFIQUE" localSheetId="4">#REF!</definedName>
    <definedName name="P_Z_1_N_COLONNE_UNITE_SPECIFIQUE">#REF!</definedName>
    <definedName name="P_Z_1_N_COLONNE_UNITE_STANDARD" localSheetId="4">#REF!</definedName>
    <definedName name="P_Z_1_N_COLONNE_UNITE_STANDARD">#REF!</definedName>
    <definedName name="P_Z_1_N_CONSIGNE_DEPENSES_DEVIS" localSheetId="4">#REF!</definedName>
    <definedName name="P_Z_1_N_CONSIGNE_DEPENSES_DEVIS">#REF!</definedName>
    <definedName name="P_Z_1_N_EXEMPLE_COMMENTAIRE" localSheetId="4">#REF!</definedName>
    <definedName name="P_Z_1_N_EXEMPLE_COMMENTAIRE">#REF!</definedName>
    <definedName name="P_Z_1_N_EXEMPLE_CT_RAISONNABLE_FOURNISSEUR_2" localSheetId="4">#REF!</definedName>
    <definedName name="P_Z_1_N_EXEMPLE_CT_RAISONNABLE_FOURNISSEUR_2">#REF!</definedName>
    <definedName name="P_Z_1_N_EXEMPLE_CT_RAISONNABLE_FOURNISSEUR_3" localSheetId="4">#REF!</definedName>
    <definedName name="P_Z_1_N_EXEMPLE_CT_RAISONNABLE_FOURNISSEUR_3">#REF!</definedName>
    <definedName name="P_Z_1_N_EXEMPLE_CT_RAISONNABLE_JUSTIFICATIF_2" localSheetId="4">#REF!</definedName>
    <definedName name="P_Z_1_N_EXEMPLE_CT_RAISONNABLE_JUSTIFICATIF_2">#REF!</definedName>
    <definedName name="P_Z_1_N_EXEMPLE_CT_RAISONNABLE_JUSTIFICATIF_3" localSheetId="4">#REF!</definedName>
    <definedName name="P_Z_1_N_EXEMPLE_CT_RAISONNABLE_JUSTIFICATIF_3">#REF!</definedName>
    <definedName name="P_Z_1_N_EXEMPLE_CT_RAISONNABLE_MARCHE" localSheetId="4">#REF!</definedName>
    <definedName name="P_Z_1_N_EXEMPLE_CT_RAISONNABLE_MARCHE">#REF!</definedName>
    <definedName name="P_Z_1_N_EXEMPLE_CT_RAISONNABLE_MT_HT_2" localSheetId="4">#REF!</definedName>
    <definedName name="P_Z_1_N_EXEMPLE_CT_RAISONNABLE_MT_HT_2">#REF!</definedName>
    <definedName name="P_Z_1_N_EXEMPLE_CT_RAISONNABLE_MT_HT_3" localSheetId="4">#REF!</definedName>
    <definedName name="P_Z_1_N_EXEMPLE_CT_RAISONNABLE_MT_HT_3">#REF!</definedName>
    <definedName name="P_Z_1_N_EXEMPLE_CT_RAISONNABLE_MT_TVA_2" localSheetId="4">#REF!</definedName>
    <definedName name="P_Z_1_N_EXEMPLE_CT_RAISONNABLE_MT_TVA_2">#REF!</definedName>
    <definedName name="P_Z_1_N_EXEMPLE_CT_RAISONNABLE_MT_TVA_3" localSheetId="4">#REF!</definedName>
    <definedName name="P_Z_1_N_EXEMPLE_CT_RAISONNABLE_MT_TVA_3">#REF!</definedName>
    <definedName name="P_Z_1_N_EXEMPLE_DESCRIPTION" localSheetId="4">#REF!</definedName>
    <definedName name="P_Z_1_N_EXEMPLE_DESCRIPTION">#REF!</definedName>
    <definedName name="P_Z_1_N_EXEMPLE_FOURNISSEUR" localSheetId="4">#REF!</definedName>
    <definedName name="P_Z_1_N_EXEMPLE_FOURNISSEUR">#REF!</definedName>
    <definedName name="P_Z_1_N_EXEMPLE_JUSTIFICATIF" localSheetId="4">#REF!</definedName>
    <definedName name="P_Z_1_N_EXEMPLE_JUSTIFICATIF">#REF!</definedName>
    <definedName name="P_Z_1_N_EXEMPLE_MT_PRESENTE_HT" localSheetId="4">#REF!</definedName>
    <definedName name="P_Z_1_N_EXEMPLE_MT_PRESENTE_HT">#REF!</definedName>
    <definedName name="P_Z_1_N_EXEMPLE_MT_PRESENTE_TVA" localSheetId="4">#REF!</definedName>
    <definedName name="P_Z_1_N_EXEMPLE_MT_PRESENTE_TVA">#REF!</definedName>
    <definedName name="P_Z_1_N_EXEMPLE_POSTE" localSheetId="4">#REF!</definedName>
    <definedName name="P_Z_1_N_EXEMPLE_POSTE">#REF!</definedName>
    <definedName name="P_Z_1_N_EXEMPLE_QUANTITE" localSheetId="4">#REF!</definedName>
    <definedName name="P_Z_1_N_EXEMPLE_QUANTITE">#REF!</definedName>
    <definedName name="P_Z_1_N_EXEMPLE_SOUS_OPERATION" localSheetId="4">#REF!</definedName>
    <definedName name="P_Z_1_N_EXEMPLE_SOUS_OPERATION">#REF!</definedName>
    <definedName name="P_Z_1_N_EXEMPLE_UNITE" localSheetId="4">#REF!</definedName>
    <definedName name="P_Z_1_N_EXEMPLE_UNITE">#REF!</definedName>
    <definedName name="P_Z_1_N_INTITULE_DEPENSES_DEVIS_DEFAUT" localSheetId="4">#REF!</definedName>
    <definedName name="P_Z_1_N_INTITULE_DEPENSES_DEVIS_DEFAUT">#REF!</definedName>
    <definedName name="P_Z_1_N_INTITULE_DEPENSES_DEVIS_STANDARD" localSheetId="4">#REF!</definedName>
    <definedName name="P_Z_1_N_INTITULE_DEPENSES_DEVIS_STANDARD">#REF!</definedName>
    <definedName name="P_Z_1_R_LIBELLES_DESCRIPTIONS" localSheetId="4">#REF!</definedName>
    <definedName name="P_Z_1_R_LIBELLES_DESCRIPTIONS">#REF!</definedName>
    <definedName name="P_Z_1_R_LIBELLES_DESCRIPTIONS_1" localSheetId="4">#REF!</definedName>
    <definedName name="P_Z_1_R_LIBELLES_DESCRIPTIONS_1">#REF!</definedName>
    <definedName name="P_Z_1_R_LIBELLES_DESCRIPTIONS_10" localSheetId="4">#REF!</definedName>
    <definedName name="P_Z_1_R_LIBELLES_DESCRIPTIONS_10">#REF!</definedName>
    <definedName name="P_Z_1_R_LIBELLES_DESCRIPTIONS_11" localSheetId="4">#REF!</definedName>
    <definedName name="P_Z_1_R_LIBELLES_DESCRIPTIONS_11">#REF!</definedName>
    <definedName name="P_Z_1_R_LIBELLES_DESCRIPTIONS_12" localSheetId="4">#REF!</definedName>
    <definedName name="P_Z_1_R_LIBELLES_DESCRIPTIONS_12">#REF!</definedName>
    <definedName name="P_Z_1_R_LIBELLES_DESCRIPTIONS_13" localSheetId="4">#REF!</definedName>
    <definedName name="P_Z_1_R_LIBELLES_DESCRIPTIONS_13">#REF!</definedName>
    <definedName name="P_Z_1_R_LIBELLES_DESCRIPTIONS_14" localSheetId="4">#REF!</definedName>
    <definedName name="P_Z_1_R_LIBELLES_DESCRIPTIONS_14">#REF!</definedName>
    <definedName name="P_Z_1_R_LIBELLES_DESCRIPTIONS_15" localSheetId="4">#REF!</definedName>
    <definedName name="P_Z_1_R_LIBELLES_DESCRIPTIONS_15">#REF!</definedName>
    <definedName name="P_Z_1_R_LIBELLES_DESCRIPTIONS_16" localSheetId="4">#REF!</definedName>
    <definedName name="P_Z_1_R_LIBELLES_DESCRIPTIONS_16">#REF!</definedName>
    <definedName name="P_Z_1_R_LIBELLES_DESCRIPTIONS_17" localSheetId="4">#REF!</definedName>
    <definedName name="P_Z_1_R_LIBELLES_DESCRIPTIONS_17">#REF!</definedName>
    <definedName name="P_Z_1_R_LIBELLES_DESCRIPTIONS_18" localSheetId="4">#REF!</definedName>
    <definedName name="P_Z_1_R_LIBELLES_DESCRIPTIONS_18">#REF!</definedName>
    <definedName name="P_Z_1_R_LIBELLES_DESCRIPTIONS_19" localSheetId="4">#REF!</definedName>
    <definedName name="P_Z_1_R_LIBELLES_DESCRIPTIONS_19">#REF!</definedName>
    <definedName name="P_Z_1_R_LIBELLES_DESCRIPTIONS_2" localSheetId="4">#REF!</definedName>
    <definedName name="P_Z_1_R_LIBELLES_DESCRIPTIONS_2">#REF!</definedName>
    <definedName name="P_Z_1_R_LIBELLES_DESCRIPTIONS_20" localSheetId="4">#REF!</definedName>
    <definedName name="P_Z_1_R_LIBELLES_DESCRIPTIONS_20">#REF!</definedName>
    <definedName name="P_Z_1_R_LIBELLES_DESCRIPTIONS_3" localSheetId="4">#REF!</definedName>
    <definedName name="P_Z_1_R_LIBELLES_DESCRIPTIONS_3">#REF!</definedName>
    <definedName name="P_Z_1_R_LIBELLES_DESCRIPTIONS_4" localSheetId="4">#REF!</definedName>
    <definedName name="P_Z_1_R_LIBELLES_DESCRIPTIONS_4">#REF!</definedName>
    <definedName name="P_Z_1_R_LIBELLES_DESCRIPTIONS_5" localSheetId="4">#REF!</definedName>
    <definedName name="P_Z_1_R_LIBELLES_DESCRIPTIONS_5">#REF!</definedName>
    <definedName name="P_Z_1_R_LIBELLES_DESCRIPTIONS_6" localSheetId="4">#REF!</definedName>
    <definedName name="P_Z_1_R_LIBELLES_DESCRIPTIONS_6">#REF!</definedName>
    <definedName name="P_Z_1_R_LIBELLES_DESCRIPTIONS_7" localSheetId="4">#REF!</definedName>
    <definedName name="P_Z_1_R_LIBELLES_DESCRIPTIONS_7">#REF!</definedName>
    <definedName name="P_Z_1_R_LIBELLES_DESCRIPTIONS_8" localSheetId="4">#REF!</definedName>
    <definedName name="P_Z_1_R_LIBELLES_DESCRIPTIONS_8">#REF!</definedName>
    <definedName name="P_Z_1_R_LIBELLES_DESCRIPTIONS_9" localSheetId="4">#REF!</definedName>
    <definedName name="P_Z_1_R_LIBELLES_DESCRIPTIONS_9">#REF!</definedName>
    <definedName name="P_Z_1_R_LIBELLES_POSTES" localSheetId="4">#REF!</definedName>
    <definedName name="P_Z_1_R_LIBELLES_POSTES">#REF!</definedName>
    <definedName name="P_Z_1_R_LIBELLES_POSTES_1" localSheetId="4">#REF!</definedName>
    <definedName name="P_Z_1_R_LIBELLES_POSTES_1">#REF!</definedName>
    <definedName name="P_Z_1_R_LIBELLES_POSTES_10" localSheetId="4">#REF!</definedName>
    <definedName name="P_Z_1_R_LIBELLES_POSTES_10">#REF!</definedName>
    <definedName name="P_Z_1_R_LIBELLES_POSTES_11" localSheetId="4">#REF!</definedName>
    <definedName name="P_Z_1_R_LIBELLES_POSTES_11">#REF!</definedName>
    <definedName name="P_Z_1_R_LIBELLES_POSTES_12" localSheetId="4">#REF!</definedName>
    <definedName name="P_Z_1_R_LIBELLES_POSTES_12">#REF!</definedName>
    <definedName name="P_Z_1_R_LIBELLES_POSTES_13" localSheetId="4">#REF!</definedName>
    <definedName name="P_Z_1_R_LIBELLES_POSTES_13">#REF!</definedName>
    <definedName name="P_Z_1_R_LIBELLES_POSTES_14" localSheetId="4">#REF!</definedName>
    <definedName name="P_Z_1_R_LIBELLES_POSTES_14">#REF!</definedName>
    <definedName name="P_Z_1_R_LIBELLES_POSTES_15" localSheetId="4">#REF!</definedName>
    <definedName name="P_Z_1_R_LIBELLES_POSTES_15">#REF!</definedName>
    <definedName name="P_Z_1_R_LIBELLES_POSTES_16" localSheetId="4">#REF!</definedName>
    <definedName name="P_Z_1_R_LIBELLES_POSTES_16">#REF!</definedName>
    <definedName name="P_Z_1_R_LIBELLES_POSTES_17" localSheetId="4">#REF!</definedName>
    <definedName name="P_Z_1_R_LIBELLES_POSTES_17">#REF!</definedName>
    <definedName name="P_Z_1_R_LIBELLES_POSTES_18" localSheetId="4">#REF!</definedName>
    <definedName name="P_Z_1_R_LIBELLES_POSTES_18">#REF!</definedName>
    <definedName name="P_Z_1_R_LIBELLES_POSTES_19" localSheetId="4">#REF!</definedName>
    <definedName name="P_Z_1_R_LIBELLES_POSTES_19">#REF!</definedName>
    <definedName name="P_Z_1_R_LIBELLES_POSTES_2" localSheetId="4">#REF!</definedName>
    <definedName name="P_Z_1_R_LIBELLES_POSTES_2">#REF!</definedName>
    <definedName name="P_Z_1_R_LIBELLES_POSTES_20" localSheetId="4">#REF!</definedName>
    <definedName name="P_Z_1_R_LIBELLES_POSTES_20">#REF!</definedName>
    <definedName name="P_Z_1_R_LIBELLES_POSTES_3" localSheetId="4">#REF!</definedName>
    <definedName name="P_Z_1_R_LIBELLES_POSTES_3">#REF!</definedName>
    <definedName name="P_Z_1_R_LIBELLES_POSTES_4" localSheetId="4">#REF!</definedName>
    <definedName name="P_Z_1_R_LIBELLES_POSTES_4">#REF!</definedName>
    <definedName name="P_Z_1_R_LIBELLES_POSTES_5" localSheetId="4">#REF!</definedName>
    <definedName name="P_Z_1_R_LIBELLES_POSTES_5">#REF!</definedName>
    <definedName name="P_Z_1_R_LIBELLES_POSTES_6" localSheetId="4">#REF!</definedName>
    <definedName name="P_Z_1_R_LIBELLES_POSTES_6">#REF!</definedName>
    <definedName name="P_Z_1_R_LIBELLES_POSTES_7" localSheetId="4">#REF!</definedName>
    <definedName name="P_Z_1_R_LIBELLES_POSTES_7">#REF!</definedName>
    <definedName name="P_Z_1_R_LIBELLES_POSTES_8" localSheetId="4">#REF!</definedName>
    <definedName name="P_Z_1_R_LIBELLES_POSTES_8">#REF!</definedName>
    <definedName name="P_Z_1_R_LIBELLES_POSTES_9" localSheetId="4">#REF!</definedName>
    <definedName name="P_Z_1_R_LIBELLES_POSTES_9">#REF!</definedName>
    <definedName name="P_Z_1_R_LIBELLES_SOUS_OPERATIONS" localSheetId="4">#REF!</definedName>
    <definedName name="P_Z_1_R_LIBELLES_SOUS_OPERATIONS">#REF!</definedName>
    <definedName name="P_Z_1_R_LIBELLES_SOUS_OPERATIONS_1" localSheetId="4">#REF!</definedName>
    <definedName name="P_Z_1_R_LIBELLES_SOUS_OPERATIONS_1">#REF!</definedName>
    <definedName name="P_Z_1_R_LIBELLES_SOUS_OPERATIONS_10" localSheetId="4">#REF!</definedName>
    <definedName name="P_Z_1_R_LIBELLES_SOUS_OPERATIONS_10">#REF!</definedName>
    <definedName name="P_Z_1_R_LIBELLES_SOUS_OPERATIONS_11" localSheetId="4">#REF!</definedName>
    <definedName name="P_Z_1_R_LIBELLES_SOUS_OPERATIONS_11">#REF!</definedName>
    <definedName name="P_Z_1_R_LIBELLES_SOUS_OPERATIONS_12" localSheetId="4">#REF!</definedName>
    <definedName name="P_Z_1_R_LIBELLES_SOUS_OPERATIONS_12">#REF!</definedName>
    <definedName name="P_Z_1_R_LIBELLES_SOUS_OPERATIONS_13" localSheetId="4">#REF!</definedName>
    <definedName name="P_Z_1_R_LIBELLES_SOUS_OPERATIONS_13">#REF!</definedName>
    <definedName name="P_Z_1_R_LIBELLES_SOUS_OPERATIONS_14" localSheetId="4">#REF!</definedName>
    <definedName name="P_Z_1_R_LIBELLES_SOUS_OPERATIONS_14">#REF!</definedName>
    <definedName name="P_Z_1_R_LIBELLES_SOUS_OPERATIONS_15" localSheetId="4">#REF!</definedName>
    <definedName name="P_Z_1_R_LIBELLES_SOUS_OPERATIONS_15">#REF!</definedName>
    <definedName name="P_Z_1_R_LIBELLES_SOUS_OPERATIONS_16" localSheetId="4">#REF!</definedName>
    <definedName name="P_Z_1_R_LIBELLES_SOUS_OPERATIONS_16">#REF!</definedName>
    <definedName name="P_Z_1_R_LIBELLES_SOUS_OPERATIONS_17" localSheetId="4">#REF!</definedName>
    <definedName name="P_Z_1_R_LIBELLES_SOUS_OPERATIONS_17">#REF!</definedName>
    <definedName name="P_Z_1_R_LIBELLES_SOUS_OPERATIONS_18" localSheetId="4">#REF!</definedName>
    <definedName name="P_Z_1_R_LIBELLES_SOUS_OPERATIONS_18">#REF!</definedName>
    <definedName name="P_Z_1_R_LIBELLES_SOUS_OPERATIONS_19" localSheetId="4">#REF!</definedName>
    <definedName name="P_Z_1_R_LIBELLES_SOUS_OPERATIONS_19">#REF!</definedName>
    <definedName name="P_Z_1_R_LIBELLES_SOUS_OPERATIONS_2" localSheetId="4">#REF!</definedName>
    <definedName name="P_Z_1_R_LIBELLES_SOUS_OPERATIONS_2">#REF!</definedName>
    <definedName name="P_Z_1_R_LIBELLES_SOUS_OPERATIONS_20" localSheetId="4">#REF!</definedName>
    <definedName name="P_Z_1_R_LIBELLES_SOUS_OPERATIONS_20">#REF!</definedName>
    <definedName name="P_Z_1_R_LIBELLES_SOUS_OPERATIONS_3" localSheetId="4">#REF!</definedName>
    <definedName name="P_Z_1_R_LIBELLES_SOUS_OPERATIONS_3">#REF!</definedName>
    <definedName name="P_Z_1_R_LIBELLES_SOUS_OPERATIONS_4" localSheetId="4">#REF!</definedName>
    <definedName name="P_Z_1_R_LIBELLES_SOUS_OPERATIONS_4">#REF!</definedName>
    <definedName name="P_Z_1_R_LIBELLES_SOUS_OPERATIONS_5" localSheetId="4">#REF!</definedName>
    <definedName name="P_Z_1_R_LIBELLES_SOUS_OPERATIONS_5">#REF!</definedName>
    <definedName name="P_Z_1_R_LIBELLES_SOUS_OPERATIONS_6" localSheetId="4">#REF!</definedName>
    <definedName name="P_Z_1_R_LIBELLES_SOUS_OPERATIONS_6">#REF!</definedName>
    <definedName name="P_Z_1_R_LIBELLES_SOUS_OPERATIONS_7" localSheetId="4">#REF!</definedName>
    <definedName name="P_Z_1_R_LIBELLES_SOUS_OPERATIONS_7">#REF!</definedName>
    <definedName name="P_Z_1_R_LIBELLES_SOUS_OPERATIONS_8" localSheetId="4">#REF!</definedName>
    <definedName name="P_Z_1_R_LIBELLES_SOUS_OPERATIONS_8">#REF!</definedName>
    <definedName name="P_Z_1_R_LIBELLES_SOUS_OPERATIONS_9" localSheetId="4">#REF!</definedName>
    <definedName name="P_Z_1_R_LIBELLES_SOUS_OPERATIONS_9">#REF!</definedName>
    <definedName name="P_Z_1_R_LIBELLES_UNITES" localSheetId="4">#REF!</definedName>
    <definedName name="P_Z_1_R_LIBELLES_UNITES">#REF!</definedName>
    <definedName name="P_Z_1_R_LIBELLES_UNITES_1" localSheetId="4">#REF!</definedName>
    <definedName name="P_Z_1_R_LIBELLES_UNITES_1">#REF!</definedName>
    <definedName name="P_Z_1_R_LIBELLES_UNITES_10" localSheetId="4">#REF!</definedName>
    <definedName name="P_Z_1_R_LIBELLES_UNITES_10">#REF!</definedName>
    <definedName name="P_Z_1_R_LIBELLES_UNITES_11" localSheetId="4">#REF!</definedName>
    <definedName name="P_Z_1_R_LIBELLES_UNITES_11">#REF!</definedName>
    <definedName name="P_Z_1_R_LIBELLES_UNITES_12" localSheetId="4">#REF!</definedName>
    <definedName name="P_Z_1_R_LIBELLES_UNITES_12">#REF!</definedName>
    <definedName name="P_Z_1_R_LIBELLES_UNITES_13" localSheetId="4">#REF!</definedName>
    <definedName name="P_Z_1_R_LIBELLES_UNITES_13">#REF!</definedName>
    <definedName name="P_Z_1_R_LIBELLES_UNITES_14" localSheetId="4">#REF!</definedName>
    <definedName name="P_Z_1_R_LIBELLES_UNITES_14">#REF!</definedName>
    <definedName name="P_Z_1_R_LIBELLES_UNITES_15" localSheetId="4">#REF!</definedName>
    <definedName name="P_Z_1_R_LIBELLES_UNITES_15">#REF!</definedName>
    <definedName name="P_Z_1_R_LIBELLES_UNITES_16" localSheetId="4">#REF!</definedName>
    <definedName name="P_Z_1_R_LIBELLES_UNITES_16">#REF!</definedName>
    <definedName name="P_Z_1_R_LIBELLES_UNITES_17" localSheetId="4">#REF!</definedName>
    <definedName name="P_Z_1_R_LIBELLES_UNITES_17">#REF!</definedName>
    <definedName name="P_Z_1_R_LIBELLES_UNITES_18" localSheetId="4">#REF!</definedName>
    <definedName name="P_Z_1_R_LIBELLES_UNITES_18">#REF!</definedName>
    <definedName name="P_Z_1_R_LIBELLES_UNITES_19" localSheetId="4">#REF!</definedName>
    <definedName name="P_Z_1_R_LIBELLES_UNITES_19">#REF!</definedName>
    <definedName name="P_Z_1_R_LIBELLES_UNITES_2" localSheetId="4">#REF!</definedName>
    <definedName name="P_Z_1_R_LIBELLES_UNITES_2">#REF!</definedName>
    <definedName name="P_Z_1_R_LIBELLES_UNITES_20" localSheetId="4">#REF!</definedName>
    <definedName name="P_Z_1_R_LIBELLES_UNITES_20">#REF!</definedName>
    <definedName name="P_Z_1_R_LIBELLES_UNITES_3" localSheetId="4">#REF!</definedName>
    <definedName name="P_Z_1_R_LIBELLES_UNITES_3">#REF!</definedName>
    <definedName name="P_Z_1_R_LIBELLES_UNITES_4" localSheetId="4">#REF!</definedName>
    <definedName name="P_Z_1_R_LIBELLES_UNITES_4">#REF!</definedName>
    <definedName name="P_Z_1_R_LIBELLES_UNITES_5" localSheetId="4">#REF!</definedName>
    <definedName name="P_Z_1_R_LIBELLES_UNITES_5">#REF!</definedName>
    <definedName name="P_Z_1_R_LIBELLES_UNITES_6" localSheetId="4">#REF!</definedName>
    <definedName name="P_Z_1_R_LIBELLES_UNITES_6">#REF!</definedName>
    <definedName name="P_Z_1_R_LIBELLES_UNITES_7" localSheetId="4">#REF!</definedName>
    <definedName name="P_Z_1_R_LIBELLES_UNITES_7">#REF!</definedName>
    <definedName name="P_Z_1_R_LIBELLES_UNITES_8" localSheetId="4">#REF!</definedName>
    <definedName name="P_Z_1_R_LIBELLES_UNITES_8">#REF!</definedName>
    <definedName name="P_Z_1_R_LIBELLES_UNITES_9" localSheetId="4">#REF!</definedName>
    <definedName name="P_Z_1_R_LIBELLES_UNITES_9">#REF!</definedName>
    <definedName name="P_Z_4_B_COLONNE_COMMENTAIRE" localSheetId="4">#REF!</definedName>
    <definedName name="P_Z_4_B_COLONNE_COMMENTAIRE">#REF!</definedName>
    <definedName name="P_Z_4_B_COLONNE_COMMENTAIRE_ACTIVE" localSheetId="4">#REF!</definedName>
    <definedName name="P_Z_4_B_COLONNE_COMMENTAIRE_ACTIVE">#REF!</definedName>
    <definedName name="P_Z_4_B_COLONNE_COMMENTAIRE_INDICATION" localSheetId="4">#REF!</definedName>
    <definedName name="P_Z_4_B_COLONNE_COMMENTAIRE_INDICATION">#REF!</definedName>
    <definedName name="P_Z_4_B_COLONNE_COMMENTAIRE_OBLIGATOIRE" localSheetId="4">#REF!</definedName>
    <definedName name="P_Z_4_B_COLONNE_COMMENTAIRE_OBLIGATOIRE">#REF!</definedName>
    <definedName name="P_Z_4_B_COLONNE_COMMENTAIRE_SI_LIBELLE_STANDARD" localSheetId="4">#REF!</definedName>
    <definedName name="P_Z_4_B_COLONNE_COMMENTAIRE_SI_LIBELLE_STANDARD">#REF!</definedName>
    <definedName name="P_Z_4_B_COLONNE_COUT" localSheetId="4">#REF!</definedName>
    <definedName name="P_Z_4_B_COLONNE_COUT">#REF!</definedName>
    <definedName name="P_Z_4_B_COLONNE_COUT_ELIGIBLE_LIBELLE_STANDARD" localSheetId="4">#REF!</definedName>
    <definedName name="P_Z_4_B_COLONNE_COUT_ELIGIBLE_LIBELLE_STANDARD">#REF!</definedName>
    <definedName name="P_Z_4_B_COLONNE_COUT_INDICATION" localSheetId="4">#REF!</definedName>
    <definedName name="P_Z_4_B_COLONNE_COUT_INDICATION">#REF!</definedName>
    <definedName name="P_Z_4_B_COLONNE_COUT_RAISONNABLE_LIBELLE_STANDARD" localSheetId="4">#REF!</definedName>
    <definedName name="P_Z_4_B_COLONNE_COUT_RAISONNABLE_LIBELLE_STANDARD">#REF!</definedName>
    <definedName name="P_Z_4_B_COLONNE_DESCRIPTION" localSheetId="4">#REF!</definedName>
    <definedName name="P_Z_4_B_COLONNE_DESCRIPTION">#REF!</definedName>
    <definedName name="P_Z_4_B_COLONNE_DESCRIPTION_INDICATION" localSheetId="4">#REF!</definedName>
    <definedName name="P_Z_4_B_COLONNE_DESCRIPTION_INDICATION">#REF!</definedName>
    <definedName name="P_Z_4_B_COLONNE_INTERVENANT" localSheetId="4">#REF!</definedName>
    <definedName name="P_Z_4_B_COLONNE_INTERVENANT">#REF!</definedName>
    <definedName name="P_Z_4_B_COLONNE_INTERVENANT_INDICATION" localSheetId="4">#REF!</definedName>
    <definedName name="P_Z_4_B_COLONNE_INTERVENANT_INDICATION">#REF!</definedName>
    <definedName name="P_Z_4_B_COLONNE_JUSTIFICATIF" localSheetId="4">#REF!</definedName>
    <definedName name="P_Z_4_B_COLONNE_JUSTIFICATIF">#REF!</definedName>
    <definedName name="P_Z_4_B_COLONNE_JUSTIFICATIF_INDICATION" localSheetId="4">#REF!</definedName>
    <definedName name="P_Z_4_B_COLONNE_JUSTIFICATIF_INDICATION">#REF!</definedName>
    <definedName name="P_Z_4_B_COLONNE_MOTIFS_INELIGIBILITE_LIBELLE_STANDARD" localSheetId="4">#REF!</definedName>
    <definedName name="P_Z_4_B_COLONNE_MOTIFS_INELIGIBILITE_LIBELLE_STANDARD">#REF!</definedName>
    <definedName name="P_Z_4_B_COLONNE_MT_ELIGIBLE_LIBELLE_STANDARD" localSheetId="4">#REF!</definedName>
    <definedName name="P_Z_4_B_COLONNE_MT_ELIGIBLE_LIBELLE_STANDARD">#REF!</definedName>
    <definedName name="P_Z_4_B_COLONNE_MT_MAX_ACTIVE" localSheetId="4">#REF!</definedName>
    <definedName name="P_Z_4_B_COLONNE_MT_MAX_ACTIVE">#REF!</definedName>
    <definedName name="P_Z_4_B_COLONNE_MT_MAX_LIBELLE_STANDARD" localSheetId="4">#REF!</definedName>
    <definedName name="P_Z_4_B_COLONNE_MT_MAX_LIBELLE_STANDARD">#REF!</definedName>
    <definedName name="P_Z_4_B_COLONNE_MT_PRESENTE" localSheetId="4">#REF!</definedName>
    <definedName name="P_Z_4_B_COLONNE_MT_PRESENTE">#REF!</definedName>
    <definedName name="P_Z_4_B_COLONNE_MT_PRESENTE_INDICATION" localSheetId="4">#REF!</definedName>
    <definedName name="P_Z_4_B_COLONNE_MT_PRESENTE_INDICATION">#REF!</definedName>
    <definedName name="P_Z_4_B_COLONNE_MT_RAISONNABLE_LIBELLE_STANDARD" localSheetId="4">#REF!</definedName>
    <definedName name="P_Z_4_B_COLONNE_MT_RAISONNABLE_LIBELLE_STANDARD">#REF!</definedName>
    <definedName name="P_Z_4_B_COLONNE_POSTE" localSheetId="4">#REF!</definedName>
    <definedName name="P_Z_4_B_COLONNE_POSTE">#REF!</definedName>
    <definedName name="P_Z_4_B_COLONNE_POSTE_INDICATION" localSheetId="4">#REF!</definedName>
    <definedName name="P_Z_4_B_COLONNE_POSTE_INDICATION">#REF!</definedName>
    <definedName name="P_Z_4_B_COLONNE_QUALIFICATION" localSheetId="4">#REF!</definedName>
    <definedName name="P_Z_4_B_COLONNE_QUALIFICATION">#REF!</definedName>
    <definedName name="P_Z_4_B_COLONNE_QUALIFICATION_ACTIVE" localSheetId="4">#REF!</definedName>
    <definedName name="P_Z_4_B_COLONNE_QUALIFICATION_ACTIVE">#REF!</definedName>
    <definedName name="P_Z_4_B_COLONNE_QUALIFICATION_INDICATION" localSheetId="4">#REF!</definedName>
    <definedName name="P_Z_4_B_COLONNE_QUALIFICATION_INDICATION">#REF!</definedName>
    <definedName name="P_Z_4_B_COLONNE_QUALIFICATION_OBLIGATOIRE" localSheetId="4">#REF!</definedName>
    <definedName name="P_Z_4_B_COLONNE_QUALIFICATION_OBLIGATOIRE">#REF!</definedName>
    <definedName name="P_Z_4_B_COLONNE_SOUS_OPERATION" localSheetId="4">#REF!</definedName>
    <definedName name="P_Z_4_B_COLONNE_SOUS_OPERATION">#REF!</definedName>
    <definedName name="P_Z_4_B_COLONNE_SOUS_OPERATION_INDICATION" localSheetId="4">#REF!</definedName>
    <definedName name="P_Z_4_B_COLONNE_SOUS_OPERATION_INDICATION">#REF!</definedName>
    <definedName name="P_Z_4_B_COLONNE_TEMPS_OPERATION" localSheetId="4">#REF!</definedName>
    <definedName name="P_Z_4_B_COLONNE_TEMPS_OPERATION">#REF!</definedName>
    <definedName name="P_Z_4_B_COLONNE_TEMPS_OPERATION_ELIGIBLE_LIBELLE_STANDARD" localSheetId="4">#REF!</definedName>
    <definedName name="P_Z_4_B_COLONNE_TEMPS_OPERATION_ELIGIBLE_LIBELLE_STANDARD">#REF!</definedName>
    <definedName name="P_Z_4_B_COLONNE_TEMPS_OPERATION_INDICATION" localSheetId="4">#REF!</definedName>
    <definedName name="P_Z_4_B_COLONNE_TEMPS_OPERATION_INDICATION">#REF!</definedName>
    <definedName name="P_Z_4_B_COLONNE_TEMPS_OPERATION_RAISONNABLE_LIBELLE_STANDARD" localSheetId="4">#REF!</definedName>
    <definedName name="P_Z_4_B_COLONNE_TEMPS_OPERATION_RAISONNABLE_LIBELLE_STANDARD">#REF!</definedName>
    <definedName name="P_Z_4_B_COLONNE_TEMPS_PERIODE" localSheetId="4">#REF!</definedName>
    <definedName name="P_Z_4_B_COLONNE_TEMPS_PERIODE">#REF!</definedName>
    <definedName name="P_Z_4_B_COLONNE_TEMPS_PERIODE_ELIGIBLE_LIBELLE_STANDARD" localSheetId="4">#REF!</definedName>
    <definedName name="P_Z_4_B_COLONNE_TEMPS_PERIODE_ELIGIBLE_LIBELLE_STANDARD">#REF!</definedName>
    <definedName name="P_Z_4_B_COLONNE_TEMPS_PERIODE_INDICATION" localSheetId="4">#REF!</definedName>
    <definedName name="P_Z_4_B_COLONNE_TEMPS_PERIODE_INDICATION">#REF!</definedName>
    <definedName name="P_Z_4_B_COLONNE_TEMPS_PERIODE_RAISONNABLE_LIBELLE_STANDARD" localSheetId="4">#REF!</definedName>
    <definedName name="P_Z_4_B_COLONNE_TEMPS_PERIODE_RAISONNABLE_LIBELLE_STANDARD">#REF!</definedName>
    <definedName name="P_Z_4_B_COLONNE_UNITE" localSheetId="4">#REF!</definedName>
    <definedName name="P_Z_4_B_COLONNE_UNITE">#REF!</definedName>
    <definedName name="P_Z_4_B_COLONNE_UNITE_ELIGIBLE_LIBELLE_STANDARD" localSheetId="4">#REF!</definedName>
    <definedName name="P_Z_4_B_COLONNE_UNITE_ELIGIBLE_LIBELLE_STANDARD">#REF!</definedName>
    <definedName name="P_Z_4_B_COLONNE_UNITE_INDICATION" localSheetId="4">#REF!</definedName>
    <definedName name="P_Z_4_B_COLONNE_UNITE_INDICATION">#REF!</definedName>
    <definedName name="P_Z_4_B_EXEMPLE_UTILISATION" localSheetId="4">#REF!</definedName>
    <definedName name="P_Z_4_B_EXEMPLE_UTILISATION">#REF!</definedName>
    <definedName name="P_Z_4_B_INTITULE_DEPENSES_REMUNERATION_STANDARD" localSheetId="4">#REF!</definedName>
    <definedName name="P_Z_4_B_INTITULE_DEPENSES_REMUNERATION_STANDARD">#REF!</definedName>
    <definedName name="P_Z_4_B_UFD" localSheetId="4">#REF!</definedName>
    <definedName name="P_Z_4_B_UFD">#REF!</definedName>
    <definedName name="P_Z_4_B_ULD" localSheetId="4">#REF!</definedName>
    <definedName name="P_Z_4_B_ULD">#REF!</definedName>
    <definedName name="P_Z_4_B_UTILISATION_FILTRE_POSTES" localSheetId="4">#REF!</definedName>
    <definedName name="P_Z_4_B_UTILISATION_FILTRE_POSTES">#REF!</definedName>
    <definedName name="P_Z_4_B_UTILISATION_FILTRE_SOUS_OPERATIONS" localSheetId="4">#REF!</definedName>
    <definedName name="P_Z_4_B_UTILISATION_FILTRE_SOUS_OPERATIONS">#REF!</definedName>
    <definedName name="P_Z_4_B_UTILISATION_FILTRE_UNITES" localSheetId="4">#REF!</definedName>
    <definedName name="P_Z_4_B_UTILISATION_FILTRE_UNITES">#REF!</definedName>
    <definedName name="P_Z_4_N_COLONNE_COMMENTAIRE_INDICATION_SPECIFIQUE" localSheetId="4">#REF!</definedName>
    <definedName name="P_Z_4_N_COLONNE_COMMENTAIRE_INDICATION_SPECIFIQUE">#REF!</definedName>
    <definedName name="P_Z_4_N_COLONNE_COMMENTAIRE_INDICATION_STANDARD" localSheetId="4">#REF!</definedName>
    <definedName name="P_Z_4_N_COLONNE_COMMENTAIRE_INDICATION_STANDARD">#REF!</definedName>
    <definedName name="P_Z_4_N_COLONNE_COMMENTAIRE_SI_LIBELLE_DEFAUT" localSheetId="4">#REF!</definedName>
    <definedName name="P_Z_4_N_COLONNE_COMMENTAIRE_SI_LIBELLE_DEFAUT">#REF!</definedName>
    <definedName name="P_Z_4_N_COLONNE_COMMENTAIRE_SI_LIBELLE_SPECIFIQUE" localSheetId="4">#REF!</definedName>
    <definedName name="P_Z_4_N_COLONNE_COMMENTAIRE_SI_LIBELLE_SPECIFIQUE">#REF!</definedName>
    <definedName name="P_Z_4_N_COLONNE_COMMENTAIRE_SPECIFIQUE" localSheetId="4">#REF!</definedName>
    <definedName name="P_Z_4_N_COLONNE_COMMENTAIRE_SPECIFIQUE">#REF!</definedName>
    <definedName name="P_Z_4_N_COLONNE_COMMENTAIRE_STANDARD" localSheetId="4">#REF!</definedName>
    <definedName name="P_Z_4_N_COLONNE_COMMENTAIRE_STANDARD">#REF!</definedName>
    <definedName name="P_Z_4_N_COLONNE_COUT_ELIGIBLE_LIBELLE_DEFAUT" localSheetId="4">#REF!</definedName>
    <definedName name="P_Z_4_N_COLONNE_COUT_ELIGIBLE_LIBELLE_DEFAUT">#REF!</definedName>
    <definedName name="P_Z_4_N_COLONNE_COUT_ELIGIBLE_LIBELLE_SPECIFIQUE" localSheetId="4">#REF!</definedName>
    <definedName name="P_Z_4_N_COLONNE_COUT_ELIGIBLE_LIBELLE_SPECIFIQUE">#REF!</definedName>
    <definedName name="P_Z_4_N_COLONNE_COUT_INDICATION_SPECIFIQUE" localSheetId="4">#REF!</definedName>
    <definedName name="P_Z_4_N_COLONNE_COUT_INDICATION_SPECIFIQUE">#REF!</definedName>
    <definedName name="P_Z_4_N_COLONNE_COUT_INDICATION_STANDARD" localSheetId="4">#REF!</definedName>
    <definedName name="P_Z_4_N_COLONNE_COUT_INDICATION_STANDARD">#REF!</definedName>
    <definedName name="P_Z_4_N_COLONNE_COUT_RAISONNABLE_LIBELLE_DEFAUT" localSheetId="4">#REF!</definedName>
    <definedName name="P_Z_4_N_COLONNE_COUT_RAISONNABLE_LIBELLE_DEFAUT">#REF!</definedName>
    <definedName name="P_Z_4_N_COLONNE_COUT_RAISONNABLE_LIBELLE_SPECIFIQUE" localSheetId="4">#REF!</definedName>
    <definedName name="P_Z_4_N_COLONNE_COUT_RAISONNABLE_LIBELLE_SPECIFIQUE">#REF!</definedName>
    <definedName name="P_Z_4_N_COLONNE_COUT_SPECIFIQUE" localSheetId="4">#REF!</definedName>
    <definedName name="P_Z_4_N_COLONNE_COUT_SPECIFIQUE">#REF!</definedName>
    <definedName name="P_Z_4_N_COLONNE_COUT_STANDARD" localSheetId="4">#REF!</definedName>
    <definedName name="P_Z_4_N_COLONNE_COUT_STANDARD">#REF!</definedName>
    <definedName name="P_Z_4_N_COLONNE_DESCRIPTION_INDICATION_SPECIFIQUE" localSheetId="4">#REF!</definedName>
    <definedName name="P_Z_4_N_COLONNE_DESCRIPTION_INDICATION_SPECIFIQUE">#REF!</definedName>
    <definedName name="P_Z_4_N_COLONNE_DESCRIPTION_INDICATION_STANDARD" localSheetId="4">#REF!</definedName>
    <definedName name="P_Z_4_N_COLONNE_DESCRIPTION_INDICATION_STANDARD">#REF!</definedName>
    <definedName name="P_Z_4_N_COLONNE_DESCRIPTION_SPECIFIQUE" localSheetId="4">#REF!</definedName>
    <definedName name="P_Z_4_N_COLONNE_DESCRIPTION_SPECIFIQUE">#REF!</definedName>
    <definedName name="P_Z_4_N_COLONNE_DESCRIPTION_STANDARD" localSheetId="4">#REF!</definedName>
    <definedName name="P_Z_4_N_COLONNE_DESCRIPTION_STANDARD">#REF!</definedName>
    <definedName name="P_Z_4_N_COLONNE_INTERVENANT_INDICATION_SPECIFIQUE" localSheetId="4">#REF!</definedName>
    <definedName name="P_Z_4_N_COLONNE_INTERVENANT_INDICATION_SPECIFIQUE">#REF!</definedName>
    <definedName name="P_Z_4_N_COLONNE_INTERVENANT_INDICATION_STANDARD" localSheetId="4">#REF!</definedName>
    <definedName name="P_Z_4_N_COLONNE_INTERVENANT_INDICATION_STANDARD">#REF!</definedName>
    <definedName name="P_Z_4_N_COLONNE_INTERVENANT_SPECIFIQUE" localSheetId="4">#REF!</definedName>
    <definedName name="P_Z_4_N_COLONNE_INTERVENANT_SPECIFIQUE">#REF!</definedName>
    <definedName name="P_Z_4_N_COLONNE_INTERVENANT_STANDARD" localSheetId="4">#REF!</definedName>
    <definedName name="P_Z_4_N_COLONNE_INTERVENANT_STANDARD">#REF!</definedName>
    <definedName name="P_Z_4_N_COLONNE_JUSTIFICATIF_INDICATION_SPECIFIQUE" localSheetId="4">#REF!</definedName>
    <definedName name="P_Z_4_N_COLONNE_JUSTIFICATIF_INDICATION_SPECIFIQUE">#REF!</definedName>
    <definedName name="P_Z_4_N_COLONNE_JUSTIFICATIF_INDICATION_STANDARD" localSheetId="4">#REF!</definedName>
    <definedName name="P_Z_4_N_COLONNE_JUSTIFICATIF_INDICATION_STANDARD">#REF!</definedName>
    <definedName name="P_Z_4_N_COLONNE_JUSTIFICATIF_SPECIFIQUE" localSheetId="4">#REF!</definedName>
    <definedName name="P_Z_4_N_COLONNE_JUSTIFICATIF_SPECIFIQUE">#REF!</definedName>
    <definedName name="P_Z_4_N_COLONNE_JUSTIFICATIF_STANDARD" localSheetId="4">#REF!</definedName>
    <definedName name="P_Z_4_N_COLONNE_JUSTIFICATIF_STANDARD">#REF!</definedName>
    <definedName name="P_Z_4_N_COLONNE_MOTIFS_INELIGIBILITE_LIBELLE_DEFAUT" localSheetId="4">#REF!</definedName>
    <definedName name="P_Z_4_N_COLONNE_MOTIFS_INELIGIBILITE_LIBELLE_DEFAUT">#REF!</definedName>
    <definedName name="P_Z_4_N_COLONNE_MOTIFS_INELIGIBILITE_LIBELLE_SPECIFIQUE" localSheetId="4">#REF!</definedName>
    <definedName name="P_Z_4_N_COLONNE_MOTIFS_INELIGIBILITE_LIBELLE_SPECIFIQUE">#REF!</definedName>
    <definedName name="P_Z_4_N_COLONNE_MT_ELIGIBLE_LIBELLE_DEFAUT" localSheetId="4">#REF!</definedName>
    <definedName name="P_Z_4_N_COLONNE_MT_ELIGIBLE_LIBELLE_DEFAUT">#REF!</definedName>
    <definedName name="P_Z_4_N_COLONNE_MT_ELIGIBLE_LIBELLE_SPECIFIQUE" localSheetId="4">#REF!</definedName>
    <definedName name="P_Z_4_N_COLONNE_MT_ELIGIBLE_LIBELLE_SPECIFIQUE">#REF!</definedName>
    <definedName name="P_Z_4_N_COLONNE_MT_MAX_LIBELLE_DEFAUT" localSheetId="4">#REF!</definedName>
    <definedName name="P_Z_4_N_COLONNE_MT_MAX_LIBELLE_DEFAUT">#REF!</definedName>
    <definedName name="P_Z_4_N_COLONNE_MT_MAX_LIBELLE_SPECIFIQUE" localSheetId="4">#REF!</definedName>
    <definedName name="P_Z_4_N_COLONNE_MT_MAX_LIBELLE_SPECIFIQUE">#REF!</definedName>
    <definedName name="P_Z_4_N_COLONNE_MT_PRESENTE_INDICATION_SPECIFIQUE" localSheetId="4">#REF!</definedName>
    <definedName name="P_Z_4_N_COLONNE_MT_PRESENTE_INDICATION_SPECIFIQUE">#REF!</definedName>
    <definedName name="P_Z_4_N_COLONNE_MT_PRESENTE_INDICATION_STANDARD" localSheetId="4">#REF!</definedName>
    <definedName name="P_Z_4_N_COLONNE_MT_PRESENTE_INDICATION_STANDARD">#REF!</definedName>
    <definedName name="P_Z_4_N_COLONNE_MT_PRESENTE_SPECIFIQUE" localSheetId="4">#REF!</definedName>
    <definedName name="P_Z_4_N_COLONNE_MT_PRESENTE_SPECIFIQUE">#REF!</definedName>
    <definedName name="P_Z_4_N_COLONNE_MT_PRESENTE_STANDARD" localSheetId="4">#REF!</definedName>
    <definedName name="P_Z_4_N_COLONNE_MT_PRESENTE_STANDARD">#REF!</definedName>
    <definedName name="P_Z_4_N_COLONNE_MT_RAISONNABLE_LIBELLE_DEFAUT" localSheetId="4">#REF!</definedName>
    <definedName name="P_Z_4_N_COLONNE_MT_RAISONNABLE_LIBELLE_DEFAUT">#REF!</definedName>
    <definedName name="P_Z_4_N_COLONNE_MT_RAISONNABLE_LIBELLE_SPECIFIQUE" localSheetId="4">#REF!</definedName>
    <definedName name="P_Z_4_N_COLONNE_MT_RAISONNABLE_LIBELLE_SPECIFIQUE">#REF!</definedName>
    <definedName name="P_Z_4_N_COLONNE_POSTE_INDICATION_SPECIFIQUE" localSheetId="4">#REF!</definedName>
    <definedName name="P_Z_4_N_COLONNE_POSTE_INDICATION_SPECIFIQUE">#REF!</definedName>
    <definedName name="P_Z_4_N_COLONNE_POSTE_INDICATION_STANDARD" localSheetId="4">#REF!</definedName>
    <definedName name="P_Z_4_N_COLONNE_POSTE_INDICATION_STANDARD">#REF!</definedName>
    <definedName name="P_Z_4_N_COLONNE_POSTE_SPECIFIQUE" localSheetId="4">#REF!</definedName>
    <definedName name="P_Z_4_N_COLONNE_POSTE_SPECIFIQUE">#REF!</definedName>
    <definedName name="P_Z_4_N_COLONNE_POSTE_STANDARD" localSheetId="4">#REF!</definedName>
    <definedName name="P_Z_4_N_COLONNE_POSTE_STANDARD">#REF!</definedName>
    <definedName name="P_Z_4_N_COLONNE_QUALIFICATION_INDICATION_SPECIFIQUE" localSheetId="4">#REF!</definedName>
    <definedName name="P_Z_4_N_COLONNE_QUALIFICATION_INDICATION_SPECIFIQUE">#REF!</definedName>
    <definedName name="P_Z_4_N_COLONNE_QUALIFICATION_INDICATION_STANDARD" localSheetId="4">#REF!</definedName>
    <definedName name="P_Z_4_N_COLONNE_QUALIFICATION_INDICATION_STANDARD">#REF!</definedName>
    <definedName name="P_Z_4_N_COLONNE_QUALIFICATION_SPECIFIQUE" localSheetId="4">#REF!</definedName>
    <definedName name="P_Z_4_N_COLONNE_QUALIFICATION_SPECIFIQUE">#REF!</definedName>
    <definedName name="P_Z_4_N_COLONNE_QUALIFICATION_STANDARD" localSheetId="4">#REF!</definedName>
    <definedName name="P_Z_4_N_COLONNE_QUALIFICATION_STANDARD">#REF!</definedName>
    <definedName name="P_Z_4_N_COLONNE_SOUS_OPERATION_INDICATION_SPECIFIQUE" localSheetId="4">#REF!</definedName>
    <definedName name="P_Z_4_N_COLONNE_SOUS_OPERATION_INDICATION_SPECIFIQUE">#REF!</definedName>
    <definedName name="P_Z_4_N_COLONNE_SOUS_OPERATION_INDICATION_STANDARD" localSheetId="4">#REF!</definedName>
    <definedName name="P_Z_4_N_COLONNE_SOUS_OPERATION_INDICATION_STANDARD">#REF!</definedName>
    <definedName name="P_Z_4_N_COLONNE_SOUS_OPERATION_SPECIFIQUE" localSheetId="4">#REF!</definedName>
    <definedName name="P_Z_4_N_COLONNE_SOUS_OPERATION_SPECIFIQUE">#REF!</definedName>
    <definedName name="P_Z_4_N_COLONNE_SOUS_OPERATION_STANDARD" localSheetId="4">#REF!</definedName>
    <definedName name="P_Z_4_N_COLONNE_SOUS_OPERATION_STANDARD">#REF!</definedName>
    <definedName name="P_Z_4_N_COLONNE_TEMPS_OPERATION_ELIGIBLE_LIBELLE_DEFAUT" localSheetId="4">#REF!</definedName>
    <definedName name="P_Z_4_N_COLONNE_TEMPS_OPERATION_ELIGIBLE_LIBELLE_DEFAUT">#REF!</definedName>
    <definedName name="P_Z_4_N_COLONNE_TEMPS_OPERATION_ELIGIBLE_LIBELLE_SPECIFIQUE" localSheetId="4">#REF!</definedName>
    <definedName name="P_Z_4_N_COLONNE_TEMPS_OPERATION_ELIGIBLE_LIBELLE_SPECIFIQUE">#REF!</definedName>
    <definedName name="P_Z_4_N_COLONNE_TEMPS_OPERATION_INDICATION_SPECIFIQUE" localSheetId="4">#REF!</definedName>
    <definedName name="P_Z_4_N_COLONNE_TEMPS_OPERATION_INDICATION_SPECIFIQUE">#REF!</definedName>
    <definedName name="P_Z_4_N_COLONNE_TEMPS_OPERATION_INDICATION_STANDARD" localSheetId="4">#REF!</definedName>
    <definedName name="P_Z_4_N_COLONNE_TEMPS_OPERATION_INDICATION_STANDARD">#REF!</definedName>
    <definedName name="P_Z_4_N_COLONNE_TEMPS_OPERATION_RAISONNABLE_LIBELLE_DEFAUT" localSheetId="4">#REF!</definedName>
    <definedName name="P_Z_4_N_COLONNE_TEMPS_OPERATION_RAISONNABLE_LIBELLE_DEFAUT">#REF!</definedName>
    <definedName name="P_Z_4_N_COLONNE_TEMPS_OPERATION_RAISONNABLE_LIBELLE_SPECIFIQUE" localSheetId="4">#REF!</definedName>
    <definedName name="P_Z_4_N_COLONNE_TEMPS_OPERATION_RAISONNABLE_LIBELLE_SPECIFIQUE">#REF!</definedName>
    <definedName name="P_Z_4_N_COLONNE_TEMPS_OPERATION_SPECIFIQUE" localSheetId="4">#REF!</definedName>
    <definedName name="P_Z_4_N_COLONNE_TEMPS_OPERATION_SPECIFIQUE">#REF!</definedName>
    <definedName name="P_Z_4_N_COLONNE_TEMPS_OPERATION_STANDARD" localSheetId="4">#REF!</definedName>
    <definedName name="P_Z_4_N_COLONNE_TEMPS_OPERATION_STANDARD">#REF!</definedName>
    <definedName name="P_Z_4_N_COLONNE_TEMPS_PERIODE_ELIGIBLE_LIBELLE_DEFAUT" localSheetId="4">#REF!</definedName>
    <definedName name="P_Z_4_N_COLONNE_TEMPS_PERIODE_ELIGIBLE_LIBELLE_DEFAUT">#REF!</definedName>
    <definedName name="P_Z_4_N_COLONNE_TEMPS_PERIODE_ELIGIBLE_LIBELLE_SPECIFIQUE" localSheetId="4">#REF!</definedName>
    <definedName name="P_Z_4_N_COLONNE_TEMPS_PERIODE_ELIGIBLE_LIBELLE_SPECIFIQUE">#REF!</definedName>
    <definedName name="P_Z_4_N_COLONNE_TEMPS_PERIODE_INDICATION_SPECIFIQUE" localSheetId="4">#REF!</definedName>
    <definedName name="P_Z_4_N_COLONNE_TEMPS_PERIODE_INDICATION_SPECIFIQUE">#REF!</definedName>
    <definedName name="P_Z_4_N_COLONNE_TEMPS_PERIODE_INDICATION_STANDARD" localSheetId="4">#REF!</definedName>
    <definedName name="P_Z_4_N_COLONNE_TEMPS_PERIODE_INDICATION_STANDARD">#REF!</definedName>
    <definedName name="P_Z_4_N_COLONNE_TEMPS_PERIODE_RAISONNABLE_LIBELLE_DEFAUT" localSheetId="4">#REF!</definedName>
    <definedName name="P_Z_4_N_COLONNE_TEMPS_PERIODE_RAISONNABLE_LIBELLE_DEFAUT">#REF!</definedName>
    <definedName name="P_Z_4_N_COLONNE_TEMPS_PERIODE_RAISONNABLE_LIBELLE_SPECIFIQUE" localSheetId="4">#REF!</definedName>
    <definedName name="P_Z_4_N_COLONNE_TEMPS_PERIODE_RAISONNABLE_LIBELLE_SPECIFIQUE">#REF!</definedName>
    <definedName name="P_Z_4_N_COLONNE_TEMPS_PERIODE_SPECIFIQUE" localSheetId="4">#REF!</definedName>
    <definedName name="P_Z_4_N_COLONNE_TEMPS_PERIODE_SPECIFIQUE">#REF!</definedName>
    <definedName name="P_Z_4_N_COLONNE_TEMPS_PERIODE_STANDARD" localSheetId="4">#REF!</definedName>
    <definedName name="P_Z_4_N_COLONNE_TEMPS_PERIODE_STANDARD">#REF!</definedName>
    <definedName name="P_Z_4_N_COLONNE_UNITE_ELIGIBLE_LIBELLE_DEFAUT" localSheetId="4">#REF!</definedName>
    <definedName name="P_Z_4_N_COLONNE_UNITE_ELIGIBLE_LIBELLE_DEFAUT">#REF!</definedName>
    <definedName name="P_Z_4_N_COLONNE_UNITE_ELIGIBLE_LIBELLE_SPECIFIQUE" localSheetId="4">#REF!</definedName>
    <definedName name="P_Z_4_N_COLONNE_UNITE_ELIGIBLE_LIBELLE_SPECIFIQUE">#REF!</definedName>
    <definedName name="P_Z_4_N_COLONNE_UNITE_INDICATION_SPECIFIQUE" localSheetId="4">#REF!</definedName>
    <definedName name="P_Z_4_N_COLONNE_UNITE_INDICATION_SPECIFIQUE">#REF!</definedName>
    <definedName name="P_Z_4_N_COLONNE_UNITE_INDICATION_STANDARD" localSheetId="4">#REF!</definedName>
    <definedName name="P_Z_4_N_COLONNE_UNITE_INDICATION_STANDARD">#REF!</definedName>
    <definedName name="P_Z_4_N_COLONNE_UNITE_SPECIFIQUE" localSheetId="4">#REF!</definedName>
    <definedName name="P_Z_4_N_COLONNE_UNITE_SPECIFIQUE">#REF!</definedName>
    <definedName name="P_Z_4_N_COLONNE_UNITE_STANDARD" localSheetId="4">#REF!</definedName>
    <definedName name="P_Z_4_N_COLONNE_UNITE_STANDARD">#REF!</definedName>
    <definedName name="P_Z_4_N_CONSIGNE_DEPENSES_REMUNERATION" localSheetId="4">#REF!</definedName>
    <definedName name="P_Z_4_N_CONSIGNE_DEPENSES_REMUNERATION">#REF!</definedName>
    <definedName name="P_Z_4_N_EXEMPLE_COMMENTAIRE" localSheetId="4">#REF!</definedName>
    <definedName name="P_Z_4_N_EXEMPLE_COMMENTAIRE">#REF!</definedName>
    <definedName name="P_Z_4_N_EXEMPLE_COUT" localSheetId="4">#REF!</definedName>
    <definedName name="P_Z_4_N_EXEMPLE_COUT">#REF!</definedName>
    <definedName name="P_Z_4_N_EXEMPLE_DESCRIPTION" localSheetId="4">#REF!</definedName>
    <definedName name="P_Z_4_N_EXEMPLE_DESCRIPTION">#REF!</definedName>
    <definedName name="P_Z_4_N_EXEMPLE_INTERVENANT" localSheetId="4">#REF!</definedName>
    <definedName name="P_Z_4_N_EXEMPLE_INTERVENANT">#REF!</definedName>
    <definedName name="P_Z_4_N_EXEMPLE_JUSTIFICATIF" localSheetId="4">#REF!</definedName>
    <definedName name="P_Z_4_N_EXEMPLE_JUSTIFICATIF">#REF!</definedName>
    <definedName name="P_Z_4_N_EXEMPLE_MT_PRESENTE" localSheetId="4">#REF!</definedName>
    <definedName name="P_Z_4_N_EXEMPLE_MT_PRESENTE">#REF!</definedName>
    <definedName name="P_Z_4_N_EXEMPLE_POSTE" localSheetId="4">#REF!</definedName>
    <definedName name="P_Z_4_N_EXEMPLE_POSTE">#REF!</definedName>
    <definedName name="P_Z_4_N_EXEMPLE_QUALIFICATION" localSheetId="4">#REF!</definedName>
    <definedName name="P_Z_4_N_EXEMPLE_QUALIFICATION">#REF!</definedName>
    <definedName name="P_Z_4_N_EXEMPLE_SOUS_OPERATION" localSheetId="4">#REF!</definedName>
    <definedName name="P_Z_4_N_EXEMPLE_SOUS_OPERATION">#REF!</definedName>
    <definedName name="P_Z_4_N_EXEMPLE_TEMPS_OPERATION" localSheetId="4">#REF!</definedName>
    <definedName name="P_Z_4_N_EXEMPLE_TEMPS_OPERATION">#REF!</definedName>
    <definedName name="P_Z_4_N_EXEMPLE_TEMPS_PERIODE" localSheetId="4">#REF!</definedName>
    <definedName name="P_Z_4_N_EXEMPLE_TEMPS_PERIODE">#REF!</definedName>
    <definedName name="P_Z_4_N_EXEMPLE_UNITE" localSheetId="4">#REF!</definedName>
    <definedName name="P_Z_4_N_EXEMPLE_UNITE">#REF!</definedName>
    <definedName name="P_Z_4_N_INTITULE_DEPENSES_REMUNERATION_DEFAUT" localSheetId="4">#REF!</definedName>
    <definedName name="P_Z_4_N_INTITULE_DEPENSES_REMUNERATION_DEFAUT">#REF!</definedName>
    <definedName name="P_Z_4_N_INTITULE_DEPENSES_REMUNERATION_STANDARD" localSheetId="4">#REF!</definedName>
    <definedName name="P_Z_4_N_INTITULE_DEPENSES_REMUNERATION_STANDARD">#REF!</definedName>
    <definedName name="P_Z_4_R_LIBELLES_DESCRIPTIONS" localSheetId="4">#REF!</definedName>
    <definedName name="P_Z_4_R_LIBELLES_DESCRIPTIONS">#REF!</definedName>
    <definedName name="P_Z_4_R_LIBELLES_DESCRIPTIONS_1" localSheetId="4">#REF!</definedName>
    <definedName name="P_Z_4_R_LIBELLES_DESCRIPTIONS_1">#REF!</definedName>
    <definedName name="P_Z_4_R_LIBELLES_DESCRIPTIONS_10" localSheetId="4">#REF!</definedName>
    <definedName name="P_Z_4_R_LIBELLES_DESCRIPTIONS_10">#REF!</definedName>
    <definedName name="P_Z_4_R_LIBELLES_DESCRIPTIONS_11" localSheetId="4">#REF!</definedName>
    <definedName name="P_Z_4_R_LIBELLES_DESCRIPTIONS_11">#REF!</definedName>
    <definedName name="P_Z_4_R_LIBELLES_DESCRIPTIONS_12" localSheetId="4">#REF!</definedName>
    <definedName name="P_Z_4_R_LIBELLES_DESCRIPTIONS_12">#REF!</definedName>
    <definedName name="P_Z_4_R_LIBELLES_DESCRIPTIONS_13" localSheetId="4">#REF!</definedName>
    <definedName name="P_Z_4_R_LIBELLES_DESCRIPTIONS_13">#REF!</definedName>
    <definedName name="P_Z_4_R_LIBELLES_DESCRIPTIONS_14" localSheetId="4">#REF!</definedName>
    <definedName name="P_Z_4_R_LIBELLES_DESCRIPTIONS_14">#REF!</definedName>
    <definedName name="P_Z_4_R_LIBELLES_DESCRIPTIONS_15" localSheetId="4">#REF!</definedName>
    <definedName name="P_Z_4_R_LIBELLES_DESCRIPTIONS_15">#REF!</definedName>
    <definedName name="P_Z_4_R_LIBELLES_DESCRIPTIONS_16" localSheetId="4">#REF!</definedName>
    <definedName name="P_Z_4_R_LIBELLES_DESCRIPTIONS_16">#REF!</definedName>
    <definedName name="P_Z_4_R_LIBELLES_DESCRIPTIONS_17" localSheetId="4">#REF!</definedName>
    <definedName name="P_Z_4_R_LIBELLES_DESCRIPTIONS_17">#REF!</definedName>
    <definedName name="P_Z_4_R_LIBELLES_DESCRIPTIONS_18" localSheetId="4">#REF!</definedName>
    <definedName name="P_Z_4_R_LIBELLES_DESCRIPTIONS_18">#REF!</definedName>
    <definedName name="P_Z_4_R_LIBELLES_DESCRIPTIONS_19" localSheetId="4">#REF!</definedName>
    <definedName name="P_Z_4_R_LIBELLES_DESCRIPTIONS_19">#REF!</definedName>
    <definedName name="P_Z_4_R_LIBELLES_DESCRIPTIONS_2" localSheetId="4">#REF!</definedName>
    <definedName name="P_Z_4_R_LIBELLES_DESCRIPTIONS_2">#REF!</definedName>
    <definedName name="P_Z_4_R_LIBELLES_DESCRIPTIONS_20" localSheetId="4">#REF!</definedName>
    <definedName name="P_Z_4_R_LIBELLES_DESCRIPTIONS_20">#REF!</definedName>
    <definedName name="P_Z_4_R_LIBELLES_DESCRIPTIONS_3" localSheetId="4">#REF!</definedName>
    <definedName name="P_Z_4_R_LIBELLES_DESCRIPTIONS_3">#REF!</definedName>
    <definedName name="P_Z_4_R_LIBELLES_DESCRIPTIONS_4" localSheetId="4">#REF!</definedName>
    <definedName name="P_Z_4_R_LIBELLES_DESCRIPTIONS_4">#REF!</definedName>
    <definedName name="P_Z_4_R_LIBELLES_DESCRIPTIONS_5" localSheetId="4">#REF!</definedName>
    <definedName name="P_Z_4_R_LIBELLES_DESCRIPTIONS_5">#REF!</definedName>
    <definedName name="P_Z_4_R_LIBELLES_DESCRIPTIONS_6" localSheetId="4">#REF!</definedName>
    <definedName name="P_Z_4_R_LIBELLES_DESCRIPTIONS_6">#REF!</definedName>
    <definedName name="P_Z_4_R_LIBELLES_DESCRIPTIONS_7" localSheetId="4">#REF!</definedName>
    <definedName name="P_Z_4_R_LIBELLES_DESCRIPTIONS_7">#REF!</definedName>
    <definedName name="P_Z_4_R_LIBELLES_DESCRIPTIONS_8" localSheetId="4">#REF!</definedName>
    <definedName name="P_Z_4_R_LIBELLES_DESCRIPTIONS_8">#REF!</definedName>
    <definedName name="P_Z_4_R_LIBELLES_DESCRIPTIONS_9" localSheetId="4">#REF!</definedName>
    <definedName name="P_Z_4_R_LIBELLES_DESCRIPTIONS_9">#REF!</definedName>
    <definedName name="P_Z_4_R_LIBELLES_POSTES" localSheetId="4">#REF!</definedName>
    <definedName name="P_Z_4_R_LIBELLES_POSTES">#REF!</definedName>
    <definedName name="P_Z_4_R_LIBELLES_POSTES_1" localSheetId="4">#REF!</definedName>
    <definedName name="P_Z_4_R_LIBELLES_POSTES_1">#REF!</definedName>
    <definedName name="P_Z_4_R_LIBELLES_POSTES_10" localSheetId="4">#REF!</definedName>
    <definedName name="P_Z_4_R_LIBELLES_POSTES_10">#REF!</definedName>
    <definedName name="P_Z_4_R_LIBELLES_POSTES_11" localSheetId="4">#REF!</definedName>
    <definedName name="P_Z_4_R_LIBELLES_POSTES_11">#REF!</definedName>
    <definedName name="P_Z_4_R_LIBELLES_POSTES_12" localSheetId="4">#REF!</definedName>
    <definedName name="P_Z_4_R_LIBELLES_POSTES_12">#REF!</definedName>
    <definedName name="P_Z_4_R_LIBELLES_POSTES_13" localSheetId="4">#REF!</definedName>
    <definedName name="P_Z_4_R_LIBELLES_POSTES_13">#REF!</definedName>
    <definedName name="P_Z_4_R_LIBELLES_POSTES_14" localSheetId="4">#REF!</definedName>
    <definedName name="P_Z_4_R_LIBELLES_POSTES_14">#REF!</definedName>
    <definedName name="P_Z_4_R_LIBELLES_POSTES_15" localSheetId="4">#REF!</definedName>
    <definedName name="P_Z_4_R_LIBELLES_POSTES_15">#REF!</definedName>
    <definedName name="P_Z_4_R_LIBELLES_POSTES_16" localSheetId="4">#REF!</definedName>
    <definedName name="P_Z_4_R_LIBELLES_POSTES_16">#REF!</definedName>
    <definedName name="P_Z_4_R_LIBELLES_POSTES_17" localSheetId="4">#REF!</definedName>
    <definedName name="P_Z_4_R_LIBELLES_POSTES_17">#REF!</definedName>
    <definedName name="P_Z_4_R_LIBELLES_POSTES_18" localSheetId="4">#REF!</definedName>
    <definedName name="P_Z_4_R_LIBELLES_POSTES_18">#REF!</definedName>
    <definedName name="P_Z_4_R_LIBELLES_POSTES_19" localSheetId="4">#REF!</definedName>
    <definedName name="P_Z_4_R_LIBELLES_POSTES_19">#REF!</definedName>
    <definedName name="P_Z_4_R_LIBELLES_POSTES_2" localSheetId="4">#REF!</definedName>
    <definedName name="P_Z_4_R_LIBELLES_POSTES_2">#REF!</definedName>
    <definedName name="P_Z_4_R_LIBELLES_POSTES_20" localSheetId="4">#REF!</definedName>
    <definedName name="P_Z_4_R_LIBELLES_POSTES_20">#REF!</definedName>
    <definedName name="P_Z_4_R_LIBELLES_POSTES_3" localSheetId="4">#REF!</definedName>
    <definedName name="P_Z_4_R_LIBELLES_POSTES_3">#REF!</definedName>
    <definedName name="P_Z_4_R_LIBELLES_POSTES_4" localSheetId="4">#REF!</definedName>
    <definedName name="P_Z_4_R_LIBELLES_POSTES_4">#REF!</definedName>
    <definedName name="P_Z_4_R_LIBELLES_POSTES_5" localSheetId="4">#REF!</definedName>
    <definedName name="P_Z_4_R_LIBELLES_POSTES_5">#REF!</definedName>
    <definedName name="P_Z_4_R_LIBELLES_POSTES_6" localSheetId="4">#REF!</definedName>
    <definedName name="P_Z_4_R_LIBELLES_POSTES_6">#REF!</definedName>
    <definedName name="P_Z_4_R_LIBELLES_POSTES_7" localSheetId="4">#REF!</definedName>
    <definedName name="P_Z_4_R_LIBELLES_POSTES_7">#REF!</definedName>
    <definedName name="P_Z_4_R_LIBELLES_POSTES_8" localSheetId="4">#REF!</definedName>
    <definedName name="P_Z_4_R_LIBELLES_POSTES_8">#REF!</definedName>
    <definedName name="P_Z_4_R_LIBELLES_POSTES_9" localSheetId="4">#REF!</definedName>
    <definedName name="P_Z_4_R_LIBELLES_POSTES_9">#REF!</definedName>
    <definedName name="P_Z_4_R_LIBELLES_SOUS_OPERATIONS" localSheetId="4">#REF!</definedName>
    <definedName name="P_Z_4_R_LIBELLES_SOUS_OPERATIONS">#REF!</definedName>
    <definedName name="P_Z_4_R_LIBELLES_SOUS_OPERATIONS_1" localSheetId="4">#REF!</definedName>
    <definedName name="P_Z_4_R_LIBELLES_SOUS_OPERATIONS_1">#REF!</definedName>
    <definedName name="P_Z_4_R_LIBELLES_SOUS_OPERATIONS_10" localSheetId="4">#REF!</definedName>
    <definedName name="P_Z_4_R_LIBELLES_SOUS_OPERATIONS_10">#REF!</definedName>
    <definedName name="P_Z_4_R_LIBELLES_SOUS_OPERATIONS_11" localSheetId="4">#REF!</definedName>
    <definedName name="P_Z_4_R_LIBELLES_SOUS_OPERATIONS_11">#REF!</definedName>
    <definedName name="P_Z_4_R_LIBELLES_SOUS_OPERATIONS_12" localSheetId="4">#REF!</definedName>
    <definedName name="P_Z_4_R_LIBELLES_SOUS_OPERATIONS_12">#REF!</definedName>
    <definedName name="P_Z_4_R_LIBELLES_SOUS_OPERATIONS_13" localSheetId="4">#REF!</definedName>
    <definedName name="P_Z_4_R_LIBELLES_SOUS_OPERATIONS_13">#REF!</definedName>
    <definedName name="P_Z_4_R_LIBELLES_SOUS_OPERATIONS_14" localSheetId="4">#REF!</definedName>
    <definedName name="P_Z_4_R_LIBELLES_SOUS_OPERATIONS_14">#REF!</definedName>
    <definedName name="P_Z_4_R_LIBELLES_SOUS_OPERATIONS_15" localSheetId="4">#REF!</definedName>
    <definedName name="P_Z_4_R_LIBELLES_SOUS_OPERATIONS_15">#REF!</definedName>
    <definedName name="P_Z_4_R_LIBELLES_SOUS_OPERATIONS_16" localSheetId="4">#REF!</definedName>
    <definedName name="P_Z_4_R_LIBELLES_SOUS_OPERATIONS_16">#REF!</definedName>
    <definedName name="P_Z_4_R_LIBELLES_SOUS_OPERATIONS_17" localSheetId="4">#REF!</definedName>
    <definedName name="P_Z_4_R_LIBELLES_SOUS_OPERATIONS_17">#REF!</definedName>
    <definedName name="P_Z_4_R_LIBELLES_SOUS_OPERATIONS_18" localSheetId="4">#REF!</definedName>
    <definedName name="P_Z_4_R_LIBELLES_SOUS_OPERATIONS_18">#REF!</definedName>
    <definedName name="P_Z_4_R_LIBELLES_SOUS_OPERATIONS_19" localSheetId="4">#REF!</definedName>
    <definedName name="P_Z_4_R_LIBELLES_SOUS_OPERATIONS_19">#REF!</definedName>
    <definedName name="P_Z_4_R_LIBELLES_SOUS_OPERATIONS_2" localSheetId="4">#REF!</definedName>
    <definedName name="P_Z_4_R_LIBELLES_SOUS_OPERATIONS_2">#REF!</definedName>
    <definedName name="P_Z_4_R_LIBELLES_SOUS_OPERATIONS_20" localSheetId="4">#REF!</definedName>
    <definedName name="P_Z_4_R_LIBELLES_SOUS_OPERATIONS_20">#REF!</definedName>
    <definedName name="P_Z_4_R_LIBELLES_SOUS_OPERATIONS_3" localSheetId="4">#REF!</definedName>
    <definedName name="P_Z_4_R_LIBELLES_SOUS_OPERATIONS_3">#REF!</definedName>
    <definedName name="P_Z_4_R_LIBELLES_SOUS_OPERATIONS_4" localSheetId="4">#REF!</definedName>
    <definedName name="P_Z_4_R_LIBELLES_SOUS_OPERATIONS_4">#REF!</definedName>
    <definedName name="P_Z_4_R_LIBELLES_SOUS_OPERATIONS_5" localSheetId="4">#REF!</definedName>
    <definedName name="P_Z_4_R_LIBELLES_SOUS_OPERATIONS_5">#REF!</definedName>
    <definedName name="P_Z_4_R_LIBELLES_SOUS_OPERATIONS_6" localSheetId="4">#REF!</definedName>
    <definedName name="P_Z_4_R_LIBELLES_SOUS_OPERATIONS_6">#REF!</definedName>
    <definedName name="P_Z_4_R_LIBELLES_SOUS_OPERATIONS_7" localSheetId="4">#REF!</definedName>
    <definedName name="P_Z_4_R_LIBELLES_SOUS_OPERATIONS_7">#REF!</definedName>
    <definedName name="P_Z_4_R_LIBELLES_SOUS_OPERATIONS_8" localSheetId="4">#REF!</definedName>
    <definedName name="P_Z_4_R_LIBELLES_SOUS_OPERATIONS_8">#REF!</definedName>
    <definedName name="P_Z_4_R_LIBELLES_SOUS_OPERATIONS_9" localSheetId="4">#REF!</definedName>
    <definedName name="P_Z_4_R_LIBELLES_SOUS_OPERATIONS_9">#REF!</definedName>
    <definedName name="P_Z_4_R_LIBELLES_UNITES" localSheetId="4">#REF!</definedName>
    <definedName name="P_Z_4_R_LIBELLES_UNITES">#REF!</definedName>
    <definedName name="P_Z_4_R_LIBELLES_UNITES_1" localSheetId="4">#REF!</definedName>
    <definedName name="P_Z_4_R_LIBELLES_UNITES_1">#REF!</definedName>
    <definedName name="P_Z_4_R_LIBELLES_UNITES_10" localSheetId="4">#REF!</definedName>
    <definedName name="P_Z_4_R_LIBELLES_UNITES_10">#REF!</definedName>
    <definedName name="P_Z_4_R_LIBELLES_UNITES_11" localSheetId="4">#REF!</definedName>
    <definedName name="P_Z_4_R_LIBELLES_UNITES_11">#REF!</definedName>
    <definedName name="P_Z_4_R_LIBELLES_UNITES_12" localSheetId="4">#REF!</definedName>
    <definedName name="P_Z_4_R_LIBELLES_UNITES_12">#REF!</definedName>
    <definedName name="P_Z_4_R_LIBELLES_UNITES_13" localSheetId="4">#REF!</definedName>
    <definedName name="P_Z_4_R_LIBELLES_UNITES_13">#REF!</definedName>
    <definedName name="P_Z_4_R_LIBELLES_UNITES_14" localSheetId="4">#REF!</definedName>
    <definedName name="P_Z_4_R_LIBELLES_UNITES_14">#REF!</definedName>
    <definedName name="P_Z_4_R_LIBELLES_UNITES_15" localSheetId="4">#REF!</definedName>
    <definedName name="P_Z_4_R_LIBELLES_UNITES_15">#REF!</definedName>
    <definedName name="P_Z_4_R_LIBELLES_UNITES_16" localSheetId="4">#REF!</definedName>
    <definedName name="P_Z_4_R_LIBELLES_UNITES_16">#REF!</definedName>
    <definedName name="P_Z_4_R_LIBELLES_UNITES_17" localSheetId="4">#REF!</definedName>
    <definedName name="P_Z_4_R_LIBELLES_UNITES_17">#REF!</definedName>
    <definedName name="P_Z_4_R_LIBELLES_UNITES_18" localSheetId="4">#REF!</definedName>
    <definedName name="P_Z_4_R_LIBELLES_UNITES_18">#REF!</definedName>
    <definedName name="P_Z_4_R_LIBELLES_UNITES_19" localSheetId="4">#REF!</definedName>
    <definedName name="P_Z_4_R_LIBELLES_UNITES_19">#REF!</definedName>
    <definedName name="P_Z_4_R_LIBELLES_UNITES_2" localSheetId="4">#REF!</definedName>
    <definedName name="P_Z_4_R_LIBELLES_UNITES_2">#REF!</definedName>
    <definedName name="P_Z_4_R_LIBELLES_UNITES_20" localSheetId="4">#REF!</definedName>
    <definedName name="P_Z_4_R_LIBELLES_UNITES_20">#REF!</definedName>
    <definedName name="P_Z_4_R_LIBELLES_UNITES_3" localSheetId="4">#REF!</definedName>
    <definedName name="P_Z_4_R_LIBELLES_UNITES_3">#REF!</definedName>
    <definedName name="P_Z_4_R_LIBELLES_UNITES_4" localSheetId="4">#REF!</definedName>
    <definedName name="P_Z_4_R_LIBELLES_UNITES_4">#REF!</definedName>
    <definedName name="P_Z_4_R_LIBELLES_UNITES_5" localSheetId="4">#REF!</definedName>
    <definedName name="P_Z_4_R_LIBELLES_UNITES_5">#REF!</definedName>
    <definedName name="P_Z_4_R_LIBELLES_UNITES_6" localSheetId="4">#REF!</definedName>
    <definedName name="P_Z_4_R_LIBELLES_UNITES_6">#REF!</definedName>
    <definedName name="P_Z_4_R_LIBELLES_UNITES_7" localSheetId="4">#REF!</definedName>
    <definedName name="P_Z_4_R_LIBELLES_UNITES_7">#REF!</definedName>
    <definedName name="P_Z_4_R_LIBELLES_UNITES_8" localSheetId="4">#REF!</definedName>
    <definedName name="P_Z_4_R_LIBELLES_UNITES_8">#REF!</definedName>
    <definedName name="P_Z_4_R_LIBELLES_UNITES_9" localSheetId="4">#REF!</definedName>
    <definedName name="P_Z_4_R_LIBELLES_UNITES_9">#REF!</definedName>
    <definedName name="P_Z_8_B_COLONNE_BAREME" localSheetId="4">#REF!</definedName>
    <definedName name="P_Z_8_B_COLONNE_BAREME">#REF!</definedName>
    <definedName name="P_Z_8_B_COLONNE_BAREME_INDICATION" localSheetId="4">#REF!</definedName>
    <definedName name="P_Z_8_B_COLONNE_BAREME_INDICATION">#REF!</definedName>
    <definedName name="P_Z_8_B_COLONNE_COMMENTAIRE" localSheetId="4">#REF!</definedName>
    <definedName name="P_Z_8_B_COLONNE_COMMENTAIRE">#REF!</definedName>
    <definedName name="P_Z_8_B_COLONNE_COMMENTAIRE_ACTIVE" localSheetId="4">#REF!</definedName>
    <definedName name="P_Z_8_B_COLONNE_COMMENTAIRE_ACTIVE">#REF!</definedName>
    <definedName name="P_Z_8_B_COLONNE_COMMENTAIRE_INDICATION" localSheetId="4">#REF!</definedName>
    <definedName name="P_Z_8_B_COLONNE_COMMENTAIRE_INDICATION">#REF!</definedName>
    <definedName name="P_Z_8_B_COLONNE_COMMENTAIRE_OBLIGATOIRE" localSheetId="4">#REF!</definedName>
    <definedName name="P_Z_8_B_COLONNE_COMMENTAIRE_OBLIGATOIRE">#REF!</definedName>
    <definedName name="P_Z_8_B_COLONNE_COMMENTAIRE_SI_LIBELLE_STANDARD" localSheetId="4">#REF!</definedName>
    <definedName name="P_Z_8_B_COLONNE_COMMENTAIRE_SI_LIBELLE_STANDARD">#REF!</definedName>
    <definedName name="P_Z_8_B_COLONNE_DESCRIPTION" localSheetId="4">#REF!</definedName>
    <definedName name="P_Z_8_B_COLONNE_DESCRIPTION">#REF!</definedName>
    <definedName name="P_Z_8_B_COLONNE_DESCRIPTION_INDICATION" localSheetId="4">#REF!</definedName>
    <definedName name="P_Z_8_B_COLONNE_DESCRIPTION_INDICATION">#REF!</definedName>
    <definedName name="P_Z_8_B_COLONNE_JUSTIFICATIF" localSheetId="4">#REF!</definedName>
    <definedName name="P_Z_8_B_COLONNE_JUSTIFICATIF">#REF!</definedName>
    <definedName name="P_Z_8_B_COLONNE_JUSTIFICATIF_ACTIVE" localSheetId="4">#REF!</definedName>
    <definedName name="P_Z_8_B_COLONNE_JUSTIFICATIF_ACTIVE">#REF!</definedName>
    <definedName name="P_Z_8_B_COLONNE_JUSTIFICATIF_INDICATION" localSheetId="4">#REF!</definedName>
    <definedName name="P_Z_8_B_COLONNE_JUSTIFICATIF_INDICATION">#REF!</definedName>
    <definedName name="P_Z_8_B_COLONNE_JUSTIFICATIF_OBLIGATOIRE" localSheetId="4">#REF!</definedName>
    <definedName name="P_Z_8_B_COLONNE_JUSTIFICATIF_OBLIGATOIRE">#REF!</definedName>
    <definedName name="P_Z_8_B_COLONNE_MOTIFS_INELIGIBILITE_LIBELLE_STANDARD" localSheetId="4">#REF!</definedName>
    <definedName name="P_Z_8_B_COLONNE_MOTIFS_INELIGIBILITE_LIBELLE_STANDARD">#REF!</definedName>
    <definedName name="P_Z_8_B_COLONNE_MT_ELIGIBLE_LIBELLE_STANDARD" localSheetId="4">#REF!</definedName>
    <definedName name="P_Z_8_B_COLONNE_MT_ELIGIBLE_LIBELLE_STANDARD">#REF!</definedName>
    <definedName name="P_Z_8_B_COLONNE_MT_MAX_ACTIVE" localSheetId="4">#REF!</definedName>
    <definedName name="P_Z_8_B_COLONNE_MT_MAX_ACTIVE">#REF!</definedName>
    <definedName name="P_Z_8_B_COLONNE_MT_MAX_LIBELLE_STANDARD" localSheetId="4">#REF!</definedName>
    <definedName name="P_Z_8_B_COLONNE_MT_MAX_LIBELLE_STANDARD">#REF!</definedName>
    <definedName name="P_Z_8_B_COLONNE_MT_PRESENTE" localSheetId="4">#REF!</definedName>
    <definedName name="P_Z_8_B_COLONNE_MT_PRESENTE">#REF!</definedName>
    <definedName name="P_Z_8_B_COLONNE_MT_PRESENTE_INDICATION" localSheetId="4">#REF!</definedName>
    <definedName name="P_Z_8_B_COLONNE_MT_PRESENTE_INDICATION">#REF!</definedName>
    <definedName name="P_Z_8_B_COLONNE_MT_RAISONNABLE_LIBELLE_STANDARD" localSheetId="4">#REF!</definedName>
    <definedName name="P_Z_8_B_COLONNE_MT_RAISONNABLE_LIBELLE_STANDARD">#REF!</definedName>
    <definedName name="P_Z_8_B_COLONNE_POSTE" localSheetId="4">#REF!</definedName>
    <definedName name="P_Z_8_B_COLONNE_POSTE">#REF!</definedName>
    <definedName name="P_Z_8_B_COLONNE_POSTE_INDICATION" localSheetId="4">#REF!</definedName>
    <definedName name="P_Z_8_B_COLONNE_POSTE_INDICATION">#REF!</definedName>
    <definedName name="P_Z_8_B_COLONNE_QT_ELIGIBLE_LIBELLE_STANDARD" localSheetId="4">#REF!</definedName>
    <definedName name="P_Z_8_B_COLONNE_QT_ELIGIBLE_LIBELLE_STANDARD">#REF!</definedName>
    <definedName name="P_Z_8_B_COLONNE_QT_RAISONNABLE_LIBELLE_STANDARD" localSheetId="4">#REF!</definedName>
    <definedName name="P_Z_8_B_COLONNE_QT_RAISONNABLE_LIBELLE_STANDARD">#REF!</definedName>
    <definedName name="P_Z_8_B_COLONNE_QUANTITE" localSheetId="4">#REF!</definedName>
    <definedName name="P_Z_8_B_COLONNE_QUANTITE">#REF!</definedName>
    <definedName name="P_Z_8_B_COLONNE_QUANTITE_INDICATION" localSheetId="4">#REF!</definedName>
    <definedName name="P_Z_8_B_COLONNE_QUANTITE_INDICATION">#REF!</definedName>
    <definedName name="P_Z_8_B_COLONNE_SOUS_OPERATION" localSheetId="4">#REF!</definedName>
    <definedName name="P_Z_8_B_COLONNE_SOUS_OPERATION">#REF!</definedName>
    <definedName name="P_Z_8_B_COLONNE_SOUS_OPERATION_INDICATION" localSheetId="4">#REF!</definedName>
    <definedName name="P_Z_8_B_COLONNE_SOUS_OPERATION_INDICATION">#REF!</definedName>
    <definedName name="P_Z_8_B_COLONNE_UNITE" localSheetId="4">#REF!</definedName>
    <definedName name="P_Z_8_B_COLONNE_UNITE">#REF!</definedName>
    <definedName name="P_Z_8_B_COLONNE_UNITE_INDICATION" localSheetId="4">#REF!</definedName>
    <definedName name="P_Z_8_B_COLONNE_UNITE_INDICATION">#REF!</definedName>
    <definedName name="P_Z_8_B_COLONNE_VALEUR_BAREME" localSheetId="4">#REF!</definedName>
    <definedName name="P_Z_8_B_COLONNE_VALEUR_BAREME">#REF!</definedName>
    <definedName name="P_Z_8_B_COLONNE_VALEUR_BAREME_INDICATION" localSheetId="4">#REF!</definedName>
    <definedName name="P_Z_8_B_COLONNE_VALEUR_BAREME_INDICATION">#REF!</definedName>
    <definedName name="P_Z_8_B_EXEMPLE_UTILISATION" localSheetId="4">#REF!</definedName>
    <definedName name="P_Z_8_B_EXEMPLE_UTILISATION">#REF!</definedName>
    <definedName name="P_Z_8_B_INTITULE_DEPENSES_BAREMES_STANDARD" localSheetId="4">#REF!</definedName>
    <definedName name="P_Z_8_B_INTITULE_DEPENSES_BAREMES_STANDARD">#REF!</definedName>
    <definedName name="P_Z_8_B_UFD" localSheetId="4">#REF!</definedName>
    <definedName name="P_Z_8_B_UFD">#REF!</definedName>
    <definedName name="P_Z_8_B_ULD" localSheetId="4">#REF!</definedName>
    <definedName name="P_Z_8_B_ULD">#REF!</definedName>
    <definedName name="P_Z_8_B_UTILISATION_FILTRE_POSTES" localSheetId="4">#REF!</definedName>
    <definedName name="P_Z_8_B_UTILISATION_FILTRE_POSTES">#REF!</definedName>
    <definedName name="P_Z_8_B_UTILISATION_FILTRE_SOUS_OPERATIONS" localSheetId="4">#REF!</definedName>
    <definedName name="P_Z_8_B_UTILISATION_FILTRE_SOUS_OPERATIONS">#REF!</definedName>
    <definedName name="P_Z_8_N_COLONNE_BAREME_INDICATION_SPECIFIQUE" localSheetId="4">#REF!</definedName>
    <definedName name="P_Z_8_N_COLONNE_BAREME_INDICATION_SPECIFIQUE">#REF!</definedName>
    <definedName name="P_Z_8_N_COLONNE_BAREME_INDICATION_STANDARD" localSheetId="4">#REF!</definedName>
    <definedName name="P_Z_8_N_COLONNE_BAREME_INDICATION_STANDARD">#REF!</definedName>
    <definedName name="P_Z_8_N_COLONNE_BAREME_SPECIFIQUE" localSheetId="4">#REF!</definedName>
    <definedName name="P_Z_8_N_COLONNE_BAREME_SPECIFIQUE">#REF!</definedName>
    <definedName name="P_Z_8_N_COLONNE_BAREME_STANDARD" localSheetId="4">#REF!</definedName>
    <definedName name="P_Z_8_N_COLONNE_BAREME_STANDARD">#REF!</definedName>
    <definedName name="P_Z_8_N_COLONNE_COMMENTAIRE_INDICATION_SPECIFIQUE" localSheetId="4">#REF!</definedName>
    <definedName name="P_Z_8_N_COLONNE_COMMENTAIRE_INDICATION_SPECIFIQUE">#REF!</definedName>
    <definedName name="P_Z_8_N_COLONNE_COMMENTAIRE_INDICATION_STANDARD" localSheetId="4">#REF!</definedName>
    <definedName name="P_Z_8_N_COLONNE_COMMENTAIRE_INDICATION_STANDARD">#REF!</definedName>
    <definedName name="P_Z_8_N_COLONNE_COMMENTAIRE_SI_LIBELLE_DEFAUT" localSheetId="4">#REF!</definedName>
    <definedName name="P_Z_8_N_COLONNE_COMMENTAIRE_SI_LIBELLE_DEFAUT">#REF!</definedName>
    <definedName name="P_Z_8_N_COLONNE_COMMENTAIRE_SI_LIBELLE_SPECIFIQUE" localSheetId="4">#REF!</definedName>
    <definedName name="P_Z_8_N_COLONNE_COMMENTAIRE_SI_LIBELLE_SPECIFIQUE">#REF!</definedName>
    <definedName name="P_Z_8_N_COLONNE_COMMENTAIRE_SPECIFIQUE" localSheetId="4">#REF!</definedName>
    <definedName name="P_Z_8_N_COLONNE_COMMENTAIRE_SPECIFIQUE">#REF!</definedName>
    <definedName name="P_Z_8_N_COLONNE_COMMENTAIRE_STANDARD" localSheetId="4">#REF!</definedName>
    <definedName name="P_Z_8_N_COLONNE_COMMENTAIRE_STANDARD">#REF!</definedName>
    <definedName name="P_Z_8_N_COLONNE_DESCRIPTION_INDICATION_SPECIFIQUE" localSheetId="4">#REF!</definedName>
    <definedName name="P_Z_8_N_COLONNE_DESCRIPTION_INDICATION_SPECIFIQUE">#REF!</definedName>
    <definedName name="P_Z_8_N_COLONNE_DESCRIPTION_INDICATION_STANDARD" localSheetId="4">#REF!</definedName>
    <definedName name="P_Z_8_N_COLONNE_DESCRIPTION_INDICATION_STANDARD">#REF!</definedName>
    <definedName name="P_Z_8_N_COLONNE_DESCRIPTION_SPECIFIQUE" localSheetId="4">#REF!</definedName>
    <definedName name="P_Z_8_N_COLONNE_DESCRIPTION_SPECIFIQUE">#REF!</definedName>
    <definedName name="P_Z_8_N_COLONNE_DESCRIPTION_STANDARD" localSheetId="4">#REF!</definedName>
    <definedName name="P_Z_8_N_COLONNE_DESCRIPTION_STANDARD">#REF!</definedName>
    <definedName name="P_Z_8_N_COLONNE_JUSTIFICATIF_INDICATION_SPECIFIQUE" localSheetId="4">#REF!</definedName>
    <definedName name="P_Z_8_N_COLONNE_JUSTIFICATIF_INDICATION_SPECIFIQUE">#REF!</definedName>
    <definedName name="P_Z_8_N_COLONNE_JUSTIFICATIF_INDICATION_STANDARD" localSheetId="4">#REF!</definedName>
    <definedName name="P_Z_8_N_COLONNE_JUSTIFICATIF_INDICATION_STANDARD">#REF!</definedName>
    <definedName name="P_Z_8_N_COLONNE_JUSTIFICATIF_SPECIFIQUE" localSheetId="4">#REF!</definedName>
    <definedName name="P_Z_8_N_COLONNE_JUSTIFICATIF_SPECIFIQUE">#REF!</definedName>
    <definedName name="P_Z_8_N_COLONNE_JUSTIFICATIF_STANDARD" localSheetId="4">#REF!</definedName>
    <definedName name="P_Z_8_N_COLONNE_JUSTIFICATIF_STANDARD">#REF!</definedName>
    <definedName name="P_Z_8_N_COLONNE_MOTIFS_INELIGIBILITE_LIBELLE_DEFAUT" localSheetId="4">#REF!</definedName>
    <definedName name="P_Z_8_N_COLONNE_MOTIFS_INELIGIBILITE_LIBELLE_DEFAUT">#REF!</definedName>
    <definedName name="P_Z_8_N_COLONNE_MOTIFS_INELIGIBILITE_LIBELLE_SPECIFIQUE" localSheetId="4">#REF!</definedName>
    <definedName name="P_Z_8_N_COLONNE_MOTIFS_INELIGIBILITE_LIBELLE_SPECIFIQUE">#REF!</definedName>
    <definedName name="P_Z_8_N_COLONNE_MT_ELIGIBLE_LIBELLE_DEFAUT" localSheetId="4">#REF!</definedName>
    <definedName name="P_Z_8_N_COLONNE_MT_ELIGIBLE_LIBELLE_DEFAUT">#REF!</definedName>
    <definedName name="P_Z_8_N_COLONNE_MT_ELIGIBLE_LIBELLE_SPECIFIQUE" localSheetId="4">#REF!</definedName>
    <definedName name="P_Z_8_N_COLONNE_MT_ELIGIBLE_LIBELLE_SPECIFIQUE">#REF!</definedName>
    <definedName name="P_Z_8_N_COLONNE_MT_MAX_LIBELLE_DEFAUT" localSheetId="4">#REF!</definedName>
    <definedName name="P_Z_8_N_COLONNE_MT_MAX_LIBELLE_DEFAUT">#REF!</definedName>
    <definedName name="P_Z_8_N_COLONNE_MT_MAX_LIBELLE_SPECIFIQUE" localSheetId="4">#REF!</definedName>
    <definedName name="P_Z_8_N_COLONNE_MT_MAX_LIBELLE_SPECIFIQUE">#REF!</definedName>
    <definedName name="P_Z_8_N_COLONNE_MT_PRESENTE_INDICATION_SPECIFIQUE" localSheetId="4">#REF!</definedName>
    <definedName name="P_Z_8_N_COLONNE_MT_PRESENTE_INDICATION_SPECIFIQUE">#REF!</definedName>
    <definedName name="P_Z_8_N_COLONNE_MT_PRESENTE_INDICATION_STANDARD" localSheetId="4">#REF!</definedName>
    <definedName name="P_Z_8_N_COLONNE_MT_PRESENTE_INDICATION_STANDARD">#REF!</definedName>
    <definedName name="P_Z_8_N_COLONNE_MT_PRESENTE_SPECIFIQUE" localSheetId="4">#REF!</definedName>
    <definedName name="P_Z_8_N_COLONNE_MT_PRESENTE_SPECIFIQUE">#REF!</definedName>
    <definedName name="P_Z_8_N_COLONNE_MT_PRESENTE_STANDARD" localSheetId="4">#REF!</definedName>
    <definedName name="P_Z_8_N_COLONNE_MT_PRESENTE_STANDARD">#REF!</definedName>
    <definedName name="P_Z_8_N_COLONNE_MT_RAISONNABLE_LIBELLE_DEFAUT" localSheetId="4">#REF!</definedName>
    <definedName name="P_Z_8_N_COLONNE_MT_RAISONNABLE_LIBELLE_DEFAUT">#REF!</definedName>
    <definedName name="P_Z_8_N_COLONNE_MT_RAISONNABLE_LIBELLE_SPECIFIQUE" localSheetId="4">#REF!</definedName>
    <definedName name="P_Z_8_N_COLONNE_MT_RAISONNABLE_LIBELLE_SPECIFIQUE">#REF!</definedName>
    <definedName name="P_Z_8_N_COLONNE_POSTE_INDICATION_SPECIFIQUE" localSheetId="4">#REF!</definedName>
    <definedName name="P_Z_8_N_COLONNE_POSTE_INDICATION_SPECIFIQUE">#REF!</definedName>
    <definedName name="P_Z_8_N_COLONNE_POSTE_INDICATION_STANDARD" localSheetId="4">#REF!</definedName>
    <definedName name="P_Z_8_N_COLONNE_POSTE_INDICATION_STANDARD">#REF!</definedName>
    <definedName name="P_Z_8_N_COLONNE_POSTE_SPECIFIQUE" localSheetId="4">#REF!</definedName>
    <definedName name="P_Z_8_N_COLONNE_POSTE_SPECIFIQUE">#REF!</definedName>
    <definedName name="P_Z_8_N_COLONNE_POSTE_STANDARD" localSheetId="4">#REF!</definedName>
    <definedName name="P_Z_8_N_COLONNE_POSTE_STANDARD">#REF!</definedName>
    <definedName name="P_Z_8_N_COLONNE_QT_ELIGIBLE_LIBELLE_DEFAUT" localSheetId="4">#REF!</definedName>
    <definedName name="P_Z_8_N_COLONNE_QT_ELIGIBLE_LIBELLE_DEFAUT">#REF!</definedName>
    <definedName name="P_Z_8_N_COLONNE_QT_ELIGIBLE_LIBELLE_SPECIFIQUE" localSheetId="4">#REF!</definedName>
    <definedName name="P_Z_8_N_COLONNE_QT_ELIGIBLE_LIBELLE_SPECIFIQUE">#REF!</definedName>
    <definedName name="P_Z_8_N_COLONNE_QT_RAISONNABLE_LIBELLE_DEFAUT" localSheetId="4">#REF!</definedName>
    <definedName name="P_Z_8_N_COLONNE_QT_RAISONNABLE_LIBELLE_DEFAUT">#REF!</definedName>
    <definedName name="P_Z_8_N_COLONNE_QT_RAISONNABLE_LIBELLE_SPECIFIQUE" localSheetId="4">#REF!</definedName>
    <definedName name="P_Z_8_N_COLONNE_QT_RAISONNABLE_LIBELLE_SPECIFIQUE">#REF!</definedName>
    <definedName name="P_Z_8_N_COLONNE_QUANTITE_INDICATION_SPECIFIQUE" localSheetId="4">#REF!</definedName>
    <definedName name="P_Z_8_N_COLONNE_QUANTITE_INDICATION_SPECIFIQUE">#REF!</definedName>
    <definedName name="P_Z_8_N_COLONNE_QUANTITE_INDICATION_STANDARD" localSheetId="4">#REF!</definedName>
    <definedName name="P_Z_8_N_COLONNE_QUANTITE_INDICATION_STANDARD">#REF!</definedName>
    <definedName name="P_Z_8_N_COLONNE_QUANTITE_SPECIFIQUE" localSheetId="4">#REF!</definedName>
    <definedName name="P_Z_8_N_COLONNE_QUANTITE_SPECIFIQUE">#REF!</definedName>
    <definedName name="P_Z_8_N_COLONNE_QUANTITE_STANDARD" localSheetId="4">#REF!</definedName>
    <definedName name="P_Z_8_N_COLONNE_QUANTITE_STANDARD">#REF!</definedName>
    <definedName name="P_Z_8_N_COLONNE_SOUS_OPERATION_INDICATION_SPECIFIQUE" localSheetId="4">#REF!</definedName>
    <definedName name="P_Z_8_N_COLONNE_SOUS_OPERATION_INDICATION_SPECIFIQUE">#REF!</definedName>
    <definedName name="P_Z_8_N_COLONNE_SOUS_OPERATION_INDICATION_STANDARD" localSheetId="4">#REF!</definedName>
    <definedName name="P_Z_8_N_COLONNE_SOUS_OPERATION_INDICATION_STANDARD">#REF!</definedName>
    <definedName name="P_Z_8_N_COLONNE_SOUS_OPERATION_SPECIFIQUE" localSheetId="4">#REF!</definedName>
    <definedName name="P_Z_8_N_COLONNE_SOUS_OPERATION_SPECIFIQUE">#REF!</definedName>
    <definedName name="P_Z_8_N_COLONNE_SOUS_OPERATION_STANDARD" localSheetId="4">#REF!</definedName>
    <definedName name="P_Z_8_N_COLONNE_SOUS_OPERATION_STANDARD">#REF!</definedName>
    <definedName name="P_Z_8_N_COLONNE_UNITE_INDICATION_SPECIFIQUE" localSheetId="4">#REF!</definedName>
    <definedName name="P_Z_8_N_COLONNE_UNITE_INDICATION_SPECIFIQUE">#REF!</definedName>
    <definedName name="P_Z_8_N_COLONNE_UNITE_INDICATION_STANDARD" localSheetId="4">#REF!</definedName>
    <definedName name="P_Z_8_N_COLONNE_UNITE_INDICATION_STANDARD">#REF!</definedName>
    <definedName name="P_Z_8_N_COLONNE_UNITE_SPECIFIQUE" localSheetId="4">#REF!</definedName>
    <definedName name="P_Z_8_N_COLONNE_UNITE_SPECIFIQUE">#REF!</definedName>
    <definedName name="P_Z_8_N_COLONNE_UNITE_STANDARD" localSheetId="4">#REF!</definedName>
    <definedName name="P_Z_8_N_COLONNE_UNITE_STANDARD">#REF!</definedName>
    <definedName name="P_Z_8_N_COLONNE_VALEUR_BAREME_INDICATION_SPECIFIQUE" localSheetId="4">#REF!</definedName>
    <definedName name="P_Z_8_N_COLONNE_VALEUR_BAREME_INDICATION_SPECIFIQUE">#REF!</definedName>
    <definedName name="P_Z_8_N_COLONNE_VALEUR_BAREME_INDICATION_STANDARD" localSheetId="4">#REF!</definedName>
    <definedName name="P_Z_8_N_COLONNE_VALEUR_BAREME_INDICATION_STANDARD">#REF!</definedName>
    <definedName name="P_Z_8_N_COLONNE_VALEUR_BAREME_SPECIFIQUE" localSheetId="4">#REF!</definedName>
    <definedName name="P_Z_8_N_COLONNE_VALEUR_BAREME_SPECIFIQUE">#REF!</definedName>
    <definedName name="P_Z_8_N_COLONNE_VALEUR_BAREME_STANDARD" localSheetId="4">#REF!</definedName>
    <definedName name="P_Z_8_N_COLONNE_VALEUR_BAREME_STANDARD">#REF!</definedName>
    <definedName name="P_Z_8_N_CONSIGNE_DEPENSES_BAREMES" localSheetId="4">#REF!</definedName>
    <definedName name="P_Z_8_N_CONSIGNE_DEPENSES_BAREMES">#REF!</definedName>
    <definedName name="P_Z_8_N_EXEMPLE_BAREME" localSheetId="4">#REF!</definedName>
    <definedName name="P_Z_8_N_EXEMPLE_BAREME">#REF!</definedName>
    <definedName name="P_Z_8_N_EXEMPLE_COMMENTAIRE" localSheetId="4">#REF!</definedName>
    <definedName name="P_Z_8_N_EXEMPLE_COMMENTAIRE">#REF!</definedName>
    <definedName name="P_Z_8_N_EXEMPLE_DESCRIPTION" localSheetId="4">#REF!</definedName>
    <definedName name="P_Z_8_N_EXEMPLE_DESCRIPTION">#REF!</definedName>
    <definedName name="P_Z_8_N_EXEMPLE_DONNEES" localSheetId="4">#REF!</definedName>
    <definedName name="P_Z_8_N_EXEMPLE_DONNEES">#REF!</definedName>
    <definedName name="P_Z_8_N_EXEMPLE_JUSTIFICATIF" localSheetId="4">#REF!</definedName>
    <definedName name="P_Z_8_N_EXEMPLE_JUSTIFICATIF">#REF!</definedName>
    <definedName name="P_Z_8_N_EXEMPLE_MT_PRESENTE" localSheetId="4">#REF!</definedName>
    <definedName name="P_Z_8_N_EXEMPLE_MT_PRESENTE">#REF!</definedName>
    <definedName name="P_Z_8_N_EXEMPLE_POSTE" localSheetId="4">#REF!</definedName>
    <definedName name="P_Z_8_N_EXEMPLE_POSTE">#REF!</definedName>
    <definedName name="P_Z_8_N_EXEMPLE_QUANTITE" localSheetId="4">#REF!</definedName>
    <definedName name="P_Z_8_N_EXEMPLE_QUANTITE">#REF!</definedName>
    <definedName name="P_Z_8_N_EXEMPLE_SOUS_OPERATION" localSheetId="4">#REF!</definedName>
    <definedName name="P_Z_8_N_EXEMPLE_SOUS_OPERATION">#REF!</definedName>
    <definedName name="P_Z_8_N_EXEMPLE_UNITE" localSheetId="4">#REF!</definedName>
    <definedName name="P_Z_8_N_EXEMPLE_UNITE">#REF!</definedName>
    <definedName name="P_Z_8_N_EXEMPLE_VALEUR_BAREME" localSheetId="4">#REF!</definedName>
    <definedName name="P_Z_8_N_EXEMPLE_VALEUR_BAREME">#REF!</definedName>
    <definedName name="P_Z_8_N_INTITULE_DEPENSES_BAREMES_DEFAUT" localSheetId="4">#REF!</definedName>
    <definedName name="P_Z_8_N_INTITULE_DEPENSES_BAREMES_DEFAUT">#REF!</definedName>
    <definedName name="P_Z_8_N_INTITULE_DEPENSES_BAREMES_SPECIFIQUE" localSheetId="4">#REF!</definedName>
    <definedName name="P_Z_8_N_INTITULE_DEPENSES_BAREMES_SPECIFIQUE">#REF!</definedName>
    <definedName name="P_Z_8_R_LIBELLES_CODES_BAREMES" localSheetId="4">#REF!</definedName>
    <definedName name="P_Z_8_R_LIBELLES_CODES_BAREMES">#REF!</definedName>
    <definedName name="P_Z_8_R_LIBELLES_CODES_BAREMES_1" localSheetId="4">#REF!</definedName>
    <definedName name="P_Z_8_R_LIBELLES_CODES_BAREMES_1">#REF!</definedName>
    <definedName name="P_Z_8_R_LIBELLES_CODES_BAREMES_10" localSheetId="4">#REF!</definedName>
    <definedName name="P_Z_8_R_LIBELLES_CODES_BAREMES_10">#REF!</definedName>
    <definedName name="P_Z_8_R_LIBELLES_CODES_BAREMES_11" localSheetId="4">#REF!</definedName>
    <definedName name="P_Z_8_R_LIBELLES_CODES_BAREMES_11">#REF!</definedName>
    <definedName name="P_Z_8_R_LIBELLES_CODES_BAREMES_12" localSheetId="4">#REF!</definedName>
    <definedName name="P_Z_8_R_LIBELLES_CODES_BAREMES_12">#REF!</definedName>
    <definedName name="P_Z_8_R_LIBELLES_CODES_BAREMES_13" localSheetId="4">#REF!</definedName>
    <definedName name="P_Z_8_R_LIBELLES_CODES_BAREMES_13">#REF!</definedName>
    <definedName name="P_Z_8_R_LIBELLES_CODES_BAREMES_14" localSheetId="4">#REF!</definedName>
    <definedName name="P_Z_8_R_LIBELLES_CODES_BAREMES_14">#REF!</definedName>
    <definedName name="P_Z_8_R_LIBELLES_CODES_BAREMES_15" localSheetId="4">#REF!</definedName>
    <definedName name="P_Z_8_R_LIBELLES_CODES_BAREMES_15">#REF!</definedName>
    <definedName name="P_Z_8_R_LIBELLES_CODES_BAREMES_16" localSheetId="4">#REF!</definedName>
    <definedName name="P_Z_8_R_LIBELLES_CODES_BAREMES_16">#REF!</definedName>
    <definedName name="P_Z_8_R_LIBELLES_CODES_BAREMES_17" localSheetId="4">#REF!</definedName>
    <definedName name="P_Z_8_R_LIBELLES_CODES_BAREMES_17">#REF!</definedName>
    <definedName name="P_Z_8_R_LIBELLES_CODES_BAREMES_18" localSheetId="4">#REF!</definedName>
    <definedName name="P_Z_8_R_LIBELLES_CODES_BAREMES_18">#REF!</definedName>
    <definedName name="P_Z_8_R_LIBELLES_CODES_BAREMES_19" localSheetId="4">#REF!</definedName>
    <definedName name="P_Z_8_R_LIBELLES_CODES_BAREMES_19">#REF!</definedName>
    <definedName name="P_Z_8_R_LIBELLES_CODES_BAREMES_2" localSheetId="4">#REF!</definedName>
    <definedName name="P_Z_8_R_LIBELLES_CODES_BAREMES_2">#REF!</definedName>
    <definedName name="P_Z_8_R_LIBELLES_CODES_BAREMES_20" localSheetId="4">#REF!</definedName>
    <definedName name="P_Z_8_R_LIBELLES_CODES_BAREMES_20">#REF!</definedName>
    <definedName name="P_Z_8_R_LIBELLES_CODES_BAREMES_21" localSheetId="4">#REF!</definedName>
    <definedName name="P_Z_8_R_LIBELLES_CODES_BAREMES_21">#REF!</definedName>
    <definedName name="P_Z_8_R_LIBELLES_CODES_BAREMES_22" localSheetId="4">#REF!</definedName>
    <definedName name="P_Z_8_R_LIBELLES_CODES_BAREMES_22">#REF!</definedName>
    <definedName name="P_Z_8_R_LIBELLES_CODES_BAREMES_23" localSheetId="4">#REF!</definedName>
    <definedName name="P_Z_8_R_LIBELLES_CODES_BAREMES_23">#REF!</definedName>
    <definedName name="P_Z_8_R_LIBELLES_CODES_BAREMES_24" localSheetId="4">#REF!</definedName>
    <definedName name="P_Z_8_R_LIBELLES_CODES_BAREMES_24">#REF!</definedName>
    <definedName name="P_Z_8_R_LIBELLES_CODES_BAREMES_25" localSheetId="4">#REF!</definedName>
    <definedName name="P_Z_8_R_LIBELLES_CODES_BAREMES_25">#REF!</definedName>
    <definedName name="P_Z_8_R_LIBELLES_CODES_BAREMES_26" localSheetId="4">#REF!</definedName>
    <definedName name="P_Z_8_R_LIBELLES_CODES_BAREMES_26">#REF!</definedName>
    <definedName name="P_Z_8_R_LIBELLES_CODES_BAREMES_27" localSheetId="4">#REF!</definedName>
    <definedName name="P_Z_8_R_LIBELLES_CODES_BAREMES_27">#REF!</definedName>
    <definedName name="P_Z_8_R_LIBELLES_CODES_BAREMES_28" localSheetId="4">#REF!</definedName>
    <definedName name="P_Z_8_R_LIBELLES_CODES_BAREMES_28">#REF!</definedName>
    <definedName name="P_Z_8_R_LIBELLES_CODES_BAREMES_29" localSheetId="4">#REF!</definedName>
    <definedName name="P_Z_8_R_LIBELLES_CODES_BAREMES_29">#REF!</definedName>
    <definedName name="P_Z_8_R_LIBELLES_CODES_BAREMES_3" localSheetId="4">#REF!</definedName>
    <definedName name="P_Z_8_R_LIBELLES_CODES_BAREMES_3">#REF!</definedName>
    <definedName name="P_Z_8_R_LIBELLES_CODES_BAREMES_30" localSheetId="4">#REF!</definedName>
    <definedName name="P_Z_8_R_LIBELLES_CODES_BAREMES_30">#REF!</definedName>
    <definedName name="P_Z_8_R_LIBELLES_CODES_BAREMES_31" localSheetId="4">#REF!</definedName>
    <definedName name="P_Z_8_R_LIBELLES_CODES_BAREMES_31">#REF!</definedName>
    <definedName name="P_Z_8_R_LIBELLES_CODES_BAREMES_32" localSheetId="4">#REF!</definedName>
    <definedName name="P_Z_8_R_LIBELLES_CODES_BAREMES_32">#REF!</definedName>
    <definedName name="P_Z_8_R_LIBELLES_CODES_BAREMES_33" localSheetId="4">#REF!</definedName>
    <definedName name="P_Z_8_R_LIBELLES_CODES_BAREMES_33">#REF!</definedName>
    <definedName name="P_Z_8_R_LIBELLES_CODES_BAREMES_34" localSheetId="4">#REF!</definedName>
    <definedName name="P_Z_8_R_LIBELLES_CODES_BAREMES_34">#REF!</definedName>
    <definedName name="P_Z_8_R_LIBELLES_CODES_BAREMES_35" localSheetId="4">#REF!</definedName>
    <definedName name="P_Z_8_R_LIBELLES_CODES_BAREMES_35">#REF!</definedName>
    <definedName name="P_Z_8_R_LIBELLES_CODES_BAREMES_36" localSheetId="4">#REF!</definedName>
    <definedName name="P_Z_8_R_LIBELLES_CODES_BAREMES_36">#REF!</definedName>
    <definedName name="P_Z_8_R_LIBELLES_CODES_BAREMES_37" localSheetId="4">#REF!</definedName>
    <definedName name="P_Z_8_R_LIBELLES_CODES_BAREMES_37">#REF!</definedName>
    <definedName name="P_Z_8_R_LIBELLES_CODES_BAREMES_38" localSheetId="4">#REF!</definedName>
    <definedName name="P_Z_8_R_LIBELLES_CODES_BAREMES_38">#REF!</definedName>
    <definedName name="P_Z_8_R_LIBELLES_CODES_BAREMES_39" localSheetId="4">#REF!</definedName>
    <definedName name="P_Z_8_R_LIBELLES_CODES_BAREMES_39">#REF!</definedName>
    <definedName name="P_Z_8_R_LIBELLES_CODES_BAREMES_4" localSheetId="4">#REF!</definedName>
    <definedName name="P_Z_8_R_LIBELLES_CODES_BAREMES_4">#REF!</definedName>
    <definedName name="P_Z_8_R_LIBELLES_CODES_BAREMES_40" localSheetId="4">#REF!</definedName>
    <definedName name="P_Z_8_R_LIBELLES_CODES_BAREMES_40">#REF!</definedName>
    <definedName name="P_Z_8_R_LIBELLES_CODES_BAREMES_5" localSheetId="4">#REF!</definedName>
    <definedName name="P_Z_8_R_LIBELLES_CODES_BAREMES_5">#REF!</definedName>
    <definedName name="P_Z_8_R_LIBELLES_CODES_BAREMES_6" localSheetId="4">#REF!</definedName>
    <definedName name="P_Z_8_R_LIBELLES_CODES_BAREMES_6">#REF!</definedName>
    <definedName name="P_Z_8_R_LIBELLES_CODES_BAREMES_7" localSheetId="4">#REF!</definedName>
    <definedName name="P_Z_8_R_LIBELLES_CODES_BAREMES_7">#REF!</definedName>
    <definedName name="P_Z_8_R_LIBELLES_CODES_BAREMES_8" localSheetId="4">#REF!</definedName>
    <definedName name="P_Z_8_R_LIBELLES_CODES_BAREMES_8">#REF!</definedName>
    <definedName name="P_Z_8_R_LIBELLES_CODES_BAREMES_9" localSheetId="4">#REF!</definedName>
    <definedName name="P_Z_8_R_LIBELLES_CODES_BAREMES_9">#REF!</definedName>
    <definedName name="P_Z_8_R_LIBELLES_DESCRIPTIONS" localSheetId="4">#REF!</definedName>
    <definedName name="P_Z_8_R_LIBELLES_DESCRIPTIONS">#REF!</definedName>
    <definedName name="P_Z_8_R_LIBELLES_DESCRIPTIONS_1" localSheetId="4">#REF!</definedName>
    <definedName name="P_Z_8_R_LIBELLES_DESCRIPTIONS_1">#REF!</definedName>
    <definedName name="P_Z_8_R_LIBELLES_DESCRIPTIONS_10" localSheetId="4">#REF!</definedName>
    <definedName name="P_Z_8_R_LIBELLES_DESCRIPTIONS_10">#REF!</definedName>
    <definedName name="P_Z_8_R_LIBELLES_DESCRIPTIONS_11" localSheetId="4">#REF!</definedName>
    <definedName name="P_Z_8_R_LIBELLES_DESCRIPTIONS_11">#REF!</definedName>
    <definedName name="P_Z_8_R_LIBELLES_DESCRIPTIONS_12" localSheetId="4">#REF!</definedName>
    <definedName name="P_Z_8_R_LIBELLES_DESCRIPTIONS_12">#REF!</definedName>
    <definedName name="P_Z_8_R_LIBELLES_DESCRIPTIONS_13" localSheetId="4">#REF!</definedName>
    <definedName name="P_Z_8_R_LIBELLES_DESCRIPTIONS_13">#REF!</definedName>
    <definedName name="P_Z_8_R_LIBELLES_DESCRIPTIONS_14" localSheetId="4">#REF!</definedName>
    <definedName name="P_Z_8_R_LIBELLES_DESCRIPTIONS_14">#REF!</definedName>
    <definedName name="P_Z_8_R_LIBELLES_DESCRIPTIONS_15" localSheetId="4">#REF!</definedName>
    <definedName name="P_Z_8_R_LIBELLES_DESCRIPTIONS_15">#REF!</definedName>
    <definedName name="P_Z_8_R_LIBELLES_DESCRIPTIONS_16" localSheetId="4">#REF!</definedName>
    <definedName name="P_Z_8_R_LIBELLES_DESCRIPTIONS_16">#REF!</definedName>
    <definedName name="P_Z_8_R_LIBELLES_DESCRIPTIONS_17" localSheetId="4">#REF!</definedName>
    <definedName name="P_Z_8_R_LIBELLES_DESCRIPTIONS_17">#REF!</definedName>
    <definedName name="P_Z_8_R_LIBELLES_DESCRIPTIONS_18" localSheetId="4">#REF!</definedName>
    <definedName name="P_Z_8_R_LIBELLES_DESCRIPTIONS_18">#REF!</definedName>
    <definedName name="P_Z_8_R_LIBELLES_DESCRIPTIONS_19" localSheetId="4">#REF!</definedName>
    <definedName name="P_Z_8_R_LIBELLES_DESCRIPTIONS_19">#REF!</definedName>
    <definedName name="P_Z_8_R_LIBELLES_DESCRIPTIONS_2" localSheetId="4">#REF!</definedName>
    <definedName name="P_Z_8_R_LIBELLES_DESCRIPTIONS_2">#REF!</definedName>
    <definedName name="P_Z_8_R_LIBELLES_DESCRIPTIONS_20" localSheetId="4">#REF!</definedName>
    <definedName name="P_Z_8_R_LIBELLES_DESCRIPTIONS_20">#REF!</definedName>
    <definedName name="P_Z_8_R_LIBELLES_DESCRIPTIONS_3" localSheetId="4">#REF!</definedName>
    <definedName name="P_Z_8_R_LIBELLES_DESCRIPTIONS_3">#REF!</definedName>
    <definedName name="P_Z_8_R_LIBELLES_DESCRIPTIONS_4" localSheetId="4">#REF!</definedName>
    <definedName name="P_Z_8_R_LIBELLES_DESCRIPTIONS_4">#REF!</definedName>
    <definedName name="P_Z_8_R_LIBELLES_DESCRIPTIONS_5" localSheetId="4">#REF!</definedName>
    <definedName name="P_Z_8_R_LIBELLES_DESCRIPTIONS_5">#REF!</definedName>
    <definedName name="P_Z_8_R_LIBELLES_DESCRIPTIONS_6" localSheetId="4">#REF!</definedName>
    <definedName name="P_Z_8_R_LIBELLES_DESCRIPTIONS_6">#REF!</definedName>
    <definedName name="P_Z_8_R_LIBELLES_DESCRIPTIONS_7" localSheetId="4">#REF!</definedName>
    <definedName name="P_Z_8_R_LIBELLES_DESCRIPTIONS_7">#REF!</definedName>
    <definedName name="P_Z_8_R_LIBELLES_DESCRIPTIONS_8" localSheetId="4">#REF!</definedName>
    <definedName name="P_Z_8_R_LIBELLES_DESCRIPTIONS_8">#REF!</definedName>
    <definedName name="P_Z_8_R_LIBELLES_DESCRIPTIONS_9" localSheetId="4">#REF!</definedName>
    <definedName name="P_Z_8_R_LIBELLES_DESCRIPTIONS_9">#REF!</definedName>
    <definedName name="P_Z_8_R_LIBELLES_POSTES" localSheetId="4">#REF!</definedName>
    <definedName name="P_Z_8_R_LIBELLES_POSTES">#REF!</definedName>
    <definedName name="P_Z_8_R_LIBELLES_POSTES_1" localSheetId="4">#REF!</definedName>
    <definedName name="P_Z_8_R_LIBELLES_POSTES_1">#REF!</definedName>
    <definedName name="P_Z_8_R_LIBELLES_POSTES_10" localSheetId="4">#REF!</definedName>
    <definedName name="P_Z_8_R_LIBELLES_POSTES_10">#REF!</definedName>
    <definedName name="P_Z_8_R_LIBELLES_POSTES_11" localSheetId="4">#REF!</definedName>
    <definedName name="P_Z_8_R_LIBELLES_POSTES_11">#REF!</definedName>
    <definedName name="P_Z_8_R_LIBELLES_POSTES_12" localSheetId="4">#REF!</definedName>
    <definedName name="P_Z_8_R_LIBELLES_POSTES_12">#REF!</definedName>
    <definedName name="P_Z_8_R_LIBELLES_POSTES_13" localSheetId="4">#REF!</definedName>
    <definedName name="P_Z_8_R_LIBELLES_POSTES_13">#REF!</definedName>
    <definedName name="P_Z_8_R_LIBELLES_POSTES_14" localSheetId="4">#REF!</definedName>
    <definedName name="P_Z_8_R_LIBELLES_POSTES_14">#REF!</definedName>
    <definedName name="P_Z_8_R_LIBELLES_POSTES_15" localSheetId="4">#REF!</definedName>
    <definedName name="P_Z_8_R_LIBELLES_POSTES_15">#REF!</definedName>
    <definedName name="P_Z_8_R_LIBELLES_POSTES_16" localSheetId="4">#REF!</definedName>
    <definedName name="P_Z_8_R_LIBELLES_POSTES_16">#REF!</definedName>
    <definedName name="P_Z_8_R_LIBELLES_POSTES_17" localSheetId="4">#REF!</definedName>
    <definedName name="P_Z_8_R_LIBELLES_POSTES_17">#REF!</definedName>
    <definedName name="P_Z_8_R_LIBELLES_POSTES_18" localSheetId="4">#REF!</definedName>
    <definedName name="P_Z_8_R_LIBELLES_POSTES_18">#REF!</definedName>
    <definedName name="P_Z_8_R_LIBELLES_POSTES_19" localSheetId="4">#REF!</definedName>
    <definedName name="P_Z_8_R_LIBELLES_POSTES_19">#REF!</definedName>
    <definedName name="P_Z_8_R_LIBELLES_POSTES_2" localSheetId="4">#REF!</definedName>
    <definedName name="P_Z_8_R_LIBELLES_POSTES_2">#REF!</definedName>
    <definedName name="P_Z_8_R_LIBELLES_POSTES_20" localSheetId="4">#REF!</definedName>
    <definedName name="P_Z_8_R_LIBELLES_POSTES_20">#REF!</definedName>
    <definedName name="P_Z_8_R_LIBELLES_POSTES_3" localSheetId="4">#REF!</definedName>
    <definedName name="P_Z_8_R_LIBELLES_POSTES_3">#REF!</definedName>
    <definedName name="P_Z_8_R_LIBELLES_POSTES_4" localSheetId="4">#REF!</definedName>
    <definedName name="P_Z_8_R_LIBELLES_POSTES_4">#REF!</definedName>
    <definedName name="P_Z_8_R_LIBELLES_POSTES_5" localSheetId="4">#REF!</definedName>
    <definedName name="P_Z_8_R_LIBELLES_POSTES_5">#REF!</definedName>
    <definedName name="P_Z_8_R_LIBELLES_POSTES_6" localSheetId="4">#REF!</definedName>
    <definedName name="P_Z_8_R_LIBELLES_POSTES_6">#REF!</definedName>
    <definedName name="P_Z_8_R_LIBELLES_POSTES_7" localSheetId="4">#REF!</definedName>
    <definedName name="P_Z_8_R_LIBELLES_POSTES_7">#REF!</definedName>
    <definedName name="P_Z_8_R_LIBELLES_POSTES_8" localSheetId="4">#REF!</definedName>
    <definedName name="P_Z_8_R_LIBELLES_POSTES_8">#REF!</definedName>
    <definedName name="P_Z_8_R_LIBELLES_POSTES_9" localSheetId="4">#REF!</definedName>
    <definedName name="P_Z_8_R_LIBELLES_POSTES_9">#REF!</definedName>
    <definedName name="P_Z_8_R_LIBELLES_SOUS_OPERATIONS" localSheetId="4">#REF!</definedName>
    <definedName name="P_Z_8_R_LIBELLES_SOUS_OPERATIONS">#REF!</definedName>
    <definedName name="P_Z_8_R_LIBELLES_SOUS_OPERATIONS_1" localSheetId="4">#REF!</definedName>
    <definedName name="P_Z_8_R_LIBELLES_SOUS_OPERATIONS_1">#REF!</definedName>
    <definedName name="P_Z_8_R_LIBELLES_SOUS_OPERATIONS_10" localSheetId="4">#REF!</definedName>
    <definedName name="P_Z_8_R_LIBELLES_SOUS_OPERATIONS_10">#REF!</definedName>
    <definedName name="P_Z_8_R_LIBELLES_SOUS_OPERATIONS_11" localSheetId="4">#REF!</definedName>
    <definedName name="P_Z_8_R_LIBELLES_SOUS_OPERATIONS_11">#REF!</definedName>
    <definedName name="P_Z_8_R_LIBELLES_SOUS_OPERATIONS_12" localSheetId="4">#REF!</definedName>
    <definedName name="P_Z_8_R_LIBELLES_SOUS_OPERATIONS_12">#REF!</definedName>
    <definedName name="P_Z_8_R_LIBELLES_SOUS_OPERATIONS_13" localSheetId="4">#REF!</definedName>
    <definedName name="P_Z_8_R_LIBELLES_SOUS_OPERATIONS_13">#REF!</definedName>
    <definedName name="P_Z_8_R_LIBELLES_SOUS_OPERATIONS_14" localSheetId="4">#REF!</definedName>
    <definedName name="P_Z_8_R_LIBELLES_SOUS_OPERATIONS_14">#REF!</definedName>
    <definedName name="P_Z_8_R_LIBELLES_SOUS_OPERATIONS_15" localSheetId="4">#REF!</definedName>
    <definedName name="P_Z_8_R_LIBELLES_SOUS_OPERATIONS_15">#REF!</definedName>
    <definedName name="P_Z_8_R_LIBELLES_SOUS_OPERATIONS_16" localSheetId="4">#REF!</definedName>
    <definedName name="P_Z_8_R_LIBELLES_SOUS_OPERATIONS_16">#REF!</definedName>
    <definedName name="P_Z_8_R_LIBELLES_SOUS_OPERATIONS_17" localSheetId="4">#REF!</definedName>
    <definedName name="P_Z_8_R_LIBELLES_SOUS_OPERATIONS_17">#REF!</definedName>
    <definedName name="P_Z_8_R_LIBELLES_SOUS_OPERATIONS_18" localSheetId="4">#REF!</definedName>
    <definedName name="P_Z_8_R_LIBELLES_SOUS_OPERATIONS_18">#REF!</definedName>
    <definedName name="P_Z_8_R_LIBELLES_SOUS_OPERATIONS_19" localSheetId="4">#REF!</definedName>
    <definedName name="P_Z_8_R_LIBELLES_SOUS_OPERATIONS_19">#REF!</definedName>
    <definedName name="P_Z_8_R_LIBELLES_SOUS_OPERATIONS_2" localSheetId="4">#REF!</definedName>
    <definedName name="P_Z_8_R_LIBELLES_SOUS_OPERATIONS_2">#REF!</definedName>
    <definedName name="P_Z_8_R_LIBELLES_SOUS_OPERATIONS_20" localSheetId="4">#REF!</definedName>
    <definedName name="P_Z_8_R_LIBELLES_SOUS_OPERATIONS_20">#REF!</definedName>
    <definedName name="P_Z_8_R_LIBELLES_SOUS_OPERATIONS_3" localSheetId="4">#REF!</definedName>
    <definedName name="P_Z_8_R_LIBELLES_SOUS_OPERATIONS_3">#REF!</definedName>
    <definedName name="P_Z_8_R_LIBELLES_SOUS_OPERATIONS_4" localSheetId="4">#REF!</definedName>
    <definedName name="P_Z_8_R_LIBELLES_SOUS_OPERATIONS_4">#REF!</definedName>
    <definedName name="P_Z_8_R_LIBELLES_SOUS_OPERATIONS_5" localSheetId="4">#REF!</definedName>
    <definedName name="P_Z_8_R_LIBELLES_SOUS_OPERATIONS_5">#REF!</definedName>
    <definedName name="P_Z_8_R_LIBELLES_SOUS_OPERATIONS_6" localSheetId="4">#REF!</definedName>
    <definedName name="P_Z_8_R_LIBELLES_SOUS_OPERATIONS_6">#REF!</definedName>
    <definedName name="P_Z_8_R_LIBELLES_SOUS_OPERATIONS_7" localSheetId="4">#REF!</definedName>
    <definedName name="P_Z_8_R_LIBELLES_SOUS_OPERATIONS_7">#REF!</definedName>
    <definedName name="P_Z_8_R_LIBELLES_SOUS_OPERATIONS_8" localSheetId="4">#REF!</definedName>
    <definedName name="P_Z_8_R_LIBELLES_SOUS_OPERATIONS_8">#REF!</definedName>
    <definedName name="P_Z_8_R_LIBELLES_SOUS_OPERATIONS_9" localSheetId="4">#REF!</definedName>
    <definedName name="P_Z_8_R_LIBELLES_SOUS_OPERATIONS_9">#REF!</definedName>
    <definedName name="P_Z_F_B_TYPE_1_ACTIVE" localSheetId="4">#REF!</definedName>
    <definedName name="P_Z_F_B_TYPE_1_ACTIVE">#REF!</definedName>
    <definedName name="P_Z_F_B_TYPE_10_ACTIVE" localSheetId="4">#REF!</definedName>
    <definedName name="P_Z_F_B_TYPE_10_ACTIVE">#REF!</definedName>
    <definedName name="P_Z_F_B_TYPE_11_ACTIVE" localSheetId="4">#REF!</definedName>
    <definedName name="P_Z_F_B_TYPE_11_ACTIVE">#REF!</definedName>
    <definedName name="P_Z_F_B_TYPE_12_ACTIVE" localSheetId="4">#REF!</definedName>
    <definedName name="P_Z_F_B_TYPE_12_ACTIVE">#REF!</definedName>
    <definedName name="P_Z_F_B_TYPE_13_ACTIVE" localSheetId="4">#REF!</definedName>
    <definedName name="P_Z_F_B_TYPE_13_ACTIVE">#REF!</definedName>
    <definedName name="P_Z_F_B_TYPE_2_ACTIVE" localSheetId="4">#REF!</definedName>
    <definedName name="P_Z_F_B_TYPE_2_ACTIVE">#REF!</definedName>
    <definedName name="P_Z_F_B_TYPE_3_ACTIVE" localSheetId="4">#REF!</definedName>
    <definedName name="P_Z_F_B_TYPE_3_ACTIVE">#REF!</definedName>
    <definedName name="P_Z_F_B_TYPE_4_ACTIVE" localSheetId="4">#REF!</definedName>
    <definedName name="P_Z_F_B_TYPE_4_ACTIVE">#REF!</definedName>
    <definedName name="P_Z_F_B_TYPE_5_ACTIVE" localSheetId="4">#REF!</definedName>
    <definedName name="P_Z_F_B_TYPE_5_ACTIVE">#REF!</definedName>
    <definedName name="P_Z_F_B_TYPE_6_ACTIVE" localSheetId="4">#REF!</definedName>
    <definedName name="P_Z_F_B_TYPE_6_ACTIVE">#REF!</definedName>
    <definedName name="P_Z_F_B_TYPE_7_ACTIVE" localSheetId="4">#REF!</definedName>
    <definedName name="P_Z_F_B_TYPE_7_ACTIVE">#REF!</definedName>
    <definedName name="P_Z_F_B_TYPE_8_ACTIVE" localSheetId="4">#REF!</definedName>
    <definedName name="P_Z_F_B_TYPE_8_ACTIVE">#REF!</definedName>
    <definedName name="P_Z_F_B_TYPE_9_ACTIVE" localSheetId="4">#REF!</definedName>
    <definedName name="P_Z_F_B_TYPE_9_ACTIVE">#REF!</definedName>
    <definedName name="P_Z_F_N_CODE_INTERVENTION" localSheetId="4">#REF!</definedName>
    <definedName name="P_Z_F_N_CODE_INTERVENTION">#REF!</definedName>
    <definedName name="P_Z_F_N_CONSIGNES_UTILISATION" localSheetId="4">#REF!</definedName>
    <definedName name="P_Z_F_N_CONSIGNES_UTILISATION">#REF!</definedName>
    <definedName name="P_Z_F_N_CONSIGNES_UTILISATION_FIN" localSheetId="4">#REF!</definedName>
    <definedName name="P_Z_F_N_CONSIGNES_UTILISATION_FIN">#REF!</definedName>
    <definedName name="P_Z_F_N_LIBELLE_DISPOSITIF" localSheetId="4">#REF!</definedName>
    <definedName name="P_Z_F_N_LIBELLE_DISPOSITIF">#REF!</definedName>
    <definedName name="P_Z_F_N_NB_LOGOS_FINANCEURS" localSheetId="4">#REF!</definedName>
    <definedName name="P_Z_F_N_NB_LOGOS_FINANCEURS">#REF!</definedName>
    <definedName name="P_Z_F_N_RAPPELS" localSheetId="4">#REF!</definedName>
    <definedName name="P_Z_F_N_RAPPELS">#REF!</definedName>
    <definedName name="P_Z_G_R_G_BOOLEEN" localSheetId="4">#REF!</definedName>
    <definedName name="P_Z_G_R_G_BOOLEEN">#REF!</definedName>
    <definedName name="P_Z_G_R_G_BOOLEEN_NON" localSheetId="4">#REF!</definedName>
    <definedName name="P_Z_G_R_G_BOOLEEN_NON">#REF!</definedName>
    <definedName name="P_Z_G_R_G_BOOLEEN_OUI" localSheetId="4">#REF!</definedName>
    <definedName name="P_Z_G_R_G_BOOLEEN_OUI">#REF!</definedName>
    <definedName name="P_Z_G_R_G_INTERVENTIONS_PSN" localSheetId="4">#REF!</definedName>
    <definedName name="P_Z_G_R_G_INTERVENTIONS_PSN">#REF!</definedName>
    <definedName name="P_Z_G_R_G_NB_CATEGORIES" localSheetId="4">#REF!</definedName>
    <definedName name="P_Z_G_R_G_NB_CATEGORIES">#REF!</definedName>
    <definedName name="P_Z_G_R_G_NB_LOGOS_FINANCEURS" localSheetId="4">#REF!</definedName>
    <definedName name="P_Z_G_R_G_NB_LOGOS_FINANCEURS">#REF!</definedName>
    <definedName name="P.Z.Gestion_de_la_feuille" localSheetId="4">#REF!</definedName>
    <definedName name="P.Z.Gestion_de_la_feuille">#REF!</definedName>
    <definedName name="_xlnm.Print_Area" localSheetId="0">Accueil!$A$1:$X$30</definedName>
    <definedName name="zz" localSheetId="3">#REF!</definedName>
    <definedName name="zz" localSheetId="5">#REF!</definedName>
    <definedName name="zz" localSheetId="4">#REF!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 i="31" l="1"/>
  <c r="E7" i="31"/>
  <c r="Q12" i="31" l="1"/>
  <c r="Q11" i="31"/>
  <c r="Q10" i="31"/>
  <c r="O14" i="31"/>
  <c r="O13" i="31"/>
  <c r="O12" i="31"/>
  <c r="O8" i="31"/>
  <c r="H17" i="67" l="1"/>
  <c r="I17" i="67" s="1"/>
  <c r="D28" i="67" s="1"/>
  <c r="B17" i="67"/>
  <c r="R10" i="54" l="1"/>
  <c r="S10" i="54"/>
  <c r="T10" i="54"/>
  <c r="U10" i="54"/>
  <c r="V10" i="54"/>
  <c r="W10" i="54"/>
  <c r="R11" i="54"/>
  <c r="S11" i="54"/>
  <c r="T11" i="54"/>
  <c r="U11" i="54"/>
  <c r="V11" i="54"/>
  <c r="W11" i="54"/>
  <c r="R12" i="54"/>
  <c r="S12" i="54"/>
  <c r="T12" i="54"/>
  <c r="U12" i="54"/>
  <c r="V12" i="54"/>
  <c r="W12" i="54"/>
  <c r="R13" i="54"/>
  <c r="S13" i="54"/>
  <c r="T13" i="54"/>
  <c r="U13" i="54"/>
  <c r="V13" i="54"/>
  <c r="W13" i="54"/>
  <c r="R14" i="54"/>
  <c r="S14" i="54"/>
  <c r="T14" i="54"/>
  <c r="U14" i="54"/>
  <c r="V14" i="54"/>
  <c r="W14" i="54"/>
  <c r="R15" i="54"/>
  <c r="S15" i="54"/>
  <c r="T15" i="54"/>
  <c r="U15" i="54"/>
  <c r="V15" i="54"/>
  <c r="W15" i="54"/>
  <c r="R16" i="54"/>
  <c r="S16" i="54"/>
  <c r="T16" i="54"/>
  <c r="U16" i="54"/>
  <c r="V16" i="54"/>
  <c r="W16" i="54"/>
  <c r="R17" i="54"/>
  <c r="S17" i="54"/>
  <c r="T17" i="54"/>
  <c r="U17" i="54"/>
  <c r="V17" i="54"/>
  <c r="W17" i="54"/>
  <c r="R18" i="54"/>
  <c r="S18" i="54"/>
  <c r="T18" i="54"/>
  <c r="U18" i="54"/>
  <c r="V18" i="54"/>
  <c r="W18" i="54"/>
  <c r="R19" i="54"/>
  <c r="S19" i="54"/>
  <c r="T19" i="54"/>
  <c r="U19" i="54"/>
  <c r="V19" i="54"/>
  <c r="W19" i="54"/>
  <c r="R20" i="54"/>
  <c r="S20" i="54"/>
  <c r="T20" i="54"/>
  <c r="U20" i="54"/>
  <c r="V20" i="54"/>
  <c r="W20" i="54"/>
  <c r="R21" i="54"/>
  <c r="S21" i="54"/>
  <c r="T21" i="54"/>
  <c r="U21" i="54"/>
  <c r="V21" i="54"/>
  <c r="W21" i="54"/>
  <c r="R22" i="54"/>
  <c r="S22" i="54"/>
  <c r="T22" i="54"/>
  <c r="U22" i="54"/>
  <c r="V22" i="54"/>
  <c r="W22" i="54"/>
  <c r="R23" i="54"/>
  <c r="S23" i="54"/>
  <c r="T23" i="54"/>
  <c r="U23" i="54"/>
  <c r="V23" i="54"/>
  <c r="W23" i="54"/>
  <c r="R24" i="54"/>
  <c r="S24" i="54"/>
  <c r="T24" i="54"/>
  <c r="U24" i="54"/>
  <c r="V24" i="54"/>
  <c r="W24" i="54"/>
  <c r="R25" i="54"/>
  <c r="S25" i="54"/>
  <c r="T25" i="54"/>
  <c r="U25" i="54"/>
  <c r="V25" i="54"/>
  <c r="W25" i="54"/>
  <c r="R26" i="54"/>
  <c r="S26" i="54"/>
  <c r="T26" i="54"/>
  <c r="U26" i="54"/>
  <c r="V26" i="54"/>
  <c r="W26" i="54"/>
  <c r="R27" i="54"/>
  <c r="S27" i="54"/>
  <c r="T27" i="54"/>
  <c r="U27" i="54"/>
  <c r="V27" i="54"/>
  <c r="W27" i="54"/>
  <c r="R28" i="54"/>
  <c r="S28" i="54"/>
  <c r="T28" i="54"/>
  <c r="U28" i="54"/>
  <c r="V28" i="54"/>
  <c r="W28" i="54"/>
  <c r="R29" i="54"/>
  <c r="S29" i="54"/>
  <c r="T29" i="54"/>
  <c r="U29" i="54"/>
  <c r="V29" i="54"/>
  <c r="W29" i="54"/>
  <c r="R30" i="54"/>
  <c r="S30" i="54"/>
  <c r="T30" i="54"/>
  <c r="U30" i="54"/>
  <c r="V30" i="54"/>
  <c r="W30" i="54"/>
  <c r="R31" i="54"/>
  <c r="S31" i="54"/>
  <c r="T31" i="54"/>
  <c r="U31" i="54"/>
  <c r="V31" i="54"/>
  <c r="W31" i="54"/>
  <c r="R32" i="54"/>
  <c r="S32" i="54"/>
  <c r="T32" i="54"/>
  <c r="U32" i="54"/>
  <c r="V32" i="54"/>
  <c r="W32" i="54"/>
  <c r="R33" i="54"/>
  <c r="S33" i="54"/>
  <c r="T33" i="54"/>
  <c r="U33" i="54"/>
  <c r="V33" i="54"/>
  <c r="W33" i="54"/>
  <c r="R34" i="54"/>
  <c r="S34" i="54"/>
  <c r="T34" i="54"/>
  <c r="U34" i="54"/>
  <c r="V34" i="54"/>
  <c r="W34" i="54"/>
  <c r="R35" i="54"/>
  <c r="S35" i="54"/>
  <c r="T35" i="54"/>
  <c r="U35" i="54"/>
  <c r="V35" i="54"/>
  <c r="W35" i="54"/>
  <c r="R36" i="54"/>
  <c r="S36" i="54"/>
  <c r="T36" i="54"/>
  <c r="U36" i="54"/>
  <c r="V36" i="54"/>
  <c r="W36" i="54"/>
  <c r="R37" i="54"/>
  <c r="S37" i="54"/>
  <c r="T37" i="54"/>
  <c r="U37" i="54"/>
  <c r="V37" i="54"/>
  <c r="W37" i="54"/>
  <c r="R38" i="54"/>
  <c r="S38" i="54"/>
  <c r="T38" i="54"/>
  <c r="U38" i="54"/>
  <c r="V38" i="54"/>
  <c r="W38" i="54"/>
  <c r="R39" i="54"/>
  <c r="S39" i="54"/>
  <c r="T39" i="54"/>
  <c r="U39" i="54"/>
  <c r="V39" i="54"/>
  <c r="W39" i="54"/>
  <c r="R40" i="54"/>
  <c r="S40" i="54"/>
  <c r="T40" i="54"/>
  <c r="U40" i="54"/>
  <c r="V40" i="54"/>
  <c r="W40" i="54"/>
  <c r="R41" i="54"/>
  <c r="S41" i="54"/>
  <c r="T41" i="54"/>
  <c r="U41" i="54"/>
  <c r="V41" i="54"/>
  <c r="W41" i="54"/>
  <c r="R42" i="54"/>
  <c r="S42" i="54"/>
  <c r="T42" i="54"/>
  <c r="U42" i="54"/>
  <c r="V42" i="54"/>
  <c r="W42" i="54"/>
  <c r="R43" i="54"/>
  <c r="S43" i="54"/>
  <c r="T43" i="54"/>
  <c r="U43" i="54"/>
  <c r="V43" i="54"/>
  <c r="W43" i="54"/>
  <c r="R44" i="54"/>
  <c r="S44" i="54"/>
  <c r="T44" i="54"/>
  <c r="U44" i="54"/>
  <c r="V44" i="54"/>
  <c r="W44" i="54"/>
  <c r="R45" i="54"/>
  <c r="S45" i="54"/>
  <c r="T45" i="54"/>
  <c r="U45" i="54"/>
  <c r="V45" i="54"/>
  <c r="W45" i="54"/>
  <c r="R46" i="54"/>
  <c r="S46" i="54"/>
  <c r="T46" i="54"/>
  <c r="U46" i="54"/>
  <c r="V46" i="54"/>
  <c r="W46" i="54"/>
  <c r="R47" i="54"/>
  <c r="S47" i="54"/>
  <c r="T47" i="54"/>
  <c r="U47" i="54"/>
  <c r="V47" i="54"/>
  <c r="W47" i="54"/>
  <c r="R48" i="54"/>
  <c r="S48" i="54"/>
  <c r="T48" i="54"/>
  <c r="U48" i="54"/>
  <c r="V48" i="54"/>
  <c r="W48" i="54"/>
  <c r="R49" i="54"/>
  <c r="S49" i="54"/>
  <c r="T49" i="54"/>
  <c r="U49" i="54"/>
  <c r="V49" i="54"/>
  <c r="W49" i="54"/>
  <c r="R50" i="54"/>
  <c r="S50" i="54"/>
  <c r="T50" i="54"/>
  <c r="U50" i="54"/>
  <c r="V50" i="54"/>
  <c r="W50" i="54"/>
  <c r="R51" i="54"/>
  <c r="S51" i="54"/>
  <c r="T51" i="54"/>
  <c r="U51" i="54"/>
  <c r="V51" i="54"/>
  <c r="W51" i="54"/>
  <c r="R52" i="54"/>
  <c r="S52" i="54"/>
  <c r="T52" i="54"/>
  <c r="U52" i="54"/>
  <c r="V52" i="54"/>
  <c r="W52" i="54"/>
  <c r="R53" i="54"/>
  <c r="S53" i="54"/>
  <c r="T53" i="54"/>
  <c r="U53" i="54"/>
  <c r="V53" i="54"/>
  <c r="W53" i="54"/>
  <c r="R54" i="54"/>
  <c r="S54" i="54"/>
  <c r="T54" i="54"/>
  <c r="U54" i="54"/>
  <c r="V54" i="54"/>
  <c r="W54" i="54"/>
  <c r="R55" i="54"/>
  <c r="S55" i="54"/>
  <c r="T55" i="54"/>
  <c r="U55" i="54"/>
  <c r="V55" i="54"/>
  <c r="W55" i="54"/>
  <c r="R56" i="54"/>
  <c r="S56" i="54"/>
  <c r="T56" i="54"/>
  <c r="U56" i="54"/>
  <c r="V56" i="54"/>
  <c r="W56" i="54"/>
  <c r="R57" i="54"/>
  <c r="S57" i="54"/>
  <c r="T57" i="54"/>
  <c r="U57" i="54"/>
  <c r="V57" i="54"/>
  <c r="W57" i="54"/>
  <c r="R58" i="54"/>
  <c r="S58" i="54"/>
  <c r="T58" i="54"/>
  <c r="U58" i="54"/>
  <c r="V58" i="54"/>
  <c r="W58" i="54"/>
  <c r="R59" i="54"/>
  <c r="S59" i="54"/>
  <c r="T59" i="54"/>
  <c r="U59" i="54"/>
  <c r="V59" i="54"/>
  <c r="W59" i="54"/>
  <c r="R60" i="54"/>
  <c r="S60" i="54"/>
  <c r="T60" i="54"/>
  <c r="U60" i="54"/>
  <c r="V60" i="54"/>
  <c r="W60" i="54"/>
  <c r="R61" i="54"/>
  <c r="S61" i="54"/>
  <c r="T61" i="54"/>
  <c r="U61" i="54"/>
  <c r="V61" i="54"/>
  <c r="W61" i="54"/>
  <c r="R62" i="54"/>
  <c r="S62" i="54"/>
  <c r="T62" i="54"/>
  <c r="U62" i="54"/>
  <c r="V62" i="54"/>
  <c r="W62" i="54"/>
  <c r="R63" i="54"/>
  <c r="S63" i="54"/>
  <c r="T63" i="54"/>
  <c r="U63" i="54"/>
  <c r="V63" i="54"/>
  <c r="W63" i="54"/>
  <c r="R64" i="54"/>
  <c r="S64" i="54"/>
  <c r="T64" i="54"/>
  <c r="U64" i="54"/>
  <c r="V64" i="54"/>
  <c r="W64" i="54"/>
  <c r="R65" i="54"/>
  <c r="S65" i="54"/>
  <c r="T65" i="54"/>
  <c r="U65" i="54"/>
  <c r="V65" i="54"/>
  <c r="W65" i="54"/>
  <c r="R66" i="54"/>
  <c r="S66" i="54"/>
  <c r="T66" i="54"/>
  <c r="U66" i="54"/>
  <c r="V66" i="54"/>
  <c r="W66" i="54"/>
  <c r="R67" i="54"/>
  <c r="S67" i="54"/>
  <c r="T67" i="54"/>
  <c r="U67" i="54"/>
  <c r="V67" i="54"/>
  <c r="W67" i="54"/>
  <c r="R68" i="54"/>
  <c r="S68" i="54"/>
  <c r="T68" i="54"/>
  <c r="U68" i="54"/>
  <c r="V68" i="54"/>
  <c r="W68" i="54"/>
  <c r="R69" i="54"/>
  <c r="S69" i="54"/>
  <c r="T69" i="54"/>
  <c r="U69" i="54"/>
  <c r="V69" i="54"/>
  <c r="W69" i="54"/>
  <c r="R70" i="54"/>
  <c r="S70" i="54"/>
  <c r="T70" i="54"/>
  <c r="U70" i="54"/>
  <c r="V70" i="54"/>
  <c r="W70" i="54"/>
  <c r="R71" i="54"/>
  <c r="S71" i="54"/>
  <c r="T71" i="54"/>
  <c r="U71" i="54"/>
  <c r="V71" i="54"/>
  <c r="W71" i="54"/>
  <c r="R72" i="54"/>
  <c r="S72" i="54"/>
  <c r="T72" i="54"/>
  <c r="U72" i="54"/>
  <c r="V72" i="54"/>
  <c r="W72" i="54"/>
  <c r="R73" i="54"/>
  <c r="S73" i="54"/>
  <c r="T73" i="54"/>
  <c r="U73" i="54"/>
  <c r="V73" i="54"/>
  <c r="W73" i="54"/>
  <c r="R74" i="54"/>
  <c r="S74" i="54"/>
  <c r="T74" i="54"/>
  <c r="U74" i="54"/>
  <c r="V74" i="54"/>
  <c r="W74" i="54"/>
  <c r="R75" i="54"/>
  <c r="S75" i="54"/>
  <c r="T75" i="54"/>
  <c r="U75" i="54"/>
  <c r="V75" i="54"/>
  <c r="W75" i="54"/>
  <c r="R76" i="54"/>
  <c r="S76" i="54"/>
  <c r="T76" i="54"/>
  <c r="U76" i="54"/>
  <c r="V76" i="54"/>
  <c r="W76" i="54"/>
  <c r="R77" i="54"/>
  <c r="S77" i="54"/>
  <c r="T77" i="54"/>
  <c r="U77" i="54"/>
  <c r="V77" i="54"/>
  <c r="W77" i="54"/>
  <c r="R78" i="54"/>
  <c r="S78" i="54"/>
  <c r="T78" i="54"/>
  <c r="U78" i="54"/>
  <c r="V78" i="54"/>
  <c r="W78" i="54"/>
  <c r="R79" i="54"/>
  <c r="S79" i="54"/>
  <c r="T79" i="54"/>
  <c r="U79" i="54"/>
  <c r="V79" i="54"/>
  <c r="W79" i="54"/>
  <c r="R80" i="54"/>
  <c r="S80" i="54"/>
  <c r="T80" i="54"/>
  <c r="U80" i="54"/>
  <c r="V80" i="54"/>
  <c r="W80" i="54"/>
  <c r="R81" i="54"/>
  <c r="S81" i="54"/>
  <c r="T81" i="54"/>
  <c r="U81" i="54"/>
  <c r="V81" i="54"/>
  <c r="W81" i="54"/>
  <c r="R82" i="54"/>
  <c r="S82" i="54"/>
  <c r="T82" i="54"/>
  <c r="U82" i="54"/>
  <c r="V82" i="54"/>
  <c r="W82" i="54"/>
  <c r="R83" i="54"/>
  <c r="S83" i="54"/>
  <c r="T83" i="54"/>
  <c r="U83" i="54"/>
  <c r="V83" i="54"/>
  <c r="W83" i="54"/>
  <c r="R84" i="54"/>
  <c r="S84" i="54"/>
  <c r="T84" i="54"/>
  <c r="U84" i="54"/>
  <c r="V84" i="54"/>
  <c r="W84" i="54"/>
  <c r="R85" i="54"/>
  <c r="S85" i="54"/>
  <c r="T85" i="54"/>
  <c r="U85" i="54"/>
  <c r="V85" i="54"/>
  <c r="W85" i="54"/>
  <c r="R86" i="54"/>
  <c r="S86" i="54"/>
  <c r="T86" i="54"/>
  <c r="U86" i="54"/>
  <c r="V86" i="54"/>
  <c r="W86" i="54"/>
  <c r="R87" i="54"/>
  <c r="S87" i="54"/>
  <c r="T87" i="54"/>
  <c r="U87" i="54"/>
  <c r="V87" i="54"/>
  <c r="W87" i="54"/>
  <c r="R88" i="54"/>
  <c r="S88" i="54"/>
  <c r="T88" i="54"/>
  <c r="U88" i="54"/>
  <c r="V88" i="54"/>
  <c r="W88" i="54"/>
  <c r="R89" i="54"/>
  <c r="S89" i="54"/>
  <c r="T89" i="54"/>
  <c r="U89" i="54"/>
  <c r="V89" i="54"/>
  <c r="W89" i="54"/>
  <c r="R90" i="54"/>
  <c r="S90" i="54"/>
  <c r="T90" i="54"/>
  <c r="U90" i="54"/>
  <c r="V90" i="54"/>
  <c r="W90" i="54"/>
  <c r="R91" i="54"/>
  <c r="S91" i="54"/>
  <c r="T91" i="54"/>
  <c r="U91" i="54"/>
  <c r="V91" i="54"/>
  <c r="W91" i="54"/>
  <c r="R92" i="54"/>
  <c r="S92" i="54"/>
  <c r="T92" i="54"/>
  <c r="U92" i="54"/>
  <c r="V92" i="54"/>
  <c r="W92" i="54"/>
  <c r="R93" i="54"/>
  <c r="S93" i="54"/>
  <c r="T93" i="54"/>
  <c r="U93" i="54"/>
  <c r="V93" i="54"/>
  <c r="W93" i="54"/>
  <c r="R94" i="54"/>
  <c r="S94" i="54"/>
  <c r="T94" i="54"/>
  <c r="U94" i="54"/>
  <c r="V94" i="54"/>
  <c r="W94" i="54"/>
  <c r="R95" i="54"/>
  <c r="S95" i="54"/>
  <c r="T95" i="54"/>
  <c r="U95" i="54"/>
  <c r="V95" i="54"/>
  <c r="W95" i="54"/>
  <c r="R96" i="54"/>
  <c r="S96" i="54"/>
  <c r="T96" i="54"/>
  <c r="U96" i="54"/>
  <c r="V96" i="54"/>
  <c r="W96" i="54"/>
  <c r="R97" i="54"/>
  <c r="S97" i="54"/>
  <c r="T97" i="54"/>
  <c r="U97" i="54"/>
  <c r="V97" i="54"/>
  <c r="W97" i="54"/>
  <c r="R98" i="54"/>
  <c r="S98" i="54"/>
  <c r="T98" i="54"/>
  <c r="U98" i="54"/>
  <c r="V98" i="54"/>
  <c r="W98" i="54"/>
  <c r="R99" i="54"/>
  <c r="S99" i="54"/>
  <c r="T99" i="54"/>
  <c r="U99" i="54"/>
  <c r="V99" i="54"/>
  <c r="W99" i="54"/>
  <c r="R100" i="54"/>
  <c r="S100" i="54"/>
  <c r="T100" i="54"/>
  <c r="U100" i="54"/>
  <c r="V100" i="54"/>
  <c r="W100" i="54"/>
  <c r="R101" i="54"/>
  <c r="S101" i="54"/>
  <c r="T101" i="54"/>
  <c r="U101" i="54"/>
  <c r="V101" i="54"/>
  <c r="W101" i="54"/>
  <c r="R102" i="54"/>
  <c r="S102" i="54"/>
  <c r="T102" i="54"/>
  <c r="U102" i="54"/>
  <c r="V102" i="54"/>
  <c r="W102" i="54"/>
  <c r="R103" i="54"/>
  <c r="S103" i="54"/>
  <c r="T103" i="54"/>
  <c r="U103" i="54"/>
  <c r="V103" i="54"/>
  <c r="W103" i="54"/>
  <c r="R104" i="54"/>
  <c r="S104" i="54"/>
  <c r="T104" i="54"/>
  <c r="U104" i="54"/>
  <c r="V104" i="54"/>
  <c r="W104" i="54"/>
  <c r="R105" i="54"/>
  <c r="S105" i="54"/>
  <c r="T105" i="54"/>
  <c r="U105" i="54"/>
  <c r="V105" i="54"/>
  <c r="W105" i="54"/>
  <c r="R106" i="54"/>
  <c r="S106" i="54"/>
  <c r="T106" i="54"/>
  <c r="U106" i="54"/>
  <c r="V106" i="54"/>
  <c r="W106" i="54"/>
  <c r="R107" i="54"/>
  <c r="S107" i="54"/>
  <c r="T107" i="54"/>
  <c r="U107" i="54"/>
  <c r="V107" i="54"/>
  <c r="W107" i="54"/>
  <c r="R108" i="54"/>
  <c r="S108" i="54"/>
  <c r="T108" i="54"/>
  <c r="U108" i="54"/>
  <c r="V108" i="54"/>
  <c r="W108" i="54"/>
  <c r="S9" i="54"/>
  <c r="T9" i="54"/>
  <c r="U9" i="54"/>
  <c r="V9" i="54"/>
  <c r="W9" i="54"/>
  <c r="X9" i="54"/>
  <c r="BH14" i="63"/>
  <c r="BG10" i="63" a="1"/>
  <c r="BG10" i="63" s="1"/>
  <c r="BG11" i="63" a="1"/>
  <c r="BG11" i="63"/>
  <c r="BG12" i="63" a="1"/>
  <c r="BG12" i="63"/>
  <c r="BG13" i="63" a="1"/>
  <c r="BG13" i="63" s="1"/>
  <c r="BG14" i="63" a="1"/>
  <c r="BG14" i="63" s="1"/>
  <c r="BG15" i="63" a="1"/>
  <c r="BG15" i="63"/>
  <c r="BG16" i="63" a="1"/>
  <c r="BG16" i="63"/>
  <c r="BG17" i="63" a="1"/>
  <c r="BG17" i="63" s="1"/>
  <c r="BG18" i="63" a="1"/>
  <c r="BG18" i="63" s="1"/>
  <c r="BG19" i="63" a="1"/>
  <c r="BG19" i="63"/>
  <c r="BG20" i="63" a="1"/>
  <c r="BG20" i="63"/>
  <c r="BG21" i="63" a="1"/>
  <c r="BG21" i="63" s="1"/>
  <c r="BG22" i="63" a="1"/>
  <c r="BG22" i="63" s="1"/>
  <c r="BG23" i="63" a="1"/>
  <c r="BG23" i="63"/>
  <c r="BG24" i="63" a="1"/>
  <c r="BG24" i="63"/>
  <c r="BG25" i="63" a="1"/>
  <c r="BG25" i="63" s="1"/>
  <c r="BG26" i="63" a="1"/>
  <c r="BG26" i="63" s="1"/>
  <c r="BG27" i="63" a="1"/>
  <c r="BG27" i="63"/>
  <c r="BG28" i="63" a="1"/>
  <c r="BG28" i="63"/>
  <c r="BG29" i="63" a="1"/>
  <c r="BG29" i="63" s="1"/>
  <c r="BG30" i="63" a="1"/>
  <c r="BG30" i="63" s="1"/>
  <c r="BG31" i="63" a="1"/>
  <c r="BG31" i="63"/>
  <c r="BG32" i="63" a="1"/>
  <c r="BG32" i="63"/>
  <c r="BG33" i="63" a="1"/>
  <c r="BG33" i="63" s="1"/>
  <c r="BG34" i="63" a="1"/>
  <c r="BG34" i="63" s="1"/>
  <c r="BG35" i="63" a="1"/>
  <c r="BG35" i="63"/>
  <c r="BG36" i="63" a="1"/>
  <c r="BG36" i="63"/>
  <c r="BG37" i="63" a="1"/>
  <c r="BG37" i="63" s="1"/>
  <c r="BG38" i="63" a="1"/>
  <c r="BG38" i="63" s="1"/>
  <c r="BG39" i="63" a="1"/>
  <c r="BG39" i="63"/>
  <c r="BG40" i="63" a="1"/>
  <c r="BG40" i="63"/>
  <c r="BG41" i="63" a="1"/>
  <c r="BG41" i="63" s="1"/>
  <c r="BG42" i="63" a="1"/>
  <c r="BG42" i="63" s="1"/>
  <c r="BG43" i="63" a="1"/>
  <c r="BG43" i="63"/>
  <c r="BG44" i="63" a="1"/>
  <c r="BG44" i="63"/>
  <c r="BG45" i="63" a="1"/>
  <c r="BG45" i="63" s="1"/>
  <c r="BG46" i="63" a="1"/>
  <c r="BG46" i="63" s="1"/>
  <c r="BG47" i="63" a="1"/>
  <c r="BG47" i="63"/>
  <c r="BG48" i="63" a="1"/>
  <c r="BG48" i="63"/>
  <c r="BG49" i="63" a="1"/>
  <c r="BG49" i="63" s="1"/>
  <c r="BG50" i="63" a="1"/>
  <c r="BG50" i="63" s="1"/>
  <c r="BG51" i="63" a="1"/>
  <c r="BG51" i="63"/>
  <c r="BG52" i="63" a="1"/>
  <c r="BG52" i="63"/>
  <c r="BG53" i="63" a="1"/>
  <c r="BG53" i="63" s="1"/>
  <c r="BG54" i="63" a="1"/>
  <c r="BG54" i="63" s="1"/>
  <c r="BG55" i="63" a="1"/>
  <c r="BG55" i="63"/>
  <c r="BG56" i="63" a="1"/>
  <c r="BG56" i="63"/>
  <c r="BG57" i="63" a="1"/>
  <c r="BG57" i="63" s="1"/>
  <c r="BG58" i="63" a="1"/>
  <c r="BG58" i="63" s="1"/>
  <c r="BG59" i="63" a="1"/>
  <c r="BG59" i="63"/>
  <c r="BG60" i="63" a="1"/>
  <c r="BG60" i="63"/>
  <c r="BG61" i="63" a="1"/>
  <c r="BG61" i="63" s="1"/>
  <c r="BG62" i="63" a="1"/>
  <c r="BG62" i="63" s="1"/>
  <c r="BG63" i="63" a="1"/>
  <c r="BG63" i="63"/>
  <c r="BG64" i="63" a="1"/>
  <c r="BG64" i="63"/>
  <c r="BG65" i="63" a="1"/>
  <c r="BG65" i="63" s="1"/>
  <c r="BG66" i="63" a="1"/>
  <c r="BG66" i="63" s="1"/>
  <c r="BG67" i="63" a="1"/>
  <c r="BG67" i="63"/>
  <c r="BG68" i="63" a="1"/>
  <c r="BG68" i="63"/>
  <c r="BG69" i="63" a="1"/>
  <c r="BG69" i="63" s="1"/>
  <c r="BG70" i="63" a="1"/>
  <c r="BG70" i="63" s="1"/>
  <c r="BG71" i="63" a="1"/>
  <c r="BG71" i="63"/>
  <c r="BG72" i="63" a="1"/>
  <c r="BG72" i="63"/>
  <c r="BG73" i="63" a="1"/>
  <c r="BG73" i="63" s="1"/>
  <c r="BG74" i="63" a="1"/>
  <c r="BG74" i="63" s="1"/>
  <c r="BG75" i="63" a="1"/>
  <c r="BG75" i="63"/>
  <c r="BG76" i="63" a="1"/>
  <c r="BG76" i="63"/>
  <c r="BG77" i="63" a="1"/>
  <c r="BG77" i="63" s="1"/>
  <c r="BG78" i="63" a="1"/>
  <c r="BG78" i="63" s="1"/>
  <c r="BG79" i="63" a="1"/>
  <c r="BG79" i="63"/>
  <c r="BG80" i="63" a="1"/>
  <c r="BG80" i="63"/>
  <c r="BG81" i="63" a="1"/>
  <c r="BG81" i="63" s="1"/>
  <c r="BG82" i="63" a="1"/>
  <c r="BG82" i="63" s="1"/>
  <c r="BG83" i="63" a="1"/>
  <c r="BG83" i="63"/>
  <c r="BG84" i="63" a="1"/>
  <c r="BG84" i="63"/>
  <c r="BG85" i="63" a="1"/>
  <c r="BG85" i="63" s="1"/>
  <c r="BG86" i="63" a="1"/>
  <c r="BG86" i="63" s="1"/>
  <c r="BG87" i="63" a="1"/>
  <c r="BG87" i="63"/>
  <c r="BG88" i="63" a="1"/>
  <c r="BG88" i="63"/>
  <c r="BG89" i="63" a="1"/>
  <c r="BG89" i="63" s="1"/>
  <c r="BG90" i="63" a="1"/>
  <c r="BG90" i="63" s="1"/>
  <c r="BG91" i="63" a="1"/>
  <c r="BG91" i="63"/>
  <c r="BG92" i="63" a="1"/>
  <c r="BG92" i="63"/>
  <c r="BG93" i="63" a="1"/>
  <c r="BG93" i="63" s="1"/>
  <c r="BG94" i="63" a="1"/>
  <c r="BG94" i="63" s="1"/>
  <c r="BG95" i="63" a="1"/>
  <c r="BG95" i="63"/>
  <c r="BG96" i="63" a="1"/>
  <c r="BG96" i="63"/>
  <c r="BG97" i="63" a="1"/>
  <c r="BG97" i="63" s="1"/>
  <c r="BG98" i="63" a="1"/>
  <c r="BG98" i="63" s="1"/>
  <c r="BG99" i="63" a="1"/>
  <c r="BG99" i="63"/>
  <c r="BG100" i="63" a="1"/>
  <c r="BG100" i="63"/>
  <c r="BG101" i="63" a="1"/>
  <c r="BG101" i="63" s="1"/>
  <c r="BG102" i="63" a="1"/>
  <c r="BG102" i="63" s="1"/>
  <c r="BG103" i="63" a="1"/>
  <c r="BG103" i="63"/>
  <c r="BG104" i="63" a="1"/>
  <c r="BG104" i="63"/>
  <c r="BG105" i="63" a="1"/>
  <c r="BG105" i="63" s="1"/>
  <c r="BG106" i="63" a="1"/>
  <c r="BG106" i="63" s="1"/>
  <c r="BG107" i="63" a="1"/>
  <c r="BG107" i="63"/>
  <c r="BG108" i="63" a="1"/>
  <c r="BG108" i="63"/>
  <c r="BG8" i="63" a="1"/>
  <c r="BG8" i="63" s="1"/>
  <c r="BF10" i="63" a="1"/>
  <c r="BF10" i="63" s="1"/>
  <c r="BH10" i="63" s="1"/>
  <c r="BF11" i="63" a="1"/>
  <c r="BF11" i="63" s="1"/>
  <c r="BH11" i="63" s="1"/>
  <c r="BF12" i="63" a="1"/>
  <c r="BF12" i="63"/>
  <c r="BH12" i="63" s="1"/>
  <c r="BF13" i="63" a="1"/>
  <c r="BF13" i="63"/>
  <c r="BH13" i="63" s="1"/>
  <c r="BF14" i="63" a="1"/>
  <c r="BF14" i="63" s="1"/>
  <c r="BF15" i="63" a="1"/>
  <c r="BF15" i="63" s="1"/>
  <c r="BH15" i="63" s="1"/>
  <c r="BF16" i="63" a="1"/>
  <c r="BF16" i="63"/>
  <c r="BF17" i="63" a="1"/>
  <c r="BF17" i="63"/>
  <c r="BH17" i="63" s="1"/>
  <c r="BF18" i="63" a="1"/>
  <c r="BF18" i="63" s="1"/>
  <c r="BH18" i="63" s="1"/>
  <c r="BF19" i="63" a="1"/>
  <c r="BF19" i="63" s="1"/>
  <c r="BH19" i="63" s="1"/>
  <c r="BF20" i="63" a="1"/>
  <c r="BF20" i="63" s="1"/>
  <c r="BH20" i="63" s="1"/>
  <c r="BF21" i="63" a="1"/>
  <c r="BF21" i="63"/>
  <c r="BH21" i="63" s="1"/>
  <c r="BF22" i="63" a="1"/>
  <c r="BF22" i="63" s="1"/>
  <c r="BH22" i="63" s="1"/>
  <c r="BF23" i="63" a="1"/>
  <c r="BF23" i="63" s="1"/>
  <c r="BH23" i="63" s="1"/>
  <c r="BF24" i="63" a="1"/>
  <c r="BF24" i="63" s="1"/>
  <c r="BH24" i="63" s="1"/>
  <c r="BF25" i="63" a="1"/>
  <c r="BF25" i="63"/>
  <c r="BH25" i="63" s="1"/>
  <c r="BF26" i="63" a="1"/>
  <c r="BF26" i="63" s="1"/>
  <c r="BH26" i="63" s="1"/>
  <c r="BF27" i="63" a="1"/>
  <c r="BF27" i="63" s="1"/>
  <c r="BH27" i="63" s="1"/>
  <c r="BF28" i="63" a="1"/>
  <c r="BF28" i="63" s="1"/>
  <c r="BH28" i="63" s="1"/>
  <c r="BF29" i="63" a="1"/>
  <c r="BF29" i="63"/>
  <c r="BH29" i="63" s="1"/>
  <c r="BF30" i="63" a="1"/>
  <c r="BF30" i="63" s="1"/>
  <c r="BH30" i="63" s="1"/>
  <c r="BF31" i="63" a="1"/>
  <c r="BF31" i="63" s="1"/>
  <c r="BH31" i="63" s="1"/>
  <c r="BF32" i="63" a="1"/>
  <c r="BF32" i="63" s="1"/>
  <c r="BH32" i="63" s="1"/>
  <c r="BF33" i="63" a="1"/>
  <c r="BF33" i="63"/>
  <c r="BH33" i="63" s="1"/>
  <c r="BF34" i="63" a="1"/>
  <c r="BF34" i="63" s="1"/>
  <c r="BH34" i="63" s="1"/>
  <c r="BF35" i="63" a="1"/>
  <c r="BF35" i="63" s="1"/>
  <c r="BH35" i="63" s="1"/>
  <c r="BF36" i="63" a="1"/>
  <c r="BF36" i="63" s="1"/>
  <c r="BH36" i="63" s="1"/>
  <c r="BF37" i="63" a="1"/>
  <c r="BF37" i="63"/>
  <c r="BH37" i="63" s="1"/>
  <c r="BF38" i="63" a="1"/>
  <c r="BF38" i="63" s="1"/>
  <c r="BH38" i="63" s="1"/>
  <c r="BF39" i="63" a="1"/>
  <c r="BF39" i="63" s="1"/>
  <c r="BH39" i="63" s="1"/>
  <c r="BF40" i="63" a="1"/>
  <c r="BF40" i="63" s="1"/>
  <c r="BH40" i="63" s="1"/>
  <c r="BF41" i="63" a="1"/>
  <c r="BF41" i="63"/>
  <c r="BH41" i="63" s="1"/>
  <c r="BF42" i="63" a="1"/>
  <c r="BF42" i="63" s="1"/>
  <c r="BH42" i="63" s="1"/>
  <c r="BF43" i="63" a="1"/>
  <c r="BF43" i="63" s="1"/>
  <c r="BH43" i="63" s="1"/>
  <c r="BF44" i="63" a="1"/>
  <c r="BF44" i="63" s="1"/>
  <c r="BH44" i="63" s="1"/>
  <c r="BF45" i="63" a="1"/>
  <c r="BF45" i="63"/>
  <c r="BH45" i="63" s="1"/>
  <c r="BF46" i="63" a="1"/>
  <c r="BF46" i="63" s="1"/>
  <c r="BH46" i="63" s="1"/>
  <c r="BF47" i="63" a="1"/>
  <c r="BF47" i="63" s="1"/>
  <c r="BH47" i="63" s="1"/>
  <c r="BF48" i="63" a="1"/>
  <c r="BF48" i="63" s="1"/>
  <c r="BH48" i="63" s="1"/>
  <c r="BF49" i="63" a="1"/>
  <c r="BF49" i="63"/>
  <c r="BH49" i="63" s="1"/>
  <c r="BF50" i="63" a="1"/>
  <c r="BF50" i="63" s="1"/>
  <c r="BH50" i="63" s="1"/>
  <c r="BF51" i="63" a="1"/>
  <c r="BF51" i="63" s="1"/>
  <c r="BH51" i="63" s="1"/>
  <c r="BF52" i="63" a="1"/>
  <c r="BF52" i="63" s="1"/>
  <c r="BH52" i="63" s="1"/>
  <c r="BF53" i="63" a="1"/>
  <c r="BF53" i="63"/>
  <c r="BH53" i="63" s="1"/>
  <c r="BF54" i="63" a="1"/>
  <c r="BF54" i="63" s="1"/>
  <c r="BH54" i="63" s="1"/>
  <c r="BF55" i="63" a="1"/>
  <c r="BF55" i="63" s="1"/>
  <c r="BH55" i="63" s="1"/>
  <c r="BF56" i="63" a="1"/>
  <c r="BF56" i="63" s="1"/>
  <c r="BH56" i="63" s="1"/>
  <c r="BF57" i="63" a="1"/>
  <c r="BF57" i="63"/>
  <c r="BH57" i="63" s="1"/>
  <c r="BF58" i="63" a="1"/>
  <c r="BF58" i="63" s="1"/>
  <c r="BH58" i="63" s="1"/>
  <c r="BF59" i="63" a="1"/>
  <c r="BF59" i="63" s="1"/>
  <c r="BH59" i="63" s="1"/>
  <c r="BF60" i="63" a="1"/>
  <c r="BF60" i="63" s="1"/>
  <c r="BH60" i="63" s="1"/>
  <c r="BF61" i="63" a="1"/>
  <c r="BF61" i="63"/>
  <c r="BH61" i="63" s="1"/>
  <c r="BF62" i="63" a="1"/>
  <c r="BF62" i="63" s="1"/>
  <c r="BH62" i="63" s="1"/>
  <c r="BF63" i="63" a="1"/>
  <c r="BF63" i="63" s="1"/>
  <c r="BH63" i="63" s="1"/>
  <c r="BF64" i="63" a="1"/>
  <c r="BF64" i="63" s="1"/>
  <c r="BH64" i="63" s="1"/>
  <c r="BF65" i="63" a="1"/>
  <c r="BF65" i="63"/>
  <c r="BH65" i="63" s="1"/>
  <c r="BF66" i="63" a="1"/>
  <c r="BF66" i="63" s="1"/>
  <c r="BH66" i="63" s="1"/>
  <c r="BF67" i="63" a="1"/>
  <c r="BF67" i="63" s="1"/>
  <c r="BH67" i="63" s="1"/>
  <c r="BF68" i="63" a="1"/>
  <c r="BF68" i="63" s="1"/>
  <c r="BH68" i="63" s="1"/>
  <c r="BF69" i="63" a="1"/>
  <c r="BF69" i="63"/>
  <c r="BH69" i="63" s="1"/>
  <c r="BF70" i="63" a="1"/>
  <c r="BF70" i="63" s="1"/>
  <c r="BH70" i="63" s="1"/>
  <c r="BF71" i="63" a="1"/>
  <c r="BF71" i="63" s="1"/>
  <c r="BH71" i="63" s="1"/>
  <c r="BF72" i="63" a="1"/>
  <c r="BF72" i="63" s="1"/>
  <c r="BH72" i="63" s="1"/>
  <c r="BF73" i="63" a="1"/>
  <c r="BF73" i="63"/>
  <c r="BH73" i="63" s="1"/>
  <c r="BF74" i="63" a="1"/>
  <c r="BF74" i="63" s="1"/>
  <c r="BH74" i="63" s="1"/>
  <c r="BF75" i="63" a="1"/>
  <c r="BF75" i="63" s="1"/>
  <c r="BH75" i="63" s="1"/>
  <c r="BF76" i="63" a="1"/>
  <c r="BF76" i="63" s="1"/>
  <c r="BH76" i="63" s="1"/>
  <c r="BF77" i="63" a="1"/>
  <c r="BF77" i="63"/>
  <c r="BH77" i="63" s="1"/>
  <c r="BF78" i="63" a="1"/>
  <c r="BF78" i="63" s="1"/>
  <c r="BH78" i="63" s="1"/>
  <c r="BF79" i="63" a="1"/>
  <c r="BF79" i="63" s="1"/>
  <c r="BH79" i="63" s="1"/>
  <c r="BF80" i="63" a="1"/>
  <c r="BF80" i="63" s="1"/>
  <c r="BH80" i="63" s="1"/>
  <c r="BF81" i="63" a="1"/>
  <c r="BF81" i="63"/>
  <c r="BH81" i="63" s="1"/>
  <c r="BF82" i="63" a="1"/>
  <c r="BF82" i="63" s="1"/>
  <c r="BH82" i="63" s="1"/>
  <c r="BF83" i="63" a="1"/>
  <c r="BF83" i="63" s="1"/>
  <c r="BH83" i="63" s="1"/>
  <c r="BF84" i="63" a="1"/>
  <c r="BF84" i="63" s="1"/>
  <c r="BH84" i="63" s="1"/>
  <c r="BF85" i="63" a="1"/>
  <c r="BF85" i="63"/>
  <c r="BH85" i="63" s="1"/>
  <c r="BF86" i="63" a="1"/>
  <c r="BF86" i="63" s="1"/>
  <c r="BH86" i="63" s="1"/>
  <c r="BF87" i="63" a="1"/>
  <c r="BF87" i="63" s="1"/>
  <c r="BH87" i="63" s="1"/>
  <c r="BF88" i="63" a="1"/>
  <c r="BF88" i="63" s="1"/>
  <c r="BH88" i="63" s="1"/>
  <c r="BF89" i="63" a="1"/>
  <c r="BF89" i="63"/>
  <c r="BH89" i="63" s="1"/>
  <c r="BF90" i="63" a="1"/>
  <c r="BF90" i="63" s="1"/>
  <c r="BH90" i="63" s="1"/>
  <c r="BF91" i="63" a="1"/>
  <c r="BF91" i="63" s="1"/>
  <c r="BH91" i="63" s="1"/>
  <c r="BF92" i="63" a="1"/>
  <c r="BF92" i="63" s="1"/>
  <c r="BH92" i="63" s="1"/>
  <c r="BF93" i="63" a="1"/>
  <c r="BF93" i="63"/>
  <c r="BH93" i="63" s="1"/>
  <c r="BF94" i="63" a="1"/>
  <c r="BF94" i="63" s="1"/>
  <c r="BH94" i="63" s="1"/>
  <c r="BF95" i="63" a="1"/>
  <c r="BF95" i="63" s="1"/>
  <c r="BH95" i="63" s="1"/>
  <c r="BF96" i="63" a="1"/>
  <c r="BF96" i="63" s="1"/>
  <c r="BH96" i="63" s="1"/>
  <c r="BF97" i="63" a="1"/>
  <c r="BF97" i="63"/>
  <c r="BH97" i="63" s="1"/>
  <c r="BF98" i="63" a="1"/>
  <c r="BF98" i="63" s="1"/>
  <c r="BH98" i="63" s="1"/>
  <c r="BF99" i="63" a="1"/>
  <c r="BF99" i="63" s="1"/>
  <c r="BH99" i="63" s="1"/>
  <c r="BF100" i="63" a="1"/>
  <c r="BF100" i="63" s="1"/>
  <c r="BH100" i="63" s="1"/>
  <c r="BF101" i="63" a="1"/>
  <c r="BF101" i="63"/>
  <c r="BH101" i="63" s="1"/>
  <c r="BF102" i="63" a="1"/>
  <c r="BF102" i="63" s="1"/>
  <c r="BH102" i="63" s="1"/>
  <c r="BF103" i="63" a="1"/>
  <c r="BF103" i="63" s="1"/>
  <c r="BH103" i="63" s="1"/>
  <c r="BF104" i="63" a="1"/>
  <c r="BF104" i="63" s="1"/>
  <c r="BH104" i="63" s="1"/>
  <c r="BF105" i="63" a="1"/>
  <c r="BF105" i="63"/>
  <c r="BH105" i="63" s="1"/>
  <c r="BF106" i="63" a="1"/>
  <c r="BF106" i="63" s="1"/>
  <c r="BH106" i="63" s="1"/>
  <c r="BF107" i="63" a="1"/>
  <c r="BF107" i="63" s="1"/>
  <c r="BH107" i="63" s="1"/>
  <c r="BF108" i="63" a="1"/>
  <c r="BF108" i="63" s="1"/>
  <c r="BH108" i="63" s="1"/>
  <c r="BF8" i="63" a="1"/>
  <c r="BF8" i="63" s="1"/>
  <c r="BE10" i="63"/>
  <c r="BE11" i="63"/>
  <c r="BE12" i="63"/>
  <c r="BE13" i="63"/>
  <c r="BE14" i="63"/>
  <c r="BE15" i="63"/>
  <c r="BE16" i="63"/>
  <c r="BE17" i="63"/>
  <c r="BE18" i="63"/>
  <c r="BE19" i="63"/>
  <c r="BE20" i="63"/>
  <c r="BE21" i="63"/>
  <c r="BE22" i="63"/>
  <c r="BE23" i="63"/>
  <c r="BE24" i="63"/>
  <c r="BE25" i="63"/>
  <c r="BE26" i="63"/>
  <c r="BE27" i="63"/>
  <c r="BE28" i="63"/>
  <c r="BE29" i="63"/>
  <c r="BE30" i="63"/>
  <c r="BE31" i="63"/>
  <c r="BE32" i="63"/>
  <c r="BE33" i="63"/>
  <c r="BE34" i="63"/>
  <c r="BE35" i="63"/>
  <c r="BE36" i="63"/>
  <c r="BE37" i="63"/>
  <c r="BE38" i="63"/>
  <c r="BE39" i="63"/>
  <c r="BE40" i="63"/>
  <c r="BE41" i="63"/>
  <c r="BE42" i="63"/>
  <c r="BE43" i="63"/>
  <c r="BE44" i="63"/>
  <c r="BE45" i="63"/>
  <c r="BE46" i="63"/>
  <c r="BE47" i="63"/>
  <c r="BE48" i="63"/>
  <c r="BE49" i="63"/>
  <c r="BE50" i="63"/>
  <c r="BE51" i="63"/>
  <c r="BE52" i="63"/>
  <c r="BE53" i="63"/>
  <c r="BE54" i="63"/>
  <c r="BE55" i="63"/>
  <c r="BE56" i="63"/>
  <c r="BE57" i="63"/>
  <c r="BE58" i="63"/>
  <c r="BE59" i="63"/>
  <c r="BE60" i="63"/>
  <c r="BE61" i="63"/>
  <c r="BE62" i="63"/>
  <c r="BE63" i="63"/>
  <c r="BE64" i="63"/>
  <c r="BE65" i="63"/>
  <c r="BE66" i="63"/>
  <c r="BE67" i="63"/>
  <c r="BE68" i="63"/>
  <c r="BE69" i="63"/>
  <c r="BE70" i="63"/>
  <c r="BE71" i="63"/>
  <c r="BE72" i="63"/>
  <c r="BE73" i="63"/>
  <c r="BE74" i="63"/>
  <c r="BE75" i="63"/>
  <c r="BE76" i="63"/>
  <c r="BE77" i="63"/>
  <c r="BE78" i="63"/>
  <c r="BE79" i="63"/>
  <c r="BE80" i="63"/>
  <c r="BE81" i="63"/>
  <c r="BE82" i="63"/>
  <c r="BE83" i="63"/>
  <c r="BE84" i="63"/>
  <c r="BE85" i="63"/>
  <c r="BE86" i="63"/>
  <c r="BE87" i="63"/>
  <c r="BE88" i="63"/>
  <c r="BE89" i="63"/>
  <c r="BE90" i="63"/>
  <c r="BE91" i="63"/>
  <c r="BE92" i="63"/>
  <c r="BE93" i="63"/>
  <c r="BE94" i="63"/>
  <c r="BE95" i="63"/>
  <c r="BE96" i="63"/>
  <c r="BE97" i="63"/>
  <c r="BE98" i="63"/>
  <c r="BE99" i="63"/>
  <c r="BE100" i="63"/>
  <c r="BE101" i="63"/>
  <c r="BE102" i="63"/>
  <c r="BE103" i="63"/>
  <c r="BE104" i="63"/>
  <c r="BE105" i="63"/>
  <c r="BE106" i="63"/>
  <c r="BE107" i="63"/>
  <c r="BE108" i="63"/>
  <c r="BE8" i="63"/>
  <c r="BD10" i="63"/>
  <c r="BD11" i="63"/>
  <c r="BD12" i="63"/>
  <c r="BD13" i="63"/>
  <c r="BD14" i="63"/>
  <c r="BD15" i="63"/>
  <c r="BD16" i="63"/>
  <c r="BD17" i="63"/>
  <c r="BD18" i="63"/>
  <c r="BD19" i="63"/>
  <c r="BD20" i="63"/>
  <c r="BD21" i="63"/>
  <c r="BD22" i="63"/>
  <c r="BD23" i="63"/>
  <c r="BD24" i="63"/>
  <c r="BD25" i="63"/>
  <c r="BD26" i="63"/>
  <c r="BD27" i="63"/>
  <c r="BD28" i="63"/>
  <c r="BD29" i="63"/>
  <c r="BD30" i="63"/>
  <c r="BD31" i="63"/>
  <c r="BD32" i="63"/>
  <c r="BD33" i="63"/>
  <c r="BD34" i="63"/>
  <c r="BD35" i="63"/>
  <c r="BD36" i="63"/>
  <c r="BD37" i="63"/>
  <c r="BD38" i="63"/>
  <c r="BD39" i="63"/>
  <c r="BD40" i="63"/>
  <c r="BD41" i="63"/>
  <c r="BD42" i="63"/>
  <c r="BD43" i="63"/>
  <c r="BD44" i="63"/>
  <c r="BD45" i="63"/>
  <c r="BD46" i="63"/>
  <c r="BD47" i="63"/>
  <c r="BD48" i="63"/>
  <c r="BD49" i="63"/>
  <c r="BD50" i="63"/>
  <c r="BD51" i="63"/>
  <c r="BD52" i="63"/>
  <c r="BD53" i="63"/>
  <c r="BD54" i="63"/>
  <c r="BD55" i="63"/>
  <c r="BD56" i="63"/>
  <c r="BD57" i="63"/>
  <c r="BD58" i="63"/>
  <c r="BD59" i="63"/>
  <c r="BD60" i="63"/>
  <c r="BD61" i="63"/>
  <c r="BD62" i="63"/>
  <c r="BD63" i="63"/>
  <c r="BD64" i="63"/>
  <c r="BD65" i="63"/>
  <c r="BD66" i="63"/>
  <c r="BD67" i="63"/>
  <c r="BD68" i="63"/>
  <c r="BD69" i="63"/>
  <c r="BD70" i="63"/>
  <c r="BD71" i="63"/>
  <c r="BD72" i="63"/>
  <c r="BD73" i="63"/>
  <c r="BD74" i="63"/>
  <c r="BD75" i="63"/>
  <c r="BD76" i="63"/>
  <c r="BD77" i="63"/>
  <c r="BD78" i="63"/>
  <c r="BD79" i="63"/>
  <c r="BD80" i="63"/>
  <c r="BD81" i="63"/>
  <c r="BD82" i="63"/>
  <c r="BD83" i="63"/>
  <c r="BD84" i="63"/>
  <c r="BD85" i="63"/>
  <c r="BD86" i="63"/>
  <c r="BD87" i="63"/>
  <c r="BD88" i="63"/>
  <c r="BD89" i="63"/>
  <c r="BD90" i="63"/>
  <c r="BD91" i="63"/>
  <c r="BD92" i="63"/>
  <c r="BD93" i="63"/>
  <c r="BD94" i="63"/>
  <c r="BD95" i="63"/>
  <c r="BD96" i="63"/>
  <c r="BD97" i="63"/>
  <c r="BD98" i="63"/>
  <c r="BD99" i="63"/>
  <c r="BD100" i="63"/>
  <c r="BD101" i="63"/>
  <c r="BD102" i="63"/>
  <c r="BD103" i="63"/>
  <c r="BD104" i="63"/>
  <c r="BD105" i="63"/>
  <c r="BD106" i="63"/>
  <c r="BD107" i="63"/>
  <c r="BD108" i="63"/>
  <c r="BC10" i="63"/>
  <c r="BC11" i="63"/>
  <c r="BC12" i="63"/>
  <c r="BC13" i="63"/>
  <c r="BC14" i="63"/>
  <c r="BC15" i="63"/>
  <c r="BC16" i="63"/>
  <c r="BC17" i="63"/>
  <c r="BC18" i="63"/>
  <c r="BC19" i="63"/>
  <c r="BC20" i="63"/>
  <c r="BC21" i="63"/>
  <c r="BC22" i="63"/>
  <c r="BC23" i="63"/>
  <c r="BC24" i="63"/>
  <c r="BC25" i="63"/>
  <c r="BC26" i="63"/>
  <c r="BC27" i="63"/>
  <c r="BC28" i="63"/>
  <c r="BC29" i="63"/>
  <c r="BC30" i="63"/>
  <c r="BC31" i="63"/>
  <c r="BC32" i="63"/>
  <c r="BC33" i="63"/>
  <c r="BC34" i="63"/>
  <c r="BC35" i="63"/>
  <c r="BC36" i="63"/>
  <c r="BC37" i="63"/>
  <c r="BC38" i="63"/>
  <c r="BC39" i="63"/>
  <c r="BC40" i="63"/>
  <c r="BC41" i="63"/>
  <c r="BC42" i="63"/>
  <c r="BC43" i="63"/>
  <c r="BC44" i="63"/>
  <c r="BC45" i="63"/>
  <c r="BC46" i="63"/>
  <c r="BC47" i="63"/>
  <c r="BC48" i="63"/>
  <c r="BC49" i="63"/>
  <c r="BC50" i="63"/>
  <c r="BC51" i="63"/>
  <c r="BC52" i="63"/>
  <c r="BC53" i="63"/>
  <c r="BC54" i="63"/>
  <c r="BC55" i="63"/>
  <c r="BC56" i="63"/>
  <c r="BC57" i="63"/>
  <c r="BC58" i="63"/>
  <c r="BC59" i="63"/>
  <c r="BC60" i="63"/>
  <c r="BC61" i="63"/>
  <c r="BC62" i="63"/>
  <c r="BC63" i="63"/>
  <c r="BC64" i="63"/>
  <c r="BC65" i="63"/>
  <c r="BC66" i="63"/>
  <c r="BC67" i="63"/>
  <c r="BC68" i="63"/>
  <c r="BC69" i="63"/>
  <c r="BC70" i="63"/>
  <c r="BC71" i="63"/>
  <c r="BC72" i="63"/>
  <c r="BC73" i="63"/>
  <c r="BC74" i="63"/>
  <c r="BC75" i="63"/>
  <c r="BC76" i="63"/>
  <c r="BC77" i="63"/>
  <c r="BC78" i="63"/>
  <c r="BC79" i="63"/>
  <c r="BC80" i="63"/>
  <c r="BC81" i="63"/>
  <c r="BC82" i="63"/>
  <c r="BC83" i="63"/>
  <c r="BC84" i="63"/>
  <c r="BC85" i="63"/>
  <c r="BC86" i="63"/>
  <c r="BC87" i="63"/>
  <c r="BC88" i="63"/>
  <c r="BC89" i="63"/>
  <c r="BC90" i="63"/>
  <c r="BC91" i="63"/>
  <c r="BC92" i="63"/>
  <c r="BC93" i="63"/>
  <c r="BC94" i="63"/>
  <c r="BC95" i="63"/>
  <c r="BC96" i="63"/>
  <c r="BC97" i="63"/>
  <c r="BC98" i="63"/>
  <c r="BC99" i="63"/>
  <c r="BC100" i="63"/>
  <c r="BC101" i="63"/>
  <c r="BC102" i="63"/>
  <c r="BC103" i="63"/>
  <c r="BC104" i="63"/>
  <c r="BC105" i="63"/>
  <c r="BC106" i="63"/>
  <c r="BC107" i="63"/>
  <c r="BC108" i="63"/>
  <c r="BC8" i="63"/>
  <c r="BH16" i="63"/>
  <c r="AZ9" i="63"/>
  <c r="BK10" i="55" a="1"/>
  <c r="BK10" i="55" s="1"/>
  <c r="BQ10" i="55" s="1"/>
  <c r="BK11" i="55" a="1"/>
  <c r="BK11" i="55" s="1"/>
  <c r="BK12" i="55" a="1"/>
  <c r="BK12" i="55" s="1"/>
  <c r="BK13" i="55" a="1"/>
  <c r="BK13" i="55" s="1"/>
  <c r="BK14" i="55" a="1"/>
  <c r="BK14" i="55" s="1"/>
  <c r="BQ14" i="55" s="1"/>
  <c r="BK15" i="55" a="1"/>
  <c r="BK15" i="55" s="1"/>
  <c r="BQ15" i="55" s="1"/>
  <c r="BK16" i="55" a="1"/>
  <c r="BK16" i="55" s="1"/>
  <c r="BQ16" i="55" s="1"/>
  <c r="BK17" i="55" a="1"/>
  <c r="BK17" i="55" s="1"/>
  <c r="BQ17" i="55" s="1"/>
  <c r="BK18" i="55" a="1"/>
  <c r="BK18" i="55" s="1"/>
  <c r="BQ18" i="55" s="1"/>
  <c r="BK19" i="55" a="1"/>
  <c r="BK19" i="55" s="1"/>
  <c r="BQ19" i="55" s="1"/>
  <c r="BK20" i="55" a="1"/>
  <c r="BK20" i="55" s="1"/>
  <c r="BK21" i="55" a="1"/>
  <c r="BK21" i="55" s="1"/>
  <c r="BK22" i="55" a="1"/>
  <c r="BK22" i="55" s="1"/>
  <c r="BQ22" i="55" s="1"/>
  <c r="BK23" i="55" a="1"/>
  <c r="BK23" i="55" s="1"/>
  <c r="BQ23" i="55" s="1"/>
  <c r="BK24" i="55" a="1"/>
  <c r="BK24" i="55" s="1"/>
  <c r="BK25" i="55" a="1"/>
  <c r="BK25" i="55" s="1"/>
  <c r="BQ25" i="55" s="1"/>
  <c r="BK26" i="55" a="1"/>
  <c r="BK26" i="55" s="1"/>
  <c r="BQ26" i="55" s="1"/>
  <c r="BK27" i="55" a="1"/>
  <c r="BK27" i="55" s="1"/>
  <c r="BQ27" i="55" s="1"/>
  <c r="BK28" i="55" a="1"/>
  <c r="BK28" i="55" s="1"/>
  <c r="BK29" i="55" a="1"/>
  <c r="BK29" i="55" s="1"/>
  <c r="BK30" i="55" a="1"/>
  <c r="BK30" i="55" s="1"/>
  <c r="BK31" i="55" a="1"/>
  <c r="BK31" i="55" s="1"/>
  <c r="BQ31" i="55" s="1"/>
  <c r="BK32" i="55" a="1"/>
  <c r="BK32" i="55" s="1"/>
  <c r="BQ32" i="55" s="1"/>
  <c r="BK33" i="55" a="1"/>
  <c r="BK33" i="55" s="1"/>
  <c r="BQ33" i="55" s="1"/>
  <c r="BK34" i="55" a="1"/>
  <c r="BK34" i="55" s="1"/>
  <c r="BQ34" i="55" s="1"/>
  <c r="BK35" i="55" a="1"/>
  <c r="BK35" i="55" s="1"/>
  <c r="BQ35" i="55" s="1"/>
  <c r="BK36" i="55" a="1"/>
  <c r="BK36" i="55" s="1"/>
  <c r="BK37" i="55" a="1"/>
  <c r="BK37" i="55" s="1"/>
  <c r="BK38" i="55" a="1"/>
  <c r="BK38" i="55" s="1"/>
  <c r="BK39" i="55" a="1"/>
  <c r="BK39" i="55" s="1"/>
  <c r="BQ39" i="55" s="1"/>
  <c r="BK40" i="55" a="1"/>
  <c r="BK40" i="55" s="1"/>
  <c r="BQ40" i="55" s="1"/>
  <c r="BK41" i="55" a="1"/>
  <c r="BK41" i="55" s="1"/>
  <c r="BQ41" i="55" s="1"/>
  <c r="BK42" i="55" a="1"/>
  <c r="BK42" i="55" s="1"/>
  <c r="BQ42" i="55" s="1"/>
  <c r="BK43" i="55" a="1"/>
  <c r="BK43" i="55" s="1"/>
  <c r="BQ43" i="55" s="1"/>
  <c r="BK44" i="55" a="1"/>
  <c r="BK44" i="55" s="1"/>
  <c r="BK45" i="55" a="1"/>
  <c r="BK45" i="55" s="1"/>
  <c r="BK46" i="55" a="1"/>
  <c r="BK46" i="55" s="1"/>
  <c r="BK47" i="55" a="1"/>
  <c r="BK47" i="55" s="1"/>
  <c r="BQ47" i="55" s="1"/>
  <c r="BK48" i="55" a="1"/>
  <c r="BK48" i="55" s="1"/>
  <c r="BK49" i="55" a="1"/>
  <c r="BK49" i="55" s="1"/>
  <c r="BK50" i="55" a="1"/>
  <c r="BK50" i="55" s="1"/>
  <c r="BQ50" i="55" s="1"/>
  <c r="BK51" i="55" a="1"/>
  <c r="BK51" i="55" s="1"/>
  <c r="BQ51" i="55" s="1"/>
  <c r="BK52" i="55" a="1"/>
  <c r="BK52" i="55" s="1"/>
  <c r="BK53" i="55" a="1"/>
  <c r="BK53" i="55" s="1"/>
  <c r="BK54" i="55" a="1"/>
  <c r="BK54" i="55" s="1"/>
  <c r="BQ54" i="55" s="1"/>
  <c r="BK55" i="55" a="1"/>
  <c r="BK55" i="55" s="1"/>
  <c r="BK56" i="55" a="1"/>
  <c r="BK56" i="55" s="1"/>
  <c r="BK57" i="55" a="1"/>
  <c r="BK57" i="55" s="1"/>
  <c r="BQ57" i="55" s="1"/>
  <c r="BK58" i="55" a="1"/>
  <c r="BK58" i="55" s="1"/>
  <c r="BQ58" i="55" s="1"/>
  <c r="BK59" i="55" a="1"/>
  <c r="BK59" i="55" s="1"/>
  <c r="BQ59" i="55" s="1"/>
  <c r="BK60" i="55" a="1"/>
  <c r="BK60" i="55" s="1"/>
  <c r="BK61" i="55" a="1"/>
  <c r="BK61" i="55" s="1"/>
  <c r="BK62" i="55" a="1"/>
  <c r="BK62" i="55" s="1"/>
  <c r="BQ62" i="55" s="1"/>
  <c r="BK63" i="55" a="1"/>
  <c r="BK63" i="55" s="1"/>
  <c r="BK64" i="55" a="1"/>
  <c r="BK64" i="55" s="1"/>
  <c r="BQ64" i="55" s="1"/>
  <c r="BK65" i="55" a="1"/>
  <c r="BK65" i="55" s="1"/>
  <c r="BQ65" i="55" s="1"/>
  <c r="BK66" i="55" a="1"/>
  <c r="BK66" i="55" s="1"/>
  <c r="BQ66" i="55" s="1"/>
  <c r="BK67" i="55" a="1"/>
  <c r="BK67" i="55" s="1"/>
  <c r="BQ67" i="55" s="1"/>
  <c r="BK68" i="55" a="1"/>
  <c r="BK68" i="55" s="1"/>
  <c r="BQ68" i="55" s="1"/>
  <c r="BK69" i="55" a="1"/>
  <c r="BK69" i="55" s="1"/>
  <c r="BQ69" i="55" s="1"/>
  <c r="BK70" i="55" a="1"/>
  <c r="BK70" i="55" s="1"/>
  <c r="BK71" i="55" a="1"/>
  <c r="BK71" i="55" s="1"/>
  <c r="BQ71" i="55" s="1"/>
  <c r="BK72" i="55" a="1"/>
  <c r="BK72" i="55" s="1"/>
  <c r="BK73" i="55" a="1"/>
  <c r="BK73" i="55" s="1"/>
  <c r="BK74" i="55" a="1"/>
  <c r="BK74" i="55" s="1"/>
  <c r="BQ74" i="55" s="1"/>
  <c r="BK75" i="55" a="1"/>
  <c r="BK75" i="55" s="1"/>
  <c r="BK76" i="55" a="1"/>
  <c r="BK76" i="55" s="1"/>
  <c r="BQ76" i="55" s="1"/>
  <c r="BK77" i="55" a="1"/>
  <c r="BK77" i="55" s="1"/>
  <c r="BQ77" i="55" s="1"/>
  <c r="BK78" i="55" a="1"/>
  <c r="BK78" i="55" s="1"/>
  <c r="BQ78" i="55" s="1"/>
  <c r="BK79" i="55" a="1"/>
  <c r="BK79" i="55" s="1"/>
  <c r="BQ79" i="55" s="1"/>
  <c r="BK80" i="55" a="1"/>
  <c r="BK80" i="55" s="1"/>
  <c r="BK81" i="55" a="1"/>
  <c r="BK81" i="55" s="1"/>
  <c r="BK82" i="55" a="1"/>
  <c r="BK82" i="55" s="1"/>
  <c r="BK83" i="55" a="1"/>
  <c r="BK83" i="55" s="1"/>
  <c r="BK84" i="55" a="1"/>
  <c r="BK84" i="55" s="1"/>
  <c r="BK85" i="55" a="1"/>
  <c r="BK85" i="55" s="1"/>
  <c r="BQ85" i="55" s="1"/>
  <c r="BK86" i="55" a="1"/>
  <c r="BK86" i="55" s="1"/>
  <c r="BQ86" i="55" s="1"/>
  <c r="BK87" i="55" a="1"/>
  <c r="BK87" i="55" s="1"/>
  <c r="BQ87" i="55" s="1"/>
  <c r="BK88" i="55" a="1"/>
  <c r="BK88" i="55" s="1"/>
  <c r="BK89" i="55" a="1"/>
  <c r="BK89" i="55" s="1"/>
  <c r="BK90" i="55" a="1"/>
  <c r="BK90" i="55" s="1"/>
  <c r="BK91" i="55" a="1"/>
  <c r="BK91" i="55" s="1"/>
  <c r="BK92" i="55" a="1"/>
  <c r="BK92" i="55" s="1"/>
  <c r="BQ92" i="55" s="1"/>
  <c r="BK93" i="55" a="1"/>
  <c r="BK93" i="55" s="1"/>
  <c r="BK94" i="55" a="1"/>
  <c r="BK94" i="55" s="1"/>
  <c r="BQ94" i="55" s="1"/>
  <c r="BK95" i="55" a="1"/>
  <c r="BK95" i="55" s="1"/>
  <c r="BQ95" i="55" s="1"/>
  <c r="BK96" i="55" a="1"/>
  <c r="BK96" i="55" s="1"/>
  <c r="BK97" i="55" a="1"/>
  <c r="BK97" i="55" s="1"/>
  <c r="BQ97" i="55" s="1"/>
  <c r="BK98" i="55" a="1"/>
  <c r="BK98" i="55" s="1"/>
  <c r="BQ98" i="55" s="1"/>
  <c r="BK99" i="55" a="1"/>
  <c r="BK99" i="55" s="1"/>
  <c r="BQ99" i="55" s="1"/>
  <c r="BK100" i="55" a="1"/>
  <c r="BK100" i="55" s="1"/>
  <c r="BK101" i="55" a="1"/>
  <c r="BK101" i="55" s="1"/>
  <c r="BQ101" i="55" s="1"/>
  <c r="BK102" i="55" a="1"/>
  <c r="BK102" i="55" s="1"/>
  <c r="BQ102" i="55" s="1"/>
  <c r="BK103" i="55" a="1"/>
  <c r="BK103" i="55" s="1"/>
  <c r="BK104" i="55" a="1"/>
  <c r="BK104" i="55" s="1"/>
  <c r="BK105" i="55" a="1"/>
  <c r="BK105" i="55" s="1"/>
  <c r="BK106" i="55" a="1"/>
  <c r="BK106" i="55" s="1"/>
  <c r="BK107" i="55" a="1"/>
  <c r="BK107" i="55" s="1"/>
  <c r="BK108" i="55" a="1"/>
  <c r="BK108" i="55" s="1"/>
  <c r="BQ108" i="55" s="1"/>
  <c r="BK8" i="55" a="1"/>
  <c r="BK8" i="55" s="1"/>
  <c r="BJ8" i="55" a="1"/>
  <c r="BJ8" i="55" s="1"/>
  <c r="BN8" i="55" s="1" a="1"/>
  <c r="BN8" i="55" s="1"/>
  <c r="BJ10" i="55" a="1"/>
  <c r="BJ10" i="55" s="1"/>
  <c r="BJ11" i="55" a="1"/>
  <c r="BJ11" i="55"/>
  <c r="BJ12" i="55" a="1"/>
  <c r="BJ12" i="55" s="1"/>
  <c r="BP12" i="55" s="1"/>
  <c r="BJ13" i="55" a="1"/>
  <c r="BJ13" i="55" s="1"/>
  <c r="BJ14" i="55" a="1"/>
  <c r="BJ14" i="55" s="1"/>
  <c r="BJ15" i="55" a="1"/>
  <c r="BJ15" i="55"/>
  <c r="BP15" i="55" s="1"/>
  <c r="BJ16" i="55" a="1"/>
  <c r="BJ16" i="55" s="1"/>
  <c r="BJ17" i="55" a="1"/>
  <c r="BJ17" i="55" s="1"/>
  <c r="BJ18" i="55" a="1"/>
  <c r="BJ18" i="55" s="1"/>
  <c r="BJ19" i="55" a="1"/>
  <c r="BJ19" i="55"/>
  <c r="BJ20" i="55" a="1"/>
  <c r="BJ20" i="55" s="1"/>
  <c r="BJ21" i="55" a="1"/>
  <c r="BJ21" i="55" s="1"/>
  <c r="BJ22" i="55" a="1"/>
  <c r="BJ22" i="55" s="1"/>
  <c r="BJ23" i="55" a="1"/>
  <c r="BJ23" i="55"/>
  <c r="BJ24" i="55" a="1"/>
  <c r="BJ24" i="55" s="1"/>
  <c r="BJ25" i="55" a="1"/>
  <c r="BJ25" i="55" s="1"/>
  <c r="BJ26" i="55" a="1"/>
  <c r="BJ26" i="55" s="1"/>
  <c r="BJ27" i="55" a="1"/>
  <c r="BJ27" i="55"/>
  <c r="BP27" i="55" s="1"/>
  <c r="BJ28" i="55" a="1"/>
  <c r="BJ28" i="55" s="1"/>
  <c r="BJ29" i="55" a="1"/>
  <c r="BJ29" i="55" s="1"/>
  <c r="BJ30" i="55" a="1"/>
  <c r="BJ30" i="55" s="1"/>
  <c r="BJ31" i="55" a="1"/>
  <c r="BJ31" i="55"/>
  <c r="BP31" i="55" s="1"/>
  <c r="BJ32" i="55" a="1"/>
  <c r="BJ32" i="55" s="1"/>
  <c r="BJ33" i="55" a="1"/>
  <c r="BJ33" i="55" s="1"/>
  <c r="BP33" i="55" s="1"/>
  <c r="BJ34" i="55" a="1"/>
  <c r="BJ34" i="55" s="1"/>
  <c r="BJ35" i="55" a="1"/>
  <c r="BJ35" i="55"/>
  <c r="BJ36" i="55" a="1"/>
  <c r="BJ36" i="55" s="1"/>
  <c r="BJ37" i="55" a="1"/>
  <c r="BJ37" i="55" s="1"/>
  <c r="BJ38" i="55" a="1"/>
  <c r="BJ38" i="55" s="1"/>
  <c r="BJ39" i="55" a="1"/>
  <c r="BJ39" i="55"/>
  <c r="BJ40" i="55" a="1"/>
  <c r="BJ40" i="55" s="1"/>
  <c r="BJ41" i="55" a="1"/>
  <c r="BJ41" i="55" s="1"/>
  <c r="BJ42" i="55" a="1"/>
  <c r="BJ42" i="55" s="1"/>
  <c r="BJ43" i="55" a="1"/>
  <c r="BJ43" i="55"/>
  <c r="BP43" i="55" s="1"/>
  <c r="BJ44" i="55" a="1"/>
  <c r="BJ44" i="55" s="1"/>
  <c r="BJ45" i="55" a="1"/>
  <c r="BJ45" i="55" s="1"/>
  <c r="BJ46" i="55" a="1"/>
  <c r="BJ46" i="55" s="1"/>
  <c r="BJ47" i="55" a="1"/>
  <c r="BJ47" i="55"/>
  <c r="BJ48" i="55" a="1"/>
  <c r="BJ48" i="55" s="1"/>
  <c r="BJ49" i="55" a="1"/>
  <c r="BJ49" i="55" s="1"/>
  <c r="BJ50" i="55" a="1"/>
  <c r="BJ50" i="55" s="1"/>
  <c r="BJ51" i="55" a="1"/>
  <c r="BJ51" i="55"/>
  <c r="BJ52" i="55" a="1"/>
  <c r="BJ52" i="55" s="1"/>
  <c r="BJ53" i="55" a="1"/>
  <c r="BJ53" i="55" s="1"/>
  <c r="BP53" i="55" s="1"/>
  <c r="BJ54" i="55" a="1"/>
  <c r="BJ54" i="55" s="1"/>
  <c r="BJ55" i="55" a="1"/>
  <c r="BJ55" i="55"/>
  <c r="BJ56" i="55" a="1"/>
  <c r="BJ56" i="55" s="1"/>
  <c r="BJ57" i="55" a="1"/>
  <c r="BJ57" i="55" s="1"/>
  <c r="BJ58" i="55" a="1"/>
  <c r="BJ58" i="55" s="1"/>
  <c r="BJ59" i="55" a="1"/>
  <c r="BJ59" i="55"/>
  <c r="BJ60" i="55" a="1"/>
  <c r="BJ60" i="55" s="1"/>
  <c r="BJ61" i="55" a="1"/>
  <c r="BJ61" i="55" s="1"/>
  <c r="BJ62" i="55" a="1"/>
  <c r="BJ62" i="55" s="1"/>
  <c r="BJ63" i="55" a="1"/>
  <c r="BJ63" i="55"/>
  <c r="BJ64" i="55" a="1"/>
  <c r="BJ64" i="55" s="1"/>
  <c r="BJ65" i="55" a="1"/>
  <c r="BJ65" i="55" s="1"/>
  <c r="BP65" i="55" s="1"/>
  <c r="BJ66" i="55" a="1"/>
  <c r="BJ66" i="55" s="1"/>
  <c r="BP66" i="55" s="1"/>
  <c r="BJ67" i="55" a="1"/>
  <c r="BJ67" i="55"/>
  <c r="BJ68" i="55" a="1"/>
  <c r="BJ68" i="55" s="1"/>
  <c r="BJ69" i="55" a="1"/>
  <c r="BJ69" i="55" s="1"/>
  <c r="BJ70" i="55" a="1"/>
  <c r="BJ70" i="55" s="1"/>
  <c r="BJ71" i="55" a="1"/>
  <c r="BJ71" i="55"/>
  <c r="BJ72" i="55" a="1"/>
  <c r="BJ72" i="55" s="1"/>
  <c r="BJ73" i="55" a="1"/>
  <c r="BJ73" i="55" s="1"/>
  <c r="BJ74" i="55" a="1"/>
  <c r="BJ74" i="55" s="1"/>
  <c r="BJ75" i="55" a="1"/>
  <c r="BJ75" i="55"/>
  <c r="BJ76" i="55" a="1"/>
  <c r="BJ76" i="55" s="1"/>
  <c r="BJ77" i="55" a="1"/>
  <c r="BJ77" i="55" s="1"/>
  <c r="BP77" i="55" s="1"/>
  <c r="BJ78" i="55" a="1"/>
  <c r="BJ78" i="55" s="1"/>
  <c r="BJ79" i="55" a="1"/>
  <c r="BJ79" i="55"/>
  <c r="BJ80" i="55" a="1"/>
  <c r="BJ80" i="55" s="1"/>
  <c r="BJ81" i="55" a="1"/>
  <c r="BJ81" i="55" s="1"/>
  <c r="BJ82" i="55" a="1"/>
  <c r="BJ82" i="55" s="1"/>
  <c r="BJ83" i="55" a="1"/>
  <c r="BJ83" i="55"/>
  <c r="BJ84" i="55" a="1"/>
  <c r="BJ84" i="55" s="1"/>
  <c r="BJ85" i="55" a="1"/>
  <c r="BJ85" i="55" s="1"/>
  <c r="BP85" i="55" s="1"/>
  <c r="BJ86" i="55" a="1"/>
  <c r="BJ86" i="55" s="1"/>
  <c r="BJ87" i="55" a="1"/>
  <c r="BJ87" i="55"/>
  <c r="BP87" i="55" s="1"/>
  <c r="BJ88" i="55" a="1"/>
  <c r="BJ88" i="55" s="1"/>
  <c r="BJ89" i="55" a="1"/>
  <c r="BJ89" i="55" s="1"/>
  <c r="BJ90" i="55" a="1"/>
  <c r="BJ90" i="55" s="1"/>
  <c r="BJ91" i="55" a="1"/>
  <c r="BJ91" i="55"/>
  <c r="BJ92" i="55" a="1"/>
  <c r="BJ92" i="55" s="1"/>
  <c r="BJ93" i="55" a="1"/>
  <c r="BJ93" i="55" s="1"/>
  <c r="BJ94" i="55" a="1"/>
  <c r="BJ94" i="55" s="1"/>
  <c r="BJ95" i="55" a="1"/>
  <c r="BJ95" i="55"/>
  <c r="BJ96" i="55" a="1"/>
  <c r="BJ96" i="55" s="1"/>
  <c r="BJ97" i="55" a="1"/>
  <c r="BJ97" i="55" s="1"/>
  <c r="BJ98" i="55" a="1"/>
  <c r="BJ98" i="55" s="1"/>
  <c r="BJ99" i="55" a="1"/>
  <c r="BJ99" i="55"/>
  <c r="BJ100" i="55" a="1"/>
  <c r="BJ100" i="55" s="1"/>
  <c r="BP100" i="55" s="1"/>
  <c r="BJ101" i="55" a="1"/>
  <c r="BJ101" i="55" s="1"/>
  <c r="BJ102" i="55" a="1"/>
  <c r="BJ102" i="55" s="1"/>
  <c r="BJ103" i="55" a="1"/>
  <c r="BJ103" i="55"/>
  <c r="BJ104" i="55" a="1"/>
  <c r="BJ104" i="55" s="1"/>
  <c r="BJ105" i="55" a="1"/>
  <c r="BJ105" i="55" s="1"/>
  <c r="BP105" i="55" s="1"/>
  <c r="BJ106" i="55" a="1"/>
  <c r="BJ106" i="55" s="1"/>
  <c r="BJ107" i="55" a="1"/>
  <c r="BJ107" i="55"/>
  <c r="BJ108" i="55" a="1"/>
  <c r="BJ108" i="55" s="1"/>
  <c r="BI8" i="55"/>
  <c r="BI10" i="55"/>
  <c r="BI11" i="55"/>
  <c r="BI12" i="55"/>
  <c r="BI13" i="55"/>
  <c r="BI14" i="55"/>
  <c r="BI15" i="55"/>
  <c r="BI16" i="55"/>
  <c r="BI17" i="55"/>
  <c r="BI18" i="55"/>
  <c r="BI19" i="55"/>
  <c r="BI20" i="55"/>
  <c r="BI21" i="55"/>
  <c r="BI22" i="55"/>
  <c r="BI23" i="55"/>
  <c r="BI24" i="55"/>
  <c r="BI25" i="55"/>
  <c r="BI26" i="55"/>
  <c r="BI27" i="55"/>
  <c r="BI28" i="55"/>
  <c r="BI29" i="55"/>
  <c r="BI30" i="55"/>
  <c r="BI31" i="55"/>
  <c r="BI32" i="55"/>
  <c r="BI33" i="55"/>
  <c r="BI34" i="55"/>
  <c r="BI35" i="55"/>
  <c r="BI36" i="55"/>
  <c r="BI37" i="55"/>
  <c r="BI38" i="55"/>
  <c r="BI39" i="55"/>
  <c r="BI40" i="55"/>
  <c r="BI41" i="55"/>
  <c r="BI42" i="55"/>
  <c r="BI43" i="55"/>
  <c r="BI44" i="55"/>
  <c r="BI45" i="55"/>
  <c r="BI46" i="55"/>
  <c r="BI47" i="55"/>
  <c r="BI48" i="55"/>
  <c r="BI49" i="55"/>
  <c r="BI50" i="55"/>
  <c r="BI51" i="55"/>
  <c r="BI52" i="55"/>
  <c r="BI53" i="55"/>
  <c r="BI54" i="55"/>
  <c r="BI55" i="55"/>
  <c r="BI56" i="55"/>
  <c r="BI57" i="55"/>
  <c r="BI58" i="55"/>
  <c r="BI59" i="55"/>
  <c r="BI60" i="55"/>
  <c r="BI61" i="55"/>
  <c r="BI62" i="55"/>
  <c r="BI63" i="55"/>
  <c r="BI64" i="55"/>
  <c r="BI65" i="55"/>
  <c r="BI66" i="55"/>
  <c r="BI67" i="55"/>
  <c r="BI68" i="55"/>
  <c r="BI69" i="55"/>
  <c r="BI70" i="55"/>
  <c r="BI71" i="55"/>
  <c r="BI72" i="55"/>
  <c r="BI73" i="55"/>
  <c r="BI74" i="55"/>
  <c r="BI75" i="55"/>
  <c r="BI76" i="55"/>
  <c r="BI77" i="55"/>
  <c r="BI78" i="55"/>
  <c r="BI79" i="55"/>
  <c r="BI80" i="55"/>
  <c r="BI81" i="55"/>
  <c r="BI82" i="55"/>
  <c r="BI83" i="55"/>
  <c r="BI84" i="55"/>
  <c r="BI85" i="55"/>
  <c r="BI86" i="55"/>
  <c r="BI87" i="55"/>
  <c r="BI88" i="55"/>
  <c r="BI89" i="55"/>
  <c r="BI90" i="55"/>
  <c r="BI91" i="55"/>
  <c r="BI92" i="55"/>
  <c r="BI93" i="55"/>
  <c r="BI94" i="55"/>
  <c r="BI95" i="55"/>
  <c r="BI96" i="55"/>
  <c r="BI97" i="55"/>
  <c r="BI98" i="55"/>
  <c r="BI99" i="55"/>
  <c r="BI100" i="55"/>
  <c r="BI101" i="55"/>
  <c r="BI102" i="55"/>
  <c r="BI103" i="55"/>
  <c r="BI104" i="55"/>
  <c r="BI105" i="55"/>
  <c r="BI106" i="55"/>
  <c r="BI107" i="55"/>
  <c r="BI108" i="55"/>
  <c r="BH10" i="55"/>
  <c r="BH11" i="55"/>
  <c r="BH12" i="55"/>
  <c r="BH13" i="55"/>
  <c r="BH14" i="55"/>
  <c r="BH15" i="55"/>
  <c r="BH16" i="55"/>
  <c r="BH17" i="55"/>
  <c r="BH18" i="55"/>
  <c r="BH19" i="55"/>
  <c r="BH20" i="55"/>
  <c r="BH21" i="55"/>
  <c r="BH22" i="55"/>
  <c r="BH23" i="55"/>
  <c r="BH24" i="55"/>
  <c r="BH25" i="55"/>
  <c r="BH26" i="55"/>
  <c r="BH27" i="55"/>
  <c r="BH28" i="55"/>
  <c r="BH29" i="55"/>
  <c r="BH30" i="55"/>
  <c r="BH31" i="55"/>
  <c r="BH32" i="55"/>
  <c r="BH33" i="55"/>
  <c r="BH34" i="55"/>
  <c r="BH35" i="55"/>
  <c r="BH36" i="55"/>
  <c r="BH37" i="55"/>
  <c r="BH38" i="55"/>
  <c r="BH39" i="55"/>
  <c r="BH40" i="55"/>
  <c r="BH41" i="55"/>
  <c r="BH42" i="55"/>
  <c r="BH43" i="55"/>
  <c r="BH44" i="55"/>
  <c r="BH45" i="55"/>
  <c r="BH46" i="55"/>
  <c r="BH47" i="55"/>
  <c r="BH48" i="55"/>
  <c r="BH49" i="55"/>
  <c r="BH50" i="55"/>
  <c r="BH51" i="55"/>
  <c r="BH52" i="55"/>
  <c r="BH53" i="55"/>
  <c r="BH54" i="55"/>
  <c r="BH55" i="55"/>
  <c r="BH56" i="55"/>
  <c r="BH57" i="55"/>
  <c r="BH58" i="55"/>
  <c r="BH59" i="55"/>
  <c r="BH60" i="55"/>
  <c r="BH61" i="55"/>
  <c r="BH62" i="55"/>
  <c r="BH63" i="55"/>
  <c r="BH64" i="55"/>
  <c r="BH65" i="55"/>
  <c r="BH66" i="55"/>
  <c r="BH67" i="55"/>
  <c r="BH68" i="55"/>
  <c r="BH69" i="55"/>
  <c r="BH70" i="55"/>
  <c r="BH71" i="55"/>
  <c r="BH72" i="55"/>
  <c r="BH73" i="55"/>
  <c r="BH74" i="55"/>
  <c r="BH75" i="55"/>
  <c r="BH76" i="55"/>
  <c r="BH77" i="55"/>
  <c r="BH78" i="55"/>
  <c r="BH79" i="55"/>
  <c r="BH80" i="55"/>
  <c r="BH81" i="55"/>
  <c r="BH82" i="55"/>
  <c r="BH83" i="55"/>
  <c r="BH84" i="55"/>
  <c r="BH85" i="55"/>
  <c r="BH86" i="55"/>
  <c r="BH87" i="55"/>
  <c r="BH88" i="55"/>
  <c r="BH89" i="55"/>
  <c r="BH90" i="55"/>
  <c r="BH91" i="55"/>
  <c r="BH92" i="55"/>
  <c r="BH93" i="55"/>
  <c r="BH94" i="55"/>
  <c r="BH95" i="55"/>
  <c r="BH96" i="55"/>
  <c r="BH97" i="55"/>
  <c r="BH98" i="55"/>
  <c r="BH99" i="55"/>
  <c r="BH100" i="55"/>
  <c r="BH101" i="55"/>
  <c r="BH102" i="55"/>
  <c r="BH103" i="55"/>
  <c r="BH104" i="55"/>
  <c r="BH105" i="55"/>
  <c r="BH106" i="55"/>
  <c r="BH107" i="55"/>
  <c r="BH108" i="55"/>
  <c r="BG10" i="55"/>
  <c r="BG11" i="55"/>
  <c r="BG12" i="55"/>
  <c r="BG13" i="55"/>
  <c r="BG14" i="55"/>
  <c r="BG15" i="55"/>
  <c r="BG16" i="55"/>
  <c r="BG17" i="55"/>
  <c r="BG18" i="55"/>
  <c r="BG19" i="55"/>
  <c r="BG20" i="55"/>
  <c r="BG21" i="55"/>
  <c r="BG22" i="55"/>
  <c r="BG23" i="55"/>
  <c r="BG24" i="55"/>
  <c r="BG25" i="55"/>
  <c r="BG26" i="55"/>
  <c r="BG27" i="55"/>
  <c r="BG28" i="55"/>
  <c r="BG29" i="55"/>
  <c r="BG30" i="55"/>
  <c r="BG31" i="55"/>
  <c r="BG32" i="55"/>
  <c r="BG33" i="55"/>
  <c r="BG34" i="55"/>
  <c r="BG35" i="55"/>
  <c r="BG36" i="55"/>
  <c r="BG37" i="55"/>
  <c r="BG38" i="55"/>
  <c r="BG39" i="55"/>
  <c r="BG40" i="55"/>
  <c r="BG41" i="55"/>
  <c r="BG42" i="55"/>
  <c r="BG43" i="55"/>
  <c r="BG44" i="55"/>
  <c r="BG45" i="55"/>
  <c r="BG46" i="55"/>
  <c r="BG47" i="55"/>
  <c r="BG48" i="55"/>
  <c r="BG49" i="55"/>
  <c r="BG50" i="55"/>
  <c r="BG51" i="55"/>
  <c r="BG52" i="55"/>
  <c r="BG53" i="55"/>
  <c r="BG54" i="55"/>
  <c r="BG55" i="55"/>
  <c r="BG56" i="55"/>
  <c r="BG57" i="55"/>
  <c r="BG58" i="55"/>
  <c r="BG59" i="55"/>
  <c r="BG60" i="55"/>
  <c r="BG61" i="55"/>
  <c r="BG62" i="55"/>
  <c r="BG63" i="55"/>
  <c r="BG64" i="55"/>
  <c r="BG65" i="55"/>
  <c r="BG66" i="55"/>
  <c r="BG67" i="55"/>
  <c r="BG68" i="55"/>
  <c r="BG69" i="55"/>
  <c r="BG70" i="55"/>
  <c r="BG71" i="55"/>
  <c r="BG72" i="55"/>
  <c r="BG73" i="55"/>
  <c r="BG74" i="55"/>
  <c r="BG75" i="55"/>
  <c r="BG76" i="55"/>
  <c r="BG77" i="55"/>
  <c r="BG78" i="55"/>
  <c r="BG79" i="55"/>
  <c r="BG80" i="55"/>
  <c r="BG81" i="55"/>
  <c r="BG82" i="55"/>
  <c r="BG83" i="55"/>
  <c r="BG84" i="55"/>
  <c r="BG85" i="55"/>
  <c r="BG86" i="55"/>
  <c r="BG87" i="55"/>
  <c r="BG88" i="55"/>
  <c r="BG89" i="55"/>
  <c r="BG90" i="55"/>
  <c r="BG91" i="55"/>
  <c r="BG92" i="55"/>
  <c r="BG93" i="55"/>
  <c r="BG94" i="55"/>
  <c r="BG95" i="55"/>
  <c r="BG96" i="55"/>
  <c r="BG97" i="55"/>
  <c r="BG98" i="55"/>
  <c r="BG99" i="55"/>
  <c r="BG100" i="55"/>
  <c r="BG101" i="55"/>
  <c r="BG102" i="55"/>
  <c r="BG103" i="55"/>
  <c r="BG104" i="55"/>
  <c r="BG105" i="55"/>
  <c r="BG106" i="55"/>
  <c r="BG107" i="55"/>
  <c r="BG108" i="55"/>
  <c r="BG8" i="55"/>
  <c r="AN60" i="55"/>
  <c r="AN61" i="55"/>
  <c r="AN62" i="55"/>
  <c r="AN63" i="55"/>
  <c r="AN64" i="55"/>
  <c r="AN65" i="55"/>
  <c r="AN66" i="55"/>
  <c r="AE9" i="54"/>
  <c r="M9" i="54"/>
  <c r="AD9" i="54"/>
  <c r="AB10" i="54"/>
  <c r="AB11" i="54"/>
  <c r="AB12" i="54"/>
  <c r="AB13" i="54"/>
  <c r="AB14" i="54"/>
  <c r="AB15" i="54"/>
  <c r="AB16" i="54"/>
  <c r="AB17" i="54"/>
  <c r="AB18" i="54"/>
  <c r="AB19" i="54"/>
  <c r="AB20" i="54"/>
  <c r="AB21" i="54"/>
  <c r="AB22" i="54"/>
  <c r="AB23" i="54"/>
  <c r="AB24" i="54"/>
  <c r="AB25" i="54"/>
  <c r="AB26" i="54"/>
  <c r="AB27" i="54"/>
  <c r="AB28" i="54"/>
  <c r="AB29" i="54"/>
  <c r="AB30" i="54"/>
  <c r="AB31" i="54"/>
  <c r="AB32" i="54"/>
  <c r="AB33" i="54"/>
  <c r="AB34" i="54"/>
  <c r="AB35" i="54"/>
  <c r="AB36" i="54"/>
  <c r="AB37" i="54"/>
  <c r="AB38" i="54"/>
  <c r="AB39" i="54"/>
  <c r="AB40" i="54"/>
  <c r="AB41" i="54"/>
  <c r="AB42" i="54"/>
  <c r="AB43" i="54"/>
  <c r="AB44" i="54"/>
  <c r="AB45" i="54"/>
  <c r="AB46" i="54"/>
  <c r="AB47" i="54"/>
  <c r="AB48" i="54"/>
  <c r="AB49" i="54"/>
  <c r="AB50" i="54"/>
  <c r="AB51" i="54"/>
  <c r="AB52" i="54"/>
  <c r="AB53" i="54"/>
  <c r="AB54" i="54"/>
  <c r="AB55" i="54"/>
  <c r="AB56" i="54"/>
  <c r="AB57" i="54"/>
  <c r="AB58" i="54"/>
  <c r="AB59" i="54"/>
  <c r="AB60" i="54"/>
  <c r="AB61" i="54"/>
  <c r="AB62" i="54"/>
  <c r="AB63" i="54"/>
  <c r="AB64" i="54"/>
  <c r="AB65" i="54"/>
  <c r="AB66" i="54"/>
  <c r="AB67" i="54"/>
  <c r="AB68" i="54"/>
  <c r="AB69" i="54"/>
  <c r="AB70" i="54"/>
  <c r="AB71" i="54"/>
  <c r="AB72" i="54"/>
  <c r="AB73" i="54"/>
  <c r="AB74" i="54"/>
  <c r="AB75" i="54"/>
  <c r="AB76" i="54"/>
  <c r="AB77" i="54"/>
  <c r="AB78" i="54"/>
  <c r="AB79" i="54"/>
  <c r="AB80" i="54"/>
  <c r="AB81" i="54"/>
  <c r="AB82" i="54"/>
  <c r="AB83" i="54"/>
  <c r="AB84" i="54"/>
  <c r="AB85" i="54"/>
  <c r="AB86" i="54"/>
  <c r="AB87" i="54"/>
  <c r="AB88" i="54"/>
  <c r="AB89" i="54"/>
  <c r="AB90" i="54"/>
  <c r="AB91" i="54"/>
  <c r="AB92" i="54"/>
  <c r="AB93" i="54"/>
  <c r="AB94" i="54"/>
  <c r="AB95" i="54"/>
  <c r="AB96" i="54"/>
  <c r="AB97" i="54"/>
  <c r="AB98" i="54"/>
  <c r="AB99" i="54"/>
  <c r="AB100" i="54"/>
  <c r="AB101" i="54"/>
  <c r="AB102" i="54"/>
  <c r="AB103" i="54"/>
  <c r="AB104" i="54"/>
  <c r="AB105" i="54"/>
  <c r="AB106" i="54"/>
  <c r="AB107" i="54"/>
  <c r="AB108" i="54"/>
  <c r="AB9" i="54"/>
  <c r="AD10" i="54"/>
  <c r="AD11" i="54"/>
  <c r="AD12" i="54"/>
  <c r="AD13" i="54"/>
  <c r="AD14" i="54"/>
  <c r="M10" i="54"/>
  <c r="M11" i="54"/>
  <c r="M12" i="54"/>
  <c r="M13" i="54"/>
  <c r="M14" i="54"/>
  <c r="M15" i="54"/>
  <c r="M16" i="54"/>
  <c r="M17" i="54"/>
  <c r="M18" i="54"/>
  <c r="M19" i="54"/>
  <c r="M20" i="54"/>
  <c r="M21" i="54"/>
  <c r="M22" i="54"/>
  <c r="M23" i="54"/>
  <c r="M24" i="54"/>
  <c r="M25" i="54"/>
  <c r="M26" i="54"/>
  <c r="M27" i="54"/>
  <c r="M28" i="54"/>
  <c r="M29" i="54"/>
  <c r="M30" i="54"/>
  <c r="M31" i="54"/>
  <c r="M32" i="54"/>
  <c r="M33" i="54"/>
  <c r="M34" i="54"/>
  <c r="M35" i="54"/>
  <c r="M36" i="54"/>
  <c r="M37" i="54"/>
  <c r="M38" i="54"/>
  <c r="M39" i="54"/>
  <c r="M40" i="54"/>
  <c r="M41" i="54"/>
  <c r="M42" i="54"/>
  <c r="M43" i="54"/>
  <c r="M44" i="54"/>
  <c r="M45" i="54"/>
  <c r="M46" i="54"/>
  <c r="M47" i="54"/>
  <c r="M48" i="54"/>
  <c r="M49" i="54"/>
  <c r="M50" i="54"/>
  <c r="M51" i="54"/>
  <c r="M52" i="54"/>
  <c r="M53" i="54"/>
  <c r="M54" i="54"/>
  <c r="M55" i="54"/>
  <c r="M56" i="54"/>
  <c r="M57" i="54"/>
  <c r="M58" i="54"/>
  <c r="M59" i="54"/>
  <c r="M60" i="54"/>
  <c r="M61" i="54"/>
  <c r="M62" i="54"/>
  <c r="M63" i="54"/>
  <c r="M64" i="54"/>
  <c r="M65" i="54"/>
  <c r="M66" i="54"/>
  <c r="M67" i="54"/>
  <c r="M68" i="54"/>
  <c r="M69" i="54"/>
  <c r="M70" i="54"/>
  <c r="M71" i="54"/>
  <c r="M72" i="54"/>
  <c r="M73" i="54"/>
  <c r="M74" i="54"/>
  <c r="M75" i="54"/>
  <c r="M76" i="54"/>
  <c r="M77" i="54"/>
  <c r="M78" i="54"/>
  <c r="M79" i="54"/>
  <c r="M80" i="54"/>
  <c r="M81" i="54"/>
  <c r="M82" i="54"/>
  <c r="M83" i="54"/>
  <c r="M84" i="54"/>
  <c r="M85" i="54"/>
  <c r="M86" i="54"/>
  <c r="M87" i="54"/>
  <c r="M88" i="54"/>
  <c r="M89" i="54"/>
  <c r="M90" i="54"/>
  <c r="M91" i="54"/>
  <c r="M92" i="54"/>
  <c r="M93" i="54"/>
  <c r="M94" i="54"/>
  <c r="M95" i="54"/>
  <c r="M96" i="54"/>
  <c r="M97" i="54"/>
  <c r="M98" i="54"/>
  <c r="M99" i="54"/>
  <c r="M100" i="54"/>
  <c r="M101" i="54"/>
  <c r="M102" i="54"/>
  <c r="M103" i="54"/>
  <c r="M104" i="54"/>
  <c r="M105" i="54"/>
  <c r="M106" i="54"/>
  <c r="M107" i="54"/>
  <c r="M108" i="54"/>
  <c r="AW9" i="63"/>
  <c r="AX9" i="63"/>
  <c r="AY9" i="63"/>
  <c r="AV9" i="63"/>
  <c r="AR9" i="63"/>
  <c r="AS9" i="63"/>
  <c r="AT9" i="63"/>
  <c r="AQ9" i="63"/>
  <c r="AN9" i="63"/>
  <c r="AO9" i="63"/>
  <c r="AE9" i="63"/>
  <c r="AF9" i="63"/>
  <c r="AG9" i="63"/>
  <c r="AH9" i="63"/>
  <c r="AI9" i="63"/>
  <c r="AJ9" i="63"/>
  <c r="AK9" i="63"/>
  <c r="AL9" i="63"/>
  <c r="AM9" i="63"/>
  <c r="AV108" i="63"/>
  <c r="AV107" i="63"/>
  <c r="AV106" i="63"/>
  <c r="AV105" i="63"/>
  <c r="AV104" i="63"/>
  <c r="AV103" i="63"/>
  <c r="AV102" i="63"/>
  <c r="AV101" i="63"/>
  <c r="AV100" i="63"/>
  <c r="AV99" i="63"/>
  <c r="AV98" i="63"/>
  <c r="AV97" i="63"/>
  <c r="AV96" i="63"/>
  <c r="AV95" i="63"/>
  <c r="AV94" i="63"/>
  <c r="AV93" i="63"/>
  <c r="AV92" i="63"/>
  <c r="AV91" i="63"/>
  <c r="AV90" i="63"/>
  <c r="AV89" i="63"/>
  <c r="AV88" i="63"/>
  <c r="AV87" i="63"/>
  <c r="AV86" i="63"/>
  <c r="AV85" i="63"/>
  <c r="AV84" i="63"/>
  <c r="AV83" i="63"/>
  <c r="AV82" i="63"/>
  <c r="AV81" i="63"/>
  <c r="AV80" i="63"/>
  <c r="AV79" i="63"/>
  <c r="AV78" i="63"/>
  <c r="AV77" i="63"/>
  <c r="AV76" i="63"/>
  <c r="AV75" i="63"/>
  <c r="AV74" i="63"/>
  <c r="AV73" i="63"/>
  <c r="AV72" i="63"/>
  <c r="AV71" i="63"/>
  <c r="AV70" i="63"/>
  <c r="AV69" i="63"/>
  <c r="AV68" i="63"/>
  <c r="AV67" i="63"/>
  <c r="AV66" i="63"/>
  <c r="AV65" i="63"/>
  <c r="AV64" i="63"/>
  <c r="AV63" i="63"/>
  <c r="AV62" i="63"/>
  <c r="AV61" i="63"/>
  <c r="AV60" i="63"/>
  <c r="AV59" i="63"/>
  <c r="AV58" i="63"/>
  <c r="AV57" i="63"/>
  <c r="AV56" i="63"/>
  <c r="AV55" i="63"/>
  <c r="AV54" i="63"/>
  <c r="AV53" i="63"/>
  <c r="AV52" i="63"/>
  <c r="AV51" i="63"/>
  <c r="AV50" i="63"/>
  <c r="AV49" i="63"/>
  <c r="AV48" i="63"/>
  <c r="AV47" i="63"/>
  <c r="AV46" i="63"/>
  <c r="AV45" i="63"/>
  <c r="AV44" i="63"/>
  <c r="AV43" i="63"/>
  <c r="AV42" i="63"/>
  <c r="AV41" i="63"/>
  <c r="AV40" i="63"/>
  <c r="AV39" i="63"/>
  <c r="AV38" i="63"/>
  <c r="AV37" i="63"/>
  <c r="AV36" i="63"/>
  <c r="AV35" i="63"/>
  <c r="AV34" i="63"/>
  <c r="AV33" i="63"/>
  <c r="AV32" i="63"/>
  <c r="AV31" i="63"/>
  <c r="AV30" i="63"/>
  <c r="AV29" i="63"/>
  <c r="AV28" i="63"/>
  <c r="AV27" i="63"/>
  <c r="AV26" i="63"/>
  <c r="AV25" i="63"/>
  <c r="AV24" i="63"/>
  <c r="AV23" i="63"/>
  <c r="AV22" i="63"/>
  <c r="AV21" i="63"/>
  <c r="AV20" i="63"/>
  <c r="AV19" i="63"/>
  <c r="AV18" i="63"/>
  <c r="AV17" i="63"/>
  <c r="AV16" i="63"/>
  <c r="AV15" i="63"/>
  <c r="AV14" i="63"/>
  <c r="AV13" i="63"/>
  <c r="AV12" i="63"/>
  <c r="AV11" i="63"/>
  <c r="AV10" i="63"/>
  <c r="AQ108" i="63"/>
  <c r="AQ107" i="63"/>
  <c r="AQ106" i="63"/>
  <c r="AQ105" i="63"/>
  <c r="AQ104" i="63"/>
  <c r="AQ103" i="63"/>
  <c r="AQ102" i="63"/>
  <c r="AQ101" i="63"/>
  <c r="AQ100" i="63"/>
  <c r="AQ99" i="63"/>
  <c r="AQ98" i="63"/>
  <c r="AQ97" i="63"/>
  <c r="AQ96" i="63"/>
  <c r="AQ95" i="63"/>
  <c r="AQ94" i="63"/>
  <c r="AQ93" i="63"/>
  <c r="AQ92" i="63"/>
  <c r="AQ91" i="63"/>
  <c r="AQ90" i="63"/>
  <c r="AQ89" i="63"/>
  <c r="AQ88" i="63"/>
  <c r="AQ87" i="63"/>
  <c r="AQ86" i="63"/>
  <c r="AQ85" i="63"/>
  <c r="AQ84" i="63"/>
  <c r="AQ83" i="63"/>
  <c r="AQ82" i="63"/>
  <c r="AQ81" i="63"/>
  <c r="AQ80" i="63"/>
  <c r="AQ79" i="63"/>
  <c r="AQ78" i="63"/>
  <c r="AQ77" i="63"/>
  <c r="AQ76" i="63"/>
  <c r="AQ75" i="63"/>
  <c r="AQ74" i="63"/>
  <c r="AQ73" i="63"/>
  <c r="AQ72" i="63"/>
  <c r="AQ71" i="63"/>
  <c r="AQ70" i="63"/>
  <c r="AQ69" i="63"/>
  <c r="AQ68" i="63"/>
  <c r="AQ67" i="63"/>
  <c r="AQ66" i="63"/>
  <c r="AQ65" i="63"/>
  <c r="AQ64" i="63"/>
  <c r="AQ63" i="63"/>
  <c r="AQ62" i="63"/>
  <c r="AQ61" i="63"/>
  <c r="AQ60" i="63"/>
  <c r="AQ59" i="63"/>
  <c r="AQ58" i="63"/>
  <c r="AQ57" i="63"/>
  <c r="AQ56" i="63"/>
  <c r="AQ55" i="63"/>
  <c r="AQ54" i="63"/>
  <c r="AQ53" i="63"/>
  <c r="AQ52" i="63"/>
  <c r="AQ51" i="63"/>
  <c r="AQ50" i="63"/>
  <c r="AQ49" i="63"/>
  <c r="AQ48" i="63"/>
  <c r="AQ47" i="63"/>
  <c r="AQ46" i="63"/>
  <c r="AQ45" i="63"/>
  <c r="AQ44" i="63"/>
  <c r="AQ43" i="63"/>
  <c r="AQ42" i="63"/>
  <c r="AQ41" i="63"/>
  <c r="AQ40" i="63"/>
  <c r="AQ39" i="63"/>
  <c r="AQ38" i="63"/>
  <c r="AQ37" i="63"/>
  <c r="AQ36" i="63"/>
  <c r="AQ35" i="63"/>
  <c r="AQ34" i="63"/>
  <c r="AQ33" i="63"/>
  <c r="AQ32" i="63"/>
  <c r="AQ31" i="63"/>
  <c r="AQ30" i="63"/>
  <c r="AQ29" i="63"/>
  <c r="AQ28" i="63"/>
  <c r="AQ27" i="63"/>
  <c r="AQ26" i="63"/>
  <c r="AQ25" i="63"/>
  <c r="AQ24" i="63"/>
  <c r="AQ23" i="63"/>
  <c r="AQ22" i="63"/>
  <c r="AQ21" i="63"/>
  <c r="AQ20" i="63"/>
  <c r="AQ19" i="63"/>
  <c r="AQ18" i="63"/>
  <c r="AQ17" i="63"/>
  <c r="AQ16" i="63"/>
  <c r="AQ15" i="63"/>
  <c r="AQ14" i="63"/>
  <c r="AQ13" i="63"/>
  <c r="AQ12" i="63"/>
  <c r="AQ11" i="63"/>
  <c r="AQ10" i="63"/>
  <c r="AM108" i="63"/>
  <c r="AL108" i="63"/>
  <c r="AM107" i="63"/>
  <c r="AL107" i="63"/>
  <c r="AM106" i="63"/>
  <c r="AL106" i="63"/>
  <c r="AM105" i="63"/>
  <c r="AL105" i="63"/>
  <c r="AM104" i="63"/>
  <c r="AL104" i="63"/>
  <c r="AM103" i="63"/>
  <c r="AL103" i="63"/>
  <c r="AM102" i="63"/>
  <c r="AL102" i="63"/>
  <c r="AM101" i="63"/>
  <c r="AL101" i="63"/>
  <c r="AM100" i="63"/>
  <c r="AL100" i="63"/>
  <c r="AM99" i="63"/>
  <c r="AL99" i="63"/>
  <c r="AM98" i="63"/>
  <c r="AL98" i="63"/>
  <c r="AM97" i="63"/>
  <c r="AL97" i="63"/>
  <c r="AM96" i="63"/>
  <c r="AL96" i="63"/>
  <c r="AM95" i="63"/>
  <c r="AL95" i="63"/>
  <c r="AM94" i="63"/>
  <c r="AL94" i="63"/>
  <c r="AM93" i="63"/>
  <c r="AL93" i="63"/>
  <c r="AM92" i="63"/>
  <c r="AL92" i="63"/>
  <c r="AM91" i="63"/>
  <c r="AL91" i="63"/>
  <c r="AM90" i="63"/>
  <c r="AL90" i="63"/>
  <c r="AM89" i="63"/>
  <c r="AL89" i="63"/>
  <c r="AM88" i="63"/>
  <c r="AL88" i="63"/>
  <c r="AM87" i="63"/>
  <c r="AL87" i="63"/>
  <c r="AM86" i="63"/>
  <c r="AL86" i="63"/>
  <c r="AM85" i="63"/>
  <c r="AL85" i="63"/>
  <c r="AM84" i="63"/>
  <c r="AL84" i="63"/>
  <c r="AM83" i="63"/>
  <c r="AL83" i="63"/>
  <c r="AM82" i="63"/>
  <c r="AL82" i="63"/>
  <c r="AM81" i="63"/>
  <c r="AL81" i="63"/>
  <c r="AM80" i="63"/>
  <c r="AL80" i="63"/>
  <c r="AM79" i="63"/>
  <c r="AL79" i="63"/>
  <c r="AM78" i="63"/>
  <c r="AL78" i="63"/>
  <c r="AM77" i="63"/>
  <c r="AL77" i="63"/>
  <c r="AM76" i="63"/>
  <c r="AL76" i="63"/>
  <c r="AM75" i="63"/>
  <c r="AL75" i="63"/>
  <c r="AM74" i="63"/>
  <c r="AL74" i="63"/>
  <c r="AM73" i="63"/>
  <c r="AL73" i="63"/>
  <c r="AM72" i="63"/>
  <c r="AL72" i="63"/>
  <c r="AM71" i="63"/>
  <c r="AL71" i="63"/>
  <c r="AM70" i="63"/>
  <c r="AL70" i="63"/>
  <c r="AM69" i="63"/>
  <c r="AL69" i="63"/>
  <c r="AM68" i="63"/>
  <c r="AL68" i="63"/>
  <c r="AM67" i="63"/>
  <c r="AL67" i="63"/>
  <c r="AM66" i="63"/>
  <c r="AL66" i="63"/>
  <c r="AM65" i="63"/>
  <c r="AL65" i="63"/>
  <c r="AM64" i="63"/>
  <c r="AL64" i="63"/>
  <c r="AM63" i="63"/>
  <c r="AL63" i="63"/>
  <c r="AM62" i="63"/>
  <c r="AL62" i="63"/>
  <c r="AM61" i="63"/>
  <c r="AL61" i="63"/>
  <c r="AM60" i="63"/>
  <c r="AL60" i="63"/>
  <c r="AM59" i="63"/>
  <c r="AL59" i="63"/>
  <c r="AM58" i="63"/>
  <c r="AL58" i="63"/>
  <c r="AM57" i="63"/>
  <c r="AL57" i="63"/>
  <c r="AM56" i="63"/>
  <c r="AL56" i="63"/>
  <c r="AM55" i="63"/>
  <c r="AL55" i="63"/>
  <c r="AM54" i="63"/>
  <c r="AL54" i="63"/>
  <c r="AM53" i="63"/>
  <c r="AL53" i="63"/>
  <c r="AM52" i="63"/>
  <c r="AL52" i="63"/>
  <c r="AM51" i="63"/>
  <c r="AL51" i="63"/>
  <c r="AM50" i="63"/>
  <c r="AL50" i="63"/>
  <c r="AM49" i="63"/>
  <c r="AL49" i="63"/>
  <c r="AM48" i="63"/>
  <c r="AL48" i="63"/>
  <c r="AM47" i="63"/>
  <c r="AL47" i="63"/>
  <c r="AM46" i="63"/>
  <c r="AL46" i="63"/>
  <c r="AM45" i="63"/>
  <c r="AL45" i="63"/>
  <c r="AM44" i="63"/>
  <c r="AL44" i="63"/>
  <c r="AM43" i="63"/>
  <c r="AL43" i="63"/>
  <c r="AM42" i="63"/>
  <c r="AL42" i="63"/>
  <c r="AM41" i="63"/>
  <c r="AL41" i="63"/>
  <c r="AM40" i="63"/>
  <c r="AL40" i="63"/>
  <c r="AM39" i="63"/>
  <c r="AL39" i="63"/>
  <c r="AM38" i="63"/>
  <c r="AL38" i="63"/>
  <c r="AM37" i="63"/>
  <c r="AL37" i="63"/>
  <c r="AM36" i="63"/>
  <c r="AL36" i="63"/>
  <c r="AM35" i="63"/>
  <c r="AL35" i="63"/>
  <c r="AM34" i="63"/>
  <c r="AL34" i="63"/>
  <c r="AM33" i="63"/>
  <c r="AL33" i="63"/>
  <c r="AM32" i="63"/>
  <c r="AL32" i="63"/>
  <c r="AM31" i="63"/>
  <c r="AL31" i="63"/>
  <c r="AM30" i="63"/>
  <c r="AL30" i="63"/>
  <c r="AM29" i="63"/>
  <c r="AL29" i="63"/>
  <c r="AM28" i="63"/>
  <c r="AL28" i="63"/>
  <c r="AM27" i="63"/>
  <c r="AL27" i="63"/>
  <c r="AM26" i="63"/>
  <c r="AL26" i="63"/>
  <c r="AM25" i="63"/>
  <c r="AL25" i="63"/>
  <c r="AM24" i="63"/>
  <c r="AL24" i="63"/>
  <c r="AM23" i="63"/>
  <c r="AL23" i="63"/>
  <c r="AM22" i="63"/>
  <c r="AL22" i="63"/>
  <c r="AM21" i="63"/>
  <c r="AL21" i="63"/>
  <c r="AM20" i="63"/>
  <c r="AL20" i="63"/>
  <c r="AM19" i="63"/>
  <c r="AL19" i="63"/>
  <c r="AM18" i="63"/>
  <c r="AL18" i="63"/>
  <c r="AM17" i="63"/>
  <c r="AL17" i="63"/>
  <c r="AM16" i="63"/>
  <c r="AL16" i="63"/>
  <c r="AM15" i="63"/>
  <c r="AL15" i="63"/>
  <c r="AM14" i="63"/>
  <c r="AL14" i="63"/>
  <c r="AM13" i="63"/>
  <c r="AL13" i="63"/>
  <c r="AM12" i="63"/>
  <c r="AL12" i="63"/>
  <c r="AM11" i="63"/>
  <c r="AL11" i="63"/>
  <c r="AM10" i="63"/>
  <c r="AL10" i="63"/>
  <c r="AF10" i="55"/>
  <c r="AG10" i="55"/>
  <c r="AH10" i="55"/>
  <c r="AI10" i="55"/>
  <c r="AJ10" i="55"/>
  <c r="AK10" i="55"/>
  <c r="AL10" i="55"/>
  <c r="AM10" i="55"/>
  <c r="AN10" i="55"/>
  <c r="AO10" i="55"/>
  <c r="AP10" i="55"/>
  <c r="AQ10" i="55"/>
  <c r="AR10" i="55"/>
  <c r="AS10" i="55"/>
  <c r="AU10" i="55"/>
  <c r="AV10" i="55"/>
  <c r="AW10" i="55"/>
  <c r="AX10" i="55"/>
  <c r="AY10" i="55"/>
  <c r="AZ10" i="55"/>
  <c r="BA10" i="55"/>
  <c r="BB10" i="55"/>
  <c r="BD10" i="55" s="1"/>
  <c r="BC10" i="55"/>
  <c r="BE10" i="55"/>
  <c r="AF11" i="55"/>
  <c r="AG11" i="55"/>
  <c r="AH11" i="55"/>
  <c r="AI11" i="55"/>
  <c r="AJ11" i="55"/>
  <c r="AK11" i="55"/>
  <c r="AL11" i="55"/>
  <c r="AM11" i="55"/>
  <c r="AN11" i="55"/>
  <c r="AO11" i="55"/>
  <c r="AP11" i="55"/>
  <c r="AQ11" i="55"/>
  <c r="AR11" i="55"/>
  <c r="AS11" i="55"/>
  <c r="AT11" i="55"/>
  <c r="AU11" i="55"/>
  <c r="AV11" i="55"/>
  <c r="AW11" i="55"/>
  <c r="AX11" i="55"/>
  <c r="AY11" i="55"/>
  <c r="AZ11" i="55"/>
  <c r="BA11" i="55"/>
  <c r="BB11" i="55"/>
  <c r="BC11" i="55"/>
  <c r="BE11" i="55"/>
  <c r="AF12" i="55"/>
  <c r="AG12" i="55"/>
  <c r="AH12" i="55"/>
  <c r="AI12" i="55"/>
  <c r="AJ12" i="55"/>
  <c r="AK12" i="55"/>
  <c r="AL12" i="55"/>
  <c r="AM12" i="55"/>
  <c r="AN12" i="55"/>
  <c r="AO12" i="55"/>
  <c r="AP12" i="55"/>
  <c r="AQ12" i="55"/>
  <c r="AR12" i="55"/>
  <c r="AT12" i="55" s="1"/>
  <c r="AS12" i="55"/>
  <c r="AU12" i="55"/>
  <c r="AV12" i="55"/>
  <c r="AW12" i="55"/>
  <c r="AX12" i="55"/>
  <c r="AY12" i="55"/>
  <c r="AZ12" i="55"/>
  <c r="BA12" i="55"/>
  <c r="BB12" i="55"/>
  <c r="BD12" i="55" s="1"/>
  <c r="BC12" i="55"/>
  <c r="BE12" i="55"/>
  <c r="AF13" i="55"/>
  <c r="AG13" i="55"/>
  <c r="AH13" i="55"/>
  <c r="AI13" i="55"/>
  <c r="AJ13" i="55"/>
  <c r="AK13" i="55"/>
  <c r="AL13" i="55"/>
  <c r="AM13" i="55"/>
  <c r="AN13" i="55"/>
  <c r="AO13" i="55"/>
  <c r="AP13" i="55"/>
  <c r="AQ13" i="55"/>
  <c r="AR13" i="55"/>
  <c r="AS13" i="55"/>
  <c r="AU13" i="55"/>
  <c r="AV13" i="55"/>
  <c r="AW13" i="55"/>
  <c r="AX13" i="55"/>
  <c r="AZ13" i="55"/>
  <c r="BA13" i="55"/>
  <c r="BB13" i="55"/>
  <c r="BC13" i="55"/>
  <c r="BD13" i="55"/>
  <c r="BE13" i="55"/>
  <c r="AF14" i="55"/>
  <c r="AG14" i="55"/>
  <c r="AH14" i="55"/>
  <c r="AI14" i="55"/>
  <c r="AJ14" i="55"/>
  <c r="AK14" i="55"/>
  <c r="AL14" i="55"/>
  <c r="AM14" i="55"/>
  <c r="AN14" i="55"/>
  <c r="AO14" i="55"/>
  <c r="AP14" i="55"/>
  <c r="AQ14" i="55"/>
  <c r="AR14" i="55"/>
  <c r="AS14" i="55"/>
  <c r="AT14" i="55" s="1"/>
  <c r="AU14" i="55"/>
  <c r="AV14" i="55"/>
  <c r="AW14" i="55"/>
  <c r="AX14" i="55"/>
  <c r="AY14" i="55"/>
  <c r="AZ14" i="55"/>
  <c r="BA14" i="55"/>
  <c r="BB14" i="55"/>
  <c r="BC14" i="55"/>
  <c r="BE14" i="55"/>
  <c r="AF15" i="55"/>
  <c r="AG15" i="55"/>
  <c r="AH15" i="55"/>
  <c r="AI15" i="55"/>
  <c r="AJ15" i="55"/>
  <c r="AK15" i="55"/>
  <c r="AL15" i="55"/>
  <c r="AM15" i="55"/>
  <c r="AN15" i="55"/>
  <c r="AO15" i="55"/>
  <c r="AP15" i="55"/>
  <c r="AQ15" i="55"/>
  <c r="AR15" i="55"/>
  <c r="AS15" i="55"/>
  <c r="AT15" i="55"/>
  <c r="AU15" i="55"/>
  <c r="AV15" i="55"/>
  <c r="AW15" i="55"/>
  <c r="AX15" i="55"/>
  <c r="AZ15" i="55"/>
  <c r="BA15" i="55"/>
  <c r="BB15" i="55"/>
  <c r="BC15" i="55"/>
  <c r="BE15" i="55"/>
  <c r="AF16" i="55"/>
  <c r="AG16" i="55"/>
  <c r="AH16" i="55"/>
  <c r="AI16" i="55"/>
  <c r="AJ16" i="55"/>
  <c r="AK16" i="55"/>
  <c r="AL16" i="55"/>
  <c r="AM16" i="55"/>
  <c r="AN16" i="55"/>
  <c r="AO16" i="55"/>
  <c r="AP16" i="55"/>
  <c r="AQ16" i="55"/>
  <c r="AR16" i="55"/>
  <c r="AS16" i="55"/>
  <c r="AU16" i="55"/>
  <c r="AV16" i="55"/>
  <c r="AW16" i="55"/>
  <c r="AY16" i="55" s="1"/>
  <c r="AX16" i="55"/>
  <c r="AZ16" i="55"/>
  <c r="BA16" i="55"/>
  <c r="BB16" i="55"/>
  <c r="BD16" i="55" s="1"/>
  <c r="BC16" i="55"/>
  <c r="BE16" i="55"/>
  <c r="AF17" i="55"/>
  <c r="AG17" i="55"/>
  <c r="AH17" i="55"/>
  <c r="AI17" i="55"/>
  <c r="AJ17" i="55"/>
  <c r="AK17" i="55"/>
  <c r="AL17" i="55"/>
  <c r="AM17" i="55"/>
  <c r="AN17" i="55"/>
  <c r="AO17" i="55"/>
  <c r="AP17" i="55"/>
  <c r="AQ17" i="55"/>
  <c r="AR17" i="55"/>
  <c r="AS17" i="55"/>
  <c r="AU17" i="55"/>
  <c r="AV17" i="55"/>
  <c r="AW17" i="55"/>
  <c r="AY17" i="55" s="1"/>
  <c r="AX17" i="55"/>
  <c r="AZ17" i="55"/>
  <c r="BA17" i="55"/>
  <c r="BB17" i="55"/>
  <c r="BD17" i="55" s="1"/>
  <c r="BC17" i="55"/>
  <c r="BE17" i="55"/>
  <c r="AF18" i="55"/>
  <c r="AG18" i="55"/>
  <c r="AH18" i="55"/>
  <c r="AI18" i="55"/>
  <c r="AJ18" i="55"/>
  <c r="AK18" i="55"/>
  <c r="AL18" i="55"/>
  <c r="AM18" i="55"/>
  <c r="AN18" i="55"/>
  <c r="AO18" i="55"/>
  <c r="AP18" i="55"/>
  <c r="AQ18" i="55"/>
  <c r="AR18" i="55"/>
  <c r="AS18" i="55"/>
  <c r="AU18" i="55"/>
  <c r="AV18" i="55"/>
  <c r="AW18" i="55"/>
  <c r="AX18" i="55"/>
  <c r="AY18" i="55"/>
  <c r="AZ18" i="55"/>
  <c r="BA18" i="55"/>
  <c r="BB18" i="55"/>
  <c r="BD18" i="55" s="1"/>
  <c r="BC18" i="55"/>
  <c r="BE18" i="55"/>
  <c r="AF19" i="55"/>
  <c r="AG19" i="55"/>
  <c r="AH19" i="55"/>
  <c r="AI19" i="55"/>
  <c r="AJ19" i="55"/>
  <c r="AK19" i="55"/>
  <c r="AL19" i="55"/>
  <c r="AM19" i="55"/>
  <c r="AN19" i="55"/>
  <c r="AO19" i="55"/>
  <c r="AP19" i="55"/>
  <c r="AQ19" i="55"/>
  <c r="AR19" i="55"/>
  <c r="AS19" i="55"/>
  <c r="AU19" i="55"/>
  <c r="AV19" i="55"/>
  <c r="AW19" i="55"/>
  <c r="AX19" i="55"/>
  <c r="AY19" i="55"/>
  <c r="AZ19" i="55"/>
  <c r="BA19" i="55"/>
  <c r="BB19" i="55"/>
  <c r="BD19" i="55" s="1"/>
  <c r="BC19" i="55"/>
  <c r="BE19" i="55"/>
  <c r="BP19" i="55"/>
  <c r="AF20" i="55"/>
  <c r="AG20" i="55"/>
  <c r="AH20" i="55"/>
  <c r="AI20" i="55"/>
  <c r="AJ20" i="55"/>
  <c r="AK20" i="55"/>
  <c r="AL20" i="55"/>
  <c r="AM20" i="55"/>
  <c r="AN20" i="55"/>
  <c r="AO20" i="55"/>
  <c r="AP20" i="55"/>
  <c r="AQ20" i="55"/>
  <c r="AR20" i="55"/>
  <c r="AS20" i="55"/>
  <c r="AU20" i="55"/>
  <c r="AV20" i="55"/>
  <c r="AW20" i="55"/>
  <c r="AX20" i="55"/>
  <c r="AZ20" i="55"/>
  <c r="BA20" i="55"/>
  <c r="BB20" i="55"/>
  <c r="BD20" i="55" s="1"/>
  <c r="BC20" i="55"/>
  <c r="BE20" i="55"/>
  <c r="AF21" i="55"/>
  <c r="AG21" i="55"/>
  <c r="AH21" i="55"/>
  <c r="AI21" i="55"/>
  <c r="AJ21" i="55"/>
  <c r="AK21" i="55"/>
  <c r="AL21" i="55"/>
  <c r="AM21" i="55"/>
  <c r="AN21" i="55"/>
  <c r="AO21" i="55"/>
  <c r="AP21" i="55"/>
  <c r="AQ21" i="55"/>
  <c r="AR21" i="55"/>
  <c r="AT21" i="55" s="1"/>
  <c r="AS21" i="55"/>
  <c r="AU21" i="55"/>
  <c r="AV21" i="55"/>
  <c r="AW21" i="55"/>
  <c r="AX21" i="55"/>
  <c r="AZ21" i="55"/>
  <c r="BA21" i="55"/>
  <c r="BB21" i="55"/>
  <c r="BC21" i="55"/>
  <c r="BD21" i="55"/>
  <c r="BE21" i="55"/>
  <c r="AF22" i="55"/>
  <c r="AG22" i="55"/>
  <c r="AH22" i="55"/>
  <c r="AI22" i="55"/>
  <c r="AJ22" i="55"/>
  <c r="AK22" i="55"/>
  <c r="AL22" i="55"/>
  <c r="AM22" i="55"/>
  <c r="AN22" i="55"/>
  <c r="AO22" i="55"/>
  <c r="AP22" i="55"/>
  <c r="AQ22" i="55"/>
  <c r="AR22" i="55"/>
  <c r="AT22" i="55" s="1"/>
  <c r="AS22" i="55"/>
  <c r="AU22" i="55"/>
  <c r="AV22" i="55"/>
  <c r="AW22" i="55"/>
  <c r="AX22" i="55"/>
  <c r="AY22" i="55"/>
  <c r="AZ22" i="55"/>
  <c r="BA22" i="55"/>
  <c r="BB22" i="55"/>
  <c r="BC22" i="55"/>
  <c r="BD22" i="55"/>
  <c r="BE22" i="55"/>
  <c r="AF23" i="55"/>
  <c r="AG23" i="55"/>
  <c r="AH23" i="55"/>
  <c r="AI23" i="55"/>
  <c r="AJ23" i="55"/>
  <c r="AK23" i="55"/>
  <c r="AL23" i="55"/>
  <c r="AM23" i="55"/>
  <c r="AN23" i="55"/>
  <c r="AO23" i="55"/>
  <c r="AP23" i="55"/>
  <c r="AQ23" i="55"/>
  <c r="AR23" i="55"/>
  <c r="AS23" i="55"/>
  <c r="AT23" i="55"/>
  <c r="AU23" i="55"/>
  <c r="AV23" i="55"/>
  <c r="AW23" i="55"/>
  <c r="AX23" i="55"/>
  <c r="AZ23" i="55"/>
  <c r="BA23" i="55"/>
  <c r="BB23" i="55"/>
  <c r="BC23" i="55"/>
  <c r="BD23" i="55"/>
  <c r="BE23" i="55"/>
  <c r="AF24" i="55"/>
  <c r="AG24" i="55"/>
  <c r="AH24" i="55"/>
  <c r="AI24" i="55"/>
  <c r="AJ24" i="55"/>
  <c r="AK24" i="55"/>
  <c r="AL24" i="55"/>
  <c r="AM24" i="55"/>
  <c r="AN24" i="55"/>
  <c r="AO24" i="55"/>
  <c r="AP24" i="55"/>
  <c r="AQ24" i="55"/>
  <c r="AR24" i="55"/>
  <c r="AS24" i="55"/>
  <c r="AT24" i="55"/>
  <c r="AU24" i="55"/>
  <c r="AV24" i="55"/>
  <c r="AW24" i="55"/>
  <c r="AY24" i="55" s="1"/>
  <c r="AX24" i="55"/>
  <c r="AZ24" i="55"/>
  <c r="BA24" i="55"/>
  <c r="BB24" i="55"/>
  <c r="BC24" i="55"/>
  <c r="BE24" i="55"/>
  <c r="AF25" i="55"/>
  <c r="AG25" i="55"/>
  <c r="AH25" i="55"/>
  <c r="AI25" i="55"/>
  <c r="AJ25" i="55"/>
  <c r="AK25" i="55"/>
  <c r="AL25" i="55"/>
  <c r="AM25" i="55"/>
  <c r="AN25" i="55"/>
  <c r="AO25" i="55"/>
  <c r="AP25" i="55"/>
  <c r="AQ25" i="55"/>
  <c r="AR25" i="55"/>
  <c r="AS25" i="55"/>
  <c r="AU25" i="55"/>
  <c r="AV25" i="55"/>
  <c r="AW25" i="55"/>
  <c r="AY25" i="55" s="1"/>
  <c r="AX25" i="55"/>
  <c r="AZ25" i="55"/>
  <c r="BA25" i="55"/>
  <c r="BB25" i="55"/>
  <c r="BC25" i="55"/>
  <c r="BD25" i="55"/>
  <c r="BE25" i="55"/>
  <c r="AF26" i="55"/>
  <c r="AG26" i="55"/>
  <c r="AH26" i="55"/>
  <c r="AI26" i="55"/>
  <c r="AJ26" i="55"/>
  <c r="AK26" i="55"/>
  <c r="AL26" i="55"/>
  <c r="AM26" i="55"/>
  <c r="AN26" i="55"/>
  <c r="AO26" i="55"/>
  <c r="AP26" i="55"/>
  <c r="AQ26" i="55"/>
  <c r="AR26" i="55"/>
  <c r="AS26" i="55"/>
  <c r="AU26" i="55"/>
  <c r="AV26" i="55"/>
  <c r="AW26" i="55"/>
  <c r="AX26" i="55"/>
  <c r="AY26" i="55"/>
  <c r="AZ26" i="55"/>
  <c r="BA26" i="55"/>
  <c r="BB26" i="55"/>
  <c r="BC26" i="55"/>
  <c r="BE26" i="55"/>
  <c r="AF27" i="55"/>
  <c r="AG27" i="55"/>
  <c r="AH27" i="55"/>
  <c r="AI27" i="55"/>
  <c r="AJ27" i="55"/>
  <c r="AK27" i="55"/>
  <c r="AL27" i="55"/>
  <c r="AM27" i="55"/>
  <c r="AN27" i="55"/>
  <c r="AO27" i="55"/>
  <c r="AP27" i="55"/>
  <c r="AQ27" i="55"/>
  <c r="AR27" i="55"/>
  <c r="AS27" i="55"/>
  <c r="AT27" i="55"/>
  <c r="AU27" i="55"/>
  <c r="AV27" i="55"/>
  <c r="AW27" i="55"/>
  <c r="AX27" i="55"/>
  <c r="AY27" i="55" s="1"/>
  <c r="AZ27" i="55"/>
  <c r="BA27" i="55"/>
  <c r="BB27" i="55"/>
  <c r="BC27" i="55"/>
  <c r="BE27" i="55"/>
  <c r="AF28" i="55"/>
  <c r="AG28" i="55"/>
  <c r="AH28" i="55"/>
  <c r="AI28" i="55"/>
  <c r="AJ28" i="55"/>
  <c r="AK28" i="55"/>
  <c r="AL28" i="55"/>
  <c r="AM28" i="55"/>
  <c r="AN28" i="55"/>
  <c r="AO28" i="55"/>
  <c r="AP28" i="55"/>
  <c r="AQ28" i="55"/>
  <c r="AR28" i="55"/>
  <c r="AS28" i="55"/>
  <c r="AU28" i="55"/>
  <c r="AV28" i="55"/>
  <c r="AW28" i="55"/>
  <c r="AX28" i="55"/>
  <c r="AY28" i="55" s="1"/>
  <c r="AZ28" i="55"/>
  <c r="BA28" i="55"/>
  <c r="BB28" i="55"/>
  <c r="BD28" i="55" s="1"/>
  <c r="BC28" i="55"/>
  <c r="BE28" i="55"/>
  <c r="AF29" i="55"/>
  <c r="AG29" i="55"/>
  <c r="AH29" i="55"/>
  <c r="AI29" i="55"/>
  <c r="AJ29" i="55"/>
  <c r="AK29" i="55"/>
  <c r="AL29" i="55"/>
  <c r="AM29" i="55"/>
  <c r="AN29" i="55"/>
  <c r="AO29" i="55"/>
  <c r="AP29" i="55"/>
  <c r="AQ29" i="55"/>
  <c r="AR29" i="55"/>
  <c r="AS29" i="55"/>
  <c r="AU29" i="55"/>
  <c r="AV29" i="55"/>
  <c r="AW29" i="55"/>
  <c r="AY29" i="55" s="1"/>
  <c r="AX29" i="55"/>
  <c r="AZ29" i="55"/>
  <c r="BA29" i="55"/>
  <c r="BB29" i="55"/>
  <c r="BC29" i="55"/>
  <c r="BD29" i="55"/>
  <c r="BE29" i="55"/>
  <c r="AF30" i="55"/>
  <c r="AG30" i="55"/>
  <c r="AH30" i="55"/>
  <c r="AI30" i="55"/>
  <c r="AJ30" i="55"/>
  <c r="AK30" i="55"/>
  <c r="AL30" i="55"/>
  <c r="AM30" i="55"/>
  <c r="AN30" i="55"/>
  <c r="AO30" i="55"/>
  <c r="AP30" i="55"/>
  <c r="AQ30" i="55"/>
  <c r="AR30" i="55"/>
  <c r="AT30" i="55" s="1"/>
  <c r="AS30" i="55"/>
  <c r="AU30" i="55"/>
  <c r="AV30" i="55"/>
  <c r="AW30" i="55"/>
  <c r="AX30" i="55"/>
  <c r="AZ30" i="55"/>
  <c r="BA30" i="55"/>
  <c r="BB30" i="55"/>
  <c r="BC30" i="55"/>
  <c r="BD30" i="55"/>
  <c r="BE30" i="55"/>
  <c r="AF31" i="55"/>
  <c r="AG31" i="55"/>
  <c r="AH31" i="55"/>
  <c r="AI31" i="55"/>
  <c r="AJ31" i="55"/>
  <c r="AK31" i="55"/>
  <c r="AL31" i="55"/>
  <c r="AM31" i="55"/>
  <c r="AN31" i="55"/>
  <c r="AO31" i="55"/>
  <c r="AP31" i="55"/>
  <c r="AQ31" i="55"/>
  <c r="AR31" i="55"/>
  <c r="AS31" i="55"/>
  <c r="AT31" i="55"/>
  <c r="AU31" i="55"/>
  <c r="AV31" i="55"/>
  <c r="AW31" i="55"/>
  <c r="AY31" i="55" s="1"/>
  <c r="AX31" i="55"/>
  <c r="AZ31" i="55"/>
  <c r="BA31" i="55"/>
  <c r="BB31" i="55"/>
  <c r="BC31" i="55"/>
  <c r="BE31" i="55"/>
  <c r="AF32" i="55"/>
  <c r="AG32" i="55"/>
  <c r="AH32" i="55"/>
  <c r="AI32" i="55"/>
  <c r="AJ32" i="55"/>
  <c r="AK32" i="55"/>
  <c r="AL32" i="55"/>
  <c r="AM32" i="55"/>
  <c r="AN32" i="55"/>
  <c r="AO32" i="55"/>
  <c r="AP32" i="55"/>
  <c r="AQ32" i="55"/>
  <c r="AR32" i="55"/>
  <c r="AS32" i="55"/>
  <c r="AU32" i="55"/>
  <c r="AV32" i="55"/>
  <c r="AW32" i="55"/>
  <c r="AY32" i="55" s="1"/>
  <c r="AX32" i="55"/>
  <c r="AZ32" i="55"/>
  <c r="BA32" i="55"/>
  <c r="BB32" i="55"/>
  <c r="BD32" i="55" s="1"/>
  <c r="BC32" i="55"/>
  <c r="BE32" i="55"/>
  <c r="AF33" i="55"/>
  <c r="AG33" i="55"/>
  <c r="AH33" i="55"/>
  <c r="AI33" i="55"/>
  <c r="AJ33" i="55"/>
  <c r="AK33" i="55"/>
  <c r="AL33" i="55"/>
  <c r="AM33" i="55"/>
  <c r="AN33" i="55"/>
  <c r="AO33" i="55"/>
  <c r="AP33" i="55"/>
  <c r="AQ33" i="55"/>
  <c r="AR33" i="55"/>
  <c r="AS33" i="55"/>
  <c r="AU33" i="55"/>
  <c r="AV33" i="55"/>
  <c r="AW33" i="55"/>
  <c r="AY33" i="55" s="1"/>
  <c r="AX33" i="55"/>
  <c r="AZ33" i="55"/>
  <c r="BA33" i="55"/>
  <c r="BB33" i="55"/>
  <c r="BC33" i="55"/>
  <c r="BD33" i="55"/>
  <c r="BE33" i="55"/>
  <c r="AF34" i="55"/>
  <c r="AG34" i="55"/>
  <c r="AH34" i="55"/>
  <c r="AI34" i="55"/>
  <c r="AJ34" i="55"/>
  <c r="AK34" i="55"/>
  <c r="AL34" i="55"/>
  <c r="AM34" i="55"/>
  <c r="AN34" i="55"/>
  <c r="AO34" i="55"/>
  <c r="AP34" i="55"/>
  <c r="AQ34" i="55"/>
  <c r="AR34" i="55"/>
  <c r="AS34" i="55"/>
  <c r="AU34" i="55"/>
  <c r="AV34" i="55"/>
  <c r="AW34" i="55"/>
  <c r="AX34" i="55"/>
  <c r="AY34" i="55"/>
  <c r="AZ34" i="55"/>
  <c r="BA34" i="55"/>
  <c r="BB34" i="55"/>
  <c r="BD34" i="55" s="1"/>
  <c r="BC34" i="55"/>
  <c r="BE34" i="55"/>
  <c r="AF35" i="55"/>
  <c r="AG35" i="55"/>
  <c r="AH35" i="55"/>
  <c r="AI35" i="55"/>
  <c r="AJ35" i="55"/>
  <c r="AK35" i="55"/>
  <c r="AL35" i="55"/>
  <c r="AM35" i="55"/>
  <c r="AN35" i="55"/>
  <c r="AO35" i="55"/>
  <c r="AP35" i="55"/>
  <c r="AQ35" i="55"/>
  <c r="AR35" i="55"/>
  <c r="AS35" i="55"/>
  <c r="AU35" i="55"/>
  <c r="AV35" i="55"/>
  <c r="AW35" i="55"/>
  <c r="AX35" i="55"/>
  <c r="AY35" i="55"/>
  <c r="AZ35" i="55"/>
  <c r="BA35" i="55"/>
  <c r="BB35" i="55"/>
  <c r="BC35" i="55"/>
  <c r="BE35" i="55"/>
  <c r="AF36" i="55"/>
  <c r="AG36" i="55"/>
  <c r="AH36" i="55"/>
  <c r="AI36" i="55"/>
  <c r="AJ36" i="55"/>
  <c r="AK36" i="55"/>
  <c r="AL36" i="55"/>
  <c r="AM36" i="55"/>
  <c r="AN36" i="55"/>
  <c r="AO36" i="55"/>
  <c r="AP36" i="55"/>
  <c r="AQ36" i="55"/>
  <c r="AR36" i="55"/>
  <c r="AS36" i="55"/>
  <c r="AU36" i="55"/>
  <c r="AV36" i="55"/>
  <c r="AW36" i="55"/>
  <c r="AX36" i="55"/>
  <c r="AY36" i="55" s="1"/>
  <c r="AZ36" i="55"/>
  <c r="BA36" i="55"/>
  <c r="BB36" i="55"/>
  <c r="BD36" i="55" s="1"/>
  <c r="BC36" i="55"/>
  <c r="BE36" i="55"/>
  <c r="AF37" i="55"/>
  <c r="AG37" i="55"/>
  <c r="AH37" i="55"/>
  <c r="AI37" i="55"/>
  <c r="AJ37" i="55"/>
  <c r="AK37" i="55"/>
  <c r="AL37" i="55"/>
  <c r="AM37" i="55"/>
  <c r="AN37" i="55"/>
  <c r="AO37" i="55"/>
  <c r="AP37" i="55"/>
  <c r="AQ37" i="55"/>
  <c r="AR37" i="55"/>
  <c r="AT37" i="55" s="1"/>
  <c r="AS37" i="55"/>
  <c r="AU37" i="55"/>
  <c r="AV37" i="55"/>
  <c r="AW37" i="55"/>
  <c r="AX37" i="55"/>
  <c r="AZ37" i="55"/>
  <c r="BA37" i="55"/>
  <c r="BB37" i="55"/>
  <c r="BC37" i="55"/>
  <c r="BD37" i="55"/>
  <c r="BE37" i="55"/>
  <c r="AF38" i="55"/>
  <c r="AG38" i="55"/>
  <c r="AH38" i="55"/>
  <c r="AI38" i="55"/>
  <c r="AJ38" i="55"/>
  <c r="AK38" i="55"/>
  <c r="AL38" i="55"/>
  <c r="AM38" i="55"/>
  <c r="AN38" i="55"/>
  <c r="AO38" i="55"/>
  <c r="AP38" i="55"/>
  <c r="AQ38" i="55"/>
  <c r="AR38" i="55"/>
  <c r="AT38" i="55" s="1"/>
  <c r="AS38" i="55"/>
  <c r="AU38" i="55"/>
  <c r="AV38" i="55"/>
  <c r="AW38" i="55"/>
  <c r="AX38" i="55"/>
  <c r="AZ38" i="55"/>
  <c r="BA38" i="55"/>
  <c r="BB38" i="55"/>
  <c r="BC38" i="55"/>
  <c r="BD38" i="55"/>
  <c r="BE38" i="55"/>
  <c r="AF39" i="55"/>
  <c r="AG39" i="55"/>
  <c r="AH39" i="55"/>
  <c r="AI39" i="55"/>
  <c r="AJ39" i="55"/>
  <c r="AK39" i="55"/>
  <c r="AL39" i="55"/>
  <c r="AM39" i="55"/>
  <c r="AN39" i="55"/>
  <c r="AO39" i="55"/>
  <c r="AP39" i="55"/>
  <c r="AQ39" i="55"/>
  <c r="AR39" i="55"/>
  <c r="AS39" i="55"/>
  <c r="AT39" i="55"/>
  <c r="AU39" i="55"/>
  <c r="AV39" i="55"/>
  <c r="AW39" i="55"/>
  <c r="AX39" i="55"/>
  <c r="AZ39" i="55"/>
  <c r="BA39" i="55"/>
  <c r="BB39" i="55"/>
  <c r="BC39" i="55"/>
  <c r="BE39" i="55"/>
  <c r="AF40" i="55"/>
  <c r="AG40" i="55"/>
  <c r="AH40" i="55"/>
  <c r="AI40" i="55"/>
  <c r="AJ40" i="55"/>
  <c r="AK40" i="55"/>
  <c r="AL40" i="55"/>
  <c r="AM40" i="55"/>
  <c r="AN40" i="55"/>
  <c r="AO40" i="55"/>
  <c r="AP40" i="55"/>
  <c r="AQ40" i="55"/>
  <c r="AR40" i="55"/>
  <c r="AS40" i="55"/>
  <c r="AT40" i="55"/>
  <c r="AU40" i="55"/>
  <c r="AV40" i="55"/>
  <c r="AW40" i="55"/>
  <c r="AY40" i="55" s="1"/>
  <c r="AX40" i="55"/>
  <c r="AZ40" i="55"/>
  <c r="BA40" i="55"/>
  <c r="BB40" i="55"/>
  <c r="BC40" i="55"/>
  <c r="BD40" i="55" s="1"/>
  <c r="BE40" i="55"/>
  <c r="AF41" i="55"/>
  <c r="AG41" i="55"/>
  <c r="AH41" i="55"/>
  <c r="AI41" i="55"/>
  <c r="AJ41" i="55"/>
  <c r="AK41" i="55"/>
  <c r="AL41" i="55"/>
  <c r="AM41" i="55"/>
  <c r="AN41" i="55"/>
  <c r="AO41" i="55"/>
  <c r="AP41" i="55"/>
  <c r="AQ41" i="55"/>
  <c r="AR41" i="55"/>
  <c r="AS41" i="55"/>
  <c r="AT41" i="55"/>
  <c r="AU41" i="55"/>
  <c r="AV41" i="55"/>
  <c r="AW41" i="55"/>
  <c r="AY41" i="55" s="1"/>
  <c r="AX41" i="55"/>
  <c r="AZ41" i="55"/>
  <c r="BA41" i="55"/>
  <c r="BB41" i="55"/>
  <c r="BC41" i="55"/>
  <c r="BD41" i="55" s="1"/>
  <c r="BE41" i="55"/>
  <c r="AF42" i="55"/>
  <c r="AG42" i="55"/>
  <c r="AH42" i="55"/>
  <c r="AI42" i="55"/>
  <c r="AJ42" i="55"/>
  <c r="AK42" i="55"/>
  <c r="AL42" i="55"/>
  <c r="AM42" i="55"/>
  <c r="AN42" i="55"/>
  <c r="AO42" i="55"/>
  <c r="AP42" i="55"/>
  <c r="AQ42" i="55"/>
  <c r="AR42" i="55"/>
  <c r="AS42" i="55"/>
  <c r="AU42" i="55"/>
  <c r="AV42" i="55"/>
  <c r="AW42" i="55"/>
  <c r="AX42" i="55"/>
  <c r="AY42" i="55"/>
  <c r="AZ42" i="55"/>
  <c r="BA42" i="55"/>
  <c r="BB42" i="55"/>
  <c r="BD42" i="55" s="1"/>
  <c r="BC42" i="55"/>
  <c r="BE42" i="55"/>
  <c r="AF43" i="55"/>
  <c r="AG43" i="55"/>
  <c r="AH43" i="55"/>
  <c r="AI43" i="55"/>
  <c r="AJ43" i="55"/>
  <c r="AK43" i="55"/>
  <c r="AL43" i="55"/>
  <c r="AM43" i="55"/>
  <c r="AN43" i="55"/>
  <c r="AO43" i="55"/>
  <c r="AP43" i="55"/>
  <c r="AQ43" i="55"/>
  <c r="AR43" i="55"/>
  <c r="AS43" i="55"/>
  <c r="AU43" i="55"/>
  <c r="AV43" i="55"/>
  <c r="AW43" i="55"/>
  <c r="AX43" i="55"/>
  <c r="AY43" i="55" s="1"/>
  <c r="AZ43" i="55"/>
  <c r="BA43" i="55"/>
  <c r="BB43" i="55"/>
  <c r="BD43" i="55" s="1"/>
  <c r="BC43" i="55"/>
  <c r="BE43" i="55"/>
  <c r="AF44" i="55"/>
  <c r="AG44" i="55"/>
  <c r="AH44" i="55"/>
  <c r="AI44" i="55"/>
  <c r="AJ44" i="55"/>
  <c r="AK44" i="55"/>
  <c r="AL44" i="55"/>
  <c r="AM44" i="55"/>
  <c r="AN44" i="55"/>
  <c r="AO44" i="55"/>
  <c r="AP44" i="55"/>
  <c r="AQ44" i="55"/>
  <c r="AR44" i="55"/>
  <c r="AT44" i="55" s="1"/>
  <c r="AS44" i="55"/>
  <c r="AU44" i="55"/>
  <c r="AV44" i="55"/>
  <c r="AW44" i="55"/>
  <c r="AY44" i="55" s="1"/>
  <c r="AX44" i="55"/>
  <c r="AZ44" i="55"/>
  <c r="BA44" i="55"/>
  <c r="BB44" i="55"/>
  <c r="BD44" i="55" s="1"/>
  <c r="BC44" i="55"/>
  <c r="BE44" i="55"/>
  <c r="AF45" i="55"/>
  <c r="AG45" i="55"/>
  <c r="AH45" i="55"/>
  <c r="AI45" i="55"/>
  <c r="AJ45" i="55"/>
  <c r="AK45" i="55"/>
  <c r="AL45" i="55"/>
  <c r="AM45" i="55"/>
  <c r="AN45" i="55"/>
  <c r="AO45" i="55"/>
  <c r="AP45" i="55"/>
  <c r="AQ45" i="55"/>
  <c r="AR45" i="55"/>
  <c r="AT45" i="55" s="1"/>
  <c r="AS45" i="55"/>
  <c r="AU45" i="55"/>
  <c r="AV45" i="55"/>
  <c r="AW45" i="55"/>
  <c r="AX45" i="55"/>
  <c r="AY45" i="55"/>
  <c r="AZ45" i="55"/>
  <c r="BA45" i="55"/>
  <c r="BB45" i="55"/>
  <c r="BC45" i="55"/>
  <c r="BD45" i="55"/>
  <c r="BE45" i="55"/>
  <c r="AF46" i="55"/>
  <c r="AG46" i="55"/>
  <c r="AH46" i="55"/>
  <c r="AI46" i="55"/>
  <c r="AJ46" i="55"/>
  <c r="AK46" i="55"/>
  <c r="AL46" i="55"/>
  <c r="AM46" i="55"/>
  <c r="AN46" i="55"/>
  <c r="AO46" i="55"/>
  <c r="AP46" i="55"/>
  <c r="AQ46" i="55"/>
  <c r="AR46" i="55"/>
  <c r="AT46" i="55" s="1"/>
  <c r="AS46" i="55"/>
  <c r="AU46" i="55"/>
  <c r="AV46" i="55"/>
  <c r="AW46" i="55"/>
  <c r="AY46" i="55" s="1"/>
  <c r="AX46" i="55"/>
  <c r="AZ46" i="55"/>
  <c r="BA46" i="55"/>
  <c r="BB46" i="55"/>
  <c r="BC46" i="55"/>
  <c r="BD46" i="55"/>
  <c r="BE46" i="55"/>
  <c r="AF47" i="55"/>
  <c r="AG47" i="55"/>
  <c r="AH47" i="55"/>
  <c r="AI47" i="55"/>
  <c r="AJ47" i="55"/>
  <c r="AK47" i="55"/>
  <c r="AL47" i="55"/>
  <c r="AM47" i="55"/>
  <c r="AN47" i="55"/>
  <c r="AO47" i="55"/>
  <c r="AP47" i="55"/>
  <c r="AQ47" i="55"/>
  <c r="AR47" i="55"/>
  <c r="AS47" i="55"/>
  <c r="AT47" i="55"/>
  <c r="AU47" i="55"/>
  <c r="AV47" i="55"/>
  <c r="AW47" i="55"/>
  <c r="AX47" i="55"/>
  <c r="AY47" i="55"/>
  <c r="AZ47" i="55"/>
  <c r="BA47" i="55"/>
  <c r="BB47" i="55"/>
  <c r="BD47" i="55" s="1"/>
  <c r="BC47" i="55"/>
  <c r="BE47" i="55"/>
  <c r="AF48" i="55"/>
  <c r="AG48" i="55"/>
  <c r="AH48" i="55"/>
  <c r="AI48" i="55"/>
  <c r="AJ48" i="55"/>
  <c r="AK48" i="55"/>
  <c r="AL48" i="55"/>
  <c r="AM48" i="55"/>
  <c r="AN48" i="55"/>
  <c r="AO48" i="55"/>
  <c r="AP48" i="55"/>
  <c r="AQ48" i="55"/>
  <c r="AR48" i="55"/>
  <c r="AS48" i="55"/>
  <c r="AT48" i="55"/>
  <c r="AU48" i="55"/>
  <c r="AV48" i="55"/>
  <c r="AW48" i="55"/>
  <c r="AY48" i="55" s="1"/>
  <c r="AX48" i="55"/>
  <c r="AZ48" i="55"/>
  <c r="BA48" i="55"/>
  <c r="BB48" i="55"/>
  <c r="BC48" i="55"/>
  <c r="BD48" i="55" s="1"/>
  <c r="BE48" i="55"/>
  <c r="AF49" i="55"/>
  <c r="AG49" i="55"/>
  <c r="AH49" i="55"/>
  <c r="AI49" i="55"/>
  <c r="AJ49" i="55"/>
  <c r="AK49" i="55"/>
  <c r="AL49" i="55"/>
  <c r="AM49" i="55"/>
  <c r="AN49" i="55"/>
  <c r="AO49" i="55"/>
  <c r="AP49" i="55"/>
  <c r="AQ49" i="55"/>
  <c r="AR49" i="55"/>
  <c r="AT49" i="55" s="1"/>
  <c r="AS49" i="55"/>
  <c r="AU49" i="55"/>
  <c r="AV49" i="55"/>
  <c r="AW49" i="55"/>
  <c r="AY49" i="55" s="1"/>
  <c r="AX49" i="55"/>
  <c r="AZ49" i="55"/>
  <c r="BA49" i="55"/>
  <c r="BB49" i="55"/>
  <c r="BC49" i="55"/>
  <c r="BD49" i="55"/>
  <c r="BE49" i="55"/>
  <c r="AF50" i="55"/>
  <c r="AG50" i="55"/>
  <c r="AH50" i="55"/>
  <c r="AI50" i="55"/>
  <c r="AJ50" i="55"/>
  <c r="AK50" i="55"/>
  <c r="AL50" i="55"/>
  <c r="AM50" i="55"/>
  <c r="AN50" i="55"/>
  <c r="AO50" i="55"/>
  <c r="AP50" i="55"/>
  <c r="AQ50" i="55"/>
  <c r="AR50" i="55"/>
  <c r="AS50" i="55"/>
  <c r="AU50" i="55"/>
  <c r="AV50" i="55"/>
  <c r="AW50" i="55"/>
  <c r="AX50" i="55"/>
  <c r="AY50" i="55" s="1"/>
  <c r="AZ50" i="55"/>
  <c r="BA50" i="55"/>
  <c r="BB50" i="55"/>
  <c r="BD50" i="55" s="1"/>
  <c r="BC50" i="55"/>
  <c r="BE50" i="55"/>
  <c r="AF51" i="55"/>
  <c r="AG51" i="55"/>
  <c r="AH51" i="55"/>
  <c r="AI51" i="55"/>
  <c r="AJ51" i="55"/>
  <c r="AK51" i="55"/>
  <c r="AL51" i="55"/>
  <c r="AM51" i="55"/>
  <c r="AN51" i="55"/>
  <c r="AO51" i="55"/>
  <c r="AP51" i="55"/>
  <c r="AQ51" i="55"/>
  <c r="AR51" i="55"/>
  <c r="AT51" i="55" s="1"/>
  <c r="AS51" i="55"/>
  <c r="AU51" i="55"/>
  <c r="AV51" i="55"/>
  <c r="AW51" i="55"/>
  <c r="AY51" i="55" s="1"/>
  <c r="AX51" i="55"/>
  <c r="AZ51" i="55"/>
  <c r="BA51" i="55"/>
  <c r="BB51" i="55"/>
  <c r="BC51" i="55"/>
  <c r="BE51" i="55"/>
  <c r="AF52" i="55"/>
  <c r="AG52" i="55"/>
  <c r="AH52" i="55"/>
  <c r="AI52" i="55"/>
  <c r="AJ52" i="55"/>
  <c r="AK52" i="55"/>
  <c r="AL52" i="55"/>
  <c r="AM52" i="55"/>
  <c r="AN52" i="55"/>
  <c r="AO52" i="55"/>
  <c r="AP52" i="55"/>
  <c r="AQ52" i="55"/>
  <c r="AR52" i="55"/>
  <c r="AS52" i="55"/>
  <c r="AU52" i="55"/>
  <c r="AV52" i="55"/>
  <c r="AW52" i="55"/>
  <c r="AX52" i="55"/>
  <c r="AY52" i="55"/>
  <c r="AZ52" i="55"/>
  <c r="BA52" i="55"/>
  <c r="BB52" i="55"/>
  <c r="BD52" i="55" s="1"/>
  <c r="BC52" i="55"/>
  <c r="BE52" i="55"/>
  <c r="AF53" i="55"/>
  <c r="AG53" i="55"/>
  <c r="AH53" i="55"/>
  <c r="AI53" i="55"/>
  <c r="AJ53" i="55"/>
  <c r="AK53" i="55"/>
  <c r="AL53" i="55"/>
  <c r="AM53" i="55"/>
  <c r="AN53" i="55"/>
  <c r="AO53" i="55"/>
  <c r="AP53" i="55"/>
  <c r="AQ53" i="55"/>
  <c r="AR53" i="55"/>
  <c r="AS53" i="55"/>
  <c r="AU53" i="55"/>
  <c r="AV53" i="55"/>
  <c r="AW53" i="55"/>
  <c r="AY53" i="55" s="1"/>
  <c r="AX53" i="55"/>
  <c r="AZ53" i="55"/>
  <c r="BA53" i="55"/>
  <c r="BB53" i="55"/>
  <c r="BC53" i="55"/>
  <c r="BD53" i="55" s="1"/>
  <c r="BE53" i="55"/>
  <c r="AF54" i="55"/>
  <c r="AG54" i="55"/>
  <c r="AH54" i="55"/>
  <c r="AI54" i="55"/>
  <c r="AJ54" i="55"/>
  <c r="AK54" i="55"/>
  <c r="AL54" i="55"/>
  <c r="AM54" i="55"/>
  <c r="AN54" i="55"/>
  <c r="AO54" i="55"/>
  <c r="AP54" i="55"/>
  <c r="AQ54" i="55"/>
  <c r="AR54" i="55"/>
  <c r="AS54" i="55"/>
  <c r="AT54" i="55"/>
  <c r="AU54" i="55"/>
  <c r="AV54" i="55"/>
  <c r="AW54" i="55"/>
  <c r="AX54" i="55"/>
  <c r="AZ54" i="55"/>
  <c r="BA54" i="55"/>
  <c r="BB54" i="55"/>
  <c r="BC54" i="55"/>
  <c r="BE54" i="55"/>
  <c r="AF55" i="55"/>
  <c r="AG55" i="55"/>
  <c r="AH55" i="55"/>
  <c r="AI55" i="55"/>
  <c r="AJ55" i="55"/>
  <c r="AK55" i="55"/>
  <c r="AL55" i="55"/>
  <c r="AM55" i="55"/>
  <c r="AN55" i="55"/>
  <c r="AO55" i="55"/>
  <c r="AP55" i="55"/>
  <c r="AQ55" i="55"/>
  <c r="AR55" i="55"/>
  <c r="AS55" i="55"/>
  <c r="AT55" i="55" s="1"/>
  <c r="AU55" i="55"/>
  <c r="AV55" i="55"/>
  <c r="AW55" i="55"/>
  <c r="AX55" i="55"/>
  <c r="AY55" i="55"/>
  <c r="AZ55" i="55"/>
  <c r="BA55" i="55"/>
  <c r="BB55" i="55"/>
  <c r="BC55" i="55"/>
  <c r="BD55" i="55" s="1"/>
  <c r="BE55" i="55"/>
  <c r="AF56" i="55"/>
  <c r="AG56" i="55"/>
  <c r="AH56" i="55"/>
  <c r="AI56" i="55"/>
  <c r="AJ56" i="55"/>
  <c r="AK56" i="55"/>
  <c r="AL56" i="55"/>
  <c r="AM56" i="55"/>
  <c r="AN56" i="55"/>
  <c r="AO56" i="55"/>
  <c r="AP56" i="55"/>
  <c r="AQ56" i="55"/>
  <c r="AR56" i="55"/>
  <c r="AS56" i="55"/>
  <c r="AU56" i="55"/>
  <c r="AV56" i="55"/>
  <c r="AW56" i="55"/>
  <c r="AX56" i="55"/>
  <c r="AZ56" i="55"/>
  <c r="BA56" i="55"/>
  <c r="BB56" i="55"/>
  <c r="BD56" i="55" s="1"/>
  <c r="BC56" i="55"/>
  <c r="BE56" i="55"/>
  <c r="AF57" i="55"/>
  <c r="AG57" i="55"/>
  <c r="AH57" i="55"/>
  <c r="AI57" i="55"/>
  <c r="AJ57" i="55"/>
  <c r="AK57" i="55"/>
  <c r="AL57" i="55"/>
  <c r="AM57" i="55"/>
  <c r="AN57" i="55"/>
  <c r="AO57" i="55"/>
  <c r="AP57" i="55"/>
  <c r="AQ57" i="55"/>
  <c r="AR57" i="55"/>
  <c r="AS57" i="55"/>
  <c r="AU57" i="55"/>
  <c r="AV57" i="55"/>
  <c r="AW57" i="55"/>
  <c r="AX57" i="55"/>
  <c r="AY57" i="55"/>
  <c r="AZ57" i="55"/>
  <c r="BA57" i="55"/>
  <c r="BB57" i="55"/>
  <c r="BD57" i="55" s="1"/>
  <c r="BC57" i="55"/>
  <c r="BE57" i="55"/>
  <c r="AF58" i="55"/>
  <c r="AG58" i="55"/>
  <c r="AH58" i="55"/>
  <c r="AI58" i="55"/>
  <c r="AJ58" i="55"/>
  <c r="AK58" i="55"/>
  <c r="AL58" i="55"/>
  <c r="AM58" i="55"/>
  <c r="AN58" i="55"/>
  <c r="AO58" i="55"/>
  <c r="AP58" i="55"/>
  <c r="AQ58" i="55"/>
  <c r="AR58" i="55"/>
  <c r="AS58" i="55"/>
  <c r="AT58" i="55"/>
  <c r="AU58" i="55"/>
  <c r="AV58" i="55"/>
  <c r="AW58" i="55"/>
  <c r="AX58" i="55"/>
  <c r="AY58" i="55"/>
  <c r="AZ58" i="55"/>
  <c r="BA58" i="55"/>
  <c r="BB58" i="55"/>
  <c r="BC58" i="55"/>
  <c r="BE58" i="55"/>
  <c r="AF59" i="55"/>
  <c r="AG59" i="55"/>
  <c r="AH59" i="55"/>
  <c r="AI59" i="55"/>
  <c r="AJ59" i="55"/>
  <c r="AK59" i="55"/>
  <c r="AL59" i="55"/>
  <c r="AM59" i="55"/>
  <c r="AN59" i="55"/>
  <c r="AO59" i="55"/>
  <c r="AP59" i="55"/>
  <c r="AQ59" i="55"/>
  <c r="AR59" i="55"/>
  <c r="AS59" i="55"/>
  <c r="AT59" i="55"/>
  <c r="AU59" i="55"/>
  <c r="AV59" i="55"/>
  <c r="AW59" i="55"/>
  <c r="AX59" i="55"/>
  <c r="AY59" i="55"/>
  <c r="AZ59" i="55"/>
  <c r="BA59" i="55"/>
  <c r="BB59" i="55"/>
  <c r="BC59" i="55"/>
  <c r="BE59" i="55"/>
  <c r="BP59" i="55"/>
  <c r="AF60" i="55"/>
  <c r="AG60" i="55"/>
  <c r="AH60" i="55"/>
  <c r="AI60" i="55"/>
  <c r="AJ60" i="55"/>
  <c r="AK60" i="55"/>
  <c r="AL60" i="55"/>
  <c r="AM60" i="55"/>
  <c r="AO60" i="55"/>
  <c r="AP60" i="55"/>
  <c r="AQ60" i="55"/>
  <c r="AR60" i="55"/>
  <c r="AS60" i="55"/>
  <c r="AT60" i="55" s="1"/>
  <c r="AU60" i="55"/>
  <c r="AV60" i="55"/>
  <c r="AW60" i="55"/>
  <c r="AX60" i="55"/>
  <c r="AY60" i="55"/>
  <c r="AZ60" i="55"/>
  <c r="BA60" i="55"/>
  <c r="BB60" i="55"/>
  <c r="BC60" i="55"/>
  <c r="BD60" i="55"/>
  <c r="BE60" i="55"/>
  <c r="AF61" i="55"/>
  <c r="AG61" i="55"/>
  <c r="AH61" i="55"/>
  <c r="AI61" i="55"/>
  <c r="AJ61" i="55"/>
  <c r="AK61" i="55"/>
  <c r="AL61" i="55"/>
  <c r="AM61" i="55"/>
  <c r="AO61" i="55"/>
  <c r="AP61" i="55"/>
  <c r="AQ61" i="55"/>
  <c r="AR61" i="55"/>
  <c r="AS61" i="55"/>
  <c r="AU61" i="55"/>
  <c r="AV61" i="55"/>
  <c r="AW61" i="55"/>
  <c r="AX61" i="55"/>
  <c r="AZ61" i="55"/>
  <c r="BA61" i="55"/>
  <c r="BB61" i="55"/>
  <c r="BC61" i="55"/>
  <c r="BD61" i="55"/>
  <c r="BE61" i="55"/>
  <c r="AF62" i="55"/>
  <c r="AG62" i="55"/>
  <c r="AH62" i="55"/>
  <c r="AI62" i="55"/>
  <c r="AJ62" i="55"/>
  <c r="AK62" i="55"/>
  <c r="AL62" i="55"/>
  <c r="AM62" i="55"/>
  <c r="AO62" i="55"/>
  <c r="AP62" i="55"/>
  <c r="AQ62" i="55"/>
  <c r="AR62" i="55"/>
  <c r="AS62" i="55"/>
  <c r="AT62" i="55"/>
  <c r="AU62" i="55"/>
  <c r="AV62" i="55"/>
  <c r="AW62" i="55"/>
  <c r="AX62" i="55"/>
  <c r="AY62" i="55"/>
  <c r="AZ62" i="55"/>
  <c r="BA62" i="55"/>
  <c r="BB62" i="55"/>
  <c r="BC62" i="55"/>
  <c r="BE62" i="55"/>
  <c r="AF63" i="55"/>
  <c r="AG63" i="55"/>
  <c r="AH63" i="55"/>
  <c r="AI63" i="55"/>
  <c r="AJ63" i="55"/>
  <c r="AK63" i="55"/>
  <c r="AL63" i="55"/>
  <c r="AM63" i="55"/>
  <c r="AO63" i="55"/>
  <c r="AP63" i="55"/>
  <c r="AQ63" i="55"/>
  <c r="AR63" i="55"/>
  <c r="AS63" i="55"/>
  <c r="AT63" i="55" s="1"/>
  <c r="AU63" i="55"/>
  <c r="AV63" i="55"/>
  <c r="AW63" i="55"/>
  <c r="AX63" i="55"/>
  <c r="AY63" i="55"/>
  <c r="AZ63" i="55"/>
  <c r="BA63" i="55"/>
  <c r="BB63" i="55"/>
  <c r="BC63" i="55"/>
  <c r="BE63" i="55"/>
  <c r="AF64" i="55"/>
  <c r="AG64" i="55"/>
  <c r="AH64" i="55"/>
  <c r="AI64" i="55"/>
  <c r="AJ64" i="55"/>
  <c r="AK64" i="55"/>
  <c r="AL64" i="55"/>
  <c r="AM64" i="55"/>
  <c r="AO64" i="55"/>
  <c r="AP64" i="55"/>
  <c r="AQ64" i="55"/>
  <c r="AR64" i="55"/>
  <c r="AS64" i="55"/>
  <c r="AT64" i="55"/>
  <c r="AU64" i="55"/>
  <c r="AV64" i="55"/>
  <c r="AW64" i="55"/>
  <c r="AX64" i="55"/>
  <c r="AZ64" i="55"/>
  <c r="BA64" i="55"/>
  <c r="BB64" i="55"/>
  <c r="BC64" i="55"/>
  <c r="BE64" i="55"/>
  <c r="AF65" i="55"/>
  <c r="AG65" i="55"/>
  <c r="AH65" i="55"/>
  <c r="AI65" i="55"/>
  <c r="AJ65" i="55"/>
  <c r="AK65" i="55"/>
  <c r="AL65" i="55"/>
  <c r="AM65" i="55"/>
  <c r="AO65" i="55"/>
  <c r="AP65" i="55"/>
  <c r="AQ65" i="55"/>
  <c r="AR65" i="55"/>
  <c r="AS65" i="55"/>
  <c r="AU65" i="55"/>
  <c r="AV65" i="55"/>
  <c r="AW65" i="55"/>
  <c r="AY65" i="55" s="1"/>
  <c r="AX65" i="55"/>
  <c r="AZ65" i="55"/>
  <c r="BA65" i="55"/>
  <c r="BB65" i="55"/>
  <c r="BD65" i="55" s="1"/>
  <c r="BC65" i="55"/>
  <c r="BE65" i="55"/>
  <c r="AF66" i="55"/>
  <c r="AG66" i="55"/>
  <c r="AH66" i="55"/>
  <c r="AI66" i="55"/>
  <c r="AJ66" i="55"/>
  <c r="AK66" i="55"/>
  <c r="AL66" i="55"/>
  <c r="AM66" i="55"/>
  <c r="AO66" i="55"/>
  <c r="AP66" i="55"/>
  <c r="AQ66" i="55"/>
  <c r="AR66" i="55"/>
  <c r="AS66" i="55"/>
  <c r="AT66" i="55" s="1"/>
  <c r="AU66" i="55"/>
  <c r="AV66" i="55"/>
  <c r="AW66" i="55"/>
  <c r="AX66" i="55"/>
  <c r="AY66" i="55"/>
  <c r="AZ66" i="55"/>
  <c r="BA66" i="55"/>
  <c r="BB66" i="55"/>
  <c r="BC66" i="55"/>
  <c r="BD66" i="55"/>
  <c r="BE66" i="55"/>
  <c r="AF67" i="55"/>
  <c r="AG67" i="55"/>
  <c r="AH67" i="55"/>
  <c r="AI67" i="55"/>
  <c r="AJ67" i="55"/>
  <c r="AK67" i="55"/>
  <c r="AL67" i="55"/>
  <c r="AM67" i="55"/>
  <c r="AN67" i="55"/>
  <c r="AO67" i="55"/>
  <c r="AP67" i="55"/>
  <c r="AQ67" i="55"/>
  <c r="AR67" i="55"/>
  <c r="AS67" i="55"/>
  <c r="AU67" i="55"/>
  <c r="AV67" i="55"/>
  <c r="AW67" i="55"/>
  <c r="AY67" i="55" s="1"/>
  <c r="AX67" i="55"/>
  <c r="AZ67" i="55"/>
  <c r="BA67" i="55"/>
  <c r="BB67" i="55"/>
  <c r="BC67" i="55"/>
  <c r="BE67" i="55"/>
  <c r="AF68" i="55"/>
  <c r="AG68" i="55"/>
  <c r="AH68" i="55"/>
  <c r="AI68" i="55"/>
  <c r="AJ68" i="55"/>
  <c r="AK68" i="55"/>
  <c r="AL68" i="55"/>
  <c r="AM68" i="55"/>
  <c r="AN68" i="55"/>
  <c r="AO68" i="55"/>
  <c r="AP68" i="55"/>
  <c r="AQ68" i="55"/>
  <c r="AR68" i="55"/>
  <c r="AS68" i="55"/>
  <c r="AT68" i="55" s="1"/>
  <c r="AU68" i="55"/>
  <c r="AV68" i="55"/>
  <c r="AW68" i="55"/>
  <c r="AY68" i="55" s="1"/>
  <c r="AX68" i="55"/>
  <c r="AZ68" i="55"/>
  <c r="BA68" i="55"/>
  <c r="BB68" i="55"/>
  <c r="BC68" i="55"/>
  <c r="BD68" i="55"/>
  <c r="BE68" i="55"/>
  <c r="AF69" i="55"/>
  <c r="AG69" i="55"/>
  <c r="AH69" i="55"/>
  <c r="AI69" i="55"/>
  <c r="AJ69" i="55"/>
  <c r="AK69" i="55"/>
  <c r="AL69" i="55"/>
  <c r="AM69" i="55"/>
  <c r="AN69" i="55"/>
  <c r="AO69" i="55"/>
  <c r="AP69" i="55"/>
  <c r="AQ69" i="55"/>
  <c r="AR69" i="55"/>
  <c r="AS69" i="55"/>
  <c r="AT69" i="55"/>
  <c r="AU69" i="55"/>
  <c r="AV69" i="55"/>
  <c r="AW69" i="55"/>
  <c r="AY69" i="55" s="1"/>
  <c r="AX69" i="55"/>
  <c r="AZ69" i="55"/>
  <c r="BA69" i="55"/>
  <c r="BB69" i="55"/>
  <c r="BC69" i="55"/>
  <c r="BD69" i="55"/>
  <c r="BE69" i="55"/>
  <c r="AF70" i="55"/>
  <c r="AG70" i="55"/>
  <c r="AH70" i="55"/>
  <c r="AI70" i="55"/>
  <c r="AJ70" i="55"/>
  <c r="AK70" i="55"/>
  <c r="AL70" i="55"/>
  <c r="AM70" i="55"/>
  <c r="AN70" i="55"/>
  <c r="AO70" i="55"/>
  <c r="AP70" i="55"/>
  <c r="AQ70" i="55"/>
  <c r="AR70" i="55"/>
  <c r="AS70" i="55"/>
  <c r="AT70" i="55"/>
  <c r="AU70" i="55"/>
  <c r="AV70" i="55"/>
  <c r="AW70" i="55"/>
  <c r="AY70" i="55" s="1"/>
  <c r="AX70" i="55"/>
  <c r="AZ70" i="55"/>
  <c r="BA70" i="55"/>
  <c r="BB70" i="55"/>
  <c r="BC70" i="55"/>
  <c r="BD70" i="55"/>
  <c r="BE70" i="55"/>
  <c r="AF71" i="55"/>
  <c r="AG71" i="55"/>
  <c r="AH71" i="55"/>
  <c r="AI71" i="55"/>
  <c r="AJ71" i="55"/>
  <c r="AK71" i="55"/>
  <c r="AL71" i="55"/>
  <c r="AM71" i="55"/>
  <c r="AN71" i="55"/>
  <c r="AO71" i="55"/>
  <c r="AP71" i="55"/>
  <c r="AQ71" i="55"/>
  <c r="AR71" i="55"/>
  <c r="AS71" i="55"/>
  <c r="AU71" i="55"/>
  <c r="AV71" i="55"/>
  <c r="AW71" i="55"/>
  <c r="AX71" i="55"/>
  <c r="AY71" i="55"/>
  <c r="AZ71" i="55"/>
  <c r="BA71" i="55"/>
  <c r="BB71" i="55"/>
  <c r="BC71" i="55"/>
  <c r="BD71" i="55"/>
  <c r="BE71" i="55"/>
  <c r="AF72" i="55"/>
  <c r="AG72" i="55"/>
  <c r="AH72" i="55"/>
  <c r="AI72" i="55"/>
  <c r="AJ72" i="55"/>
  <c r="AK72" i="55"/>
  <c r="AL72" i="55"/>
  <c r="AM72" i="55"/>
  <c r="AN72" i="55"/>
  <c r="AO72" i="55"/>
  <c r="AP72" i="55"/>
  <c r="AQ72" i="55"/>
  <c r="AR72" i="55"/>
  <c r="AT72" i="55" s="1"/>
  <c r="AS72" i="55"/>
  <c r="AU72" i="55"/>
  <c r="AV72" i="55"/>
  <c r="AW72" i="55"/>
  <c r="AX72" i="55"/>
  <c r="AY72" i="55"/>
  <c r="AZ72" i="55"/>
  <c r="BA72" i="55"/>
  <c r="BB72" i="55"/>
  <c r="BC72" i="55"/>
  <c r="BE72" i="55"/>
  <c r="AF73" i="55"/>
  <c r="AG73" i="55"/>
  <c r="AH73" i="55"/>
  <c r="AI73" i="55"/>
  <c r="AJ73" i="55"/>
  <c r="AK73" i="55"/>
  <c r="AL73" i="55"/>
  <c r="AM73" i="55"/>
  <c r="AN73" i="55"/>
  <c r="AO73" i="55"/>
  <c r="AP73" i="55"/>
  <c r="AQ73" i="55"/>
  <c r="AR73" i="55"/>
  <c r="AT73" i="55" s="1"/>
  <c r="AS73" i="55"/>
  <c r="AU73" i="55"/>
  <c r="AV73" i="55"/>
  <c r="AW73" i="55"/>
  <c r="AX73" i="55"/>
  <c r="AY73" i="55"/>
  <c r="AZ73" i="55"/>
  <c r="BA73" i="55"/>
  <c r="BB73" i="55"/>
  <c r="BD73" i="55" s="1"/>
  <c r="BC73" i="55"/>
  <c r="BE73" i="55"/>
  <c r="AF74" i="55"/>
  <c r="AG74" i="55"/>
  <c r="AH74" i="55"/>
  <c r="AI74" i="55"/>
  <c r="AJ74" i="55"/>
  <c r="AK74" i="55"/>
  <c r="AL74" i="55"/>
  <c r="AM74" i="55"/>
  <c r="AN74" i="55"/>
  <c r="AO74" i="55"/>
  <c r="AP74" i="55"/>
  <c r="AQ74" i="55"/>
  <c r="AR74" i="55"/>
  <c r="AT74" i="55" s="1"/>
  <c r="AS74" i="55"/>
  <c r="AU74" i="55"/>
  <c r="AV74" i="55"/>
  <c r="AW74" i="55"/>
  <c r="AX74" i="55"/>
  <c r="AY74" i="55"/>
  <c r="AZ74" i="55"/>
  <c r="BA74" i="55"/>
  <c r="BB74" i="55"/>
  <c r="BC74" i="55"/>
  <c r="BD74" i="55" s="1"/>
  <c r="BE74" i="55"/>
  <c r="AF75" i="55"/>
  <c r="AG75" i="55"/>
  <c r="AH75" i="55"/>
  <c r="AI75" i="55"/>
  <c r="AJ75" i="55"/>
  <c r="AK75" i="55"/>
  <c r="AL75" i="55"/>
  <c r="AM75" i="55"/>
  <c r="AN75" i="55"/>
  <c r="AO75" i="55"/>
  <c r="AP75" i="55"/>
  <c r="AQ75" i="55"/>
  <c r="AR75" i="55"/>
  <c r="AS75" i="55"/>
  <c r="AT75" i="55"/>
  <c r="AU75" i="55"/>
  <c r="AV75" i="55"/>
  <c r="AW75" i="55"/>
  <c r="AX75" i="55"/>
  <c r="AZ75" i="55"/>
  <c r="BA75" i="55"/>
  <c r="BB75" i="55"/>
  <c r="BD75" i="55" s="1"/>
  <c r="BC75" i="55"/>
  <c r="BE75" i="55"/>
  <c r="BP75" i="55"/>
  <c r="AF76" i="55"/>
  <c r="AG76" i="55"/>
  <c r="AH76" i="55"/>
  <c r="AI76" i="55"/>
  <c r="AJ76" i="55"/>
  <c r="AK76" i="55"/>
  <c r="AL76" i="55"/>
  <c r="AM76" i="55"/>
  <c r="AN76" i="55"/>
  <c r="AO76" i="55"/>
  <c r="AP76" i="55"/>
  <c r="AQ76" i="55"/>
  <c r="AR76" i="55"/>
  <c r="AS76" i="55"/>
  <c r="AT76" i="55"/>
  <c r="AU76" i="55"/>
  <c r="AV76" i="55"/>
  <c r="AW76" i="55"/>
  <c r="AY76" i="55" s="1"/>
  <c r="AX76" i="55"/>
  <c r="AZ76" i="55"/>
  <c r="BA76" i="55"/>
  <c r="BB76" i="55"/>
  <c r="BD76" i="55" s="1"/>
  <c r="BC76" i="55"/>
  <c r="BE76" i="55"/>
  <c r="AF77" i="55"/>
  <c r="AG77" i="55"/>
  <c r="AH77" i="55"/>
  <c r="AI77" i="55"/>
  <c r="AJ77" i="55"/>
  <c r="AK77" i="55"/>
  <c r="AL77" i="55"/>
  <c r="AM77" i="55"/>
  <c r="AN77" i="55"/>
  <c r="AO77" i="55"/>
  <c r="AP77" i="55"/>
  <c r="AQ77" i="55"/>
  <c r="AR77" i="55"/>
  <c r="AS77" i="55"/>
  <c r="AU77" i="55"/>
  <c r="AV77" i="55"/>
  <c r="AW77" i="55"/>
  <c r="AY77" i="55" s="1"/>
  <c r="AX77" i="55"/>
  <c r="AZ77" i="55"/>
  <c r="BA77" i="55"/>
  <c r="BB77" i="55"/>
  <c r="BD77" i="55" s="1"/>
  <c r="BC77" i="55"/>
  <c r="BE77" i="55"/>
  <c r="AF78" i="55"/>
  <c r="AG78" i="55"/>
  <c r="AH78" i="55"/>
  <c r="AI78" i="55"/>
  <c r="AJ78" i="55"/>
  <c r="AK78" i="55"/>
  <c r="AL78" i="55"/>
  <c r="AM78" i="55"/>
  <c r="AN78" i="55"/>
  <c r="AO78" i="55"/>
  <c r="AP78" i="55"/>
  <c r="AQ78" i="55"/>
  <c r="AR78" i="55"/>
  <c r="AS78" i="55"/>
  <c r="AU78" i="55"/>
  <c r="AV78" i="55"/>
  <c r="AW78" i="55"/>
  <c r="AX78" i="55"/>
  <c r="AY78" i="55"/>
  <c r="AZ78" i="55"/>
  <c r="BA78" i="55"/>
  <c r="BB78" i="55"/>
  <c r="BD78" i="55" s="1"/>
  <c r="BC78" i="55"/>
  <c r="BE78" i="55"/>
  <c r="AF79" i="55"/>
  <c r="AG79" i="55"/>
  <c r="AH79" i="55"/>
  <c r="AI79" i="55"/>
  <c r="AJ79" i="55"/>
  <c r="AK79" i="55"/>
  <c r="AL79" i="55"/>
  <c r="AM79" i="55"/>
  <c r="AN79" i="55"/>
  <c r="AO79" i="55"/>
  <c r="AP79" i="55"/>
  <c r="AQ79" i="55"/>
  <c r="AR79" i="55"/>
  <c r="AS79" i="55"/>
  <c r="AU79" i="55"/>
  <c r="AV79" i="55"/>
  <c r="AW79" i="55"/>
  <c r="AX79" i="55"/>
  <c r="AY79" i="55"/>
  <c r="AZ79" i="55"/>
  <c r="BA79" i="55"/>
  <c r="BB79" i="55"/>
  <c r="BD79" i="55" s="1"/>
  <c r="BC79" i="55"/>
  <c r="BE79" i="55"/>
  <c r="AF80" i="55"/>
  <c r="AG80" i="55"/>
  <c r="AH80" i="55"/>
  <c r="AI80" i="55"/>
  <c r="AJ80" i="55"/>
  <c r="AK80" i="55"/>
  <c r="AL80" i="55"/>
  <c r="AM80" i="55"/>
  <c r="AN80" i="55"/>
  <c r="AO80" i="55"/>
  <c r="AP80" i="55"/>
  <c r="AQ80" i="55"/>
  <c r="AR80" i="55"/>
  <c r="AS80" i="55"/>
  <c r="AU80" i="55"/>
  <c r="AV80" i="55"/>
  <c r="AW80" i="55"/>
  <c r="AX80" i="55"/>
  <c r="AY80" i="55" s="1"/>
  <c r="AZ80" i="55"/>
  <c r="BA80" i="55"/>
  <c r="BB80" i="55"/>
  <c r="BD80" i="55" s="1"/>
  <c r="BC80" i="55"/>
  <c r="BE80" i="55"/>
  <c r="AF81" i="55"/>
  <c r="AG81" i="55"/>
  <c r="AH81" i="55"/>
  <c r="AI81" i="55"/>
  <c r="AJ81" i="55"/>
  <c r="AK81" i="55"/>
  <c r="AL81" i="55"/>
  <c r="AM81" i="55"/>
  <c r="AN81" i="55"/>
  <c r="AO81" i="55"/>
  <c r="AP81" i="55"/>
  <c r="AQ81" i="55"/>
  <c r="AR81" i="55"/>
  <c r="AT81" i="55" s="1"/>
  <c r="AS81" i="55"/>
  <c r="AU81" i="55"/>
  <c r="AV81" i="55"/>
  <c r="AW81" i="55"/>
  <c r="AY81" i="55" s="1"/>
  <c r="AX81" i="55"/>
  <c r="AZ81" i="55"/>
  <c r="BA81" i="55"/>
  <c r="BB81" i="55"/>
  <c r="BC81" i="55"/>
  <c r="BD81" i="55"/>
  <c r="BE81" i="55"/>
  <c r="AF82" i="55"/>
  <c r="AG82" i="55"/>
  <c r="AH82" i="55"/>
  <c r="AI82" i="55"/>
  <c r="AJ82" i="55"/>
  <c r="AK82" i="55"/>
  <c r="AL82" i="55"/>
  <c r="AM82" i="55"/>
  <c r="AN82" i="55"/>
  <c r="AO82" i="55"/>
  <c r="AP82" i="55"/>
  <c r="AQ82" i="55"/>
  <c r="AR82" i="55"/>
  <c r="AT82" i="55" s="1"/>
  <c r="AS82" i="55"/>
  <c r="AU82" i="55"/>
  <c r="AV82" i="55"/>
  <c r="AW82" i="55"/>
  <c r="AY82" i="55" s="1"/>
  <c r="AX82" i="55"/>
  <c r="AZ82" i="55"/>
  <c r="BA82" i="55"/>
  <c r="BB82" i="55"/>
  <c r="BC82" i="55"/>
  <c r="BD82" i="55"/>
  <c r="BE82" i="55"/>
  <c r="AF83" i="55"/>
  <c r="AG83" i="55"/>
  <c r="AH83" i="55"/>
  <c r="AI83" i="55"/>
  <c r="AJ83" i="55"/>
  <c r="AK83" i="55"/>
  <c r="AL83" i="55"/>
  <c r="AM83" i="55"/>
  <c r="AN83" i="55"/>
  <c r="AO83" i="55"/>
  <c r="AP83" i="55"/>
  <c r="AQ83" i="55"/>
  <c r="AR83" i="55"/>
  <c r="AS83" i="55"/>
  <c r="AT83" i="55"/>
  <c r="AU83" i="55"/>
  <c r="AV83" i="55"/>
  <c r="AW83" i="55"/>
  <c r="AY83" i="55" s="1"/>
  <c r="AX83" i="55"/>
  <c r="AZ83" i="55"/>
  <c r="BA83" i="55"/>
  <c r="BB83" i="55"/>
  <c r="BC83" i="55"/>
  <c r="BD83" i="55"/>
  <c r="BE83" i="55"/>
  <c r="AF84" i="55"/>
  <c r="AG84" i="55"/>
  <c r="AH84" i="55"/>
  <c r="AI84" i="55"/>
  <c r="AJ84" i="55"/>
  <c r="AK84" i="55"/>
  <c r="AL84" i="55"/>
  <c r="AM84" i="55"/>
  <c r="AN84" i="55"/>
  <c r="AO84" i="55"/>
  <c r="AP84" i="55"/>
  <c r="AQ84" i="55"/>
  <c r="AR84" i="55"/>
  <c r="AS84" i="55"/>
  <c r="AT84" i="55"/>
  <c r="AU84" i="55"/>
  <c r="AV84" i="55"/>
  <c r="AW84" i="55"/>
  <c r="AY84" i="55" s="1"/>
  <c r="AX84" i="55"/>
  <c r="AZ84" i="55"/>
  <c r="BA84" i="55"/>
  <c r="BB84" i="55"/>
  <c r="BC84" i="55"/>
  <c r="BD84" i="55"/>
  <c r="BE84" i="55"/>
  <c r="AF85" i="55"/>
  <c r="AG85" i="55"/>
  <c r="AH85" i="55"/>
  <c r="AI85" i="55"/>
  <c r="AJ85" i="55"/>
  <c r="AK85" i="55"/>
  <c r="AL85" i="55"/>
  <c r="AM85" i="55"/>
  <c r="AN85" i="55"/>
  <c r="AO85" i="55"/>
  <c r="AP85" i="55"/>
  <c r="AQ85" i="55"/>
  <c r="AR85" i="55"/>
  <c r="AS85" i="55"/>
  <c r="AT85" i="55"/>
  <c r="AU85" i="55"/>
  <c r="AV85" i="55"/>
  <c r="AW85" i="55"/>
  <c r="AY85" i="55" s="1"/>
  <c r="AX85" i="55"/>
  <c r="AZ85" i="55"/>
  <c r="BA85" i="55"/>
  <c r="BB85" i="55"/>
  <c r="BC85" i="55"/>
  <c r="BD85" i="55"/>
  <c r="BE85" i="55"/>
  <c r="AF86" i="55"/>
  <c r="AG86" i="55"/>
  <c r="AH86" i="55"/>
  <c r="AI86" i="55"/>
  <c r="AJ86" i="55"/>
  <c r="AK86" i="55"/>
  <c r="AL86" i="55"/>
  <c r="AM86" i="55"/>
  <c r="AN86" i="55"/>
  <c r="AO86" i="55"/>
  <c r="AP86" i="55"/>
  <c r="AQ86" i="55"/>
  <c r="AR86" i="55"/>
  <c r="AS86" i="55"/>
  <c r="AU86" i="55"/>
  <c r="AV86" i="55"/>
  <c r="AW86" i="55"/>
  <c r="AX86" i="55"/>
  <c r="AY86" i="55"/>
  <c r="AZ86" i="55"/>
  <c r="BA86" i="55"/>
  <c r="BB86" i="55"/>
  <c r="BD86" i="55" s="1"/>
  <c r="BC86" i="55"/>
  <c r="BE86" i="55"/>
  <c r="AF87" i="55"/>
  <c r="AG87" i="55"/>
  <c r="AH87" i="55"/>
  <c r="AI87" i="55"/>
  <c r="AJ87" i="55"/>
  <c r="AK87" i="55"/>
  <c r="AL87" i="55"/>
  <c r="AM87" i="55"/>
  <c r="AN87" i="55"/>
  <c r="AO87" i="55"/>
  <c r="AP87" i="55"/>
  <c r="AQ87" i="55"/>
  <c r="AR87" i="55"/>
  <c r="AS87" i="55"/>
  <c r="AT87" i="55"/>
  <c r="AU87" i="55"/>
  <c r="AV87" i="55"/>
  <c r="AW87" i="55"/>
  <c r="AX87" i="55"/>
  <c r="AY87" i="55" s="1"/>
  <c r="AZ87" i="55"/>
  <c r="BA87" i="55"/>
  <c r="BB87" i="55"/>
  <c r="BD87" i="55" s="1"/>
  <c r="BC87" i="55"/>
  <c r="BE87" i="55"/>
  <c r="AF88" i="55"/>
  <c r="AG88" i="55"/>
  <c r="AH88" i="55"/>
  <c r="AI88" i="55"/>
  <c r="AJ88" i="55"/>
  <c r="AK88" i="55"/>
  <c r="AL88" i="55"/>
  <c r="AM88" i="55"/>
  <c r="AN88" i="55"/>
  <c r="AO88" i="55"/>
  <c r="AP88" i="55"/>
  <c r="AQ88" i="55"/>
  <c r="AR88" i="55"/>
  <c r="AS88" i="55"/>
  <c r="AU88" i="55"/>
  <c r="AV88" i="55"/>
  <c r="AW88" i="55"/>
  <c r="AX88" i="55"/>
  <c r="AY88" i="55"/>
  <c r="AZ88" i="55"/>
  <c r="BA88" i="55"/>
  <c r="BB88" i="55"/>
  <c r="BD88" i="55" s="1"/>
  <c r="BC88" i="55"/>
  <c r="BE88" i="55"/>
  <c r="AF89" i="55"/>
  <c r="AG89" i="55"/>
  <c r="AH89" i="55"/>
  <c r="AI89" i="55"/>
  <c r="AJ89" i="55"/>
  <c r="AK89" i="55"/>
  <c r="AL89" i="55"/>
  <c r="AM89" i="55"/>
  <c r="AN89" i="55"/>
  <c r="AO89" i="55"/>
  <c r="AP89" i="55"/>
  <c r="AQ89" i="55"/>
  <c r="AR89" i="55"/>
  <c r="AT89" i="55" s="1"/>
  <c r="AS89" i="55"/>
  <c r="AU89" i="55"/>
  <c r="AV89" i="55"/>
  <c r="AW89" i="55"/>
  <c r="AX89" i="55"/>
  <c r="AY89" i="55"/>
  <c r="AZ89" i="55"/>
  <c r="BA89" i="55"/>
  <c r="BB89" i="55"/>
  <c r="BC89" i="55"/>
  <c r="BD89" i="55"/>
  <c r="BE89" i="55"/>
  <c r="AF90" i="55"/>
  <c r="AG90" i="55"/>
  <c r="AH90" i="55"/>
  <c r="AI90" i="55"/>
  <c r="AJ90" i="55"/>
  <c r="AK90" i="55"/>
  <c r="AL90" i="55"/>
  <c r="AM90" i="55"/>
  <c r="AN90" i="55"/>
  <c r="AO90" i="55"/>
  <c r="AP90" i="55"/>
  <c r="AQ90" i="55"/>
  <c r="AR90" i="55"/>
  <c r="AT90" i="55" s="1"/>
  <c r="AS90" i="55"/>
  <c r="AU90" i="55"/>
  <c r="AV90" i="55"/>
  <c r="AW90" i="55"/>
  <c r="AX90" i="55"/>
  <c r="AY90" i="55"/>
  <c r="AZ90" i="55"/>
  <c r="BA90" i="55"/>
  <c r="BB90" i="55"/>
  <c r="BC90" i="55"/>
  <c r="BD90" i="55"/>
  <c r="BE90" i="55"/>
  <c r="AF91" i="55"/>
  <c r="AG91" i="55"/>
  <c r="AH91" i="55"/>
  <c r="AI91" i="55"/>
  <c r="AJ91" i="55"/>
  <c r="AK91" i="55"/>
  <c r="AL91" i="55"/>
  <c r="AM91" i="55"/>
  <c r="AN91" i="55"/>
  <c r="AO91" i="55"/>
  <c r="AP91" i="55"/>
  <c r="AQ91" i="55"/>
  <c r="AR91" i="55"/>
  <c r="AS91" i="55"/>
  <c r="AT91" i="55"/>
  <c r="AU91" i="55"/>
  <c r="AV91" i="55"/>
  <c r="AW91" i="55"/>
  <c r="AY91" i="55" s="1"/>
  <c r="AX91" i="55"/>
  <c r="AZ91" i="55"/>
  <c r="BA91" i="55"/>
  <c r="BB91" i="55"/>
  <c r="BC91" i="55"/>
  <c r="BD91" i="55" s="1"/>
  <c r="BE91" i="55"/>
  <c r="AF92" i="55"/>
  <c r="AG92" i="55"/>
  <c r="AH92" i="55"/>
  <c r="AI92" i="55"/>
  <c r="AJ92" i="55"/>
  <c r="AK92" i="55"/>
  <c r="AL92" i="55"/>
  <c r="AM92" i="55"/>
  <c r="AN92" i="55"/>
  <c r="AO92" i="55"/>
  <c r="AP92" i="55"/>
  <c r="AQ92" i="55"/>
  <c r="AR92" i="55"/>
  <c r="AS92" i="55"/>
  <c r="AT92" i="55"/>
  <c r="AU92" i="55"/>
  <c r="AV92" i="55"/>
  <c r="AW92" i="55"/>
  <c r="AY92" i="55" s="1"/>
  <c r="AX92" i="55"/>
  <c r="AZ92" i="55"/>
  <c r="BA92" i="55"/>
  <c r="BB92" i="55"/>
  <c r="BD92" i="55" s="1"/>
  <c r="BC92" i="55"/>
  <c r="BE92" i="55"/>
  <c r="AF93" i="55"/>
  <c r="AG93" i="55"/>
  <c r="AH93" i="55"/>
  <c r="AI93" i="55"/>
  <c r="AJ93" i="55"/>
  <c r="AK93" i="55"/>
  <c r="AL93" i="55"/>
  <c r="AM93" i="55"/>
  <c r="AN93" i="55"/>
  <c r="AO93" i="55"/>
  <c r="AP93" i="55"/>
  <c r="AQ93" i="55"/>
  <c r="AR93" i="55"/>
  <c r="AS93" i="55"/>
  <c r="AU93" i="55"/>
  <c r="AV93" i="55"/>
  <c r="AW93" i="55"/>
  <c r="AY93" i="55" s="1"/>
  <c r="AX93" i="55"/>
  <c r="AZ93" i="55"/>
  <c r="BA93" i="55"/>
  <c r="BB93" i="55"/>
  <c r="BD93" i="55" s="1"/>
  <c r="BC93" i="55"/>
  <c r="BE93" i="55"/>
  <c r="AF94" i="55"/>
  <c r="AG94" i="55"/>
  <c r="AH94" i="55"/>
  <c r="AI94" i="55"/>
  <c r="AJ94" i="55"/>
  <c r="AK94" i="55"/>
  <c r="AL94" i="55"/>
  <c r="AM94" i="55"/>
  <c r="AN94" i="55"/>
  <c r="AO94" i="55"/>
  <c r="AP94" i="55"/>
  <c r="AQ94" i="55"/>
  <c r="AR94" i="55"/>
  <c r="AS94" i="55"/>
  <c r="AT94" i="55"/>
  <c r="AU94" i="55"/>
  <c r="AV94" i="55"/>
  <c r="AW94" i="55"/>
  <c r="AX94" i="55"/>
  <c r="AY94" i="55"/>
  <c r="AZ94" i="55"/>
  <c r="BA94" i="55"/>
  <c r="BB94" i="55"/>
  <c r="BD94" i="55" s="1"/>
  <c r="BC94" i="55"/>
  <c r="BE94" i="55"/>
  <c r="AF95" i="55"/>
  <c r="AG95" i="55"/>
  <c r="AH95" i="55"/>
  <c r="AI95" i="55"/>
  <c r="AJ95" i="55"/>
  <c r="AK95" i="55"/>
  <c r="AL95" i="55"/>
  <c r="AM95" i="55"/>
  <c r="AN95" i="55"/>
  <c r="AO95" i="55"/>
  <c r="AP95" i="55"/>
  <c r="AQ95" i="55"/>
  <c r="AR95" i="55"/>
  <c r="AS95" i="55"/>
  <c r="AT95" i="55"/>
  <c r="AU95" i="55"/>
  <c r="AV95" i="55"/>
  <c r="AW95" i="55"/>
  <c r="AX95" i="55"/>
  <c r="AY95" i="55" s="1"/>
  <c r="AZ95" i="55"/>
  <c r="BA95" i="55"/>
  <c r="BB95" i="55"/>
  <c r="BC95" i="55"/>
  <c r="BE95" i="55"/>
  <c r="BP95" i="55"/>
  <c r="AF96" i="55"/>
  <c r="AG96" i="55"/>
  <c r="AH96" i="55"/>
  <c r="AI96" i="55"/>
  <c r="AJ96" i="55"/>
  <c r="AK96" i="55"/>
  <c r="AL96" i="55"/>
  <c r="AM96" i="55"/>
  <c r="AN96" i="55"/>
  <c r="AO96" i="55"/>
  <c r="AP96" i="55"/>
  <c r="AQ96" i="55"/>
  <c r="AR96" i="55"/>
  <c r="AT96" i="55" s="1"/>
  <c r="AS96" i="55"/>
  <c r="AU96" i="55"/>
  <c r="AV96" i="55"/>
  <c r="AW96" i="55"/>
  <c r="AX96" i="55"/>
  <c r="AY96" i="55"/>
  <c r="AZ96" i="55"/>
  <c r="BA96" i="55"/>
  <c r="BB96" i="55"/>
  <c r="BD96" i="55" s="1"/>
  <c r="BC96" i="55"/>
  <c r="BE96" i="55"/>
  <c r="AF97" i="55"/>
  <c r="AG97" i="55"/>
  <c r="AH97" i="55"/>
  <c r="AI97" i="55"/>
  <c r="AJ97" i="55"/>
  <c r="AK97" i="55"/>
  <c r="AL97" i="55"/>
  <c r="AM97" i="55"/>
  <c r="AN97" i="55"/>
  <c r="AO97" i="55"/>
  <c r="AP97" i="55"/>
  <c r="AQ97" i="55"/>
  <c r="AR97" i="55"/>
  <c r="AS97" i="55"/>
  <c r="AU97" i="55"/>
  <c r="AV97" i="55"/>
  <c r="AW97" i="55"/>
  <c r="AY97" i="55" s="1"/>
  <c r="AX97" i="55"/>
  <c r="AZ97" i="55"/>
  <c r="BA97" i="55"/>
  <c r="BB97" i="55"/>
  <c r="BC97" i="55"/>
  <c r="BD97" i="55"/>
  <c r="BE97" i="55"/>
  <c r="AF98" i="55"/>
  <c r="AG98" i="55"/>
  <c r="AH98" i="55"/>
  <c r="AI98" i="55"/>
  <c r="AJ98" i="55"/>
  <c r="AK98" i="55"/>
  <c r="AL98" i="55"/>
  <c r="AM98" i="55"/>
  <c r="AN98" i="55"/>
  <c r="AO98" i="55"/>
  <c r="AP98" i="55"/>
  <c r="AQ98" i="55"/>
  <c r="AR98" i="55"/>
  <c r="AT98" i="55" s="1"/>
  <c r="AS98" i="55"/>
  <c r="AU98" i="55"/>
  <c r="AV98" i="55"/>
  <c r="AW98" i="55"/>
  <c r="AX98" i="55"/>
  <c r="AY98" i="55"/>
  <c r="AZ98" i="55"/>
  <c r="BA98" i="55"/>
  <c r="BB98" i="55"/>
  <c r="BC98" i="55"/>
  <c r="BD98" i="55" s="1"/>
  <c r="BE98" i="55"/>
  <c r="AF99" i="55"/>
  <c r="AG99" i="55"/>
  <c r="AH99" i="55"/>
  <c r="AI99" i="55"/>
  <c r="AJ99" i="55"/>
  <c r="AK99" i="55"/>
  <c r="AL99" i="55"/>
  <c r="AM99" i="55"/>
  <c r="AN99" i="55"/>
  <c r="AO99" i="55"/>
  <c r="AP99" i="55"/>
  <c r="AQ99" i="55"/>
  <c r="AR99" i="55"/>
  <c r="AS99" i="55"/>
  <c r="AT99" i="55"/>
  <c r="AU99" i="55"/>
  <c r="AV99" i="55"/>
  <c r="AW99" i="55"/>
  <c r="AX99" i="55"/>
  <c r="AZ99" i="55"/>
  <c r="BA99" i="55"/>
  <c r="BB99" i="55"/>
  <c r="BC99" i="55"/>
  <c r="BD99" i="55"/>
  <c r="BE99" i="55"/>
  <c r="AF100" i="55"/>
  <c r="AG100" i="55"/>
  <c r="AH100" i="55"/>
  <c r="AI100" i="55"/>
  <c r="AJ100" i="55"/>
  <c r="AK100" i="55"/>
  <c r="AL100" i="55"/>
  <c r="AM100" i="55"/>
  <c r="AN100" i="55"/>
  <c r="AO100" i="55"/>
  <c r="AP100" i="55"/>
  <c r="AQ100" i="55"/>
  <c r="AR100" i="55"/>
  <c r="AS100" i="55"/>
  <c r="AT100" i="55" s="1"/>
  <c r="AU100" i="55"/>
  <c r="AV100" i="55"/>
  <c r="AW100" i="55"/>
  <c r="AX100" i="55"/>
  <c r="AZ100" i="55"/>
  <c r="BA100" i="55"/>
  <c r="BB100" i="55"/>
  <c r="BD100" i="55" s="1"/>
  <c r="BC100" i="55"/>
  <c r="BE100" i="55"/>
  <c r="AF101" i="55"/>
  <c r="AG101" i="55"/>
  <c r="AH101" i="55"/>
  <c r="AI101" i="55"/>
  <c r="AJ101" i="55"/>
  <c r="AK101" i="55"/>
  <c r="AL101" i="55"/>
  <c r="AM101" i="55"/>
  <c r="AN101" i="55"/>
  <c r="AO101" i="55"/>
  <c r="AP101" i="55"/>
  <c r="AQ101" i="55"/>
  <c r="AR101" i="55"/>
  <c r="AS101" i="55"/>
  <c r="AT101" i="55"/>
  <c r="AU101" i="55"/>
  <c r="AV101" i="55"/>
  <c r="AW101" i="55"/>
  <c r="AY101" i="55" s="1"/>
  <c r="AX101" i="55"/>
  <c r="AZ101" i="55"/>
  <c r="BA101" i="55"/>
  <c r="BB101" i="55"/>
  <c r="BC101" i="55"/>
  <c r="BD101" i="55"/>
  <c r="BE101" i="55"/>
  <c r="AF102" i="55"/>
  <c r="AG102" i="55"/>
  <c r="AH102" i="55"/>
  <c r="AI102" i="55"/>
  <c r="AJ102" i="55"/>
  <c r="AK102" i="55"/>
  <c r="AL102" i="55"/>
  <c r="AM102" i="55"/>
  <c r="AN102" i="55"/>
  <c r="AO102" i="55"/>
  <c r="AP102" i="55"/>
  <c r="AQ102" i="55"/>
  <c r="AR102" i="55"/>
  <c r="AS102" i="55"/>
  <c r="AU102" i="55"/>
  <c r="AV102" i="55"/>
  <c r="AW102" i="55"/>
  <c r="AX102" i="55"/>
  <c r="AY102" i="55"/>
  <c r="AZ102" i="55"/>
  <c r="BA102" i="55"/>
  <c r="BB102" i="55"/>
  <c r="BC102" i="55"/>
  <c r="BD102" i="55"/>
  <c r="BE102" i="55"/>
  <c r="AF103" i="55"/>
  <c r="AG103" i="55"/>
  <c r="AH103" i="55"/>
  <c r="AI103" i="55"/>
  <c r="AJ103" i="55"/>
  <c r="AK103" i="55"/>
  <c r="AL103" i="55"/>
  <c r="AM103" i="55"/>
  <c r="AN103" i="55"/>
  <c r="AO103" i="55"/>
  <c r="AP103" i="55"/>
  <c r="AQ103" i="55"/>
  <c r="AR103" i="55"/>
  <c r="AS103" i="55"/>
  <c r="AU103" i="55"/>
  <c r="AV103" i="55"/>
  <c r="AW103" i="55"/>
  <c r="AX103" i="55"/>
  <c r="AY103" i="55"/>
  <c r="AZ103" i="55"/>
  <c r="BA103" i="55"/>
  <c r="BB103" i="55"/>
  <c r="BD103" i="55" s="1"/>
  <c r="BC103" i="55"/>
  <c r="BE103" i="55"/>
  <c r="AF104" i="55"/>
  <c r="AG104" i="55"/>
  <c r="AH104" i="55"/>
  <c r="AI104" i="55"/>
  <c r="AJ104" i="55"/>
  <c r="AK104" i="55"/>
  <c r="AL104" i="55"/>
  <c r="AM104" i="55"/>
  <c r="AN104" i="55"/>
  <c r="AO104" i="55"/>
  <c r="AP104" i="55"/>
  <c r="AQ104" i="55"/>
  <c r="AR104" i="55"/>
  <c r="AS104" i="55"/>
  <c r="AT104" i="55"/>
  <c r="AU104" i="55"/>
  <c r="AV104" i="55"/>
  <c r="AW104" i="55"/>
  <c r="AY104" i="55" s="1"/>
  <c r="AX104" i="55"/>
  <c r="AZ104" i="55"/>
  <c r="BA104" i="55"/>
  <c r="BB104" i="55"/>
  <c r="BD104" i="55" s="1"/>
  <c r="BC104" i="55"/>
  <c r="BE104" i="55"/>
  <c r="AF105" i="55"/>
  <c r="AG105" i="55"/>
  <c r="AH105" i="55"/>
  <c r="AI105" i="55"/>
  <c r="AJ105" i="55"/>
  <c r="AK105" i="55"/>
  <c r="AL105" i="55"/>
  <c r="AM105" i="55"/>
  <c r="AN105" i="55"/>
  <c r="AO105" i="55"/>
  <c r="AP105" i="55"/>
  <c r="AQ105" i="55"/>
  <c r="AR105" i="55"/>
  <c r="AT105" i="55" s="1"/>
  <c r="AS105" i="55"/>
  <c r="AU105" i="55"/>
  <c r="AV105" i="55"/>
  <c r="AW105" i="55"/>
  <c r="AX105" i="55"/>
  <c r="AY105" i="55"/>
  <c r="AZ105" i="55"/>
  <c r="BA105" i="55"/>
  <c r="BB105" i="55"/>
  <c r="BC105" i="55"/>
  <c r="BD105" i="55"/>
  <c r="BE105" i="55"/>
  <c r="AF106" i="55"/>
  <c r="AG106" i="55"/>
  <c r="AH106" i="55"/>
  <c r="AI106" i="55"/>
  <c r="AJ106" i="55"/>
  <c r="AK106" i="55"/>
  <c r="AL106" i="55"/>
  <c r="AM106" i="55"/>
  <c r="AN106" i="55"/>
  <c r="AO106" i="55"/>
  <c r="AP106" i="55"/>
  <c r="AQ106" i="55"/>
  <c r="AR106" i="55"/>
  <c r="AT106" i="55" s="1"/>
  <c r="AS106" i="55"/>
  <c r="AU106" i="55"/>
  <c r="AV106" i="55"/>
  <c r="AW106" i="55"/>
  <c r="AY106" i="55" s="1"/>
  <c r="AX106" i="55"/>
  <c r="AZ106" i="55"/>
  <c r="BA106" i="55"/>
  <c r="BB106" i="55"/>
  <c r="BC106" i="55"/>
  <c r="BD106" i="55"/>
  <c r="BE106" i="55"/>
  <c r="AF107" i="55"/>
  <c r="AG107" i="55"/>
  <c r="AH107" i="55"/>
  <c r="AI107" i="55"/>
  <c r="AJ107" i="55"/>
  <c r="AK107" i="55"/>
  <c r="AL107" i="55"/>
  <c r="AM107" i="55"/>
  <c r="AN107" i="55"/>
  <c r="AO107" i="55"/>
  <c r="AP107" i="55"/>
  <c r="AQ107" i="55"/>
  <c r="AR107" i="55"/>
  <c r="AS107" i="55"/>
  <c r="AT107" i="55"/>
  <c r="AU107" i="55"/>
  <c r="AV107" i="55"/>
  <c r="AW107" i="55"/>
  <c r="AX107" i="55"/>
  <c r="AY107" i="55"/>
  <c r="AZ107" i="55"/>
  <c r="BA107" i="55"/>
  <c r="BB107" i="55"/>
  <c r="BD107" i="55" s="1"/>
  <c r="BC107" i="55"/>
  <c r="BE107" i="55"/>
  <c r="AF108" i="55"/>
  <c r="AG108" i="55"/>
  <c r="AH108" i="55"/>
  <c r="AI108" i="55"/>
  <c r="AJ108" i="55"/>
  <c r="AK108" i="55"/>
  <c r="AL108" i="55"/>
  <c r="AM108" i="55"/>
  <c r="AN108" i="55"/>
  <c r="AO108" i="55"/>
  <c r="AP108" i="55"/>
  <c r="AQ108" i="55"/>
  <c r="AR108" i="55"/>
  <c r="AS108" i="55"/>
  <c r="AT108" i="55"/>
  <c r="AU108" i="55"/>
  <c r="AV108" i="55"/>
  <c r="AW108" i="55"/>
  <c r="AY108" i="55" s="1"/>
  <c r="AX108" i="55"/>
  <c r="AZ108" i="55"/>
  <c r="BA108" i="55"/>
  <c r="BB108" i="55"/>
  <c r="BC108" i="55"/>
  <c r="BD108" i="55"/>
  <c r="BE108" i="55"/>
  <c r="BE9" i="55"/>
  <c r="BA9" i="55"/>
  <c r="BB9" i="55"/>
  <c r="BC9" i="55"/>
  <c r="AZ9" i="55"/>
  <c r="AV9" i="55"/>
  <c r="AW9" i="55"/>
  <c r="AX9" i="55"/>
  <c r="AU9" i="55"/>
  <c r="AG9" i="55"/>
  <c r="BK9" i="55" s="1" a="1"/>
  <c r="BK9" i="55" s="1"/>
  <c r="AH9" i="55"/>
  <c r="AI9" i="55"/>
  <c r="AJ9" i="55"/>
  <c r="AK9" i="55"/>
  <c r="AL9" i="55"/>
  <c r="AM9" i="55"/>
  <c r="AN9" i="55"/>
  <c r="AO9" i="55"/>
  <c r="AP9" i="55"/>
  <c r="AQ9" i="55"/>
  <c r="AR9" i="55"/>
  <c r="BC9" i="63" l="1"/>
  <c r="BD9" i="63"/>
  <c r="BG9" i="55"/>
  <c r="BI9" i="55" s="1"/>
  <c r="BJ9" i="55" a="1"/>
  <c r="BJ9" i="55" s="1"/>
  <c r="BL103" i="55"/>
  <c r="BR103" i="55" s="1"/>
  <c r="BQ103" i="55"/>
  <c r="BQ75" i="55"/>
  <c r="BL75" i="55"/>
  <c r="BO75" i="55" s="1" a="1"/>
  <c r="BO75" i="55" s="1"/>
  <c r="BQ100" i="55"/>
  <c r="BQ56" i="55"/>
  <c r="BQ52" i="55"/>
  <c r="BQ28" i="55"/>
  <c r="BL58" i="55"/>
  <c r="BQ88" i="55"/>
  <c r="BQ44" i="55"/>
  <c r="BQ63" i="55"/>
  <c r="BQ96" i="55"/>
  <c r="BQ11" i="55"/>
  <c r="BL93" i="55"/>
  <c r="BO93" i="55" s="1" a="1"/>
  <c r="BO93" i="55" s="1"/>
  <c r="BL67" i="55"/>
  <c r="BR67" i="55" s="1"/>
  <c r="BL86" i="55"/>
  <c r="BL73" i="55"/>
  <c r="BL54" i="55"/>
  <c r="BQ105" i="55"/>
  <c r="BQ73" i="55"/>
  <c r="BQ104" i="55"/>
  <c r="BQ60" i="55"/>
  <c r="BQ12" i="55"/>
  <c r="BQ93" i="55"/>
  <c r="BQ84" i="55"/>
  <c r="BQ80" i="55"/>
  <c r="BP92" i="55"/>
  <c r="BL92" i="55"/>
  <c r="BO92" i="55" s="1" a="1"/>
  <c r="BO92" i="55" s="1"/>
  <c r="BL60" i="55"/>
  <c r="BR60" i="55" s="1"/>
  <c r="BP60" i="55"/>
  <c r="BL41" i="55"/>
  <c r="BN41" i="55" s="1" a="1"/>
  <c r="BN41" i="55" s="1"/>
  <c r="BP41" i="55"/>
  <c r="BL14" i="55"/>
  <c r="BR14" i="55" s="1"/>
  <c r="BL64" i="55"/>
  <c r="BL32" i="55"/>
  <c r="BP32" i="55"/>
  <c r="BL76" i="55"/>
  <c r="BO76" i="55" s="1" a="1"/>
  <c r="BO76" i="55" s="1"/>
  <c r="BP76" i="55"/>
  <c r="BP44" i="55"/>
  <c r="BL44" i="55"/>
  <c r="BP88" i="55"/>
  <c r="BL88" i="55"/>
  <c r="BR88" i="55" s="1"/>
  <c r="BP62" i="55"/>
  <c r="BL62" i="55"/>
  <c r="BR62" i="55" s="1"/>
  <c r="BL38" i="55"/>
  <c r="BO38" i="55" s="1" a="1"/>
  <c r="BO38" i="55" s="1"/>
  <c r="BQ38" i="55"/>
  <c r="BP83" i="55"/>
  <c r="BP67" i="55"/>
  <c r="BL43" i="55"/>
  <c r="BO43" i="55" s="1" a="1"/>
  <c r="BO43" i="55" s="1"/>
  <c r="BP14" i="55"/>
  <c r="BP54" i="55"/>
  <c r="BP16" i="55"/>
  <c r="BL19" i="55"/>
  <c r="BP38" i="55"/>
  <c r="BP90" i="55"/>
  <c r="BP106" i="55"/>
  <c r="BP98" i="55"/>
  <c r="BL31" i="55"/>
  <c r="BO31" i="55" s="1" a="1"/>
  <c r="BO31" i="55" s="1"/>
  <c r="BP30" i="55"/>
  <c r="BP108" i="55"/>
  <c r="BL108" i="55"/>
  <c r="BL57" i="55"/>
  <c r="BP57" i="55"/>
  <c r="BL107" i="55"/>
  <c r="BL84" i="55"/>
  <c r="BP84" i="55"/>
  <c r="BL102" i="55"/>
  <c r="BP102" i="55"/>
  <c r="BP91" i="55"/>
  <c r="BP99" i="55"/>
  <c r="BL99" i="55"/>
  <c r="BL63" i="55"/>
  <c r="BP63" i="55"/>
  <c r="BL79" i="55"/>
  <c r="BP79" i="55"/>
  <c r="BL96" i="55"/>
  <c r="BP96" i="55"/>
  <c r="BP101" i="55"/>
  <c r="BL101" i="55"/>
  <c r="BQ53" i="55"/>
  <c r="BL53" i="55"/>
  <c r="BQ107" i="55"/>
  <c r="AT103" i="55"/>
  <c r="BQ90" i="55"/>
  <c r="BQ83" i="55"/>
  <c r="AT77" i="55"/>
  <c r="AT67" i="55"/>
  <c r="BL65" i="55"/>
  <c r="BP64" i="55"/>
  <c r="BD54" i="55"/>
  <c r="AT52" i="55"/>
  <c r="BR86" i="55"/>
  <c r="BQ82" i="55"/>
  <c r="BQ81" i="55"/>
  <c r="BN73" i="55" a="1"/>
  <c r="BN73" i="55" s="1"/>
  <c r="BR73" i="55"/>
  <c r="BL71" i="55"/>
  <c r="BP71" i="55"/>
  <c r="BQ70" i="55"/>
  <c r="BD67" i="55"/>
  <c r="BN58" i="55" a="1"/>
  <c r="BN58" i="55" s="1"/>
  <c r="BO58" i="55" a="1"/>
  <c r="BO58" i="55" s="1"/>
  <c r="AT56" i="55"/>
  <c r="BQ46" i="55"/>
  <c r="AT88" i="55"/>
  <c r="BL78" i="55"/>
  <c r="BN76" i="55" a="1"/>
  <c r="BN76" i="55" s="1"/>
  <c r="BQ72" i="55"/>
  <c r="BL35" i="55"/>
  <c r="BP35" i="55"/>
  <c r="BL25" i="55"/>
  <c r="BP25" i="55"/>
  <c r="BP74" i="55"/>
  <c r="BL74" i="55"/>
  <c r="BL66" i="55"/>
  <c r="BO54" i="55" a="1"/>
  <c r="BO54" i="55" s="1"/>
  <c r="BR54" i="55"/>
  <c r="BP24" i="55"/>
  <c r="BO64" i="55" a="1"/>
  <c r="BO64" i="55" s="1"/>
  <c r="BN64" i="55" a="1"/>
  <c r="BN64" i="55" s="1"/>
  <c r="BD62" i="55"/>
  <c r="BN62" i="55" s="1" a="1"/>
  <c r="BN62" i="55" s="1"/>
  <c r="BR58" i="55"/>
  <c r="BL52" i="55"/>
  <c r="BP52" i="55"/>
  <c r="AY38" i="55"/>
  <c r="BQ21" i="55"/>
  <c r="AY100" i="55"/>
  <c r="BL94" i="55"/>
  <c r="BP93" i="55"/>
  <c r="BD95" i="55"/>
  <c r="BQ89" i="55"/>
  <c r="BO103" i="55" a="1"/>
  <c r="BO103" i="55" s="1"/>
  <c r="AT97" i="55"/>
  <c r="BL95" i="55"/>
  <c r="BP94" i="55"/>
  <c r="BR92" i="55"/>
  <c r="BL87" i="55"/>
  <c r="BL85" i="55"/>
  <c r="BP73" i="55"/>
  <c r="BD59" i="55"/>
  <c r="AT57" i="55"/>
  <c r="BL56" i="55"/>
  <c r="BP56" i="55"/>
  <c r="AT53" i="55"/>
  <c r="BP47" i="55"/>
  <c r="BL47" i="55"/>
  <c r="BP107" i="55"/>
  <c r="BP103" i="55"/>
  <c r="BL77" i="55"/>
  <c r="AT102" i="55"/>
  <c r="BL100" i="55"/>
  <c r="AY99" i="55"/>
  <c r="AT93" i="55"/>
  <c r="BN93" i="55" s="1" a="1"/>
  <c r="BN93" i="55" s="1"/>
  <c r="BQ91" i="55"/>
  <c r="BL90" i="55"/>
  <c r="BO86" i="55" a="1"/>
  <c r="BO86" i="55" s="1"/>
  <c r="AT80" i="55"/>
  <c r="AT79" i="55"/>
  <c r="BP78" i="55"/>
  <c r="BR64" i="55"/>
  <c r="BO62" i="55" a="1"/>
  <c r="BO62" i="55" s="1"/>
  <c r="BQ61" i="55"/>
  <c r="BP58" i="55"/>
  <c r="AT42" i="55"/>
  <c r="BL40" i="55"/>
  <c r="BP40" i="55"/>
  <c r="BD27" i="55"/>
  <c r="BO14" i="55" a="1"/>
  <c r="BO14" i="55" s="1"/>
  <c r="BP86" i="55"/>
  <c r="BL105" i="55"/>
  <c r="BN103" i="55" a="1"/>
  <c r="BN103" i="55" s="1"/>
  <c r="BL98" i="55"/>
  <c r="BO88" i="55" a="1"/>
  <c r="BO88" i="55" s="1"/>
  <c r="AT86" i="55"/>
  <c r="BN86" i="55" s="1" a="1"/>
  <c r="BN86" i="55" s="1"/>
  <c r="BL80" i="55"/>
  <c r="BP80" i="55"/>
  <c r="AT78" i="55"/>
  <c r="BR75" i="55"/>
  <c r="BN75" i="55" a="1"/>
  <c r="BN75" i="55" s="1"/>
  <c r="BO73" i="55" a="1"/>
  <c r="BO73" i="55" s="1"/>
  <c r="BL69" i="55"/>
  <c r="BP69" i="55"/>
  <c r="AT65" i="55"/>
  <c r="AY61" i="55"/>
  <c r="BL59" i="55"/>
  <c r="BQ36" i="55"/>
  <c r="AT33" i="55"/>
  <c r="BD15" i="55"/>
  <c r="BQ49" i="55"/>
  <c r="BD64" i="55"/>
  <c r="BD58" i="55"/>
  <c r="BQ55" i="55"/>
  <c r="AY54" i="55"/>
  <c r="BN54" i="55" s="1" a="1"/>
  <c r="BN54" i="55" s="1"/>
  <c r="BL23" i="55"/>
  <c r="BP23" i="55"/>
  <c r="AY21" i="55"/>
  <c r="AY75" i="55"/>
  <c r="BD72" i="55"/>
  <c r="AT71" i="55"/>
  <c r="AT61" i="55"/>
  <c r="AY56" i="55"/>
  <c r="AT50" i="55"/>
  <c r="BQ48" i="55"/>
  <c r="AT28" i="55"/>
  <c r="AY23" i="55"/>
  <c r="AT17" i="55"/>
  <c r="BL16" i="55"/>
  <c r="BD63" i="55"/>
  <c r="BL50" i="55"/>
  <c r="BP50" i="55"/>
  <c r="BL42" i="55"/>
  <c r="BP42" i="55"/>
  <c r="BP39" i="55"/>
  <c r="BL39" i="55"/>
  <c r="AT32" i="55"/>
  <c r="AT19" i="55"/>
  <c r="BL12" i="55"/>
  <c r="BL18" i="55"/>
  <c r="BP18" i="55"/>
  <c r="AT10" i="55"/>
  <c r="BQ20" i="55"/>
  <c r="AT13" i="55"/>
  <c r="BD11" i="55"/>
  <c r="AY64" i="55"/>
  <c r="AT43" i="55"/>
  <c r="AT34" i="55"/>
  <c r="BD31" i="55"/>
  <c r="BN31" i="55" s="1" a="1"/>
  <c r="BN31" i="55" s="1"/>
  <c r="BQ24" i="55"/>
  <c r="AY20" i="55"/>
  <c r="AT16" i="55"/>
  <c r="BR43" i="55"/>
  <c r="BN43" i="55" a="1"/>
  <c r="BN43" i="55" s="1"/>
  <c r="BD39" i="55"/>
  <c r="AY37" i="55"/>
  <c r="BD35" i="55"/>
  <c r="AT35" i="55"/>
  <c r="BO32" i="55" a="1"/>
  <c r="BO32" i="55" s="1"/>
  <c r="BR32" i="55"/>
  <c r="AT18" i="55"/>
  <c r="BL17" i="55"/>
  <c r="BP17" i="55"/>
  <c r="BD14" i="55"/>
  <c r="BL11" i="55"/>
  <c r="BP11" i="55"/>
  <c r="BD51" i="55"/>
  <c r="BQ37" i="55"/>
  <c r="AY30" i="55"/>
  <c r="AT29" i="55"/>
  <c r="BP22" i="55"/>
  <c r="BL22" i="55"/>
  <c r="BL26" i="55"/>
  <c r="BP26" i="55"/>
  <c r="AY39" i="55"/>
  <c r="BL34" i="55"/>
  <c r="BP34" i="55"/>
  <c r="BN32" i="55" a="1"/>
  <c r="BN32" i="55" s="1"/>
  <c r="BL27" i="55"/>
  <c r="BD26" i="55"/>
  <c r="BL15" i="55"/>
  <c r="BQ13" i="55"/>
  <c r="BL10" i="55"/>
  <c r="BP10" i="55"/>
  <c r="BQ45" i="55"/>
  <c r="BL33" i="55"/>
  <c r="AT26" i="55"/>
  <c r="AT25" i="55"/>
  <c r="BD24" i="55"/>
  <c r="AT20" i="55"/>
  <c r="BN19" i="55" a="1"/>
  <c r="BN19" i="55" s="1"/>
  <c r="AY15" i="55"/>
  <c r="AY13" i="55"/>
  <c r="AT36" i="55"/>
  <c r="BQ30" i="55"/>
  <c r="BQ29" i="55"/>
  <c r="BE9" i="63" l="1"/>
  <c r="BN38" i="55" a="1"/>
  <c r="BN38" i="55" s="1"/>
  <c r="BR38" i="55"/>
  <c r="BR93" i="55"/>
  <c r="BN60" i="55" a="1"/>
  <c r="BN60" i="55" s="1"/>
  <c r="BO60" i="55" a="1"/>
  <c r="BO60" i="55" s="1"/>
  <c r="BN92" i="55" a="1"/>
  <c r="BN92" i="55" s="1"/>
  <c r="BO67" i="55" a="1"/>
  <c r="BO67" i="55" s="1"/>
  <c r="BR44" i="55"/>
  <c r="BO44" i="55" a="1"/>
  <c r="BO44" i="55" s="1"/>
  <c r="BR41" i="55"/>
  <c r="BO41" i="55" a="1"/>
  <c r="BO41" i="55" s="1"/>
  <c r="BR76" i="55"/>
  <c r="BR19" i="55"/>
  <c r="BO19" i="55" a="1"/>
  <c r="BO19" i="55" s="1"/>
  <c r="BN14" i="55" a="1"/>
  <c r="BN14" i="55" s="1"/>
  <c r="BR31" i="55"/>
  <c r="BN88" i="55" a="1"/>
  <c r="BN88" i="55" s="1"/>
  <c r="BN44" i="55" a="1"/>
  <c r="BN44" i="55" s="1"/>
  <c r="BL51" i="55"/>
  <c r="BP51" i="55"/>
  <c r="BL68" i="55"/>
  <c r="BP68" i="55"/>
  <c r="BO47" i="55" a="1"/>
  <c r="BO47" i="55" s="1"/>
  <c r="BN47" i="55" a="1"/>
  <c r="BN47" i="55" s="1"/>
  <c r="BR47" i="55"/>
  <c r="BP89" i="55"/>
  <c r="BL89" i="55"/>
  <c r="BN67" i="55" a="1"/>
  <c r="BN67" i="55" s="1"/>
  <c r="BO99" i="55" a="1"/>
  <c r="BO99" i="55" s="1"/>
  <c r="BR99" i="55"/>
  <c r="BN99" i="55" a="1"/>
  <c r="BN99" i="55" s="1"/>
  <c r="BL30" i="55"/>
  <c r="BR50" i="55"/>
  <c r="BN50" i="55" a="1"/>
  <c r="BN50" i="55" s="1"/>
  <c r="BO50" i="55" a="1"/>
  <c r="BO50" i="55" s="1"/>
  <c r="BO23" i="55" a="1"/>
  <c r="BO23" i="55" s="1"/>
  <c r="BN23" i="55" a="1"/>
  <c r="BN23" i="55" s="1"/>
  <c r="BR23" i="55"/>
  <c r="BR80" i="55"/>
  <c r="BN80" i="55" a="1"/>
  <c r="BN80" i="55" s="1"/>
  <c r="BO80" i="55" a="1"/>
  <c r="BO80" i="55" s="1"/>
  <c r="BN105" i="55" a="1"/>
  <c r="BN105" i="55" s="1"/>
  <c r="BO105" i="55" a="1"/>
  <c r="BO105" i="55" s="1"/>
  <c r="BR105" i="55"/>
  <c r="BN77" i="55" a="1"/>
  <c r="BN77" i="55" s="1"/>
  <c r="BO77" i="55" a="1"/>
  <c r="BO77" i="55" s="1"/>
  <c r="BR77" i="55"/>
  <c r="BP21" i="55"/>
  <c r="BL21" i="55"/>
  <c r="BL24" i="55"/>
  <c r="BR79" i="55"/>
  <c r="BN79" i="55" a="1"/>
  <c r="BN79" i="55" s="1"/>
  <c r="BO79" i="55" a="1"/>
  <c r="BO79" i="55" s="1"/>
  <c r="BO69" i="55" a="1"/>
  <c r="BO69" i="55" s="1"/>
  <c r="BN69" i="55" a="1"/>
  <c r="BN69" i="55" s="1"/>
  <c r="BR69" i="55"/>
  <c r="BP61" i="55"/>
  <c r="BL61" i="55"/>
  <c r="BN101" i="55" a="1"/>
  <c r="BN101" i="55" s="1"/>
  <c r="BR101" i="55"/>
  <c r="BO101" i="55" a="1"/>
  <c r="BO101" i="55" s="1"/>
  <c r="BO107" i="55" a="1"/>
  <c r="BO107" i="55" s="1"/>
  <c r="BR107" i="55"/>
  <c r="BN107" i="55" a="1"/>
  <c r="BN107" i="55" s="1"/>
  <c r="BL91" i="55"/>
  <c r="BP49" i="55"/>
  <c r="BL49" i="55"/>
  <c r="BO15" i="55" a="1"/>
  <c r="BO15" i="55" s="1"/>
  <c r="BR15" i="55"/>
  <c r="BN15" i="55" a="1"/>
  <c r="BN15" i="55" s="1"/>
  <c r="BO39" i="55" a="1"/>
  <c r="BO39" i="55" s="1"/>
  <c r="BR39" i="55"/>
  <c r="BN39" i="55" a="1"/>
  <c r="BN39" i="55" s="1"/>
  <c r="BP45" i="55"/>
  <c r="BL45" i="55"/>
  <c r="BO22" i="55" a="1"/>
  <c r="BO22" i="55" s="1"/>
  <c r="BN22" i="55" a="1"/>
  <c r="BN22" i="55" s="1"/>
  <c r="BR22" i="55"/>
  <c r="BR18" i="55"/>
  <c r="BN18" i="55" a="1"/>
  <c r="BN18" i="55" s="1"/>
  <c r="BO18" i="55" a="1"/>
  <c r="BO18" i="55" s="1"/>
  <c r="BP55" i="55"/>
  <c r="BL55" i="55"/>
  <c r="BP46" i="55"/>
  <c r="BL46" i="55"/>
  <c r="BP48" i="55"/>
  <c r="BL48" i="55"/>
  <c r="BR59" i="55"/>
  <c r="BN59" i="55" a="1"/>
  <c r="BN59" i="55" s="1"/>
  <c r="BO59" i="55" a="1"/>
  <c r="BO59" i="55" s="1"/>
  <c r="BR56" i="55"/>
  <c r="BO56" i="55" a="1"/>
  <c r="BO56" i="55" s="1"/>
  <c r="BN102" i="55" a="1"/>
  <c r="BN102" i="55" s="1"/>
  <c r="BR102" i="55"/>
  <c r="BO102" i="55" a="1"/>
  <c r="BO102" i="55" s="1"/>
  <c r="BN57" i="55" a="1"/>
  <c r="BN57" i="55" s="1"/>
  <c r="BO57" i="55" a="1"/>
  <c r="BO57" i="55" s="1"/>
  <c r="BR57" i="55"/>
  <c r="BR26" i="55"/>
  <c r="BO26" i="55" a="1"/>
  <c r="BO26" i="55" s="1"/>
  <c r="BO90" i="55" a="1"/>
  <c r="BO90" i="55" s="1"/>
  <c r="BN90" i="55" a="1"/>
  <c r="BN90" i="55" s="1"/>
  <c r="BR90" i="55"/>
  <c r="BP37" i="55"/>
  <c r="BL37" i="55"/>
  <c r="BN17" i="55" a="1"/>
  <c r="BN17" i="55" s="1"/>
  <c r="BR17" i="55"/>
  <c r="BO17" i="55" a="1"/>
  <c r="BO17" i="55" s="1"/>
  <c r="BP36" i="55"/>
  <c r="BL36" i="55"/>
  <c r="BN66" i="55" a="1"/>
  <c r="BN66" i="55" s="1"/>
  <c r="BO66" i="55" a="1"/>
  <c r="BO66" i="55" s="1"/>
  <c r="BR66" i="55"/>
  <c r="BP81" i="55"/>
  <c r="BL81" i="55"/>
  <c r="BN26" i="55" a="1"/>
  <c r="BN26" i="55" s="1"/>
  <c r="BR10" i="55"/>
  <c r="BN10" i="55" a="1"/>
  <c r="BN10" i="55" s="1"/>
  <c r="BO10" i="55" a="1"/>
  <c r="BO10" i="55" s="1"/>
  <c r="BR27" i="55"/>
  <c r="BO27" i="55" a="1"/>
  <c r="BO27" i="55" s="1"/>
  <c r="BN27" i="55" a="1"/>
  <c r="BN27" i="55" s="1"/>
  <c r="BR12" i="55"/>
  <c r="BO12" i="55" a="1"/>
  <c r="BO12" i="55" s="1"/>
  <c r="BN12" i="55" a="1"/>
  <c r="BN12" i="55" s="1"/>
  <c r="BR42" i="55"/>
  <c r="BN42" i="55" a="1"/>
  <c r="BN42" i="55" s="1"/>
  <c r="BO42" i="55" a="1"/>
  <c r="BO42" i="55" s="1"/>
  <c r="BN16" i="55" a="1"/>
  <c r="BN16" i="55" s="1"/>
  <c r="BO16" i="55" a="1"/>
  <c r="BO16" i="55" s="1"/>
  <c r="BR16" i="55"/>
  <c r="BO98" i="55" a="1"/>
  <c r="BO98" i="55" s="1"/>
  <c r="BN98" i="55" a="1"/>
  <c r="BN98" i="55" s="1"/>
  <c r="BR98" i="55"/>
  <c r="BN40" i="55" a="1"/>
  <c r="BN40" i="55" s="1"/>
  <c r="BO40" i="55" a="1"/>
  <c r="BO40" i="55" s="1"/>
  <c r="BR40" i="55"/>
  <c r="BL83" i="55"/>
  <c r="BN85" i="55" a="1"/>
  <c r="BN85" i="55" s="1"/>
  <c r="BR85" i="55"/>
  <c r="BO85" i="55" a="1"/>
  <c r="BO85" i="55" s="1"/>
  <c r="BP104" i="55"/>
  <c r="BL104" i="55"/>
  <c r="BR35" i="55"/>
  <c r="BO35" i="55" a="1"/>
  <c r="BO35" i="55" s="1"/>
  <c r="BN35" i="55" a="1"/>
  <c r="BN35" i="55" s="1"/>
  <c r="BN56" i="55" a="1"/>
  <c r="BN56" i="55" s="1"/>
  <c r="BR71" i="55"/>
  <c r="BN71" i="55" a="1"/>
  <c r="BN71" i="55" s="1"/>
  <c r="BO71" i="55" a="1"/>
  <c r="BO71" i="55" s="1"/>
  <c r="BP82" i="55"/>
  <c r="BL82" i="55"/>
  <c r="BR96" i="55"/>
  <c r="BO96" i="55" a="1"/>
  <c r="BO96" i="55" s="1"/>
  <c r="BN96" i="55" a="1"/>
  <c r="BN96" i="55" s="1"/>
  <c r="BO63" i="55" a="1"/>
  <c r="BO63" i="55" s="1"/>
  <c r="BR63" i="55"/>
  <c r="BN63" i="55" a="1"/>
  <c r="BN63" i="55" s="1"/>
  <c r="BO108" i="55" a="1"/>
  <c r="BO108" i="55" s="1"/>
  <c r="BN108" i="55" a="1"/>
  <c r="BN108" i="55" s="1"/>
  <c r="BR108" i="55"/>
  <c r="BN33" i="55" a="1"/>
  <c r="BN33" i="55" s="1"/>
  <c r="BR33" i="55"/>
  <c r="BO33" i="55" a="1"/>
  <c r="BO33" i="55" s="1"/>
  <c r="BP13" i="55"/>
  <c r="BL13" i="55"/>
  <c r="BR95" i="55"/>
  <c r="BO95" i="55" a="1"/>
  <c r="BO95" i="55" s="1"/>
  <c r="BN95" i="55" a="1"/>
  <c r="BN95" i="55" s="1"/>
  <c r="BL72" i="55"/>
  <c r="BP72" i="55"/>
  <c r="BR34" i="55"/>
  <c r="BN34" i="55" a="1"/>
  <c r="BN34" i="55" s="1"/>
  <c r="BO34" i="55" a="1"/>
  <c r="BO34" i="55" s="1"/>
  <c r="BP97" i="55"/>
  <c r="BL97" i="55"/>
  <c r="BN94" i="55" a="1"/>
  <c r="BN94" i="55" s="1"/>
  <c r="BO94" i="55" a="1"/>
  <c r="BO94" i="55" s="1"/>
  <c r="BR94" i="55"/>
  <c r="BN25" i="55" a="1"/>
  <c r="BN25" i="55" s="1"/>
  <c r="BO25" i="55" a="1"/>
  <c r="BO25" i="55" s="1"/>
  <c r="BR25" i="55"/>
  <c r="BP70" i="55"/>
  <c r="BL70" i="55"/>
  <c r="BP29" i="55"/>
  <c r="BL29" i="55"/>
  <c r="BP28" i="55"/>
  <c r="BL28" i="55"/>
  <c r="BR11" i="55"/>
  <c r="BO11" i="55" a="1"/>
  <c r="BO11" i="55" s="1"/>
  <c r="BN11" i="55" a="1"/>
  <c r="BN11" i="55" s="1"/>
  <c r="BP20" i="55"/>
  <c r="BL20" i="55"/>
  <c r="BO100" i="55" a="1"/>
  <c r="BO100" i="55" s="1"/>
  <c r="BN100" i="55" a="1"/>
  <c r="BN100" i="55" s="1"/>
  <c r="BR100" i="55"/>
  <c r="BR87" i="55"/>
  <c r="BO87" i="55" a="1"/>
  <c r="BO87" i="55" s="1"/>
  <c r="BN87" i="55" a="1"/>
  <c r="BN87" i="55" s="1"/>
  <c r="BQ106" i="55"/>
  <c r="BL106" i="55"/>
  <c r="BN52" i="55" a="1"/>
  <c r="BN52" i="55" s="1"/>
  <c r="BR52" i="55"/>
  <c r="BO52" i="55" a="1"/>
  <c r="BO52" i="55" s="1"/>
  <c r="BN74" i="55" a="1"/>
  <c r="BN74" i="55" s="1"/>
  <c r="BO74" i="55" a="1"/>
  <c r="BO74" i="55" s="1"/>
  <c r="BR74" i="55"/>
  <c r="BN78" i="55" a="1"/>
  <c r="BN78" i="55" s="1"/>
  <c r="BR78" i="55"/>
  <c r="BO78" i="55" a="1"/>
  <c r="BO78" i="55" s="1"/>
  <c r="BN65" i="55" a="1"/>
  <c r="BN65" i="55" s="1"/>
  <c r="BR65" i="55"/>
  <c r="BO65" i="55" a="1"/>
  <c r="BO65" i="55" s="1"/>
  <c r="BO53" i="55" a="1"/>
  <c r="BO53" i="55" s="1"/>
  <c r="BR53" i="55"/>
  <c r="BN53" i="55" a="1"/>
  <c r="BN53" i="55" s="1"/>
  <c r="BO84" i="55" a="1"/>
  <c r="BO84" i="55" s="1"/>
  <c r="BN84" i="55" a="1"/>
  <c r="BN84" i="55" s="1"/>
  <c r="BR84" i="55"/>
  <c r="BN21" i="55" l="1" a="1"/>
  <c r="BN21" i="55" s="1"/>
  <c r="BO21" i="55" a="1"/>
  <c r="BO21" i="55" s="1"/>
  <c r="BR21" i="55"/>
  <c r="BO30" i="55" a="1"/>
  <c r="BO30" i="55" s="1"/>
  <c r="BN30" i="55" a="1"/>
  <c r="BN30" i="55" s="1"/>
  <c r="BR30" i="55"/>
  <c r="BR48" i="55"/>
  <c r="BN48" i="55" a="1"/>
  <c r="BN48" i="55" s="1"/>
  <c r="BO48" i="55" a="1"/>
  <c r="BO48" i="55" s="1"/>
  <c r="BR106" i="55"/>
  <c r="BN106" i="55" a="1"/>
  <c r="BN106" i="55" s="1"/>
  <c r="BO106" i="55" a="1"/>
  <c r="BO106" i="55" s="1"/>
  <c r="BR104" i="55"/>
  <c r="BN104" i="55" a="1"/>
  <c r="BN104" i="55" s="1"/>
  <c r="BO104" i="55" a="1"/>
  <c r="BO104" i="55" s="1"/>
  <c r="BR61" i="55"/>
  <c r="BN61" i="55" a="1"/>
  <c r="BN61" i="55" s="1"/>
  <c r="BO61" i="55" a="1"/>
  <c r="BO61" i="55" s="1"/>
  <c r="BN24" i="55" a="1"/>
  <c r="BN24" i="55" s="1"/>
  <c r="BO24" i="55" a="1"/>
  <c r="BO24" i="55" s="1"/>
  <c r="BR24" i="55"/>
  <c r="BO91" i="55" a="1"/>
  <c r="BO91" i="55" s="1"/>
  <c r="BN91" i="55" a="1"/>
  <c r="BN91" i="55" s="1"/>
  <c r="BR91" i="55"/>
  <c r="BR36" i="55"/>
  <c r="BN36" i="55" a="1"/>
  <c r="BN36" i="55" s="1"/>
  <c r="BO36" i="55" a="1"/>
  <c r="BO36" i="55" s="1"/>
  <c r="BR28" i="55"/>
  <c r="BO28" i="55" a="1"/>
  <c r="BO28" i="55" s="1"/>
  <c r="BN28" i="55" a="1"/>
  <c r="BN28" i="55" s="1"/>
  <c r="BR29" i="55"/>
  <c r="BO29" i="55" a="1"/>
  <c r="BO29" i="55" s="1"/>
  <c r="BN29" i="55" a="1"/>
  <c r="BN29" i="55" s="1"/>
  <c r="BR72" i="55"/>
  <c r="BO72" i="55" a="1"/>
  <c r="BO72" i="55" s="1"/>
  <c r="BN72" i="55" a="1"/>
  <c r="BN72" i="55" s="1"/>
  <c r="BO83" i="55" a="1"/>
  <c r="BO83" i="55" s="1"/>
  <c r="BN83" i="55" a="1"/>
  <c r="BN83" i="55" s="1"/>
  <c r="BR83" i="55"/>
  <c r="BR81" i="55"/>
  <c r="BN81" i="55" a="1"/>
  <c r="BN81" i="55" s="1"/>
  <c r="BO81" i="55" a="1"/>
  <c r="BO81" i="55" s="1"/>
  <c r="BR46" i="55"/>
  <c r="BO46" i="55" a="1"/>
  <c r="BO46" i="55" s="1"/>
  <c r="BN46" i="55" a="1"/>
  <c r="BN46" i="55" s="1"/>
  <c r="BN68" i="55" a="1"/>
  <c r="BN68" i="55" s="1"/>
  <c r="BO68" i="55" a="1"/>
  <c r="BO68" i="55" s="1"/>
  <c r="BR68" i="55"/>
  <c r="BR20" i="55"/>
  <c r="BO20" i="55" a="1"/>
  <c r="BO20" i="55" s="1"/>
  <c r="BN20" i="55" a="1"/>
  <c r="BN20" i="55" s="1"/>
  <c r="BR13" i="55"/>
  <c r="BN13" i="55" a="1"/>
  <c r="BN13" i="55" s="1"/>
  <c r="BO13" i="55" a="1"/>
  <c r="BO13" i="55" s="1"/>
  <c r="BN70" i="55" a="1"/>
  <c r="BN70" i="55" s="1"/>
  <c r="BR70" i="55"/>
  <c r="BO70" i="55" a="1"/>
  <c r="BO70" i="55" s="1"/>
  <c r="BR97" i="55"/>
  <c r="BN97" i="55" a="1"/>
  <c r="BN97" i="55" s="1"/>
  <c r="BO97" i="55" a="1"/>
  <c r="BO97" i="55" s="1"/>
  <c r="BO82" i="55" a="1"/>
  <c r="BO82" i="55" s="1"/>
  <c r="BN82" i="55" a="1"/>
  <c r="BN82" i="55" s="1"/>
  <c r="BR82" i="55"/>
  <c r="BN37" i="55" a="1"/>
  <c r="BN37" i="55" s="1"/>
  <c r="BO37" i="55" a="1"/>
  <c r="BO37" i="55" s="1"/>
  <c r="BR37" i="55"/>
  <c r="BO55" i="55" a="1"/>
  <c r="BO55" i="55" s="1"/>
  <c r="BR55" i="55"/>
  <c r="BN55" i="55" a="1"/>
  <c r="BN55" i="55" s="1"/>
  <c r="BO45" i="55" a="1"/>
  <c r="BO45" i="55" s="1"/>
  <c r="BR45" i="55"/>
  <c r="BN45" i="55" a="1"/>
  <c r="BN45" i="55" s="1"/>
  <c r="BN49" i="55" a="1"/>
  <c r="BN49" i="55" s="1"/>
  <c r="BR49" i="55"/>
  <c r="BO49" i="55" a="1"/>
  <c r="BO49" i="55" s="1"/>
  <c r="BN89" i="55" a="1"/>
  <c r="BN89" i="55" s="1"/>
  <c r="BO89" i="55" a="1"/>
  <c r="BO89" i="55" s="1"/>
  <c r="BR89" i="55"/>
  <c r="BR51" i="55"/>
  <c r="BN51" i="55" a="1"/>
  <c r="BN51" i="55" s="1"/>
  <c r="BO51" i="55" a="1"/>
  <c r="BO51" i="55" s="1"/>
  <c r="O9" i="54" l="1"/>
  <c r="N10" i="58"/>
  <c r="O10" i="58"/>
  <c r="P10" i="58"/>
  <c r="Q10" i="58"/>
  <c r="R10" i="58"/>
  <c r="T10" i="58"/>
  <c r="U10" i="58"/>
  <c r="V10" i="58"/>
  <c r="W10" i="58"/>
  <c r="N11" i="58"/>
  <c r="O11" i="58"/>
  <c r="P11" i="58"/>
  <c r="Q11" i="58"/>
  <c r="S11" i="58" s="1"/>
  <c r="R11" i="58"/>
  <c r="T11" i="58"/>
  <c r="U11" i="58"/>
  <c r="V11" i="58"/>
  <c r="W11" i="58"/>
  <c r="N12" i="58"/>
  <c r="O12" i="58"/>
  <c r="P12" i="58"/>
  <c r="Q12" i="58"/>
  <c r="S12" i="58" s="1"/>
  <c r="R12" i="58"/>
  <c r="T12" i="58"/>
  <c r="U12" i="58"/>
  <c r="V12" i="58"/>
  <c r="W12" i="58"/>
  <c r="N13" i="58"/>
  <c r="O13" i="58"/>
  <c r="P13" i="58"/>
  <c r="Q13" i="58"/>
  <c r="S13" i="58" s="1"/>
  <c r="R13" i="58"/>
  <c r="T13" i="58"/>
  <c r="U13" i="58"/>
  <c r="V13" i="58"/>
  <c r="W13" i="58"/>
  <c r="Y13" i="58"/>
  <c r="N14" i="58"/>
  <c r="O14" i="58"/>
  <c r="P14" i="58"/>
  <c r="Q14" i="58"/>
  <c r="R14" i="58"/>
  <c r="T14" i="58"/>
  <c r="U14" i="58"/>
  <c r="V14" i="58"/>
  <c r="W14" i="58"/>
  <c r="N15" i="58"/>
  <c r="O15" i="58"/>
  <c r="P15" i="58"/>
  <c r="Q15" i="58"/>
  <c r="R15" i="58"/>
  <c r="S15" i="58"/>
  <c r="T15" i="58"/>
  <c r="U15" i="58"/>
  <c r="V15" i="58"/>
  <c r="W15" i="58"/>
  <c r="N16" i="58"/>
  <c r="O16" i="58"/>
  <c r="P16" i="58"/>
  <c r="Q16" i="58"/>
  <c r="S16" i="58" s="1"/>
  <c r="R16" i="58"/>
  <c r="T16" i="58"/>
  <c r="U16" i="58"/>
  <c r="V16" i="58"/>
  <c r="Y16" i="58" s="1"/>
  <c r="W16" i="58"/>
  <c r="N17" i="58"/>
  <c r="O17" i="58"/>
  <c r="P17" i="58"/>
  <c r="Q17" i="58"/>
  <c r="S17" i="58" s="1"/>
  <c r="R17" i="58"/>
  <c r="T17" i="58"/>
  <c r="U17" i="58"/>
  <c r="V17" i="58"/>
  <c r="W17" i="58"/>
  <c r="Y17" i="58"/>
  <c r="AA17" i="58" s="1" a="1"/>
  <c r="AA17" i="58" s="1"/>
  <c r="N18" i="58"/>
  <c r="O18" i="58"/>
  <c r="P18" i="58"/>
  <c r="Q18" i="58"/>
  <c r="Y18" i="58" s="1"/>
  <c r="R18" i="58"/>
  <c r="T18" i="58"/>
  <c r="U18" i="58"/>
  <c r="V18" i="58"/>
  <c r="W18" i="58"/>
  <c r="N19" i="58"/>
  <c r="O19" i="58"/>
  <c r="P19" i="58"/>
  <c r="Q19" i="58"/>
  <c r="Y19" i="58" s="1"/>
  <c r="R19" i="58"/>
  <c r="S19" i="58"/>
  <c r="T19" i="58"/>
  <c r="U19" i="58"/>
  <c r="V19" i="58"/>
  <c r="W19" i="58"/>
  <c r="N20" i="58"/>
  <c r="O20" i="58"/>
  <c r="P20" i="58"/>
  <c r="Q20" i="58"/>
  <c r="S20" i="58" s="1"/>
  <c r="R20" i="58"/>
  <c r="T20" i="58"/>
  <c r="U20" i="58"/>
  <c r="V20" i="58"/>
  <c r="Y20" i="58" s="1"/>
  <c r="W20" i="58"/>
  <c r="N21" i="58"/>
  <c r="O21" i="58"/>
  <c r="P21" i="58"/>
  <c r="Q21" i="58"/>
  <c r="S21" i="58" s="1"/>
  <c r="R21" i="58"/>
  <c r="T21" i="58"/>
  <c r="U21" i="58"/>
  <c r="V21" i="58"/>
  <c r="W21" i="58"/>
  <c r="Y21" i="58"/>
  <c r="AA21" i="58" s="1" a="1"/>
  <c r="AA21" i="58" s="1"/>
  <c r="N22" i="58"/>
  <c r="O22" i="58"/>
  <c r="P22" i="58"/>
  <c r="Q22" i="58"/>
  <c r="Y22" i="58" s="1"/>
  <c r="R22" i="58"/>
  <c r="T22" i="58"/>
  <c r="U22" i="58"/>
  <c r="V22" i="58"/>
  <c r="W22" i="58"/>
  <c r="N23" i="58"/>
  <c r="O23" i="58"/>
  <c r="P23" i="58"/>
  <c r="Q23" i="58"/>
  <c r="Y23" i="58" s="1"/>
  <c r="R23" i="58"/>
  <c r="S23" i="58"/>
  <c r="T23" i="58"/>
  <c r="U23" i="58"/>
  <c r="V23" i="58"/>
  <c r="W23" i="58"/>
  <c r="N24" i="58"/>
  <c r="O24" i="58"/>
  <c r="P24" i="58"/>
  <c r="Q24" i="58"/>
  <c r="S24" i="58" s="1"/>
  <c r="R24" i="58"/>
  <c r="T24" i="58"/>
  <c r="U24" i="58"/>
  <c r="V24" i="58"/>
  <c r="Y24" i="58" s="1"/>
  <c r="W24" i="58"/>
  <c r="N25" i="58"/>
  <c r="O25" i="58"/>
  <c r="P25" i="58"/>
  <c r="Q25" i="58"/>
  <c r="S25" i="58" s="1"/>
  <c r="R25" i="58"/>
  <c r="T25" i="58"/>
  <c r="U25" i="58"/>
  <c r="V25" i="58"/>
  <c r="W25" i="58"/>
  <c r="Y25" i="58"/>
  <c r="AA25" i="58" s="1" a="1"/>
  <c r="AA25" i="58" s="1"/>
  <c r="N26" i="58"/>
  <c r="O26" i="58"/>
  <c r="P26" i="58"/>
  <c r="Q26" i="58"/>
  <c r="Y26" i="58" s="1"/>
  <c r="R26" i="58"/>
  <c r="T26" i="58"/>
  <c r="U26" i="58"/>
  <c r="V26" i="58"/>
  <c r="W26" i="58"/>
  <c r="N27" i="58"/>
  <c r="O27" i="58"/>
  <c r="P27" i="58"/>
  <c r="Q27" i="58"/>
  <c r="Y27" i="58" s="1"/>
  <c r="R27" i="58"/>
  <c r="S27" i="58"/>
  <c r="T27" i="58"/>
  <c r="U27" i="58"/>
  <c r="V27" i="58"/>
  <c r="W27" i="58"/>
  <c r="N28" i="58"/>
  <c r="O28" i="58"/>
  <c r="P28" i="58"/>
  <c r="Q28" i="58"/>
  <c r="S28" i="58" s="1"/>
  <c r="R28" i="58"/>
  <c r="T28" i="58"/>
  <c r="U28" i="58"/>
  <c r="V28" i="58"/>
  <c r="Y28" i="58" s="1"/>
  <c r="W28" i="58"/>
  <c r="N29" i="58"/>
  <c r="O29" i="58"/>
  <c r="P29" i="58"/>
  <c r="Q29" i="58"/>
  <c r="S29" i="58" s="1"/>
  <c r="R29" i="58"/>
  <c r="T29" i="58"/>
  <c r="U29" i="58"/>
  <c r="V29" i="58"/>
  <c r="W29" i="58"/>
  <c r="Y29" i="58"/>
  <c r="AA29" i="58" s="1" a="1"/>
  <c r="AA29" i="58" s="1"/>
  <c r="N30" i="58"/>
  <c r="O30" i="58"/>
  <c r="P30" i="58"/>
  <c r="Q30" i="58"/>
  <c r="Y30" i="58" s="1"/>
  <c r="R30" i="58"/>
  <c r="T30" i="58"/>
  <c r="U30" i="58"/>
  <c r="V30" i="58"/>
  <c r="W30" i="58"/>
  <c r="N31" i="58"/>
  <c r="O31" i="58"/>
  <c r="P31" i="58"/>
  <c r="Q31" i="58"/>
  <c r="Y31" i="58" s="1"/>
  <c r="R31" i="58"/>
  <c r="S31" i="58"/>
  <c r="T31" i="58"/>
  <c r="U31" i="58"/>
  <c r="V31" i="58"/>
  <c r="W31" i="58"/>
  <c r="N32" i="58"/>
  <c r="O32" i="58"/>
  <c r="P32" i="58"/>
  <c r="Q32" i="58"/>
  <c r="S32" i="58" s="1"/>
  <c r="R32" i="58"/>
  <c r="T32" i="58"/>
  <c r="U32" i="58"/>
  <c r="V32" i="58"/>
  <c r="Y32" i="58" s="1"/>
  <c r="W32" i="58"/>
  <c r="N33" i="58"/>
  <c r="O33" i="58"/>
  <c r="P33" i="58"/>
  <c r="Q33" i="58"/>
  <c r="S33" i="58" s="1"/>
  <c r="R33" i="58"/>
  <c r="T33" i="58"/>
  <c r="U33" i="58"/>
  <c r="V33" i="58"/>
  <c r="W33" i="58"/>
  <c r="Y33" i="58"/>
  <c r="AA33" i="58" s="1" a="1"/>
  <c r="AA33" i="58" s="1"/>
  <c r="N34" i="58"/>
  <c r="O34" i="58"/>
  <c r="P34" i="58"/>
  <c r="Q34" i="58"/>
  <c r="Y34" i="58" s="1"/>
  <c r="R34" i="58"/>
  <c r="T34" i="58"/>
  <c r="U34" i="58"/>
  <c r="V34" i="58"/>
  <c r="W34" i="58"/>
  <c r="N35" i="58"/>
  <c r="O35" i="58"/>
  <c r="P35" i="58"/>
  <c r="Q35" i="58"/>
  <c r="Y35" i="58" s="1"/>
  <c r="R35" i="58"/>
  <c r="S35" i="58"/>
  <c r="T35" i="58"/>
  <c r="U35" i="58"/>
  <c r="V35" i="58"/>
  <c r="W35" i="58"/>
  <c r="N36" i="58"/>
  <c r="O36" i="58"/>
  <c r="P36" i="58"/>
  <c r="Q36" i="58"/>
  <c r="S36" i="58" s="1"/>
  <c r="R36" i="58"/>
  <c r="T36" i="58"/>
  <c r="U36" i="58"/>
  <c r="V36" i="58"/>
  <c r="Y36" i="58" s="1"/>
  <c r="W36" i="58"/>
  <c r="N37" i="58"/>
  <c r="O37" i="58"/>
  <c r="P37" i="58"/>
  <c r="Q37" i="58"/>
  <c r="S37" i="58" s="1"/>
  <c r="R37" i="58"/>
  <c r="T37" i="58"/>
  <c r="U37" i="58"/>
  <c r="V37" i="58"/>
  <c r="W37" i="58"/>
  <c r="Y37" i="58"/>
  <c r="AA37" i="58" s="1" a="1"/>
  <c r="AA37" i="58" s="1"/>
  <c r="N38" i="58"/>
  <c r="O38" i="58"/>
  <c r="P38" i="58"/>
  <c r="Q38" i="58"/>
  <c r="Y38" i="58" s="1"/>
  <c r="R38" i="58"/>
  <c r="T38" i="58"/>
  <c r="U38" i="58"/>
  <c r="V38" i="58"/>
  <c r="W38" i="58"/>
  <c r="N39" i="58"/>
  <c r="O39" i="58"/>
  <c r="P39" i="58"/>
  <c r="Q39" i="58"/>
  <c r="Y39" i="58" s="1"/>
  <c r="R39" i="58"/>
  <c r="S39" i="58"/>
  <c r="T39" i="58"/>
  <c r="U39" i="58"/>
  <c r="V39" i="58"/>
  <c r="W39" i="58"/>
  <c r="N40" i="58"/>
  <c r="O40" i="58"/>
  <c r="P40" i="58"/>
  <c r="Q40" i="58"/>
  <c r="S40" i="58" s="1"/>
  <c r="R40" i="58"/>
  <c r="T40" i="58"/>
  <c r="U40" i="58"/>
  <c r="V40" i="58"/>
  <c r="W40" i="58"/>
  <c r="Y40" i="58"/>
  <c r="AB40" i="58" s="1"/>
  <c r="N41" i="58"/>
  <c r="O41" i="58"/>
  <c r="P41" i="58"/>
  <c r="Q41" i="58"/>
  <c r="S41" i="58" s="1"/>
  <c r="R41" i="58"/>
  <c r="T41" i="58"/>
  <c r="U41" i="58"/>
  <c r="V41" i="58"/>
  <c r="W41" i="58"/>
  <c r="Y41" i="58"/>
  <c r="AA41" i="58" s="1" a="1"/>
  <c r="AA41" i="58" s="1"/>
  <c r="N42" i="58"/>
  <c r="O42" i="58"/>
  <c r="P42" i="58"/>
  <c r="Q42" i="58"/>
  <c r="Y42" i="58" s="1"/>
  <c r="R42" i="58"/>
  <c r="T42" i="58"/>
  <c r="U42" i="58"/>
  <c r="V42" i="58"/>
  <c r="W42" i="58"/>
  <c r="N43" i="58"/>
  <c r="O43" i="58"/>
  <c r="P43" i="58"/>
  <c r="Q43" i="58"/>
  <c r="Y43" i="58" s="1"/>
  <c r="R43" i="58"/>
  <c r="S43" i="58"/>
  <c r="T43" i="58"/>
  <c r="U43" i="58"/>
  <c r="V43" i="58"/>
  <c r="W43" i="58"/>
  <c r="N44" i="58"/>
  <c r="O44" i="58"/>
  <c r="P44" i="58"/>
  <c r="Q44" i="58"/>
  <c r="S44" i="58" s="1"/>
  <c r="R44" i="58"/>
  <c r="T44" i="58"/>
  <c r="U44" i="58"/>
  <c r="V44" i="58"/>
  <c r="W44" i="58"/>
  <c r="Y44" i="58"/>
  <c r="AB44" i="58" s="1"/>
  <c r="N45" i="58"/>
  <c r="O45" i="58"/>
  <c r="P45" i="58"/>
  <c r="Q45" i="58"/>
  <c r="S45" i="58" s="1"/>
  <c r="R45" i="58"/>
  <c r="T45" i="58"/>
  <c r="U45" i="58"/>
  <c r="V45" i="58"/>
  <c r="W45" i="58"/>
  <c r="Y45" i="58"/>
  <c r="AA45" i="58" s="1" a="1"/>
  <c r="AA45" i="58" s="1"/>
  <c r="N46" i="58"/>
  <c r="O46" i="58"/>
  <c r="P46" i="58"/>
  <c r="Q46" i="58"/>
  <c r="Y46" i="58" s="1"/>
  <c r="R46" i="58"/>
  <c r="T46" i="58"/>
  <c r="U46" i="58"/>
  <c r="V46" i="58"/>
  <c r="W46" i="58"/>
  <c r="N47" i="58"/>
  <c r="O47" i="58"/>
  <c r="P47" i="58"/>
  <c r="Q47" i="58"/>
  <c r="R47" i="58"/>
  <c r="S47" i="58"/>
  <c r="T47" i="58"/>
  <c r="U47" i="58"/>
  <c r="V47" i="58"/>
  <c r="Y47" i="58" s="1"/>
  <c r="W47" i="58"/>
  <c r="N48" i="58"/>
  <c r="O48" i="58"/>
  <c r="P48" i="58"/>
  <c r="Q48" i="58"/>
  <c r="S48" i="58" s="1"/>
  <c r="R48" i="58"/>
  <c r="T48" i="58"/>
  <c r="U48" i="58"/>
  <c r="V48" i="58"/>
  <c r="W48" i="58"/>
  <c r="Y48" i="58"/>
  <c r="AB48" i="58" s="1"/>
  <c r="N49" i="58"/>
  <c r="O49" i="58"/>
  <c r="P49" i="58"/>
  <c r="Q49" i="58"/>
  <c r="S49" i="58" s="1"/>
  <c r="R49" i="58"/>
  <c r="T49" i="58"/>
  <c r="U49" i="58"/>
  <c r="V49" i="58"/>
  <c r="W49" i="58"/>
  <c r="Y49" i="58"/>
  <c r="AA49" i="58" s="1" a="1"/>
  <c r="AA49" i="58" s="1"/>
  <c r="N50" i="58"/>
  <c r="O50" i="58"/>
  <c r="P50" i="58"/>
  <c r="Q50" i="58"/>
  <c r="Y50" i="58" s="1"/>
  <c r="R50" i="58"/>
  <c r="T50" i="58"/>
  <c r="U50" i="58"/>
  <c r="V50" i="58"/>
  <c r="W50" i="58"/>
  <c r="N51" i="58"/>
  <c r="O51" i="58"/>
  <c r="P51" i="58"/>
  <c r="Q51" i="58"/>
  <c r="R51" i="58"/>
  <c r="S51" i="58"/>
  <c r="T51" i="58"/>
  <c r="U51" i="58"/>
  <c r="V51" i="58"/>
  <c r="Y51" i="58" s="1"/>
  <c r="W51" i="58"/>
  <c r="N52" i="58"/>
  <c r="O52" i="58"/>
  <c r="P52" i="58"/>
  <c r="Q52" i="58"/>
  <c r="S52" i="58" s="1"/>
  <c r="R52" i="58"/>
  <c r="T52" i="58"/>
  <c r="U52" i="58"/>
  <c r="V52" i="58"/>
  <c r="W52" i="58"/>
  <c r="Y52" i="58"/>
  <c r="AB52" i="58" s="1"/>
  <c r="N53" i="58"/>
  <c r="O53" i="58"/>
  <c r="P53" i="58"/>
  <c r="Q53" i="58"/>
  <c r="S53" i="58" s="1"/>
  <c r="R53" i="58"/>
  <c r="T53" i="58"/>
  <c r="U53" i="58"/>
  <c r="V53" i="58"/>
  <c r="W53" i="58"/>
  <c r="Y53" i="58"/>
  <c r="AA53" i="58" s="1" a="1"/>
  <c r="AA53" i="58" s="1"/>
  <c r="N54" i="58"/>
  <c r="O54" i="58"/>
  <c r="P54" i="58"/>
  <c r="Q54" i="58"/>
  <c r="Y54" i="58" s="1"/>
  <c r="R54" i="58"/>
  <c r="T54" i="58"/>
  <c r="U54" i="58"/>
  <c r="V54" i="58"/>
  <c r="W54" i="58"/>
  <c r="N55" i="58"/>
  <c r="O55" i="58"/>
  <c r="P55" i="58"/>
  <c r="Q55" i="58"/>
  <c r="R55" i="58"/>
  <c r="S55" i="58"/>
  <c r="T55" i="58"/>
  <c r="U55" i="58"/>
  <c r="V55" i="58"/>
  <c r="Y55" i="58" s="1"/>
  <c r="W55" i="58"/>
  <c r="N56" i="58"/>
  <c r="O56" i="58"/>
  <c r="P56" i="58"/>
  <c r="Q56" i="58"/>
  <c r="S56" i="58" s="1"/>
  <c r="R56" i="58"/>
  <c r="T56" i="58"/>
  <c r="U56" i="58"/>
  <c r="V56" i="58"/>
  <c r="W56" i="58"/>
  <c r="Y56" i="58"/>
  <c r="AB56" i="58" s="1"/>
  <c r="N57" i="58"/>
  <c r="O57" i="58"/>
  <c r="P57" i="58"/>
  <c r="Q57" i="58"/>
  <c r="Y57" i="58" s="1"/>
  <c r="R57" i="58"/>
  <c r="T57" i="58"/>
  <c r="U57" i="58"/>
  <c r="V57" i="58"/>
  <c r="W57" i="58"/>
  <c r="N58" i="58"/>
  <c r="O58" i="58"/>
  <c r="P58" i="58"/>
  <c r="Q58" i="58"/>
  <c r="Y58" i="58" s="1"/>
  <c r="R58" i="58"/>
  <c r="T58" i="58"/>
  <c r="U58" i="58"/>
  <c r="V58" i="58"/>
  <c r="W58" i="58"/>
  <c r="N59" i="58"/>
  <c r="O59" i="58"/>
  <c r="P59" i="58"/>
  <c r="Q59" i="58"/>
  <c r="Y59" i="58" s="1"/>
  <c r="R59" i="58"/>
  <c r="S59" i="58"/>
  <c r="T59" i="58"/>
  <c r="U59" i="58"/>
  <c r="V59" i="58"/>
  <c r="W59" i="58"/>
  <c r="N60" i="58"/>
  <c r="O60" i="58"/>
  <c r="P60" i="58"/>
  <c r="Q60" i="58"/>
  <c r="S60" i="58" s="1"/>
  <c r="R60" i="58"/>
  <c r="T60" i="58"/>
  <c r="U60" i="58"/>
  <c r="V60" i="58"/>
  <c r="W60" i="58"/>
  <c r="Y60" i="58"/>
  <c r="AB60" i="58" s="1"/>
  <c r="N61" i="58"/>
  <c r="O61" i="58"/>
  <c r="P61" i="58"/>
  <c r="Q61" i="58"/>
  <c r="Y61" i="58" s="1"/>
  <c r="R61" i="58"/>
  <c r="T61" i="58"/>
  <c r="U61" i="58"/>
  <c r="V61" i="58"/>
  <c r="W61" i="58"/>
  <c r="N62" i="58"/>
  <c r="O62" i="58"/>
  <c r="P62" i="58"/>
  <c r="Q62" i="58"/>
  <c r="Y62" i="58" s="1"/>
  <c r="R62" i="58"/>
  <c r="T62" i="58"/>
  <c r="U62" i="58"/>
  <c r="V62" i="58"/>
  <c r="W62" i="58"/>
  <c r="N63" i="58"/>
  <c r="O63" i="58"/>
  <c r="P63" i="58"/>
  <c r="Q63" i="58"/>
  <c r="Y63" i="58" s="1"/>
  <c r="R63" i="58"/>
  <c r="S63" i="58"/>
  <c r="T63" i="58"/>
  <c r="U63" i="58"/>
  <c r="V63" i="58"/>
  <c r="W63" i="58"/>
  <c r="N64" i="58"/>
  <c r="O64" i="58"/>
  <c r="P64" i="58"/>
  <c r="Q64" i="58"/>
  <c r="S64" i="58" s="1"/>
  <c r="R64" i="58"/>
  <c r="T64" i="58"/>
  <c r="U64" i="58"/>
  <c r="V64" i="58"/>
  <c r="W64" i="58"/>
  <c r="Y64" i="58"/>
  <c r="AB64" i="58" s="1"/>
  <c r="N65" i="58"/>
  <c r="O65" i="58"/>
  <c r="P65" i="58"/>
  <c r="Q65" i="58"/>
  <c r="Y65" i="58" s="1"/>
  <c r="R65" i="58"/>
  <c r="T65" i="58"/>
  <c r="U65" i="58"/>
  <c r="V65" i="58"/>
  <c r="W65" i="58"/>
  <c r="N66" i="58"/>
  <c r="O66" i="58"/>
  <c r="P66" i="58"/>
  <c r="Q66" i="58"/>
  <c r="Y66" i="58" s="1"/>
  <c r="R66" i="58"/>
  <c r="T66" i="58"/>
  <c r="U66" i="58"/>
  <c r="V66" i="58"/>
  <c r="W66" i="58"/>
  <c r="N67" i="58"/>
  <c r="O67" i="58"/>
  <c r="P67" i="58"/>
  <c r="Q67" i="58"/>
  <c r="Y67" i="58" s="1"/>
  <c r="R67" i="58"/>
  <c r="S67" i="58"/>
  <c r="T67" i="58"/>
  <c r="U67" i="58"/>
  <c r="V67" i="58"/>
  <c r="W67" i="58"/>
  <c r="N68" i="58"/>
  <c r="O68" i="58"/>
  <c r="P68" i="58"/>
  <c r="Q68" i="58"/>
  <c r="S68" i="58" s="1"/>
  <c r="R68" i="58"/>
  <c r="T68" i="58"/>
  <c r="U68" i="58"/>
  <c r="V68" i="58"/>
  <c r="W68" i="58"/>
  <c r="Y68" i="58"/>
  <c r="AB68" i="58" s="1"/>
  <c r="N69" i="58"/>
  <c r="O69" i="58"/>
  <c r="P69" i="58"/>
  <c r="Q69" i="58"/>
  <c r="Y69" i="58" s="1"/>
  <c r="R69" i="58"/>
  <c r="T69" i="58"/>
  <c r="U69" i="58"/>
  <c r="V69" i="58"/>
  <c r="W69" i="58"/>
  <c r="N70" i="58"/>
  <c r="O70" i="58"/>
  <c r="P70" i="58"/>
  <c r="Q70" i="58"/>
  <c r="Y70" i="58" s="1"/>
  <c r="R70" i="58"/>
  <c r="T70" i="58"/>
  <c r="U70" i="58"/>
  <c r="V70" i="58"/>
  <c r="W70" i="58"/>
  <c r="N71" i="58"/>
  <c r="O71" i="58"/>
  <c r="P71" i="58"/>
  <c r="Q71" i="58"/>
  <c r="R71" i="58"/>
  <c r="S71" i="58"/>
  <c r="T71" i="58"/>
  <c r="U71" i="58"/>
  <c r="V71" i="58"/>
  <c r="Y71" i="58" s="1"/>
  <c r="W71" i="58"/>
  <c r="N72" i="58"/>
  <c r="O72" i="58"/>
  <c r="P72" i="58"/>
  <c r="Q72" i="58"/>
  <c r="S72" i="58" s="1"/>
  <c r="R72" i="58"/>
  <c r="T72" i="58"/>
  <c r="U72" i="58"/>
  <c r="V72" i="58"/>
  <c r="W72" i="58"/>
  <c r="Y72" i="58"/>
  <c r="AB72" i="58" s="1"/>
  <c r="N73" i="58"/>
  <c r="O73" i="58"/>
  <c r="P73" i="58"/>
  <c r="Q73" i="58"/>
  <c r="Y73" i="58" s="1"/>
  <c r="R73" i="58"/>
  <c r="T73" i="58"/>
  <c r="U73" i="58"/>
  <c r="V73" i="58"/>
  <c r="W73" i="58"/>
  <c r="N74" i="58"/>
  <c r="O74" i="58"/>
  <c r="P74" i="58"/>
  <c r="Q74" i="58"/>
  <c r="Y74" i="58" s="1"/>
  <c r="R74" i="58"/>
  <c r="T74" i="58"/>
  <c r="U74" i="58"/>
  <c r="V74" i="58"/>
  <c r="W74" i="58"/>
  <c r="N75" i="58"/>
  <c r="O75" i="58"/>
  <c r="P75" i="58"/>
  <c r="Q75" i="58"/>
  <c r="Y75" i="58" s="1"/>
  <c r="R75" i="58"/>
  <c r="S75" i="58"/>
  <c r="T75" i="58"/>
  <c r="U75" i="58"/>
  <c r="V75" i="58"/>
  <c r="W75" i="58"/>
  <c r="N76" i="58"/>
  <c r="O76" i="58"/>
  <c r="P76" i="58"/>
  <c r="Q76" i="58"/>
  <c r="S76" i="58" s="1"/>
  <c r="R76" i="58"/>
  <c r="T76" i="58"/>
  <c r="U76" i="58"/>
  <c r="V76" i="58"/>
  <c r="W76" i="58"/>
  <c r="Y76" i="58"/>
  <c r="AB76" i="58" s="1"/>
  <c r="N77" i="58"/>
  <c r="O77" i="58"/>
  <c r="P77" i="58"/>
  <c r="Q77" i="58"/>
  <c r="Y77" i="58" s="1"/>
  <c r="R77" i="58"/>
  <c r="T77" i="58"/>
  <c r="U77" i="58"/>
  <c r="V77" i="58"/>
  <c r="W77" i="58"/>
  <c r="N78" i="58"/>
  <c r="O78" i="58"/>
  <c r="P78" i="58"/>
  <c r="Q78" i="58"/>
  <c r="Y78" i="58" s="1"/>
  <c r="R78" i="58"/>
  <c r="T78" i="58"/>
  <c r="U78" i="58"/>
  <c r="V78" i="58"/>
  <c r="W78" i="58"/>
  <c r="N79" i="58"/>
  <c r="O79" i="58"/>
  <c r="P79" i="58"/>
  <c r="Q79" i="58"/>
  <c r="Y79" i="58" s="1"/>
  <c r="R79" i="58"/>
  <c r="S79" i="58"/>
  <c r="T79" i="58"/>
  <c r="U79" i="58"/>
  <c r="V79" i="58"/>
  <c r="W79" i="58"/>
  <c r="N80" i="58"/>
  <c r="O80" i="58"/>
  <c r="P80" i="58"/>
  <c r="Q80" i="58"/>
  <c r="S80" i="58" s="1"/>
  <c r="R80" i="58"/>
  <c r="T80" i="58"/>
  <c r="U80" i="58"/>
  <c r="V80" i="58"/>
  <c r="W80" i="58"/>
  <c r="Y80" i="58"/>
  <c r="AB80" i="58" s="1"/>
  <c r="N81" i="58"/>
  <c r="O81" i="58"/>
  <c r="P81" i="58"/>
  <c r="Q81" i="58"/>
  <c r="Y81" i="58" s="1"/>
  <c r="R81" i="58"/>
  <c r="T81" i="58"/>
  <c r="U81" i="58"/>
  <c r="V81" i="58"/>
  <c r="W81" i="58"/>
  <c r="N82" i="58"/>
  <c r="O82" i="58"/>
  <c r="P82" i="58"/>
  <c r="Q82" i="58"/>
  <c r="Y82" i="58" s="1"/>
  <c r="R82" i="58"/>
  <c r="T82" i="58"/>
  <c r="U82" i="58"/>
  <c r="V82" i="58"/>
  <c r="W82" i="58"/>
  <c r="N83" i="58"/>
  <c r="O83" i="58"/>
  <c r="P83" i="58"/>
  <c r="Q83" i="58"/>
  <c r="Y83" i="58" s="1"/>
  <c r="R83" i="58"/>
  <c r="S83" i="58"/>
  <c r="T83" i="58"/>
  <c r="U83" i="58"/>
  <c r="V83" i="58"/>
  <c r="W83" i="58"/>
  <c r="N84" i="58"/>
  <c r="O84" i="58"/>
  <c r="P84" i="58"/>
  <c r="Q84" i="58"/>
  <c r="S84" i="58" s="1"/>
  <c r="R84" i="58"/>
  <c r="T84" i="58"/>
  <c r="U84" i="58"/>
  <c r="V84" i="58"/>
  <c r="W84" i="58"/>
  <c r="Y84" i="58"/>
  <c r="AB84" i="58" s="1"/>
  <c r="N85" i="58"/>
  <c r="O85" i="58"/>
  <c r="P85" i="58"/>
  <c r="Q85" i="58"/>
  <c r="Y85" i="58" s="1"/>
  <c r="R85" i="58"/>
  <c r="T85" i="58"/>
  <c r="U85" i="58"/>
  <c r="V85" i="58"/>
  <c r="W85" i="58"/>
  <c r="N86" i="58"/>
  <c r="O86" i="58"/>
  <c r="P86" i="58"/>
  <c r="Q86" i="58"/>
  <c r="Y86" i="58" s="1"/>
  <c r="R86" i="58"/>
  <c r="T86" i="58"/>
  <c r="U86" i="58"/>
  <c r="V86" i="58"/>
  <c r="W86" i="58"/>
  <c r="N87" i="58"/>
  <c r="O87" i="58"/>
  <c r="P87" i="58"/>
  <c r="Q87" i="58"/>
  <c r="Y87" i="58" s="1"/>
  <c r="R87" i="58"/>
  <c r="S87" i="58"/>
  <c r="T87" i="58"/>
  <c r="U87" i="58"/>
  <c r="V87" i="58"/>
  <c r="W87" i="58"/>
  <c r="N88" i="58"/>
  <c r="O88" i="58"/>
  <c r="P88" i="58"/>
  <c r="Q88" i="58"/>
  <c r="S88" i="58" s="1"/>
  <c r="R88" i="58"/>
  <c r="T88" i="58"/>
  <c r="U88" i="58"/>
  <c r="V88" i="58"/>
  <c r="W88" i="58"/>
  <c r="Y88" i="58"/>
  <c r="AB88" i="58" s="1"/>
  <c r="N89" i="58"/>
  <c r="O89" i="58"/>
  <c r="P89" i="58"/>
  <c r="Q89" i="58"/>
  <c r="Y89" i="58" s="1"/>
  <c r="R89" i="58"/>
  <c r="T89" i="58"/>
  <c r="U89" i="58"/>
  <c r="V89" i="58"/>
  <c r="W89" i="58"/>
  <c r="N90" i="58"/>
  <c r="O90" i="58"/>
  <c r="P90" i="58"/>
  <c r="Q90" i="58"/>
  <c r="Y90" i="58" s="1"/>
  <c r="R90" i="58"/>
  <c r="T90" i="58"/>
  <c r="U90" i="58"/>
  <c r="V90" i="58"/>
  <c r="W90" i="58"/>
  <c r="N91" i="58"/>
  <c r="O91" i="58"/>
  <c r="P91" i="58"/>
  <c r="Q91" i="58"/>
  <c r="Y91" i="58" s="1"/>
  <c r="R91" i="58"/>
  <c r="S91" i="58"/>
  <c r="T91" i="58"/>
  <c r="U91" i="58"/>
  <c r="V91" i="58"/>
  <c r="W91" i="58"/>
  <c r="N92" i="58"/>
  <c r="O92" i="58"/>
  <c r="P92" i="58"/>
  <c r="Q92" i="58"/>
  <c r="S92" i="58" s="1"/>
  <c r="R92" i="58"/>
  <c r="T92" i="58"/>
  <c r="U92" i="58"/>
  <c r="V92" i="58"/>
  <c r="W92" i="58"/>
  <c r="Y92" i="58"/>
  <c r="AB92" i="58" s="1"/>
  <c r="N93" i="58"/>
  <c r="O93" i="58"/>
  <c r="P93" i="58"/>
  <c r="Q93" i="58"/>
  <c r="Y93" i="58" s="1"/>
  <c r="R93" i="58"/>
  <c r="T93" i="58"/>
  <c r="U93" i="58"/>
  <c r="V93" i="58"/>
  <c r="W93" i="58"/>
  <c r="N94" i="58"/>
  <c r="O94" i="58"/>
  <c r="P94" i="58"/>
  <c r="Q94" i="58"/>
  <c r="Y94" i="58" s="1"/>
  <c r="R94" i="58"/>
  <c r="T94" i="58"/>
  <c r="U94" i="58"/>
  <c r="V94" i="58"/>
  <c r="W94" i="58"/>
  <c r="N95" i="58"/>
  <c r="O95" i="58"/>
  <c r="P95" i="58"/>
  <c r="Q95" i="58"/>
  <c r="Y95" i="58" s="1"/>
  <c r="R95" i="58"/>
  <c r="S95" i="58"/>
  <c r="T95" i="58"/>
  <c r="U95" i="58"/>
  <c r="V95" i="58"/>
  <c r="W95" i="58"/>
  <c r="N96" i="58"/>
  <c r="O96" i="58"/>
  <c r="P96" i="58"/>
  <c r="Q96" i="58"/>
  <c r="S96" i="58" s="1"/>
  <c r="R96" i="58"/>
  <c r="T96" i="58"/>
  <c r="U96" i="58"/>
  <c r="V96" i="58"/>
  <c r="W96" i="58"/>
  <c r="Y96" i="58"/>
  <c r="AB96" i="58" s="1"/>
  <c r="N97" i="58"/>
  <c r="O97" i="58"/>
  <c r="P97" i="58"/>
  <c r="Q97" i="58"/>
  <c r="Y97" i="58" s="1"/>
  <c r="R97" i="58"/>
  <c r="T97" i="58"/>
  <c r="U97" i="58"/>
  <c r="V97" i="58"/>
  <c r="W97" i="58"/>
  <c r="N98" i="58"/>
  <c r="O98" i="58"/>
  <c r="P98" i="58"/>
  <c r="Q98" i="58"/>
  <c r="Y98" i="58" s="1"/>
  <c r="R98" i="58"/>
  <c r="T98" i="58"/>
  <c r="U98" i="58"/>
  <c r="V98" i="58"/>
  <c r="W98" i="58"/>
  <c r="N99" i="58"/>
  <c r="O99" i="58"/>
  <c r="P99" i="58"/>
  <c r="Q99" i="58"/>
  <c r="Y99" i="58" s="1"/>
  <c r="R99" i="58"/>
  <c r="S99" i="58"/>
  <c r="T99" i="58"/>
  <c r="U99" i="58"/>
  <c r="V99" i="58"/>
  <c r="W99" i="58"/>
  <c r="N100" i="58"/>
  <c r="O100" i="58"/>
  <c r="P100" i="58"/>
  <c r="Q100" i="58"/>
  <c r="S100" i="58" s="1"/>
  <c r="R100" i="58"/>
  <c r="T100" i="58"/>
  <c r="U100" i="58"/>
  <c r="V100" i="58"/>
  <c r="W100" i="58"/>
  <c r="Y100" i="58"/>
  <c r="AB100" i="58" s="1"/>
  <c r="N101" i="58"/>
  <c r="O101" i="58"/>
  <c r="P101" i="58"/>
  <c r="Q101" i="58"/>
  <c r="Y101" i="58" s="1"/>
  <c r="R101" i="58"/>
  <c r="T101" i="58"/>
  <c r="U101" i="58"/>
  <c r="V101" i="58"/>
  <c r="W101" i="58"/>
  <c r="N102" i="58"/>
  <c r="O102" i="58"/>
  <c r="P102" i="58"/>
  <c r="Q102" i="58"/>
  <c r="Y102" i="58" s="1"/>
  <c r="R102" i="58"/>
  <c r="T102" i="58"/>
  <c r="U102" i="58"/>
  <c r="V102" i="58"/>
  <c r="W102" i="58"/>
  <c r="N103" i="58"/>
  <c r="O103" i="58"/>
  <c r="P103" i="58"/>
  <c r="Q103" i="58"/>
  <c r="Y103" i="58" s="1"/>
  <c r="R103" i="58"/>
  <c r="S103" i="58"/>
  <c r="T103" i="58"/>
  <c r="U103" i="58"/>
  <c r="V103" i="58"/>
  <c r="W103" i="58"/>
  <c r="N104" i="58"/>
  <c r="O104" i="58"/>
  <c r="P104" i="58"/>
  <c r="Q104" i="58"/>
  <c r="S104" i="58" s="1"/>
  <c r="R104" i="58"/>
  <c r="T104" i="58"/>
  <c r="U104" i="58"/>
  <c r="V104" i="58"/>
  <c r="W104" i="58"/>
  <c r="Y104" i="58"/>
  <c r="AB104" i="58" s="1"/>
  <c r="N105" i="58"/>
  <c r="O105" i="58"/>
  <c r="P105" i="58"/>
  <c r="Q105" i="58"/>
  <c r="Y105" i="58" s="1"/>
  <c r="R105" i="58"/>
  <c r="T105" i="58"/>
  <c r="U105" i="58"/>
  <c r="V105" i="58"/>
  <c r="W105" i="58"/>
  <c r="N106" i="58"/>
  <c r="O106" i="58"/>
  <c r="P106" i="58"/>
  <c r="Q106" i="58"/>
  <c r="Y106" i="58" s="1"/>
  <c r="R106" i="58"/>
  <c r="T106" i="58"/>
  <c r="U106" i="58"/>
  <c r="V106" i="58"/>
  <c r="W106" i="58"/>
  <c r="N107" i="58"/>
  <c r="O107" i="58"/>
  <c r="P107" i="58"/>
  <c r="Q107" i="58"/>
  <c r="Y107" i="58" s="1"/>
  <c r="R107" i="58"/>
  <c r="S107" i="58"/>
  <c r="T107" i="58"/>
  <c r="U107" i="58"/>
  <c r="V107" i="58"/>
  <c r="W107" i="58"/>
  <c r="N108" i="58"/>
  <c r="O108" i="58"/>
  <c r="P108" i="58"/>
  <c r="Q108" i="58"/>
  <c r="S108" i="58" s="1"/>
  <c r="R108" i="58"/>
  <c r="T108" i="58"/>
  <c r="U108" i="58"/>
  <c r="V108" i="58"/>
  <c r="W108" i="58"/>
  <c r="Y108" i="58"/>
  <c r="AB108" i="58" s="1"/>
  <c r="P10" i="59"/>
  <c r="Q10" i="59"/>
  <c r="R10" i="59"/>
  <c r="S10" i="59"/>
  <c r="T10" i="59"/>
  <c r="U10" i="59"/>
  <c r="V10" i="59"/>
  <c r="W10" i="59"/>
  <c r="X10" i="59"/>
  <c r="Y10" i="59"/>
  <c r="Z10" i="59"/>
  <c r="AA10" i="59"/>
  <c r="AB10" i="59"/>
  <c r="AD10" i="59"/>
  <c r="AF10" i="59" s="1" a="1"/>
  <c r="AF10" i="59" s="1"/>
  <c r="AG10" i="59"/>
  <c r="P11" i="59"/>
  <c r="Q11" i="59"/>
  <c r="AD11" i="59" s="1"/>
  <c r="AF11" i="59" s="1" a="1"/>
  <c r="AF11" i="59" s="1"/>
  <c r="R11" i="59"/>
  <c r="S11" i="59"/>
  <c r="T11" i="59"/>
  <c r="U11" i="59"/>
  <c r="V11" i="59"/>
  <c r="W11" i="59"/>
  <c r="X11" i="59"/>
  <c r="Y11" i="59"/>
  <c r="Z11" i="59"/>
  <c r="AA11" i="59"/>
  <c r="AB11" i="59"/>
  <c r="AG11" i="59"/>
  <c r="P12" i="59"/>
  <c r="Q12" i="59"/>
  <c r="R12" i="59"/>
  <c r="S12" i="59"/>
  <c r="T12" i="59"/>
  <c r="U12" i="59"/>
  <c r="V12" i="59"/>
  <c r="W12" i="59"/>
  <c r="X12" i="59"/>
  <c r="Y12" i="59"/>
  <c r="Z12" i="59"/>
  <c r="AA12" i="59"/>
  <c r="AB12" i="59"/>
  <c r="AD12" i="59"/>
  <c r="AF12" i="59" s="1" a="1"/>
  <c r="AF12" i="59" s="1"/>
  <c r="AG12" i="59"/>
  <c r="P13" i="59"/>
  <c r="Q13" i="59"/>
  <c r="AD13" i="59" s="1"/>
  <c r="AF13" i="59" s="1" a="1"/>
  <c r="AF13" i="59" s="1"/>
  <c r="R13" i="59"/>
  <c r="S13" i="59"/>
  <c r="T13" i="59"/>
  <c r="U13" i="59"/>
  <c r="V13" i="59"/>
  <c r="W13" i="59"/>
  <c r="X13" i="59"/>
  <c r="Y13" i="59"/>
  <c r="Z13" i="59"/>
  <c r="AA13" i="59"/>
  <c r="AB13" i="59"/>
  <c r="AG13" i="59"/>
  <c r="P14" i="59"/>
  <c r="Q14" i="59"/>
  <c r="AD14" i="59" s="1"/>
  <c r="AF14" i="59" s="1" a="1"/>
  <c r="AF14" i="59" s="1"/>
  <c r="R14" i="59"/>
  <c r="S14" i="59"/>
  <c r="T14" i="59"/>
  <c r="U14" i="59"/>
  <c r="V14" i="59"/>
  <c r="W14" i="59"/>
  <c r="X14" i="59"/>
  <c r="Y14" i="59"/>
  <c r="Z14" i="59"/>
  <c r="AA14" i="59"/>
  <c r="AB14" i="59"/>
  <c r="AG14" i="59"/>
  <c r="P15" i="59"/>
  <c r="Q15" i="59"/>
  <c r="R15" i="59"/>
  <c r="S15" i="59"/>
  <c r="T15" i="59"/>
  <c r="U15" i="59"/>
  <c r="V15" i="59"/>
  <c r="W15" i="59"/>
  <c r="X15" i="59"/>
  <c r="Y15" i="59"/>
  <c r="Z15" i="59"/>
  <c r="AA15" i="59"/>
  <c r="AB15" i="59"/>
  <c r="AD15" i="59"/>
  <c r="AF15" i="59" s="1" a="1"/>
  <c r="AF15" i="59" s="1"/>
  <c r="AG15" i="59"/>
  <c r="P16" i="59"/>
  <c r="Q16" i="59"/>
  <c r="R16" i="59"/>
  <c r="S16" i="59"/>
  <c r="T16" i="59"/>
  <c r="U16" i="59"/>
  <c r="V16" i="59"/>
  <c r="W16" i="59"/>
  <c r="X16" i="59"/>
  <c r="Y16" i="59"/>
  <c r="Z16" i="59"/>
  <c r="AA16" i="59"/>
  <c r="AB16" i="59"/>
  <c r="AD16" i="59"/>
  <c r="AF16" i="59" s="1" a="1"/>
  <c r="AF16" i="59" s="1"/>
  <c r="AG16" i="59"/>
  <c r="P17" i="59"/>
  <c r="Q17" i="59"/>
  <c r="R17" i="59"/>
  <c r="S17" i="59"/>
  <c r="T17" i="59"/>
  <c r="U17" i="59"/>
  <c r="V17" i="59"/>
  <c r="W17" i="59"/>
  <c r="X17" i="59"/>
  <c r="Y17" i="59"/>
  <c r="Z17" i="59"/>
  <c r="AA17" i="59"/>
  <c r="AB17" i="59"/>
  <c r="AD17" i="59"/>
  <c r="AF17" i="59" a="1"/>
  <c r="AF17" i="59" s="1"/>
  <c r="AG17" i="59"/>
  <c r="P18" i="59"/>
  <c r="Q18" i="59"/>
  <c r="R18" i="59"/>
  <c r="S18" i="59"/>
  <c r="T18" i="59"/>
  <c r="U18" i="59"/>
  <c r="V18" i="59"/>
  <c r="W18" i="59"/>
  <c r="X18" i="59"/>
  <c r="Y18" i="59"/>
  <c r="Z18" i="59"/>
  <c r="AA18" i="59"/>
  <c r="AB18" i="59"/>
  <c r="AD18" i="59"/>
  <c r="AF18" i="59" s="1" a="1"/>
  <c r="AF18" i="59" s="1"/>
  <c r="AG18" i="59"/>
  <c r="P19" i="59"/>
  <c r="Q19" i="59"/>
  <c r="AD19" i="59" s="1"/>
  <c r="AF19" i="59" s="1" a="1"/>
  <c r="AF19" i="59" s="1"/>
  <c r="R19" i="59"/>
  <c r="S19" i="59"/>
  <c r="T19" i="59"/>
  <c r="U19" i="59"/>
  <c r="V19" i="59"/>
  <c r="W19" i="59"/>
  <c r="X19" i="59"/>
  <c r="Y19" i="59"/>
  <c r="Z19" i="59"/>
  <c r="AA19" i="59"/>
  <c r="AB19" i="59"/>
  <c r="AG19" i="59"/>
  <c r="P20" i="59"/>
  <c r="Q20" i="59"/>
  <c r="AD20" i="59" s="1"/>
  <c r="AF20" i="59" s="1" a="1"/>
  <c r="AF20" i="59" s="1"/>
  <c r="R20" i="59"/>
  <c r="S20" i="59"/>
  <c r="T20" i="59"/>
  <c r="U20" i="59"/>
  <c r="V20" i="59"/>
  <c r="W20" i="59"/>
  <c r="X20" i="59"/>
  <c r="Y20" i="59"/>
  <c r="Z20" i="59"/>
  <c r="AA20" i="59"/>
  <c r="AB20" i="59"/>
  <c r="AG20" i="59"/>
  <c r="P21" i="59"/>
  <c r="Q21" i="59"/>
  <c r="AD21" i="59" s="1"/>
  <c r="AF21" i="59" s="1" a="1"/>
  <c r="AF21" i="59" s="1"/>
  <c r="R21" i="59"/>
  <c r="S21" i="59"/>
  <c r="T21" i="59"/>
  <c r="U21" i="59"/>
  <c r="V21" i="59"/>
  <c r="W21" i="59"/>
  <c r="X21" i="59"/>
  <c r="Y21" i="59"/>
  <c r="Z21" i="59"/>
  <c r="AA21" i="59"/>
  <c r="AB21" i="59"/>
  <c r="AG21" i="59"/>
  <c r="P22" i="59"/>
  <c r="Q22" i="59"/>
  <c r="AD22" i="59" s="1"/>
  <c r="AF22" i="59" s="1" a="1"/>
  <c r="AF22" i="59" s="1"/>
  <c r="R22" i="59"/>
  <c r="S22" i="59"/>
  <c r="T22" i="59"/>
  <c r="U22" i="59"/>
  <c r="V22" i="59"/>
  <c r="W22" i="59"/>
  <c r="X22" i="59"/>
  <c r="Y22" i="59"/>
  <c r="Z22" i="59"/>
  <c r="AA22" i="59"/>
  <c r="AB22" i="59"/>
  <c r="AG22" i="59"/>
  <c r="P23" i="59"/>
  <c r="Q23" i="59"/>
  <c r="R23" i="59"/>
  <c r="S23" i="59"/>
  <c r="T23" i="59"/>
  <c r="U23" i="59"/>
  <c r="V23" i="59"/>
  <c r="W23" i="59"/>
  <c r="X23" i="59"/>
  <c r="Y23" i="59"/>
  <c r="Z23" i="59"/>
  <c r="AA23" i="59"/>
  <c r="AB23" i="59"/>
  <c r="AD23" i="59"/>
  <c r="AF23" i="59" s="1" a="1"/>
  <c r="AF23" i="59" s="1"/>
  <c r="AG23" i="59"/>
  <c r="P24" i="59"/>
  <c r="Q24" i="59"/>
  <c r="R24" i="59"/>
  <c r="S24" i="59"/>
  <c r="T24" i="59"/>
  <c r="U24" i="59"/>
  <c r="V24" i="59"/>
  <c r="W24" i="59"/>
  <c r="X24" i="59"/>
  <c r="Y24" i="59"/>
  <c r="Z24" i="59"/>
  <c r="AA24" i="59"/>
  <c r="AB24" i="59"/>
  <c r="AD24" i="59"/>
  <c r="AF24" i="59" s="1" a="1"/>
  <c r="AF24" i="59" s="1"/>
  <c r="AG24" i="59"/>
  <c r="P25" i="59"/>
  <c r="Q25" i="59"/>
  <c r="R25" i="59"/>
  <c r="S25" i="59"/>
  <c r="T25" i="59"/>
  <c r="U25" i="59"/>
  <c r="V25" i="59"/>
  <c r="W25" i="59"/>
  <c r="X25" i="59"/>
  <c r="Y25" i="59"/>
  <c r="Z25" i="59"/>
  <c r="AA25" i="59"/>
  <c r="AB25" i="59"/>
  <c r="AD25" i="59"/>
  <c r="AF25" i="59" a="1"/>
  <c r="AF25" i="59" s="1"/>
  <c r="AG25" i="59"/>
  <c r="P26" i="59"/>
  <c r="Q26" i="59"/>
  <c r="R26" i="59"/>
  <c r="S26" i="59"/>
  <c r="T26" i="59"/>
  <c r="U26" i="59"/>
  <c r="V26" i="59"/>
  <c r="W26" i="59"/>
  <c r="X26" i="59"/>
  <c r="Y26" i="59"/>
  <c r="Z26" i="59"/>
  <c r="AA26" i="59"/>
  <c r="AB26" i="59"/>
  <c r="AD26" i="59"/>
  <c r="AF26" i="59" s="1" a="1"/>
  <c r="AF26" i="59" s="1"/>
  <c r="AG26" i="59"/>
  <c r="P27" i="59"/>
  <c r="Q27" i="59"/>
  <c r="AD27" i="59" s="1"/>
  <c r="AF27" i="59" s="1" a="1"/>
  <c r="AF27" i="59" s="1"/>
  <c r="R27" i="59"/>
  <c r="S27" i="59"/>
  <c r="T27" i="59"/>
  <c r="U27" i="59"/>
  <c r="V27" i="59"/>
  <c r="W27" i="59"/>
  <c r="X27" i="59"/>
  <c r="Y27" i="59"/>
  <c r="Z27" i="59"/>
  <c r="AA27" i="59"/>
  <c r="AB27" i="59"/>
  <c r="AG27" i="59"/>
  <c r="P28" i="59"/>
  <c r="Q28" i="59"/>
  <c r="AD28" i="59" s="1"/>
  <c r="AF28" i="59" s="1" a="1"/>
  <c r="AF28" i="59" s="1"/>
  <c r="R28" i="59"/>
  <c r="S28" i="59"/>
  <c r="T28" i="59"/>
  <c r="U28" i="59"/>
  <c r="V28" i="59"/>
  <c r="W28" i="59"/>
  <c r="X28" i="59"/>
  <c r="Y28" i="59"/>
  <c r="Z28" i="59"/>
  <c r="AA28" i="59"/>
  <c r="AB28" i="59"/>
  <c r="AG28" i="59"/>
  <c r="P29" i="59"/>
  <c r="Q29" i="59"/>
  <c r="AD29" i="59" s="1"/>
  <c r="AF29" i="59" s="1" a="1"/>
  <c r="AF29" i="59" s="1"/>
  <c r="R29" i="59"/>
  <c r="S29" i="59"/>
  <c r="T29" i="59"/>
  <c r="U29" i="59"/>
  <c r="V29" i="59"/>
  <c r="W29" i="59"/>
  <c r="X29" i="59"/>
  <c r="Y29" i="59"/>
  <c r="Z29" i="59"/>
  <c r="AA29" i="59"/>
  <c r="AB29" i="59"/>
  <c r="AG29" i="59"/>
  <c r="P30" i="59"/>
  <c r="Q30" i="59"/>
  <c r="AD30" i="59" s="1"/>
  <c r="AF30" i="59" s="1" a="1"/>
  <c r="AF30" i="59" s="1"/>
  <c r="R30" i="59"/>
  <c r="S30" i="59"/>
  <c r="T30" i="59"/>
  <c r="U30" i="59"/>
  <c r="V30" i="59"/>
  <c r="W30" i="59"/>
  <c r="X30" i="59"/>
  <c r="Y30" i="59"/>
  <c r="Z30" i="59"/>
  <c r="AA30" i="59"/>
  <c r="AB30" i="59"/>
  <c r="AG30" i="59"/>
  <c r="P31" i="59"/>
  <c r="Q31" i="59"/>
  <c r="R31" i="59"/>
  <c r="S31" i="59"/>
  <c r="T31" i="59"/>
  <c r="U31" i="59"/>
  <c r="V31" i="59"/>
  <c r="W31" i="59"/>
  <c r="X31" i="59"/>
  <c r="Y31" i="59"/>
  <c r="Z31" i="59"/>
  <c r="AA31" i="59"/>
  <c r="AB31" i="59"/>
  <c r="AD31" i="59"/>
  <c r="AF31" i="59" s="1" a="1"/>
  <c r="AF31" i="59" s="1"/>
  <c r="AG31" i="59"/>
  <c r="P32" i="59"/>
  <c r="Q32" i="59"/>
  <c r="R32" i="59"/>
  <c r="S32" i="59"/>
  <c r="T32" i="59"/>
  <c r="U32" i="59"/>
  <c r="V32" i="59"/>
  <c r="W32" i="59"/>
  <c r="X32" i="59"/>
  <c r="Y32" i="59"/>
  <c r="Z32" i="59"/>
  <c r="AA32" i="59"/>
  <c r="AB32" i="59"/>
  <c r="AD32" i="59"/>
  <c r="AF32" i="59" s="1" a="1"/>
  <c r="AF32" i="59" s="1"/>
  <c r="AG32" i="59"/>
  <c r="P33" i="59"/>
  <c r="Q33" i="59"/>
  <c r="R33" i="59"/>
  <c r="S33" i="59"/>
  <c r="T33" i="59"/>
  <c r="U33" i="59"/>
  <c r="V33" i="59"/>
  <c r="W33" i="59"/>
  <c r="X33" i="59"/>
  <c r="Y33" i="59"/>
  <c r="Z33" i="59"/>
  <c r="AA33" i="59"/>
  <c r="AB33" i="59"/>
  <c r="AD33" i="59"/>
  <c r="AF33" i="59" a="1"/>
  <c r="AF33" i="59" s="1"/>
  <c r="AG33" i="59"/>
  <c r="P34" i="59"/>
  <c r="Q34" i="59"/>
  <c r="R34" i="59"/>
  <c r="S34" i="59"/>
  <c r="T34" i="59"/>
  <c r="U34" i="59"/>
  <c r="V34" i="59"/>
  <c r="W34" i="59"/>
  <c r="X34" i="59"/>
  <c r="Y34" i="59"/>
  <c r="Z34" i="59"/>
  <c r="AA34" i="59"/>
  <c r="AB34" i="59"/>
  <c r="AD34" i="59"/>
  <c r="AF34" i="59" s="1" a="1"/>
  <c r="AF34" i="59" s="1"/>
  <c r="AG34" i="59"/>
  <c r="P35" i="59"/>
  <c r="Q35" i="59"/>
  <c r="AD35" i="59" s="1"/>
  <c r="AF35" i="59" s="1" a="1"/>
  <c r="AF35" i="59" s="1"/>
  <c r="R35" i="59"/>
  <c r="S35" i="59"/>
  <c r="T35" i="59"/>
  <c r="U35" i="59"/>
  <c r="V35" i="59"/>
  <c r="W35" i="59"/>
  <c r="X35" i="59"/>
  <c r="Y35" i="59"/>
  <c r="Z35" i="59"/>
  <c r="AA35" i="59"/>
  <c r="AB35" i="59"/>
  <c r="AG35" i="59"/>
  <c r="P36" i="59"/>
  <c r="Q36" i="59"/>
  <c r="AD36" i="59" s="1"/>
  <c r="AF36" i="59" s="1" a="1"/>
  <c r="AF36" i="59" s="1"/>
  <c r="R36" i="59"/>
  <c r="S36" i="59"/>
  <c r="T36" i="59"/>
  <c r="U36" i="59"/>
  <c r="V36" i="59"/>
  <c r="W36" i="59"/>
  <c r="X36" i="59"/>
  <c r="Y36" i="59"/>
  <c r="Z36" i="59"/>
  <c r="AA36" i="59"/>
  <c r="AB36" i="59"/>
  <c r="AG36" i="59"/>
  <c r="P37" i="59"/>
  <c r="Q37" i="59"/>
  <c r="AD37" i="59" s="1"/>
  <c r="AF37" i="59" s="1" a="1"/>
  <c r="AF37" i="59" s="1"/>
  <c r="R37" i="59"/>
  <c r="S37" i="59"/>
  <c r="T37" i="59"/>
  <c r="U37" i="59"/>
  <c r="V37" i="59"/>
  <c r="W37" i="59"/>
  <c r="X37" i="59"/>
  <c r="Y37" i="59"/>
  <c r="Z37" i="59"/>
  <c r="AA37" i="59"/>
  <c r="AB37" i="59"/>
  <c r="AG37" i="59"/>
  <c r="P38" i="59"/>
  <c r="Q38" i="59"/>
  <c r="AD38" i="59" s="1"/>
  <c r="AF38" i="59" s="1" a="1"/>
  <c r="AF38" i="59" s="1"/>
  <c r="R38" i="59"/>
  <c r="S38" i="59"/>
  <c r="T38" i="59"/>
  <c r="U38" i="59"/>
  <c r="V38" i="59"/>
  <c r="W38" i="59"/>
  <c r="X38" i="59"/>
  <c r="Y38" i="59"/>
  <c r="Z38" i="59"/>
  <c r="AA38" i="59"/>
  <c r="AB38" i="59"/>
  <c r="AG38" i="59"/>
  <c r="P39" i="59"/>
  <c r="Q39" i="59"/>
  <c r="R39" i="59"/>
  <c r="S39" i="59"/>
  <c r="T39" i="59"/>
  <c r="U39" i="59"/>
  <c r="V39" i="59"/>
  <c r="W39" i="59"/>
  <c r="X39" i="59"/>
  <c r="Y39" i="59"/>
  <c r="Z39" i="59"/>
  <c r="AA39" i="59"/>
  <c r="AB39" i="59"/>
  <c r="AD39" i="59"/>
  <c r="AF39" i="59" s="1" a="1"/>
  <c r="AF39" i="59" s="1"/>
  <c r="AG39" i="59"/>
  <c r="P40" i="59"/>
  <c r="Q40" i="59"/>
  <c r="R40" i="59"/>
  <c r="S40" i="59"/>
  <c r="T40" i="59"/>
  <c r="U40" i="59"/>
  <c r="V40" i="59"/>
  <c r="W40" i="59"/>
  <c r="X40" i="59"/>
  <c r="Y40" i="59"/>
  <c r="Z40" i="59"/>
  <c r="AA40" i="59"/>
  <c r="AB40" i="59"/>
  <c r="AD40" i="59"/>
  <c r="AF40" i="59" s="1" a="1"/>
  <c r="AF40" i="59" s="1"/>
  <c r="AG40" i="59"/>
  <c r="P41" i="59"/>
  <c r="Q41" i="59"/>
  <c r="R41" i="59"/>
  <c r="S41" i="59"/>
  <c r="T41" i="59"/>
  <c r="U41" i="59"/>
  <c r="V41" i="59"/>
  <c r="W41" i="59"/>
  <c r="X41" i="59"/>
  <c r="Y41" i="59"/>
  <c r="Z41" i="59"/>
  <c r="AA41" i="59"/>
  <c r="AB41" i="59"/>
  <c r="AD41" i="59"/>
  <c r="AF41" i="59" a="1"/>
  <c r="AF41" i="59" s="1"/>
  <c r="AG41" i="59"/>
  <c r="P42" i="59"/>
  <c r="Q42" i="59"/>
  <c r="R42" i="59"/>
  <c r="S42" i="59"/>
  <c r="T42" i="59"/>
  <c r="U42" i="59"/>
  <c r="V42" i="59"/>
  <c r="W42" i="59"/>
  <c r="X42" i="59"/>
  <c r="Y42" i="59"/>
  <c r="Z42" i="59"/>
  <c r="AA42" i="59"/>
  <c r="AB42" i="59"/>
  <c r="AD42" i="59"/>
  <c r="AF42" i="59" s="1" a="1"/>
  <c r="AF42" i="59" s="1"/>
  <c r="AG42" i="59"/>
  <c r="P43" i="59"/>
  <c r="Q43" i="59"/>
  <c r="AD43" i="59" s="1"/>
  <c r="AF43" i="59" s="1" a="1"/>
  <c r="AF43" i="59" s="1"/>
  <c r="R43" i="59"/>
  <c r="S43" i="59"/>
  <c r="T43" i="59"/>
  <c r="U43" i="59"/>
  <c r="V43" i="59"/>
  <c r="W43" i="59"/>
  <c r="X43" i="59"/>
  <c r="Y43" i="59"/>
  <c r="Z43" i="59"/>
  <c r="AA43" i="59"/>
  <c r="AB43" i="59"/>
  <c r="AG43" i="59"/>
  <c r="P44" i="59"/>
  <c r="Q44" i="59"/>
  <c r="AD44" i="59" s="1"/>
  <c r="AF44" i="59" s="1" a="1"/>
  <c r="AF44" i="59" s="1"/>
  <c r="R44" i="59"/>
  <c r="S44" i="59"/>
  <c r="T44" i="59"/>
  <c r="U44" i="59"/>
  <c r="V44" i="59"/>
  <c r="W44" i="59"/>
  <c r="X44" i="59"/>
  <c r="Y44" i="59"/>
  <c r="Z44" i="59"/>
  <c r="AA44" i="59"/>
  <c r="AB44" i="59"/>
  <c r="AG44" i="59"/>
  <c r="P45" i="59"/>
  <c r="Q45" i="59"/>
  <c r="AD45" i="59" s="1"/>
  <c r="AF45" i="59" s="1" a="1"/>
  <c r="AF45" i="59" s="1"/>
  <c r="R45" i="59"/>
  <c r="S45" i="59"/>
  <c r="T45" i="59"/>
  <c r="U45" i="59"/>
  <c r="V45" i="59"/>
  <c r="W45" i="59"/>
  <c r="X45" i="59"/>
  <c r="Y45" i="59"/>
  <c r="Z45" i="59"/>
  <c r="AA45" i="59"/>
  <c r="AB45" i="59"/>
  <c r="AG45" i="59"/>
  <c r="P46" i="59"/>
  <c r="Q46" i="59"/>
  <c r="AD46" i="59" s="1"/>
  <c r="AF46" i="59" s="1" a="1"/>
  <c r="AF46" i="59" s="1"/>
  <c r="R46" i="59"/>
  <c r="S46" i="59"/>
  <c r="T46" i="59"/>
  <c r="U46" i="59"/>
  <c r="V46" i="59"/>
  <c r="W46" i="59"/>
  <c r="X46" i="59"/>
  <c r="Y46" i="59"/>
  <c r="Z46" i="59"/>
  <c r="AA46" i="59"/>
  <c r="AB46" i="59"/>
  <c r="AG46" i="59"/>
  <c r="P47" i="59"/>
  <c r="Q47" i="59"/>
  <c r="R47" i="59"/>
  <c r="S47" i="59"/>
  <c r="T47" i="59"/>
  <c r="U47" i="59"/>
  <c r="V47" i="59"/>
  <c r="W47" i="59"/>
  <c r="X47" i="59"/>
  <c r="Y47" i="59"/>
  <c r="Z47" i="59"/>
  <c r="AA47" i="59"/>
  <c r="AB47" i="59"/>
  <c r="AD47" i="59"/>
  <c r="AF47" i="59" s="1" a="1"/>
  <c r="AF47" i="59" s="1"/>
  <c r="AG47" i="59"/>
  <c r="P48" i="59"/>
  <c r="Q48" i="59"/>
  <c r="R48" i="59"/>
  <c r="S48" i="59"/>
  <c r="T48" i="59"/>
  <c r="U48" i="59"/>
  <c r="V48" i="59"/>
  <c r="W48" i="59"/>
  <c r="X48" i="59"/>
  <c r="Y48" i="59"/>
  <c r="Z48" i="59"/>
  <c r="AA48" i="59"/>
  <c r="AB48" i="59"/>
  <c r="AD48" i="59"/>
  <c r="AF48" i="59" s="1" a="1"/>
  <c r="AF48" i="59" s="1"/>
  <c r="AG48" i="59"/>
  <c r="P49" i="59"/>
  <c r="Q49" i="59"/>
  <c r="R49" i="59"/>
  <c r="S49" i="59"/>
  <c r="T49" i="59"/>
  <c r="U49" i="59"/>
  <c r="V49" i="59"/>
  <c r="W49" i="59"/>
  <c r="X49" i="59"/>
  <c r="Y49" i="59"/>
  <c r="Z49" i="59"/>
  <c r="AA49" i="59"/>
  <c r="AB49" i="59"/>
  <c r="AD49" i="59"/>
  <c r="AF49" i="59" a="1"/>
  <c r="AF49" i="59" s="1"/>
  <c r="AG49" i="59"/>
  <c r="P50" i="59"/>
  <c r="Q50" i="59"/>
  <c r="R50" i="59"/>
  <c r="S50" i="59"/>
  <c r="T50" i="59"/>
  <c r="U50" i="59"/>
  <c r="V50" i="59"/>
  <c r="W50" i="59"/>
  <c r="X50" i="59"/>
  <c r="Y50" i="59"/>
  <c r="Z50" i="59"/>
  <c r="AA50" i="59"/>
  <c r="AB50" i="59"/>
  <c r="AD50" i="59"/>
  <c r="AF50" i="59" s="1" a="1"/>
  <c r="AF50" i="59" s="1"/>
  <c r="AG50" i="59"/>
  <c r="P51" i="59"/>
  <c r="Q51" i="59"/>
  <c r="AD51" i="59" s="1"/>
  <c r="AF51" i="59" s="1" a="1"/>
  <c r="AF51" i="59" s="1"/>
  <c r="R51" i="59"/>
  <c r="S51" i="59"/>
  <c r="T51" i="59"/>
  <c r="U51" i="59"/>
  <c r="V51" i="59"/>
  <c r="W51" i="59"/>
  <c r="X51" i="59"/>
  <c r="Y51" i="59"/>
  <c r="Z51" i="59"/>
  <c r="AA51" i="59"/>
  <c r="AB51" i="59"/>
  <c r="AG51" i="59"/>
  <c r="P52" i="59"/>
  <c r="Q52" i="59"/>
  <c r="AD52" i="59" s="1"/>
  <c r="AF52" i="59" s="1" a="1"/>
  <c r="AF52" i="59" s="1"/>
  <c r="R52" i="59"/>
  <c r="S52" i="59"/>
  <c r="T52" i="59"/>
  <c r="U52" i="59"/>
  <c r="V52" i="59"/>
  <c r="W52" i="59"/>
  <c r="X52" i="59"/>
  <c r="Y52" i="59"/>
  <c r="Z52" i="59"/>
  <c r="AA52" i="59"/>
  <c r="AB52" i="59"/>
  <c r="AG52" i="59"/>
  <c r="P53" i="59"/>
  <c r="Q53" i="59"/>
  <c r="AD53" i="59" s="1"/>
  <c r="AF53" i="59" s="1" a="1"/>
  <c r="AF53" i="59" s="1"/>
  <c r="R53" i="59"/>
  <c r="S53" i="59"/>
  <c r="T53" i="59"/>
  <c r="U53" i="59"/>
  <c r="V53" i="59"/>
  <c r="W53" i="59"/>
  <c r="X53" i="59"/>
  <c r="Y53" i="59"/>
  <c r="Z53" i="59"/>
  <c r="AA53" i="59"/>
  <c r="AB53" i="59"/>
  <c r="AG53" i="59"/>
  <c r="P54" i="59"/>
  <c r="Q54" i="59"/>
  <c r="AD54" i="59" s="1"/>
  <c r="AF54" i="59" s="1" a="1"/>
  <c r="AF54" i="59" s="1"/>
  <c r="R54" i="59"/>
  <c r="S54" i="59"/>
  <c r="T54" i="59"/>
  <c r="U54" i="59"/>
  <c r="V54" i="59"/>
  <c r="W54" i="59"/>
  <c r="X54" i="59"/>
  <c r="Y54" i="59"/>
  <c r="Z54" i="59"/>
  <c r="AA54" i="59"/>
  <c r="AB54" i="59"/>
  <c r="AG54" i="59"/>
  <c r="P55" i="59"/>
  <c r="Q55" i="59"/>
  <c r="R55" i="59"/>
  <c r="S55" i="59"/>
  <c r="T55" i="59"/>
  <c r="U55" i="59"/>
  <c r="V55" i="59"/>
  <c r="W55" i="59"/>
  <c r="X55" i="59"/>
  <c r="Y55" i="59"/>
  <c r="Z55" i="59"/>
  <c r="AA55" i="59"/>
  <c r="AB55" i="59"/>
  <c r="AD55" i="59"/>
  <c r="AF55" i="59" s="1" a="1"/>
  <c r="AF55" i="59" s="1"/>
  <c r="AG55" i="59"/>
  <c r="P56" i="59"/>
  <c r="Q56" i="59"/>
  <c r="R56" i="59"/>
  <c r="S56" i="59"/>
  <c r="T56" i="59"/>
  <c r="U56" i="59"/>
  <c r="V56" i="59"/>
  <c r="W56" i="59"/>
  <c r="X56" i="59"/>
  <c r="Y56" i="59"/>
  <c r="Z56" i="59"/>
  <c r="AA56" i="59"/>
  <c r="AB56" i="59"/>
  <c r="AD56" i="59"/>
  <c r="AF56" i="59" s="1" a="1"/>
  <c r="AF56" i="59" s="1"/>
  <c r="AG56" i="59"/>
  <c r="P57" i="59"/>
  <c r="Q57" i="59"/>
  <c r="R57" i="59"/>
  <c r="S57" i="59"/>
  <c r="T57" i="59"/>
  <c r="U57" i="59"/>
  <c r="V57" i="59"/>
  <c r="W57" i="59"/>
  <c r="X57" i="59"/>
  <c r="Y57" i="59"/>
  <c r="Z57" i="59"/>
  <c r="AA57" i="59"/>
  <c r="AB57" i="59"/>
  <c r="AD57" i="59"/>
  <c r="AF57" i="59" a="1"/>
  <c r="AF57" i="59" s="1"/>
  <c r="AG57" i="59"/>
  <c r="P58" i="59"/>
  <c r="Q58" i="59"/>
  <c r="R58" i="59"/>
  <c r="S58" i="59"/>
  <c r="T58" i="59"/>
  <c r="U58" i="59"/>
  <c r="V58" i="59"/>
  <c r="W58" i="59"/>
  <c r="X58" i="59"/>
  <c r="Y58" i="59"/>
  <c r="Z58" i="59"/>
  <c r="AA58" i="59"/>
  <c r="AB58" i="59"/>
  <c r="AD58" i="59"/>
  <c r="AF58" i="59" s="1" a="1"/>
  <c r="AF58" i="59" s="1"/>
  <c r="AG58" i="59"/>
  <c r="P59" i="59"/>
  <c r="Q59" i="59"/>
  <c r="AD59" i="59" s="1"/>
  <c r="AF59" i="59" s="1" a="1"/>
  <c r="AF59" i="59" s="1"/>
  <c r="R59" i="59"/>
  <c r="S59" i="59"/>
  <c r="T59" i="59"/>
  <c r="U59" i="59"/>
  <c r="V59" i="59"/>
  <c r="W59" i="59"/>
  <c r="X59" i="59"/>
  <c r="Y59" i="59"/>
  <c r="Z59" i="59"/>
  <c r="AA59" i="59"/>
  <c r="AB59" i="59"/>
  <c r="AG59" i="59"/>
  <c r="P60" i="59"/>
  <c r="Q60" i="59"/>
  <c r="AD60" i="59" s="1"/>
  <c r="AF60" i="59" s="1" a="1"/>
  <c r="AF60" i="59" s="1"/>
  <c r="R60" i="59"/>
  <c r="S60" i="59"/>
  <c r="T60" i="59"/>
  <c r="U60" i="59"/>
  <c r="V60" i="59"/>
  <c r="W60" i="59"/>
  <c r="X60" i="59"/>
  <c r="Y60" i="59"/>
  <c r="Z60" i="59"/>
  <c r="AA60" i="59"/>
  <c r="AB60" i="59"/>
  <c r="AG60" i="59"/>
  <c r="P61" i="59"/>
  <c r="Q61" i="59"/>
  <c r="AD61" i="59" s="1"/>
  <c r="AF61" i="59" s="1" a="1"/>
  <c r="AF61" i="59" s="1"/>
  <c r="R61" i="59"/>
  <c r="S61" i="59"/>
  <c r="T61" i="59"/>
  <c r="U61" i="59"/>
  <c r="V61" i="59"/>
  <c r="W61" i="59"/>
  <c r="X61" i="59"/>
  <c r="Y61" i="59"/>
  <c r="Z61" i="59"/>
  <c r="AA61" i="59"/>
  <c r="AB61" i="59"/>
  <c r="AG61" i="59"/>
  <c r="P62" i="59"/>
  <c r="Q62" i="59"/>
  <c r="AD62" i="59" s="1"/>
  <c r="AF62" i="59" s="1" a="1"/>
  <c r="AF62" i="59" s="1"/>
  <c r="R62" i="59"/>
  <c r="S62" i="59"/>
  <c r="T62" i="59"/>
  <c r="U62" i="59"/>
  <c r="V62" i="59"/>
  <c r="W62" i="59"/>
  <c r="X62" i="59"/>
  <c r="Y62" i="59"/>
  <c r="Z62" i="59"/>
  <c r="AA62" i="59"/>
  <c r="AB62" i="59"/>
  <c r="AG62" i="59"/>
  <c r="P63" i="59"/>
  <c r="Q63" i="59"/>
  <c r="R63" i="59"/>
  <c r="S63" i="59"/>
  <c r="T63" i="59"/>
  <c r="U63" i="59"/>
  <c r="V63" i="59"/>
  <c r="W63" i="59"/>
  <c r="X63" i="59"/>
  <c r="Y63" i="59"/>
  <c r="Z63" i="59"/>
  <c r="AA63" i="59"/>
  <c r="AB63" i="59"/>
  <c r="AD63" i="59"/>
  <c r="AF63" i="59" s="1" a="1"/>
  <c r="AF63" i="59" s="1"/>
  <c r="AG63" i="59"/>
  <c r="P64" i="59"/>
  <c r="Q64" i="59"/>
  <c r="R64" i="59"/>
  <c r="S64" i="59"/>
  <c r="T64" i="59"/>
  <c r="U64" i="59"/>
  <c r="V64" i="59"/>
  <c r="W64" i="59"/>
  <c r="X64" i="59"/>
  <c r="Y64" i="59"/>
  <c r="Z64" i="59"/>
  <c r="AA64" i="59"/>
  <c r="AB64" i="59"/>
  <c r="AD64" i="59"/>
  <c r="AF64" i="59" s="1" a="1"/>
  <c r="AF64" i="59" s="1"/>
  <c r="AG64" i="59"/>
  <c r="P65" i="59"/>
  <c r="Q65" i="59"/>
  <c r="R65" i="59"/>
  <c r="S65" i="59"/>
  <c r="T65" i="59"/>
  <c r="U65" i="59"/>
  <c r="V65" i="59"/>
  <c r="W65" i="59"/>
  <c r="X65" i="59"/>
  <c r="Y65" i="59"/>
  <c r="Z65" i="59"/>
  <c r="AA65" i="59"/>
  <c r="AB65" i="59"/>
  <c r="AD65" i="59"/>
  <c r="AF65" i="59" a="1"/>
  <c r="AF65" i="59" s="1"/>
  <c r="AG65" i="59"/>
  <c r="P66" i="59"/>
  <c r="Q66" i="59"/>
  <c r="R66" i="59"/>
  <c r="S66" i="59"/>
  <c r="T66" i="59"/>
  <c r="U66" i="59"/>
  <c r="V66" i="59"/>
  <c r="W66" i="59"/>
  <c r="X66" i="59"/>
  <c r="Y66" i="59"/>
  <c r="Z66" i="59"/>
  <c r="AA66" i="59"/>
  <c r="AB66" i="59"/>
  <c r="AD66" i="59"/>
  <c r="AF66" i="59" s="1" a="1"/>
  <c r="AF66" i="59" s="1"/>
  <c r="AG66" i="59"/>
  <c r="P67" i="59"/>
  <c r="Q67" i="59"/>
  <c r="AD67" i="59" s="1"/>
  <c r="AF67" i="59" s="1" a="1"/>
  <c r="AF67" i="59" s="1"/>
  <c r="R67" i="59"/>
  <c r="S67" i="59"/>
  <c r="T67" i="59"/>
  <c r="U67" i="59"/>
  <c r="V67" i="59"/>
  <c r="W67" i="59"/>
  <c r="X67" i="59"/>
  <c r="Y67" i="59"/>
  <c r="Z67" i="59"/>
  <c r="AA67" i="59"/>
  <c r="AB67" i="59"/>
  <c r="AG67" i="59"/>
  <c r="P68" i="59"/>
  <c r="Q68" i="59"/>
  <c r="AD68" i="59" s="1"/>
  <c r="AF68" i="59" s="1" a="1"/>
  <c r="AF68" i="59" s="1"/>
  <c r="R68" i="59"/>
  <c r="S68" i="59"/>
  <c r="T68" i="59"/>
  <c r="U68" i="59"/>
  <c r="V68" i="59"/>
  <c r="W68" i="59"/>
  <c r="X68" i="59"/>
  <c r="Y68" i="59"/>
  <c r="Z68" i="59"/>
  <c r="AA68" i="59"/>
  <c r="AB68" i="59"/>
  <c r="AG68" i="59"/>
  <c r="P69" i="59"/>
  <c r="Q69" i="59"/>
  <c r="AD69" i="59" s="1"/>
  <c r="AF69" i="59" s="1" a="1"/>
  <c r="AF69" i="59" s="1"/>
  <c r="R69" i="59"/>
  <c r="S69" i="59"/>
  <c r="T69" i="59"/>
  <c r="U69" i="59"/>
  <c r="V69" i="59"/>
  <c r="W69" i="59"/>
  <c r="X69" i="59"/>
  <c r="Y69" i="59"/>
  <c r="Z69" i="59"/>
  <c r="AA69" i="59"/>
  <c r="AB69" i="59"/>
  <c r="AG69" i="59"/>
  <c r="P70" i="59"/>
  <c r="Q70" i="59"/>
  <c r="AD70" i="59" s="1"/>
  <c r="AF70" i="59" s="1" a="1"/>
  <c r="AF70" i="59" s="1"/>
  <c r="R70" i="59"/>
  <c r="S70" i="59"/>
  <c r="T70" i="59"/>
  <c r="U70" i="59"/>
  <c r="V70" i="59"/>
  <c r="W70" i="59"/>
  <c r="X70" i="59"/>
  <c r="Y70" i="59"/>
  <c r="Z70" i="59"/>
  <c r="AA70" i="59"/>
  <c r="AB70" i="59"/>
  <c r="AG70" i="59"/>
  <c r="P71" i="59"/>
  <c r="Q71" i="59"/>
  <c r="R71" i="59"/>
  <c r="S71" i="59"/>
  <c r="T71" i="59"/>
  <c r="U71" i="59"/>
  <c r="V71" i="59"/>
  <c r="W71" i="59"/>
  <c r="X71" i="59"/>
  <c r="Y71" i="59"/>
  <c r="Z71" i="59"/>
  <c r="AA71" i="59"/>
  <c r="AB71" i="59"/>
  <c r="AD71" i="59"/>
  <c r="AF71" i="59" s="1" a="1"/>
  <c r="AF71" i="59" s="1"/>
  <c r="AG71" i="59"/>
  <c r="P72" i="59"/>
  <c r="Q72" i="59"/>
  <c r="R72" i="59"/>
  <c r="S72" i="59"/>
  <c r="T72" i="59"/>
  <c r="U72" i="59"/>
  <c r="V72" i="59"/>
  <c r="W72" i="59"/>
  <c r="X72" i="59"/>
  <c r="Y72" i="59"/>
  <c r="Z72" i="59"/>
  <c r="AA72" i="59"/>
  <c r="AB72" i="59"/>
  <c r="AD72" i="59"/>
  <c r="AF72" i="59" s="1" a="1"/>
  <c r="AF72" i="59" s="1"/>
  <c r="AG72" i="59"/>
  <c r="P73" i="59"/>
  <c r="Q73" i="59"/>
  <c r="R73" i="59"/>
  <c r="S73" i="59"/>
  <c r="T73" i="59"/>
  <c r="U73" i="59"/>
  <c r="V73" i="59"/>
  <c r="W73" i="59"/>
  <c r="X73" i="59"/>
  <c r="Y73" i="59"/>
  <c r="Z73" i="59"/>
  <c r="AA73" i="59"/>
  <c r="AB73" i="59"/>
  <c r="AD73" i="59"/>
  <c r="AF73" i="59" a="1"/>
  <c r="AF73" i="59" s="1"/>
  <c r="AG73" i="59"/>
  <c r="P74" i="59"/>
  <c r="Q74" i="59"/>
  <c r="R74" i="59"/>
  <c r="S74" i="59"/>
  <c r="T74" i="59"/>
  <c r="U74" i="59"/>
  <c r="V74" i="59"/>
  <c r="W74" i="59"/>
  <c r="X74" i="59"/>
  <c r="Y74" i="59"/>
  <c r="Z74" i="59"/>
  <c r="AA74" i="59"/>
  <c r="AB74" i="59"/>
  <c r="AD74" i="59"/>
  <c r="AF74" i="59" s="1" a="1"/>
  <c r="AF74" i="59" s="1"/>
  <c r="AG74" i="59"/>
  <c r="P75" i="59"/>
  <c r="Q75" i="59"/>
  <c r="AD75" i="59" s="1"/>
  <c r="AF75" i="59" s="1" a="1"/>
  <c r="AF75" i="59" s="1"/>
  <c r="R75" i="59"/>
  <c r="S75" i="59"/>
  <c r="T75" i="59"/>
  <c r="U75" i="59"/>
  <c r="V75" i="59"/>
  <c r="W75" i="59"/>
  <c r="X75" i="59"/>
  <c r="Y75" i="59"/>
  <c r="Z75" i="59"/>
  <c r="AA75" i="59"/>
  <c r="AB75" i="59"/>
  <c r="AG75" i="59"/>
  <c r="P76" i="59"/>
  <c r="Q76" i="59"/>
  <c r="AD76" i="59" s="1"/>
  <c r="AF76" i="59" s="1" a="1"/>
  <c r="AF76" i="59" s="1"/>
  <c r="R76" i="59"/>
  <c r="S76" i="59"/>
  <c r="T76" i="59"/>
  <c r="U76" i="59"/>
  <c r="V76" i="59"/>
  <c r="W76" i="59"/>
  <c r="X76" i="59"/>
  <c r="Y76" i="59"/>
  <c r="Z76" i="59"/>
  <c r="AA76" i="59"/>
  <c r="AB76" i="59"/>
  <c r="AG76" i="59"/>
  <c r="P77" i="59"/>
  <c r="Q77" i="59"/>
  <c r="AD77" i="59" s="1"/>
  <c r="AF77" i="59" s="1" a="1"/>
  <c r="AF77" i="59" s="1"/>
  <c r="R77" i="59"/>
  <c r="S77" i="59"/>
  <c r="T77" i="59"/>
  <c r="U77" i="59"/>
  <c r="V77" i="59"/>
  <c r="W77" i="59"/>
  <c r="X77" i="59"/>
  <c r="Y77" i="59"/>
  <c r="Z77" i="59"/>
  <c r="AA77" i="59"/>
  <c r="AB77" i="59"/>
  <c r="AG77" i="59"/>
  <c r="P78" i="59"/>
  <c r="Q78" i="59"/>
  <c r="AD78" i="59" s="1"/>
  <c r="AF78" i="59" s="1" a="1"/>
  <c r="AF78" i="59" s="1"/>
  <c r="R78" i="59"/>
  <c r="S78" i="59"/>
  <c r="T78" i="59"/>
  <c r="U78" i="59"/>
  <c r="V78" i="59"/>
  <c r="W78" i="59"/>
  <c r="X78" i="59"/>
  <c r="Y78" i="59"/>
  <c r="Z78" i="59"/>
  <c r="AA78" i="59"/>
  <c r="AB78" i="59"/>
  <c r="AG78" i="59"/>
  <c r="P79" i="59"/>
  <c r="Q79" i="59"/>
  <c r="R79" i="59"/>
  <c r="S79" i="59"/>
  <c r="T79" i="59"/>
  <c r="U79" i="59"/>
  <c r="V79" i="59"/>
  <c r="W79" i="59"/>
  <c r="X79" i="59"/>
  <c r="Y79" i="59"/>
  <c r="Z79" i="59"/>
  <c r="AA79" i="59"/>
  <c r="AB79" i="59"/>
  <c r="AD79" i="59"/>
  <c r="AF79" i="59" s="1" a="1"/>
  <c r="AF79" i="59" s="1"/>
  <c r="AG79" i="59"/>
  <c r="P80" i="59"/>
  <c r="Q80" i="59"/>
  <c r="R80" i="59"/>
  <c r="S80" i="59"/>
  <c r="T80" i="59"/>
  <c r="U80" i="59"/>
  <c r="V80" i="59"/>
  <c r="W80" i="59"/>
  <c r="X80" i="59"/>
  <c r="Y80" i="59"/>
  <c r="Z80" i="59"/>
  <c r="AA80" i="59"/>
  <c r="AB80" i="59"/>
  <c r="AD80" i="59"/>
  <c r="AF80" i="59" s="1" a="1"/>
  <c r="AF80" i="59" s="1"/>
  <c r="AG80" i="59"/>
  <c r="P81" i="59"/>
  <c r="Q81" i="59"/>
  <c r="R81" i="59"/>
  <c r="S81" i="59"/>
  <c r="T81" i="59"/>
  <c r="U81" i="59"/>
  <c r="V81" i="59"/>
  <c r="W81" i="59"/>
  <c r="X81" i="59"/>
  <c r="Y81" i="59"/>
  <c r="Z81" i="59"/>
  <c r="AA81" i="59"/>
  <c r="AB81" i="59"/>
  <c r="AD81" i="59"/>
  <c r="AF81" i="59" a="1"/>
  <c r="AF81" i="59" s="1"/>
  <c r="AG81" i="59"/>
  <c r="P82" i="59"/>
  <c r="Q82" i="59"/>
  <c r="R82" i="59"/>
  <c r="S82" i="59"/>
  <c r="T82" i="59"/>
  <c r="U82" i="59"/>
  <c r="V82" i="59"/>
  <c r="W82" i="59"/>
  <c r="X82" i="59"/>
  <c r="Y82" i="59"/>
  <c r="Z82" i="59"/>
  <c r="AA82" i="59"/>
  <c r="AB82" i="59"/>
  <c r="AD82" i="59"/>
  <c r="AF82" i="59" s="1" a="1"/>
  <c r="AF82" i="59" s="1"/>
  <c r="AG82" i="59"/>
  <c r="P83" i="59"/>
  <c r="Q83" i="59"/>
  <c r="AD83" i="59" s="1"/>
  <c r="AF83" i="59" s="1" a="1"/>
  <c r="AF83" i="59" s="1"/>
  <c r="R83" i="59"/>
  <c r="S83" i="59"/>
  <c r="T83" i="59"/>
  <c r="U83" i="59"/>
  <c r="V83" i="59"/>
  <c r="W83" i="59"/>
  <c r="X83" i="59"/>
  <c r="Y83" i="59"/>
  <c r="Z83" i="59"/>
  <c r="AA83" i="59"/>
  <c r="AB83" i="59"/>
  <c r="AG83" i="59"/>
  <c r="P84" i="59"/>
  <c r="Q84" i="59"/>
  <c r="AD84" i="59" s="1"/>
  <c r="AF84" i="59" s="1" a="1"/>
  <c r="AF84" i="59" s="1"/>
  <c r="R84" i="59"/>
  <c r="S84" i="59"/>
  <c r="T84" i="59"/>
  <c r="U84" i="59"/>
  <c r="V84" i="59"/>
  <c r="W84" i="59"/>
  <c r="X84" i="59"/>
  <c r="Y84" i="59"/>
  <c r="Z84" i="59"/>
  <c r="AA84" i="59"/>
  <c r="AB84" i="59"/>
  <c r="AG84" i="59"/>
  <c r="P85" i="59"/>
  <c r="Q85" i="59"/>
  <c r="AD85" i="59" s="1"/>
  <c r="AF85" i="59" s="1" a="1"/>
  <c r="AF85" i="59" s="1"/>
  <c r="R85" i="59"/>
  <c r="S85" i="59"/>
  <c r="T85" i="59"/>
  <c r="U85" i="59"/>
  <c r="V85" i="59"/>
  <c r="W85" i="59"/>
  <c r="X85" i="59"/>
  <c r="Y85" i="59"/>
  <c r="Z85" i="59"/>
  <c r="AA85" i="59"/>
  <c r="AB85" i="59"/>
  <c r="AG85" i="59"/>
  <c r="P86" i="59"/>
  <c r="Q86" i="59"/>
  <c r="AD86" i="59" s="1"/>
  <c r="AF86" i="59" s="1" a="1"/>
  <c r="AF86" i="59" s="1"/>
  <c r="R86" i="59"/>
  <c r="S86" i="59"/>
  <c r="T86" i="59"/>
  <c r="U86" i="59"/>
  <c r="V86" i="59"/>
  <c r="W86" i="59"/>
  <c r="X86" i="59"/>
  <c r="Y86" i="59"/>
  <c r="Z86" i="59"/>
  <c r="AA86" i="59"/>
  <c r="AB86" i="59"/>
  <c r="AG86" i="59"/>
  <c r="P87" i="59"/>
  <c r="Q87" i="59"/>
  <c r="R87" i="59"/>
  <c r="S87" i="59"/>
  <c r="T87" i="59"/>
  <c r="U87" i="59"/>
  <c r="V87" i="59"/>
  <c r="W87" i="59"/>
  <c r="X87" i="59"/>
  <c r="Y87" i="59"/>
  <c r="Z87" i="59"/>
  <c r="AA87" i="59"/>
  <c r="AB87" i="59"/>
  <c r="AD87" i="59"/>
  <c r="AF87" i="59" s="1" a="1"/>
  <c r="AF87" i="59" s="1"/>
  <c r="AG87" i="59"/>
  <c r="P88" i="59"/>
  <c r="Q88" i="59"/>
  <c r="R88" i="59"/>
  <c r="S88" i="59"/>
  <c r="T88" i="59"/>
  <c r="U88" i="59"/>
  <c r="V88" i="59"/>
  <c r="W88" i="59"/>
  <c r="X88" i="59"/>
  <c r="Y88" i="59"/>
  <c r="Z88" i="59"/>
  <c r="AA88" i="59"/>
  <c r="AB88" i="59"/>
  <c r="AD88" i="59"/>
  <c r="AF88" i="59" s="1" a="1"/>
  <c r="AF88" i="59" s="1"/>
  <c r="AG88" i="59"/>
  <c r="P89" i="59"/>
  <c r="Q89" i="59"/>
  <c r="R89" i="59"/>
  <c r="S89" i="59"/>
  <c r="T89" i="59"/>
  <c r="U89" i="59"/>
  <c r="V89" i="59"/>
  <c r="W89" i="59"/>
  <c r="X89" i="59"/>
  <c r="Y89" i="59"/>
  <c r="Z89" i="59"/>
  <c r="AA89" i="59"/>
  <c r="AB89" i="59"/>
  <c r="AD89" i="59"/>
  <c r="AF89" i="59" a="1"/>
  <c r="AF89" i="59" s="1"/>
  <c r="AG89" i="59"/>
  <c r="P90" i="59"/>
  <c r="Q90" i="59"/>
  <c r="R90" i="59"/>
  <c r="S90" i="59"/>
  <c r="T90" i="59"/>
  <c r="U90" i="59"/>
  <c r="V90" i="59"/>
  <c r="W90" i="59"/>
  <c r="X90" i="59"/>
  <c r="Y90" i="59"/>
  <c r="Z90" i="59"/>
  <c r="AA90" i="59"/>
  <c r="AB90" i="59"/>
  <c r="AD90" i="59"/>
  <c r="AF90" i="59" s="1" a="1"/>
  <c r="AF90" i="59" s="1"/>
  <c r="AG90" i="59"/>
  <c r="P91" i="59"/>
  <c r="Q91" i="59"/>
  <c r="AD91" i="59" s="1"/>
  <c r="AF91" i="59" s="1" a="1"/>
  <c r="AF91" i="59" s="1"/>
  <c r="R91" i="59"/>
  <c r="S91" i="59"/>
  <c r="T91" i="59"/>
  <c r="U91" i="59"/>
  <c r="V91" i="59"/>
  <c r="W91" i="59"/>
  <c r="X91" i="59"/>
  <c r="Y91" i="59"/>
  <c r="Z91" i="59"/>
  <c r="AA91" i="59"/>
  <c r="AB91" i="59"/>
  <c r="AG91" i="59"/>
  <c r="P92" i="59"/>
  <c r="Q92" i="59"/>
  <c r="AD92" i="59" s="1"/>
  <c r="AF92" i="59" s="1" a="1"/>
  <c r="AF92" i="59" s="1"/>
  <c r="R92" i="59"/>
  <c r="S92" i="59"/>
  <c r="T92" i="59"/>
  <c r="U92" i="59"/>
  <c r="V92" i="59"/>
  <c r="W92" i="59"/>
  <c r="X92" i="59"/>
  <c r="Y92" i="59"/>
  <c r="Z92" i="59"/>
  <c r="AA92" i="59"/>
  <c r="AB92" i="59"/>
  <c r="AG92" i="59"/>
  <c r="P93" i="59"/>
  <c r="Q93" i="59"/>
  <c r="AD93" i="59" s="1"/>
  <c r="AF93" i="59" s="1" a="1"/>
  <c r="AF93" i="59" s="1"/>
  <c r="R93" i="59"/>
  <c r="S93" i="59"/>
  <c r="T93" i="59"/>
  <c r="U93" i="59"/>
  <c r="V93" i="59"/>
  <c r="W93" i="59"/>
  <c r="X93" i="59"/>
  <c r="Y93" i="59"/>
  <c r="Z93" i="59"/>
  <c r="AA93" i="59"/>
  <c r="AB93" i="59"/>
  <c r="AG93" i="59"/>
  <c r="P94" i="59"/>
  <c r="Q94" i="59"/>
  <c r="AD94" i="59" s="1"/>
  <c r="AF94" i="59" s="1" a="1"/>
  <c r="AF94" i="59" s="1"/>
  <c r="R94" i="59"/>
  <c r="S94" i="59"/>
  <c r="T94" i="59"/>
  <c r="U94" i="59"/>
  <c r="V94" i="59"/>
  <c r="W94" i="59"/>
  <c r="X94" i="59"/>
  <c r="Y94" i="59"/>
  <c r="Z94" i="59"/>
  <c r="AA94" i="59"/>
  <c r="AB94" i="59"/>
  <c r="AG94" i="59"/>
  <c r="P95" i="59"/>
  <c r="Q95" i="59"/>
  <c r="R95" i="59"/>
  <c r="S95" i="59"/>
  <c r="T95" i="59"/>
  <c r="U95" i="59"/>
  <c r="V95" i="59"/>
  <c r="W95" i="59"/>
  <c r="X95" i="59"/>
  <c r="Y95" i="59"/>
  <c r="Z95" i="59"/>
  <c r="AA95" i="59"/>
  <c r="AB95" i="59"/>
  <c r="AD95" i="59"/>
  <c r="AF95" i="59" s="1" a="1"/>
  <c r="AF95" i="59" s="1"/>
  <c r="AG95" i="59"/>
  <c r="P96" i="59"/>
  <c r="Q96" i="59"/>
  <c r="R96" i="59"/>
  <c r="S96" i="59"/>
  <c r="T96" i="59"/>
  <c r="U96" i="59"/>
  <c r="V96" i="59"/>
  <c r="W96" i="59"/>
  <c r="X96" i="59"/>
  <c r="Y96" i="59"/>
  <c r="Z96" i="59"/>
  <c r="AA96" i="59"/>
  <c r="AB96" i="59"/>
  <c r="AD96" i="59"/>
  <c r="AF96" i="59" s="1" a="1"/>
  <c r="AF96" i="59" s="1"/>
  <c r="AG96" i="59"/>
  <c r="P97" i="59"/>
  <c r="Q97" i="59"/>
  <c r="R97" i="59"/>
  <c r="S97" i="59"/>
  <c r="T97" i="59"/>
  <c r="U97" i="59"/>
  <c r="V97" i="59"/>
  <c r="W97" i="59"/>
  <c r="X97" i="59"/>
  <c r="Y97" i="59"/>
  <c r="Z97" i="59"/>
  <c r="AA97" i="59"/>
  <c r="AB97" i="59"/>
  <c r="AD97" i="59"/>
  <c r="AF97" i="59" a="1"/>
  <c r="AF97" i="59" s="1"/>
  <c r="AG97" i="59"/>
  <c r="P98" i="59"/>
  <c r="Q98" i="59"/>
  <c r="R98" i="59"/>
  <c r="S98" i="59"/>
  <c r="T98" i="59"/>
  <c r="U98" i="59"/>
  <c r="V98" i="59"/>
  <c r="W98" i="59"/>
  <c r="X98" i="59"/>
  <c r="Y98" i="59"/>
  <c r="Z98" i="59"/>
  <c r="AA98" i="59"/>
  <c r="AB98" i="59"/>
  <c r="AD98" i="59"/>
  <c r="AF98" i="59" s="1" a="1"/>
  <c r="AF98" i="59" s="1"/>
  <c r="AG98" i="59"/>
  <c r="P99" i="59"/>
  <c r="Q99" i="59"/>
  <c r="AD99" i="59" s="1"/>
  <c r="AF99" i="59" s="1" a="1"/>
  <c r="AF99" i="59" s="1"/>
  <c r="R99" i="59"/>
  <c r="S99" i="59"/>
  <c r="T99" i="59"/>
  <c r="U99" i="59"/>
  <c r="V99" i="59"/>
  <c r="W99" i="59"/>
  <c r="X99" i="59"/>
  <c r="Y99" i="59"/>
  <c r="Z99" i="59"/>
  <c r="AA99" i="59"/>
  <c r="AB99" i="59"/>
  <c r="AG99" i="59"/>
  <c r="P100" i="59"/>
  <c r="Q100" i="59"/>
  <c r="AD100" i="59" s="1"/>
  <c r="AF100" i="59" s="1" a="1"/>
  <c r="AF100" i="59" s="1"/>
  <c r="R100" i="59"/>
  <c r="S100" i="59"/>
  <c r="T100" i="59"/>
  <c r="U100" i="59"/>
  <c r="V100" i="59"/>
  <c r="W100" i="59"/>
  <c r="X100" i="59"/>
  <c r="Y100" i="59"/>
  <c r="Z100" i="59"/>
  <c r="AA100" i="59"/>
  <c r="AB100" i="59"/>
  <c r="AG100" i="59"/>
  <c r="P101" i="59"/>
  <c r="Q101" i="59"/>
  <c r="AD101" i="59" s="1"/>
  <c r="AF101" i="59" s="1" a="1"/>
  <c r="AF101" i="59" s="1"/>
  <c r="R101" i="59"/>
  <c r="S101" i="59"/>
  <c r="T101" i="59"/>
  <c r="U101" i="59"/>
  <c r="V101" i="59"/>
  <c r="W101" i="59"/>
  <c r="X101" i="59"/>
  <c r="Y101" i="59"/>
  <c r="Z101" i="59"/>
  <c r="AA101" i="59"/>
  <c r="AB101" i="59"/>
  <c r="AG101" i="59"/>
  <c r="P102" i="59"/>
  <c r="Q102" i="59"/>
  <c r="AD102" i="59" s="1"/>
  <c r="AF102" i="59" s="1" a="1"/>
  <c r="AF102" i="59" s="1"/>
  <c r="R102" i="59"/>
  <c r="S102" i="59"/>
  <c r="T102" i="59"/>
  <c r="U102" i="59"/>
  <c r="V102" i="59"/>
  <c r="W102" i="59"/>
  <c r="X102" i="59"/>
  <c r="Y102" i="59"/>
  <c r="Z102" i="59"/>
  <c r="AA102" i="59"/>
  <c r="AB102" i="59"/>
  <c r="AG102" i="59"/>
  <c r="P103" i="59"/>
  <c r="Q103" i="59"/>
  <c r="R103" i="59"/>
  <c r="S103" i="59"/>
  <c r="T103" i="59"/>
  <c r="U103" i="59"/>
  <c r="V103" i="59"/>
  <c r="W103" i="59"/>
  <c r="X103" i="59"/>
  <c r="Y103" i="59"/>
  <c r="Z103" i="59"/>
  <c r="AA103" i="59"/>
  <c r="AB103" i="59"/>
  <c r="AD103" i="59"/>
  <c r="AF103" i="59" s="1" a="1"/>
  <c r="AF103" i="59" s="1"/>
  <c r="AG103" i="59"/>
  <c r="P104" i="59"/>
  <c r="Q104" i="59"/>
  <c r="R104" i="59"/>
  <c r="S104" i="59"/>
  <c r="T104" i="59"/>
  <c r="U104" i="59"/>
  <c r="V104" i="59"/>
  <c r="W104" i="59"/>
  <c r="X104" i="59"/>
  <c r="Y104" i="59"/>
  <c r="Z104" i="59"/>
  <c r="AA104" i="59"/>
  <c r="AB104" i="59"/>
  <c r="AD104" i="59"/>
  <c r="AF104" i="59" s="1" a="1"/>
  <c r="AF104" i="59" s="1"/>
  <c r="AG104" i="59"/>
  <c r="P105" i="59"/>
  <c r="Q105" i="59"/>
  <c r="R105" i="59"/>
  <c r="S105" i="59"/>
  <c r="T105" i="59"/>
  <c r="U105" i="59"/>
  <c r="V105" i="59"/>
  <c r="W105" i="59"/>
  <c r="X105" i="59"/>
  <c r="Y105" i="59"/>
  <c r="Z105" i="59"/>
  <c r="AA105" i="59"/>
  <c r="AB105" i="59"/>
  <c r="AD105" i="59"/>
  <c r="AF105" i="59" a="1"/>
  <c r="AF105" i="59" s="1"/>
  <c r="AG105" i="59"/>
  <c r="P106" i="59"/>
  <c r="Q106" i="59"/>
  <c r="R106" i="59"/>
  <c r="S106" i="59"/>
  <c r="T106" i="59"/>
  <c r="U106" i="59"/>
  <c r="V106" i="59"/>
  <c r="W106" i="59"/>
  <c r="X106" i="59"/>
  <c r="Y106" i="59"/>
  <c r="Z106" i="59"/>
  <c r="AA106" i="59"/>
  <c r="AB106" i="59"/>
  <c r="AD106" i="59"/>
  <c r="AF106" i="59" s="1" a="1"/>
  <c r="AF106" i="59" s="1"/>
  <c r="AG106" i="59"/>
  <c r="P107" i="59"/>
  <c r="Q107" i="59"/>
  <c r="AD107" i="59" s="1"/>
  <c r="AF107" i="59" s="1" a="1"/>
  <c r="AF107" i="59" s="1"/>
  <c r="R107" i="59"/>
  <c r="S107" i="59"/>
  <c r="T107" i="59"/>
  <c r="U107" i="59"/>
  <c r="V107" i="59"/>
  <c r="W107" i="59"/>
  <c r="X107" i="59"/>
  <c r="Y107" i="59"/>
  <c r="Z107" i="59"/>
  <c r="AA107" i="59"/>
  <c r="AB107" i="59"/>
  <c r="AG107" i="59"/>
  <c r="P108" i="59"/>
  <c r="Q108" i="59"/>
  <c r="AD108" i="59" s="1"/>
  <c r="AF108" i="59" s="1" a="1"/>
  <c r="AF108" i="59" s="1"/>
  <c r="R108" i="59"/>
  <c r="S108" i="59"/>
  <c r="T108" i="59"/>
  <c r="U108" i="59"/>
  <c r="V108" i="59"/>
  <c r="W108" i="59"/>
  <c r="X108" i="59"/>
  <c r="Y108" i="59"/>
  <c r="Z108" i="59"/>
  <c r="AA108" i="59"/>
  <c r="AB108" i="59"/>
  <c r="AG108" i="59"/>
  <c r="X10" i="54"/>
  <c r="Y10" i="54"/>
  <c r="Z10" i="54"/>
  <c r="AA10" i="54"/>
  <c r="AE10" i="54"/>
  <c r="X11" i="54"/>
  <c r="Y11" i="54"/>
  <c r="Z11" i="54"/>
  <c r="AA11" i="54"/>
  <c r="AE11" i="54"/>
  <c r="X12" i="54"/>
  <c r="Y12" i="54"/>
  <c r="Z12" i="54"/>
  <c r="AA12" i="54"/>
  <c r="AE12" i="54"/>
  <c r="X13" i="54"/>
  <c r="Y13" i="54"/>
  <c r="Z13" i="54"/>
  <c r="AA13" i="54"/>
  <c r="AE13" i="54"/>
  <c r="X14" i="54"/>
  <c r="Y14" i="54"/>
  <c r="Z14" i="54"/>
  <c r="AA14" i="54"/>
  <c r="AE14" i="54"/>
  <c r="X15" i="54"/>
  <c r="Y15" i="54"/>
  <c r="Z15" i="54"/>
  <c r="AA15" i="54"/>
  <c r="AD15" i="54"/>
  <c r="AE15" i="54"/>
  <c r="X16" i="54"/>
  <c r="Y16" i="54"/>
  <c r="Z16" i="54"/>
  <c r="AA16" i="54"/>
  <c r="AD16" i="54"/>
  <c r="AE16" i="54"/>
  <c r="X17" i="54"/>
  <c r="Y17" i="54"/>
  <c r="Z17" i="54"/>
  <c r="AA17" i="54"/>
  <c r="AD17" i="54"/>
  <c r="AE17" i="54"/>
  <c r="X18" i="54"/>
  <c r="Y18" i="54"/>
  <c r="Z18" i="54"/>
  <c r="AA18" i="54"/>
  <c r="AD18" i="54"/>
  <c r="AE18" i="54"/>
  <c r="X19" i="54"/>
  <c r="Y19" i="54"/>
  <c r="Z19" i="54"/>
  <c r="AA19" i="54"/>
  <c r="AD19" i="54"/>
  <c r="AE19" i="54"/>
  <c r="X20" i="54"/>
  <c r="Y20" i="54"/>
  <c r="Z20" i="54"/>
  <c r="AA20" i="54"/>
  <c r="AD20" i="54"/>
  <c r="AE20" i="54"/>
  <c r="X21" i="54"/>
  <c r="Y21" i="54"/>
  <c r="Z21" i="54"/>
  <c r="AA21" i="54"/>
  <c r="AD21" i="54"/>
  <c r="AE21" i="54"/>
  <c r="X22" i="54"/>
  <c r="Y22" i="54"/>
  <c r="Z22" i="54"/>
  <c r="AA22" i="54"/>
  <c r="AD22" i="54"/>
  <c r="AE22" i="54"/>
  <c r="X23" i="54"/>
  <c r="Y23" i="54"/>
  <c r="Z23" i="54"/>
  <c r="AA23" i="54"/>
  <c r="AD23" i="54"/>
  <c r="AE23" i="54"/>
  <c r="X24" i="54"/>
  <c r="Y24" i="54"/>
  <c r="Z24" i="54"/>
  <c r="AA24" i="54"/>
  <c r="AD24" i="54"/>
  <c r="AE24" i="54"/>
  <c r="X25" i="54"/>
  <c r="Y25" i="54"/>
  <c r="Z25" i="54"/>
  <c r="AA25" i="54"/>
  <c r="AD25" i="54"/>
  <c r="AE25" i="54"/>
  <c r="X26" i="54"/>
  <c r="Y26" i="54"/>
  <c r="Z26" i="54"/>
  <c r="AA26" i="54"/>
  <c r="AD26" i="54"/>
  <c r="AE26" i="54"/>
  <c r="X27" i="54"/>
  <c r="Y27" i="54"/>
  <c r="Z27" i="54"/>
  <c r="AA27" i="54"/>
  <c r="AD27" i="54"/>
  <c r="AE27" i="54"/>
  <c r="X28" i="54"/>
  <c r="Y28" i="54"/>
  <c r="Z28" i="54"/>
  <c r="AA28" i="54"/>
  <c r="AD28" i="54"/>
  <c r="AE28" i="54"/>
  <c r="X29" i="54"/>
  <c r="Y29" i="54"/>
  <c r="Z29" i="54"/>
  <c r="AA29" i="54"/>
  <c r="AD29" i="54"/>
  <c r="AE29" i="54"/>
  <c r="X30" i="54"/>
  <c r="Y30" i="54"/>
  <c r="Z30" i="54"/>
  <c r="AA30" i="54"/>
  <c r="AD30" i="54"/>
  <c r="AE30" i="54"/>
  <c r="X31" i="54"/>
  <c r="Y31" i="54"/>
  <c r="Z31" i="54"/>
  <c r="AA31" i="54"/>
  <c r="AD31" i="54"/>
  <c r="AE31" i="54"/>
  <c r="X32" i="54"/>
  <c r="Y32" i="54"/>
  <c r="Z32" i="54"/>
  <c r="AA32" i="54"/>
  <c r="AD32" i="54"/>
  <c r="AE32" i="54"/>
  <c r="X33" i="54"/>
  <c r="Y33" i="54"/>
  <c r="Z33" i="54"/>
  <c r="AA33" i="54"/>
  <c r="AD33" i="54"/>
  <c r="AE33" i="54"/>
  <c r="X34" i="54"/>
  <c r="Y34" i="54"/>
  <c r="Z34" i="54"/>
  <c r="AA34" i="54"/>
  <c r="AD34" i="54"/>
  <c r="AE34" i="54"/>
  <c r="X35" i="54"/>
  <c r="Y35" i="54"/>
  <c r="Z35" i="54"/>
  <c r="AA35" i="54"/>
  <c r="AD35" i="54"/>
  <c r="AE35" i="54"/>
  <c r="X36" i="54"/>
  <c r="Y36" i="54"/>
  <c r="Z36" i="54"/>
  <c r="AA36" i="54"/>
  <c r="AD36" i="54"/>
  <c r="AE36" i="54"/>
  <c r="X37" i="54"/>
  <c r="Y37" i="54"/>
  <c r="Z37" i="54"/>
  <c r="AA37" i="54"/>
  <c r="AD37" i="54"/>
  <c r="AE37" i="54"/>
  <c r="X38" i="54"/>
  <c r="Y38" i="54"/>
  <c r="Z38" i="54"/>
  <c r="AA38" i="54"/>
  <c r="AD38" i="54"/>
  <c r="AE38" i="54"/>
  <c r="X39" i="54"/>
  <c r="Y39" i="54"/>
  <c r="Z39" i="54"/>
  <c r="AA39" i="54"/>
  <c r="AD39" i="54"/>
  <c r="AE39" i="54"/>
  <c r="X40" i="54"/>
  <c r="Y40" i="54"/>
  <c r="Z40" i="54"/>
  <c r="AA40" i="54"/>
  <c r="AD40" i="54"/>
  <c r="AE40" i="54"/>
  <c r="X41" i="54"/>
  <c r="Y41" i="54"/>
  <c r="Z41" i="54"/>
  <c r="AA41" i="54"/>
  <c r="AD41" i="54"/>
  <c r="AE41" i="54"/>
  <c r="X42" i="54"/>
  <c r="Y42" i="54"/>
  <c r="Z42" i="54"/>
  <c r="AA42" i="54"/>
  <c r="AD42" i="54"/>
  <c r="AE42" i="54"/>
  <c r="X43" i="54"/>
  <c r="Y43" i="54"/>
  <c r="Z43" i="54"/>
  <c r="AA43" i="54"/>
  <c r="AD43" i="54"/>
  <c r="AE43" i="54"/>
  <c r="X44" i="54"/>
  <c r="Y44" i="54"/>
  <c r="Z44" i="54"/>
  <c r="AA44" i="54"/>
  <c r="AD44" i="54"/>
  <c r="AE44" i="54"/>
  <c r="X45" i="54"/>
  <c r="Y45" i="54"/>
  <c r="Z45" i="54"/>
  <c r="AA45" i="54"/>
  <c r="AD45" i="54"/>
  <c r="AE45" i="54"/>
  <c r="X46" i="54"/>
  <c r="Y46" i="54"/>
  <c r="Z46" i="54"/>
  <c r="AA46" i="54"/>
  <c r="AD46" i="54"/>
  <c r="AE46" i="54"/>
  <c r="X47" i="54"/>
  <c r="Y47" i="54"/>
  <c r="Z47" i="54"/>
  <c r="AA47" i="54"/>
  <c r="AD47" i="54"/>
  <c r="AE47" i="54"/>
  <c r="X48" i="54"/>
  <c r="Y48" i="54"/>
  <c r="Z48" i="54"/>
  <c r="AA48" i="54"/>
  <c r="AD48" i="54"/>
  <c r="AE48" i="54"/>
  <c r="X49" i="54"/>
  <c r="Y49" i="54"/>
  <c r="Z49" i="54"/>
  <c r="AA49" i="54"/>
  <c r="AD49" i="54"/>
  <c r="AE49" i="54"/>
  <c r="X50" i="54"/>
  <c r="Y50" i="54"/>
  <c r="Z50" i="54"/>
  <c r="AA50" i="54"/>
  <c r="AD50" i="54"/>
  <c r="AE50" i="54"/>
  <c r="X51" i="54"/>
  <c r="Y51" i="54"/>
  <c r="Z51" i="54"/>
  <c r="AA51" i="54"/>
  <c r="AD51" i="54"/>
  <c r="AE51" i="54"/>
  <c r="X52" i="54"/>
  <c r="Y52" i="54"/>
  <c r="Z52" i="54"/>
  <c r="AA52" i="54"/>
  <c r="AD52" i="54"/>
  <c r="AE52" i="54"/>
  <c r="X53" i="54"/>
  <c r="Y53" i="54"/>
  <c r="Z53" i="54"/>
  <c r="AA53" i="54"/>
  <c r="AD53" i="54"/>
  <c r="AE53" i="54"/>
  <c r="X54" i="54"/>
  <c r="Y54" i="54"/>
  <c r="Z54" i="54"/>
  <c r="AA54" i="54"/>
  <c r="AD54" i="54"/>
  <c r="AE54" i="54"/>
  <c r="X55" i="54"/>
  <c r="Y55" i="54"/>
  <c r="Z55" i="54"/>
  <c r="AA55" i="54"/>
  <c r="AD55" i="54"/>
  <c r="AE55" i="54"/>
  <c r="X56" i="54"/>
  <c r="Y56" i="54"/>
  <c r="Z56" i="54"/>
  <c r="AA56" i="54"/>
  <c r="AD56" i="54"/>
  <c r="AE56" i="54"/>
  <c r="X57" i="54"/>
  <c r="Y57" i="54"/>
  <c r="Z57" i="54"/>
  <c r="AA57" i="54"/>
  <c r="AD57" i="54"/>
  <c r="AE57" i="54"/>
  <c r="X58" i="54"/>
  <c r="Y58" i="54"/>
  <c r="Z58" i="54"/>
  <c r="AA58" i="54"/>
  <c r="AD58" i="54"/>
  <c r="AE58" i="54"/>
  <c r="X59" i="54"/>
  <c r="Y59" i="54"/>
  <c r="Z59" i="54"/>
  <c r="AA59" i="54"/>
  <c r="AD59" i="54"/>
  <c r="AE59" i="54"/>
  <c r="X60" i="54"/>
  <c r="Y60" i="54"/>
  <c r="Z60" i="54"/>
  <c r="AA60" i="54"/>
  <c r="AD60" i="54"/>
  <c r="AE60" i="54"/>
  <c r="X61" i="54"/>
  <c r="Y61" i="54"/>
  <c r="Z61" i="54"/>
  <c r="AA61" i="54"/>
  <c r="AD61" i="54"/>
  <c r="AE61" i="54"/>
  <c r="X62" i="54"/>
  <c r="Y62" i="54"/>
  <c r="Z62" i="54"/>
  <c r="AA62" i="54"/>
  <c r="AD62" i="54"/>
  <c r="AE62" i="54"/>
  <c r="X63" i="54"/>
  <c r="Y63" i="54"/>
  <c r="Z63" i="54"/>
  <c r="AA63" i="54"/>
  <c r="AD63" i="54"/>
  <c r="AE63" i="54"/>
  <c r="X64" i="54"/>
  <c r="Y64" i="54"/>
  <c r="Z64" i="54"/>
  <c r="AA64" i="54"/>
  <c r="AD64" i="54"/>
  <c r="AE64" i="54"/>
  <c r="X65" i="54"/>
  <c r="Y65" i="54"/>
  <c r="Z65" i="54"/>
  <c r="AA65" i="54"/>
  <c r="AD65" i="54"/>
  <c r="AE65" i="54"/>
  <c r="X66" i="54"/>
  <c r="Y66" i="54"/>
  <c r="Z66" i="54"/>
  <c r="AA66" i="54"/>
  <c r="AD66" i="54"/>
  <c r="AE66" i="54"/>
  <c r="X67" i="54"/>
  <c r="Y67" i="54"/>
  <c r="Z67" i="54"/>
  <c r="AA67" i="54"/>
  <c r="AD67" i="54"/>
  <c r="AE67" i="54"/>
  <c r="X68" i="54"/>
  <c r="Y68" i="54"/>
  <c r="Z68" i="54"/>
  <c r="AA68" i="54"/>
  <c r="AD68" i="54"/>
  <c r="AE68" i="54"/>
  <c r="X69" i="54"/>
  <c r="Y69" i="54"/>
  <c r="Z69" i="54"/>
  <c r="AA69" i="54"/>
  <c r="AD69" i="54"/>
  <c r="AE69" i="54"/>
  <c r="X70" i="54"/>
  <c r="Y70" i="54"/>
  <c r="Z70" i="54"/>
  <c r="AA70" i="54"/>
  <c r="AD70" i="54"/>
  <c r="AE70" i="54"/>
  <c r="X71" i="54"/>
  <c r="Y71" i="54"/>
  <c r="Z71" i="54"/>
  <c r="AA71" i="54"/>
  <c r="AD71" i="54"/>
  <c r="AE71" i="54"/>
  <c r="X72" i="54"/>
  <c r="Y72" i="54"/>
  <c r="Z72" i="54"/>
  <c r="AA72" i="54"/>
  <c r="AD72" i="54"/>
  <c r="AE72" i="54"/>
  <c r="X73" i="54"/>
  <c r="Y73" i="54"/>
  <c r="Z73" i="54"/>
  <c r="AA73" i="54"/>
  <c r="AD73" i="54"/>
  <c r="AE73" i="54"/>
  <c r="X74" i="54"/>
  <c r="Y74" i="54"/>
  <c r="Z74" i="54"/>
  <c r="AA74" i="54"/>
  <c r="AD74" i="54"/>
  <c r="AE74" i="54"/>
  <c r="X75" i="54"/>
  <c r="Y75" i="54"/>
  <c r="Z75" i="54"/>
  <c r="AA75" i="54"/>
  <c r="AD75" i="54"/>
  <c r="AE75" i="54"/>
  <c r="X76" i="54"/>
  <c r="Y76" i="54"/>
  <c r="Z76" i="54"/>
  <c r="AA76" i="54"/>
  <c r="AD76" i="54"/>
  <c r="AE76" i="54"/>
  <c r="X77" i="54"/>
  <c r="Y77" i="54"/>
  <c r="Z77" i="54"/>
  <c r="AA77" i="54"/>
  <c r="AD77" i="54"/>
  <c r="AE77" i="54"/>
  <c r="X78" i="54"/>
  <c r="Y78" i="54"/>
  <c r="Z78" i="54"/>
  <c r="AA78" i="54"/>
  <c r="AD78" i="54"/>
  <c r="AE78" i="54"/>
  <c r="X79" i="54"/>
  <c r="Y79" i="54"/>
  <c r="Z79" i="54"/>
  <c r="AA79" i="54"/>
  <c r="AD79" i="54"/>
  <c r="AE79" i="54"/>
  <c r="X80" i="54"/>
  <c r="Y80" i="54"/>
  <c r="Z80" i="54"/>
  <c r="AA80" i="54"/>
  <c r="AD80" i="54"/>
  <c r="AE80" i="54"/>
  <c r="X81" i="54"/>
  <c r="Y81" i="54"/>
  <c r="Z81" i="54"/>
  <c r="AA81" i="54"/>
  <c r="AD81" i="54"/>
  <c r="AE81" i="54"/>
  <c r="X82" i="54"/>
  <c r="Y82" i="54"/>
  <c r="Z82" i="54"/>
  <c r="AA82" i="54"/>
  <c r="AD82" i="54"/>
  <c r="AE82" i="54"/>
  <c r="X83" i="54"/>
  <c r="Y83" i="54"/>
  <c r="Z83" i="54"/>
  <c r="AA83" i="54"/>
  <c r="AD83" i="54"/>
  <c r="AE83" i="54"/>
  <c r="X84" i="54"/>
  <c r="Y84" i="54"/>
  <c r="Z84" i="54"/>
  <c r="AA84" i="54"/>
  <c r="AD84" i="54"/>
  <c r="AE84" i="54"/>
  <c r="X85" i="54"/>
  <c r="Y85" i="54"/>
  <c r="Z85" i="54"/>
  <c r="AA85" i="54"/>
  <c r="AD85" i="54"/>
  <c r="AE85" i="54"/>
  <c r="X86" i="54"/>
  <c r="Y86" i="54"/>
  <c r="Z86" i="54"/>
  <c r="AA86" i="54"/>
  <c r="AD86" i="54"/>
  <c r="AE86" i="54"/>
  <c r="X87" i="54"/>
  <c r="Y87" i="54"/>
  <c r="Z87" i="54"/>
  <c r="AA87" i="54"/>
  <c r="AD87" i="54"/>
  <c r="AE87" i="54"/>
  <c r="X88" i="54"/>
  <c r="Y88" i="54"/>
  <c r="Z88" i="54"/>
  <c r="AA88" i="54"/>
  <c r="AD88" i="54"/>
  <c r="AE88" i="54"/>
  <c r="X89" i="54"/>
  <c r="Y89" i="54"/>
  <c r="Z89" i="54"/>
  <c r="AA89" i="54"/>
  <c r="AD89" i="54"/>
  <c r="AE89" i="54"/>
  <c r="X90" i="54"/>
  <c r="Y90" i="54"/>
  <c r="Z90" i="54"/>
  <c r="AA90" i="54"/>
  <c r="AD90" i="54"/>
  <c r="AE90" i="54"/>
  <c r="X91" i="54"/>
  <c r="Y91" i="54"/>
  <c r="Z91" i="54"/>
  <c r="AA91" i="54"/>
  <c r="AD91" i="54"/>
  <c r="AE91" i="54"/>
  <c r="X92" i="54"/>
  <c r="Y92" i="54"/>
  <c r="Z92" i="54"/>
  <c r="AA92" i="54"/>
  <c r="AD92" i="54"/>
  <c r="AE92" i="54"/>
  <c r="X93" i="54"/>
  <c r="Y93" i="54"/>
  <c r="Z93" i="54"/>
  <c r="AA93" i="54"/>
  <c r="AD93" i="54"/>
  <c r="AE93" i="54"/>
  <c r="X94" i="54"/>
  <c r="Y94" i="54"/>
  <c r="Z94" i="54"/>
  <c r="AA94" i="54"/>
  <c r="AD94" i="54"/>
  <c r="AE94" i="54"/>
  <c r="X95" i="54"/>
  <c r="Y95" i="54"/>
  <c r="Z95" i="54"/>
  <c r="AA95" i="54"/>
  <c r="AD95" i="54"/>
  <c r="AE95" i="54"/>
  <c r="X96" i="54"/>
  <c r="Y96" i="54"/>
  <c r="Z96" i="54"/>
  <c r="AA96" i="54"/>
  <c r="AD96" i="54"/>
  <c r="AE96" i="54"/>
  <c r="X97" i="54"/>
  <c r="Y97" i="54"/>
  <c r="Z97" i="54"/>
  <c r="AA97" i="54"/>
  <c r="AD97" i="54"/>
  <c r="AE97" i="54"/>
  <c r="X98" i="54"/>
  <c r="Y98" i="54"/>
  <c r="Z98" i="54"/>
  <c r="AA98" i="54"/>
  <c r="AD98" i="54"/>
  <c r="AE98" i="54"/>
  <c r="X99" i="54"/>
  <c r="Y99" i="54"/>
  <c r="Z99" i="54"/>
  <c r="AA99" i="54"/>
  <c r="AD99" i="54"/>
  <c r="AE99" i="54"/>
  <c r="X100" i="54"/>
  <c r="Y100" i="54"/>
  <c r="Z100" i="54"/>
  <c r="AA100" i="54"/>
  <c r="AD100" i="54"/>
  <c r="AE100" i="54"/>
  <c r="X101" i="54"/>
  <c r="Y101" i="54"/>
  <c r="Z101" i="54"/>
  <c r="AA101" i="54"/>
  <c r="AD101" i="54"/>
  <c r="AE101" i="54"/>
  <c r="X102" i="54"/>
  <c r="Y102" i="54"/>
  <c r="Z102" i="54"/>
  <c r="AA102" i="54"/>
  <c r="AD102" i="54"/>
  <c r="AE102" i="54"/>
  <c r="X103" i="54"/>
  <c r="Y103" i="54"/>
  <c r="Z103" i="54"/>
  <c r="AA103" i="54"/>
  <c r="AD103" i="54"/>
  <c r="AE103" i="54"/>
  <c r="X104" i="54"/>
  <c r="Y104" i="54"/>
  <c r="Z104" i="54"/>
  <c r="AA104" i="54"/>
  <c r="AD104" i="54"/>
  <c r="AE104" i="54"/>
  <c r="X105" i="54"/>
  <c r="Y105" i="54"/>
  <c r="Z105" i="54"/>
  <c r="AA105" i="54"/>
  <c r="AD105" i="54"/>
  <c r="AE105" i="54"/>
  <c r="X106" i="54"/>
  <c r="Y106" i="54"/>
  <c r="Z106" i="54"/>
  <c r="AA106" i="54"/>
  <c r="AD106" i="54"/>
  <c r="AE106" i="54"/>
  <c r="X107" i="54"/>
  <c r="Y107" i="54"/>
  <c r="Z107" i="54"/>
  <c r="AA107" i="54"/>
  <c r="AD107" i="54"/>
  <c r="AE107" i="54"/>
  <c r="X108" i="54"/>
  <c r="Y108" i="54"/>
  <c r="Z108" i="54"/>
  <c r="AA108" i="54"/>
  <c r="AD108" i="54"/>
  <c r="AE108" i="54"/>
  <c r="X9" i="63"/>
  <c r="S9" i="63"/>
  <c r="N9" i="63"/>
  <c r="AJ15" i="63"/>
  <c r="AJ16" i="63"/>
  <c r="AJ17" i="63"/>
  <c r="AJ18" i="63"/>
  <c r="AJ19" i="63"/>
  <c r="AJ20" i="63"/>
  <c r="AJ21" i="63"/>
  <c r="AJ22" i="63"/>
  <c r="AJ23" i="63"/>
  <c r="AJ24" i="63"/>
  <c r="AJ25" i="63"/>
  <c r="AJ26" i="63"/>
  <c r="AJ27" i="63"/>
  <c r="AJ28" i="63"/>
  <c r="AJ29" i="63"/>
  <c r="AJ30" i="63"/>
  <c r="AJ31" i="63"/>
  <c r="AJ32" i="63"/>
  <c r="AJ33" i="63"/>
  <c r="AJ34" i="63"/>
  <c r="AJ35" i="63"/>
  <c r="AJ36" i="63"/>
  <c r="AJ37" i="63"/>
  <c r="AJ38" i="63"/>
  <c r="AJ39" i="63"/>
  <c r="AJ40" i="63"/>
  <c r="AJ41" i="63"/>
  <c r="AJ42" i="63"/>
  <c r="AJ43" i="63"/>
  <c r="AJ44" i="63"/>
  <c r="AJ45" i="63"/>
  <c r="AJ46" i="63"/>
  <c r="AJ47" i="63"/>
  <c r="AJ48" i="63"/>
  <c r="AJ49" i="63"/>
  <c r="AJ50" i="63"/>
  <c r="AJ51" i="63"/>
  <c r="AJ52" i="63"/>
  <c r="AJ53" i="63"/>
  <c r="AJ54" i="63"/>
  <c r="AJ55" i="63"/>
  <c r="AJ56" i="63"/>
  <c r="AJ57" i="63"/>
  <c r="AJ58" i="63"/>
  <c r="AJ59" i="63"/>
  <c r="AJ60" i="63"/>
  <c r="AJ61" i="63"/>
  <c r="AJ62" i="63"/>
  <c r="AJ63" i="63"/>
  <c r="AJ64" i="63"/>
  <c r="AJ65" i="63"/>
  <c r="AJ66" i="63"/>
  <c r="AJ67" i="63"/>
  <c r="AJ68" i="63"/>
  <c r="AJ69" i="63"/>
  <c r="AJ70" i="63"/>
  <c r="AJ71" i="63"/>
  <c r="AJ72" i="63"/>
  <c r="AJ73" i="63"/>
  <c r="AJ74" i="63"/>
  <c r="AJ75" i="63"/>
  <c r="AJ76" i="63"/>
  <c r="AJ77" i="63"/>
  <c r="AJ78" i="63"/>
  <c r="AJ79" i="63"/>
  <c r="AJ80" i="63"/>
  <c r="AJ81" i="63"/>
  <c r="AJ82" i="63"/>
  <c r="AJ83" i="63"/>
  <c r="AJ84" i="63"/>
  <c r="AJ85" i="63"/>
  <c r="AJ86" i="63"/>
  <c r="AJ87" i="63"/>
  <c r="AJ88" i="63"/>
  <c r="AJ89" i="63"/>
  <c r="AJ90" i="63"/>
  <c r="AJ91" i="63"/>
  <c r="AJ92" i="63"/>
  <c r="AJ93" i="63"/>
  <c r="AJ94" i="63"/>
  <c r="AJ95" i="63"/>
  <c r="AJ96" i="63"/>
  <c r="AJ97" i="63"/>
  <c r="AJ98" i="63"/>
  <c r="AJ99" i="63"/>
  <c r="AJ100" i="63"/>
  <c r="AJ101" i="63"/>
  <c r="AJ102" i="63"/>
  <c r="AJ103" i="63"/>
  <c r="AJ104" i="63"/>
  <c r="AJ105" i="63"/>
  <c r="AJ106" i="63"/>
  <c r="AJ107" i="63"/>
  <c r="AJ108" i="63"/>
  <c r="AJ10" i="63"/>
  <c r="AJ11" i="63"/>
  <c r="AJ12" i="63"/>
  <c r="AJ13" i="63"/>
  <c r="AJ14" i="63"/>
  <c r="AJ8" i="63"/>
  <c r="AL8" i="55"/>
  <c r="J105" i="66" l="1"/>
  <c r="Y10" i="58"/>
  <c r="J102" i="66" s="1"/>
  <c r="Y15" i="58"/>
  <c r="Y14" i="58"/>
  <c r="Y11" i="58"/>
  <c r="J103" i="66" s="1"/>
  <c r="Y12" i="58"/>
  <c r="J104" i="66" s="1"/>
  <c r="AC97" i="54"/>
  <c r="AG97" i="54"/>
  <c r="AG91" i="54"/>
  <c r="AC91" i="54"/>
  <c r="AC71" i="54"/>
  <c r="AG71" i="54"/>
  <c r="AG51" i="54"/>
  <c r="AC51" i="54"/>
  <c r="AG108" i="54"/>
  <c r="AC108" i="54"/>
  <c r="AG106" i="54"/>
  <c r="AC106" i="54"/>
  <c r="AC104" i="54"/>
  <c r="AG104" i="54"/>
  <c r="AC102" i="54"/>
  <c r="AG102" i="54"/>
  <c r="AG100" i="54"/>
  <c r="AC100" i="54"/>
  <c r="AG98" i="54"/>
  <c r="AC98" i="54"/>
  <c r="AC96" i="54"/>
  <c r="AG96" i="54"/>
  <c r="AC94" i="54"/>
  <c r="AG94" i="54"/>
  <c r="AG92" i="54"/>
  <c r="AC92" i="54"/>
  <c r="AG90" i="54"/>
  <c r="AC90" i="54"/>
  <c r="AC88" i="54"/>
  <c r="AG88" i="54"/>
  <c r="AC86" i="54"/>
  <c r="AG86" i="54"/>
  <c r="AG84" i="54"/>
  <c r="AC84" i="54"/>
  <c r="AG82" i="54"/>
  <c r="AC82" i="54"/>
  <c r="AC80" i="54"/>
  <c r="AG80" i="54"/>
  <c r="AC78" i="54"/>
  <c r="AG78" i="54"/>
  <c r="AG76" i="54"/>
  <c r="AC76" i="54"/>
  <c r="AG74" i="54"/>
  <c r="AC74" i="54"/>
  <c r="AC72" i="54"/>
  <c r="AG72" i="54"/>
  <c r="AC70" i="54"/>
  <c r="AG70" i="54"/>
  <c r="AG68" i="54"/>
  <c r="AC68" i="54"/>
  <c r="AG66" i="54"/>
  <c r="AC66" i="54"/>
  <c r="AC64" i="54"/>
  <c r="AG64" i="54"/>
  <c r="AC62" i="54"/>
  <c r="AG62" i="54"/>
  <c r="AG60" i="54"/>
  <c r="AC60" i="54"/>
  <c r="AG58" i="54"/>
  <c r="AC58" i="54"/>
  <c r="AC56" i="54"/>
  <c r="AG56" i="54"/>
  <c r="AC54" i="54"/>
  <c r="AG54" i="54"/>
  <c r="AG52" i="54"/>
  <c r="AC52" i="54"/>
  <c r="AG50" i="54"/>
  <c r="AC50" i="54"/>
  <c r="AC48" i="54"/>
  <c r="AG48" i="54"/>
  <c r="AC46" i="54"/>
  <c r="AG46" i="54"/>
  <c r="AG44" i="54"/>
  <c r="AC44" i="54"/>
  <c r="AG42" i="54"/>
  <c r="AC42" i="54"/>
  <c r="AC40" i="54"/>
  <c r="AG40" i="54"/>
  <c r="AC38" i="54"/>
  <c r="AG38" i="54"/>
  <c r="AG36" i="54"/>
  <c r="AC36" i="54"/>
  <c r="AG34" i="54"/>
  <c r="AC34" i="54"/>
  <c r="AC32" i="54"/>
  <c r="AG32" i="54"/>
  <c r="AG30" i="54"/>
  <c r="AC30" i="54"/>
  <c r="AG28" i="54"/>
  <c r="AC28" i="54"/>
  <c r="AG26" i="54"/>
  <c r="AC26" i="54"/>
  <c r="AC24" i="54"/>
  <c r="AG24" i="54"/>
  <c r="AC22" i="54"/>
  <c r="AG22" i="54"/>
  <c r="AG20" i="54"/>
  <c r="AC20" i="54"/>
  <c r="AG18" i="54"/>
  <c r="AC18" i="54"/>
  <c r="AC16" i="54"/>
  <c r="AG16" i="54"/>
  <c r="AG11" i="54"/>
  <c r="J109" i="66" s="1"/>
  <c r="AC11" i="54"/>
  <c r="AC13" i="54"/>
  <c r="AG13" i="54"/>
  <c r="J111" i="66" s="1"/>
  <c r="AC10" i="54"/>
  <c r="AG10" i="54" s="1"/>
  <c r="J108" i="66" s="1"/>
  <c r="AC105" i="54"/>
  <c r="AG105" i="54"/>
  <c r="AC103" i="54"/>
  <c r="AG103" i="54"/>
  <c r="AC101" i="54"/>
  <c r="AG101" i="54"/>
  <c r="AG99" i="54"/>
  <c r="AC99" i="54"/>
  <c r="AC87" i="54"/>
  <c r="AG87" i="54"/>
  <c r="AC85" i="54"/>
  <c r="AG85" i="54"/>
  <c r="AG83" i="54"/>
  <c r="AC83" i="54"/>
  <c r="AC81" i="54"/>
  <c r="AG81" i="54"/>
  <c r="AC79" i="54"/>
  <c r="AG79" i="54"/>
  <c r="AC77" i="54"/>
  <c r="AG77" i="54"/>
  <c r="AG75" i="54"/>
  <c r="AC75" i="54"/>
  <c r="AC69" i="54"/>
  <c r="AG69" i="54"/>
  <c r="AG67" i="54"/>
  <c r="AC67" i="54"/>
  <c r="AC65" i="54"/>
  <c r="AG65" i="54"/>
  <c r="AC63" i="54"/>
  <c r="AG63" i="54"/>
  <c r="AC61" i="54"/>
  <c r="AG61" i="54"/>
  <c r="AG59" i="54"/>
  <c r="AC59" i="54"/>
  <c r="AC57" i="54"/>
  <c r="AG57" i="54"/>
  <c r="AC55" i="54"/>
  <c r="AG55" i="54"/>
  <c r="AC53" i="54"/>
  <c r="AG53" i="54"/>
  <c r="AC45" i="54"/>
  <c r="AG45" i="54"/>
  <c r="AG43" i="54"/>
  <c r="AC43" i="54"/>
  <c r="AC41" i="54"/>
  <c r="AG41" i="54"/>
  <c r="AC39" i="54"/>
  <c r="AG39" i="54"/>
  <c r="AG35" i="54"/>
  <c r="AC35" i="54"/>
  <c r="AC33" i="54"/>
  <c r="AG33" i="54"/>
  <c r="AC31" i="54"/>
  <c r="AG31" i="54"/>
  <c r="AC29" i="54"/>
  <c r="AG29" i="54"/>
  <c r="AG27" i="54"/>
  <c r="AC27" i="54"/>
  <c r="AC25" i="54"/>
  <c r="AG25" i="54"/>
  <c r="AC23" i="54"/>
  <c r="AG23" i="54"/>
  <c r="AC21" i="54"/>
  <c r="AG21" i="54"/>
  <c r="AG19" i="54"/>
  <c r="AC19" i="54"/>
  <c r="AC17" i="54"/>
  <c r="AG17" i="54"/>
  <c r="AC15" i="54"/>
  <c r="AG15" i="54"/>
  <c r="AC93" i="54"/>
  <c r="AG93" i="54"/>
  <c r="AC73" i="54"/>
  <c r="AG73" i="54"/>
  <c r="AC37" i="54"/>
  <c r="AG37" i="54"/>
  <c r="AG12" i="54"/>
  <c r="J110" i="66" s="1"/>
  <c r="AC12" i="54"/>
  <c r="AC47" i="54"/>
  <c r="AG47" i="54"/>
  <c r="AG107" i="54"/>
  <c r="AC107" i="54"/>
  <c r="AC95" i="54"/>
  <c r="AG95" i="54"/>
  <c r="AC89" i="54"/>
  <c r="AG89" i="54"/>
  <c r="AC49" i="54"/>
  <c r="AG49" i="54"/>
  <c r="AC14" i="54"/>
  <c r="AG14" i="54"/>
  <c r="AA106" i="58" a="1"/>
  <c r="AA106" i="58" s="1"/>
  <c r="AB106" i="58"/>
  <c r="AA90" i="58" a="1"/>
  <c r="AA90" i="58" s="1"/>
  <c r="AB90" i="58"/>
  <c r="AA74" i="58" a="1"/>
  <c r="AA74" i="58" s="1"/>
  <c r="AB74" i="58"/>
  <c r="AA71" i="58" a="1"/>
  <c r="AA71" i="58" s="1"/>
  <c r="AB71" i="58"/>
  <c r="AA58" i="58" a="1"/>
  <c r="AA58" i="58" s="1"/>
  <c r="AB58" i="58"/>
  <c r="AA55" i="58" a="1"/>
  <c r="AA55" i="58" s="1"/>
  <c r="AB55" i="58"/>
  <c r="AA34" i="58" a="1"/>
  <c r="AA34" i="58" s="1"/>
  <c r="AB34" i="58"/>
  <c r="AA18" i="58" a="1"/>
  <c r="AA18" i="58" s="1"/>
  <c r="AB18" i="58"/>
  <c r="AA105" i="58" a="1"/>
  <c r="AA105" i="58" s="1"/>
  <c r="AB105" i="58"/>
  <c r="AA95" i="58" a="1"/>
  <c r="AA95" i="58" s="1"/>
  <c r="AB95" i="58"/>
  <c r="AA89" i="58" a="1"/>
  <c r="AA89" i="58" s="1"/>
  <c r="AB89" i="58"/>
  <c r="AA79" i="58" a="1"/>
  <c r="AA79" i="58" s="1"/>
  <c r="AB79" i="58"/>
  <c r="AA73" i="58" a="1"/>
  <c r="AA73" i="58" s="1"/>
  <c r="AB73" i="58"/>
  <c r="AA63" i="58" a="1"/>
  <c r="AA63" i="58" s="1"/>
  <c r="AB63" i="58"/>
  <c r="AA57" i="58" a="1"/>
  <c r="AA57" i="58" s="1"/>
  <c r="AB57" i="58"/>
  <c r="AA39" i="58" a="1"/>
  <c r="AA39" i="58" s="1"/>
  <c r="AB39" i="58"/>
  <c r="AB36" i="58"/>
  <c r="AA36" i="58" a="1"/>
  <c r="AA36" i="58" s="1"/>
  <c r="AA23" i="58" a="1"/>
  <c r="AA23" i="58" s="1"/>
  <c r="AB23" i="58"/>
  <c r="AB20" i="58"/>
  <c r="AA20" i="58" a="1"/>
  <c r="AA20" i="58" s="1"/>
  <c r="AA94" i="58" a="1"/>
  <c r="AA94" i="58" s="1"/>
  <c r="AB94" i="58"/>
  <c r="AA78" i="58" a="1"/>
  <c r="AA78" i="58" s="1"/>
  <c r="AB78" i="58"/>
  <c r="AA62" i="58" a="1"/>
  <c r="AA62" i="58" s="1"/>
  <c r="AB62" i="58"/>
  <c r="AA43" i="58" a="1"/>
  <c r="AA43" i="58" s="1"/>
  <c r="AB43" i="58"/>
  <c r="AA38" i="58" a="1"/>
  <c r="AA38" i="58" s="1"/>
  <c r="AB38" i="58"/>
  <c r="AA22" i="58" a="1"/>
  <c r="AA22" i="58" s="1"/>
  <c r="AB22" i="58"/>
  <c r="AA99" i="58" a="1"/>
  <c r="AA99" i="58" s="1"/>
  <c r="AB99" i="58"/>
  <c r="AA93" i="58" a="1"/>
  <c r="AA93" i="58" s="1"/>
  <c r="AB93" i="58"/>
  <c r="AA83" i="58" a="1"/>
  <c r="AA83" i="58" s="1"/>
  <c r="AB83" i="58"/>
  <c r="AA77" i="58" a="1"/>
  <c r="AA77" i="58" s="1"/>
  <c r="AB77" i="58"/>
  <c r="AA67" i="58" a="1"/>
  <c r="AA67" i="58" s="1"/>
  <c r="AB67" i="58"/>
  <c r="AA61" i="58" a="1"/>
  <c r="AA61" i="58" s="1"/>
  <c r="AB61" i="58"/>
  <c r="AA42" i="58" a="1"/>
  <c r="AA42" i="58" s="1"/>
  <c r="AB42" i="58"/>
  <c r="AA27" i="58" a="1"/>
  <c r="AA27" i="58" s="1"/>
  <c r="AB27" i="58"/>
  <c r="AB24" i="58"/>
  <c r="AA24" i="58" a="1"/>
  <c r="AA24" i="58" s="1"/>
  <c r="AA82" i="58" a="1"/>
  <c r="AA82" i="58" s="1"/>
  <c r="AB82" i="58"/>
  <c r="AA66" i="58" a="1"/>
  <c r="AA66" i="58" s="1"/>
  <c r="AB66" i="58"/>
  <c r="AA46" i="58" a="1"/>
  <c r="AA46" i="58" s="1"/>
  <c r="AB46" i="58"/>
  <c r="AA26" i="58" a="1"/>
  <c r="AA26" i="58" s="1"/>
  <c r="AB26" i="58"/>
  <c r="AA98" i="58" a="1"/>
  <c r="AA98" i="58" s="1"/>
  <c r="AB98" i="58"/>
  <c r="AA103" i="58" a="1"/>
  <c r="AA103" i="58" s="1"/>
  <c r="AB103" i="58"/>
  <c r="AA97" i="58" a="1"/>
  <c r="AA97" i="58" s="1"/>
  <c r="AB97" i="58"/>
  <c r="AA87" i="58" a="1"/>
  <c r="AA87" i="58" s="1"/>
  <c r="AB87" i="58"/>
  <c r="AA81" i="58" a="1"/>
  <c r="AA81" i="58" s="1"/>
  <c r="AB81" i="58"/>
  <c r="AA65" i="58" a="1"/>
  <c r="AA65" i="58" s="1"/>
  <c r="AB65" i="58"/>
  <c r="AA50" i="58" a="1"/>
  <c r="AA50" i="58" s="1"/>
  <c r="AB50" i="58"/>
  <c r="AA31" i="58" a="1"/>
  <c r="AA31" i="58" s="1"/>
  <c r="AB31" i="58"/>
  <c r="AB28" i="58"/>
  <c r="AA28" i="58" a="1"/>
  <c r="AA28" i="58" s="1"/>
  <c r="AA102" i="58" a="1"/>
  <c r="AA102" i="58" s="1"/>
  <c r="AB102" i="58"/>
  <c r="AA86" i="58" a="1"/>
  <c r="AA86" i="58" s="1"/>
  <c r="AB86" i="58"/>
  <c r="AA70" i="58" a="1"/>
  <c r="AA70" i="58" s="1"/>
  <c r="AB70" i="58"/>
  <c r="AA54" i="58" a="1"/>
  <c r="AA54" i="58" s="1"/>
  <c r="AB54" i="58"/>
  <c r="AA47" i="58" a="1"/>
  <c r="AA47" i="58" s="1"/>
  <c r="AB47" i="58"/>
  <c r="AA30" i="58" a="1"/>
  <c r="AA30" i="58" s="1"/>
  <c r="AB30" i="58"/>
  <c r="AA107" i="58" a="1"/>
  <c r="AA107" i="58" s="1"/>
  <c r="AB107" i="58"/>
  <c r="AA101" i="58" a="1"/>
  <c r="AA101" i="58" s="1"/>
  <c r="AB101" i="58"/>
  <c r="AA91" i="58" a="1"/>
  <c r="AA91" i="58" s="1"/>
  <c r="AB91" i="58"/>
  <c r="AA85" i="58" a="1"/>
  <c r="AA85" i="58" s="1"/>
  <c r="AB85" i="58"/>
  <c r="AA75" i="58" a="1"/>
  <c r="AA75" i="58" s="1"/>
  <c r="AB75" i="58"/>
  <c r="AA69" i="58" a="1"/>
  <c r="AA69" i="58" s="1"/>
  <c r="AB69" i="58"/>
  <c r="AA59" i="58" a="1"/>
  <c r="AA59" i="58" s="1"/>
  <c r="AB59" i="58"/>
  <c r="AA51" i="58" a="1"/>
  <c r="AA51" i="58" s="1"/>
  <c r="AB51" i="58"/>
  <c r="AA35" i="58" a="1"/>
  <c r="AA35" i="58" s="1"/>
  <c r="AB35" i="58"/>
  <c r="AB32" i="58"/>
  <c r="AA32" i="58" a="1"/>
  <c r="AA32" i="58" s="1"/>
  <c r="AA19" i="58" a="1"/>
  <c r="AA19" i="58" s="1"/>
  <c r="AB19" i="58"/>
  <c r="AB16" i="58"/>
  <c r="AA16" i="58" a="1"/>
  <c r="AA16" i="58" s="1"/>
  <c r="AA108" i="58" a="1"/>
  <c r="AA108" i="58" s="1"/>
  <c r="S105" i="58"/>
  <c r="AA104" i="58" a="1"/>
  <c r="AA104" i="58" s="1"/>
  <c r="S101" i="58"/>
  <c r="AA100" i="58" a="1"/>
  <c r="AA100" i="58" s="1"/>
  <c r="S97" i="58"/>
  <c r="AA96" i="58" a="1"/>
  <c r="AA96" i="58" s="1"/>
  <c r="S93" i="58"/>
  <c r="AA92" i="58" a="1"/>
  <c r="AA92" i="58" s="1"/>
  <c r="S89" i="58"/>
  <c r="AA88" i="58" a="1"/>
  <c r="AA88" i="58" s="1"/>
  <c r="S85" i="58"/>
  <c r="AA84" i="58" a="1"/>
  <c r="AA84" i="58" s="1"/>
  <c r="S81" i="58"/>
  <c r="AA80" i="58" a="1"/>
  <c r="AA80" i="58" s="1"/>
  <c r="S77" i="58"/>
  <c r="AA76" i="58" a="1"/>
  <c r="AA76" i="58" s="1"/>
  <c r="S73" i="58"/>
  <c r="AA72" i="58" a="1"/>
  <c r="AA72" i="58" s="1"/>
  <c r="S69" i="58"/>
  <c r="AA68" i="58" a="1"/>
  <c r="AA68" i="58" s="1"/>
  <c r="S65" i="58"/>
  <c r="AA64" i="58" a="1"/>
  <c r="AA64" i="58" s="1"/>
  <c r="S61" i="58"/>
  <c r="AA60" i="58" a="1"/>
  <c r="AA60" i="58" s="1"/>
  <c r="S57" i="58"/>
  <c r="AA56" i="58" a="1"/>
  <c r="AA56" i="58" s="1"/>
  <c r="AB53" i="58"/>
  <c r="AA52" i="58" a="1"/>
  <c r="AA52" i="58" s="1"/>
  <c r="AB49" i="58"/>
  <c r="AA48" i="58" a="1"/>
  <c r="AA48" i="58" s="1"/>
  <c r="AB45" i="58"/>
  <c r="AA44" i="58" a="1"/>
  <c r="AA44" i="58" s="1"/>
  <c r="AB41" i="58"/>
  <c r="AA40" i="58" a="1"/>
  <c r="AA40" i="58" s="1"/>
  <c r="AB37" i="58"/>
  <c r="AB33" i="58"/>
  <c r="AB29" i="58"/>
  <c r="AB25" i="58"/>
  <c r="AB21" i="58"/>
  <c r="AB17" i="58"/>
  <c r="S106" i="58"/>
  <c r="S102" i="58"/>
  <c r="S98" i="58"/>
  <c r="S94" i="58"/>
  <c r="S90" i="58"/>
  <c r="S86" i="58"/>
  <c r="S82" i="58"/>
  <c r="S78" i="58"/>
  <c r="S74" i="58"/>
  <c r="S70" i="58"/>
  <c r="S66" i="58"/>
  <c r="S62" i="58"/>
  <c r="S58" i="58"/>
  <c r="S54" i="58"/>
  <c r="S50" i="58"/>
  <c r="S46" i="58"/>
  <c r="S42" i="58"/>
  <c r="S38" i="58"/>
  <c r="S34" i="58"/>
  <c r="S30" i="58"/>
  <c r="S26" i="58"/>
  <c r="S22" i="58"/>
  <c r="S18" i="58"/>
  <c r="S14" i="58"/>
  <c r="S10" i="58"/>
  <c r="AI8" i="55"/>
  <c r="J13" i="31" l="1"/>
  <c r="N15" i="59" l="1"/>
  <c r="N8" i="59"/>
  <c r="J9" i="59"/>
  <c r="N9" i="59" s="1"/>
  <c r="AA8" i="58" a="1"/>
  <c r="AA8" i="58" s="1"/>
  <c r="Y9" i="59" l="1"/>
  <c r="U8" i="58"/>
  <c r="U9" i="58"/>
  <c r="T8" i="58"/>
  <c r="T9" i="58"/>
  <c r="Q9" i="58"/>
  <c r="R9" i="58"/>
  <c r="S8" i="58"/>
  <c r="L102" i="58"/>
  <c r="L103" i="58"/>
  <c r="L104" i="58"/>
  <c r="L105" i="58"/>
  <c r="L106" i="58"/>
  <c r="L107" i="58"/>
  <c r="L108" i="58"/>
  <c r="L19" i="58"/>
  <c r="L20" i="58"/>
  <c r="L21" i="58"/>
  <c r="L22" i="58"/>
  <c r="L23" i="58"/>
  <c r="L24" i="58"/>
  <c r="L25" i="58"/>
  <c r="L26" i="58"/>
  <c r="L27" i="58"/>
  <c r="L28" i="58"/>
  <c r="L29" i="58"/>
  <c r="L30" i="58"/>
  <c r="L31" i="58"/>
  <c r="L32" i="58"/>
  <c r="L33" i="58"/>
  <c r="L34" i="58"/>
  <c r="L35" i="58"/>
  <c r="L36" i="58"/>
  <c r="L37" i="58"/>
  <c r="L38" i="58"/>
  <c r="L39" i="58"/>
  <c r="L40" i="58"/>
  <c r="L41" i="58"/>
  <c r="L42" i="58"/>
  <c r="L43" i="58"/>
  <c r="L44" i="58"/>
  <c r="L45" i="58"/>
  <c r="L46" i="58"/>
  <c r="L47" i="58"/>
  <c r="L48" i="58"/>
  <c r="L49" i="58"/>
  <c r="L50" i="58"/>
  <c r="L51" i="58"/>
  <c r="L52" i="58"/>
  <c r="L53" i="58"/>
  <c r="L54" i="58"/>
  <c r="L55" i="58"/>
  <c r="L56" i="58"/>
  <c r="L57" i="58"/>
  <c r="L58" i="58"/>
  <c r="L59" i="58"/>
  <c r="L60" i="58"/>
  <c r="L61" i="58"/>
  <c r="L62" i="58"/>
  <c r="L63" i="58"/>
  <c r="L64" i="58"/>
  <c r="L65" i="58"/>
  <c r="L66" i="58"/>
  <c r="L67" i="58"/>
  <c r="L68" i="58"/>
  <c r="L69" i="58"/>
  <c r="L70" i="58"/>
  <c r="L71" i="58"/>
  <c r="L72" i="58"/>
  <c r="L73" i="58"/>
  <c r="L74" i="58"/>
  <c r="L75" i="58"/>
  <c r="L76" i="58"/>
  <c r="L77" i="58"/>
  <c r="L78" i="58"/>
  <c r="L79" i="58"/>
  <c r="L80" i="58"/>
  <c r="L81" i="58"/>
  <c r="L82" i="58"/>
  <c r="L83" i="58"/>
  <c r="L84" i="58"/>
  <c r="L85" i="58"/>
  <c r="L86" i="58"/>
  <c r="L87" i="58"/>
  <c r="L88" i="58"/>
  <c r="L89" i="58"/>
  <c r="L90" i="58"/>
  <c r="L91" i="58"/>
  <c r="L92" i="58"/>
  <c r="L93" i="58"/>
  <c r="L94" i="58"/>
  <c r="L95" i="58"/>
  <c r="L96" i="58"/>
  <c r="L97" i="58"/>
  <c r="L98" i="58"/>
  <c r="L99" i="58"/>
  <c r="L100" i="58"/>
  <c r="L101" i="58"/>
  <c r="L10" i="58"/>
  <c r="L11" i="58"/>
  <c r="L12" i="58"/>
  <c r="L13" i="58"/>
  <c r="L14" i="58"/>
  <c r="L15" i="58"/>
  <c r="L16" i="58"/>
  <c r="L17" i="58"/>
  <c r="L18" i="58"/>
  <c r="L8" i="58"/>
  <c r="G54" i="58"/>
  <c r="G55" i="58"/>
  <c r="G56" i="58"/>
  <c r="G57" i="58"/>
  <c r="G58" i="58"/>
  <c r="G59" i="58"/>
  <c r="G60" i="58"/>
  <c r="G61" i="58"/>
  <c r="G62" i="58"/>
  <c r="G63" i="58"/>
  <c r="G64" i="58"/>
  <c r="G65" i="58"/>
  <c r="G66" i="58"/>
  <c r="G67" i="58"/>
  <c r="G68" i="58"/>
  <c r="G69" i="58"/>
  <c r="G70" i="58"/>
  <c r="G71" i="58"/>
  <c r="G72" i="58"/>
  <c r="G73" i="58"/>
  <c r="G74" i="58"/>
  <c r="G75" i="58"/>
  <c r="G76" i="58"/>
  <c r="G77" i="58"/>
  <c r="G78" i="58"/>
  <c r="G79" i="58"/>
  <c r="G80" i="58"/>
  <c r="G81" i="58"/>
  <c r="G82" i="58"/>
  <c r="G83" i="58"/>
  <c r="G84" i="58"/>
  <c r="G85" i="58"/>
  <c r="G86" i="58"/>
  <c r="G87" i="58"/>
  <c r="G88" i="58"/>
  <c r="G89" i="58"/>
  <c r="G90" i="58"/>
  <c r="G91" i="58"/>
  <c r="G92" i="58"/>
  <c r="G93" i="58"/>
  <c r="G94" i="58"/>
  <c r="G95" i="58"/>
  <c r="G96" i="58"/>
  <c r="G97" i="58"/>
  <c r="G98" i="58"/>
  <c r="G99" i="58"/>
  <c r="G100" i="58"/>
  <c r="G101" i="58"/>
  <c r="G102" i="58"/>
  <c r="G103" i="58"/>
  <c r="G104" i="58"/>
  <c r="G105" i="58"/>
  <c r="G106" i="58"/>
  <c r="G107" i="58"/>
  <c r="G108" i="58"/>
  <c r="G13" i="58"/>
  <c r="G14" i="58"/>
  <c r="G15" i="58"/>
  <c r="G16" i="58"/>
  <c r="G17" i="58"/>
  <c r="G18" i="58"/>
  <c r="G19" i="58"/>
  <c r="G20" i="58"/>
  <c r="G21" i="58"/>
  <c r="G22" i="58"/>
  <c r="G23" i="58"/>
  <c r="G24" i="58"/>
  <c r="G25" i="58"/>
  <c r="G26" i="58"/>
  <c r="G27" i="58"/>
  <c r="G28" i="58"/>
  <c r="G29" i="58"/>
  <c r="G30" i="58"/>
  <c r="G31" i="58"/>
  <c r="G32" i="58"/>
  <c r="G33" i="58"/>
  <c r="G34" i="58"/>
  <c r="G35" i="58"/>
  <c r="G36" i="58"/>
  <c r="G37" i="58"/>
  <c r="G38" i="58"/>
  <c r="G39" i="58"/>
  <c r="G40" i="58"/>
  <c r="G41" i="58"/>
  <c r="G42" i="58"/>
  <c r="G43" i="58"/>
  <c r="G44" i="58"/>
  <c r="G45" i="58"/>
  <c r="G46" i="58"/>
  <c r="G47" i="58"/>
  <c r="G48" i="58"/>
  <c r="G49" i="58"/>
  <c r="G50" i="58"/>
  <c r="G51" i="58"/>
  <c r="G52" i="58"/>
  <c r="G53" i="58"/>
  <c r="G9" i="58"/>
  <c r="L9" i="58" s="1"/>
  <c r="G10" i="58"/>
  <c r="G11" i="58"/>
  <c r="G12" i="58"/>
  <c r="G8" i="58"/>
  <c r="AB15" i="58" l="1"/>
  <c r="AA15" i="58" a="1"/>
  <c r="AA15" i="58" s="1"/>
  <c r="AB14" i="58"/>
  <c r="AA14" i="58" a="1"/>
  <c r="AA14" i="58" s="1"/>
  <c r="AA13" i="58" a="1"/>
  <c r="AA13" i="58" s="1"/>
  <c r="AB13" i="58"/>
  <c r="AA10" i="58" a="1"/>
  <c r="AA10" i="58" s="1"/>
  <c r="AB10" i="58"/>
  <c r="AB12" i="58"/>
  <c r="AA12" i="58" a="1"/>
  <c r="AA12" i="58" s="1"/>
  <c r="AA11" i="58" a="1"/>
  <c r="AA11" i="58" s="1"/>
  <c r="AB11" i="58"/>
  <c r="S9" i="58"/>
  <c r="E56" i="66"/>
  <c r="E57" i="66"/>
  <c r="E58" i="66"/>
  <c r="E59" i="66"/>
  <c r="E60" i="66"/>
  <c r="E61" i="66"/>
  <c r="E62" i="66"/>
  <c r="E63" i="66"/>
  <c r="E64" i="66"/>
  <c r="E65" i="66"/>
  <c r="E66" i="66"/>
  <c r="E67" i="66"/>
  <c r="E68" i="66"/>
  <c r="E69" i="66"/>
  <c r="E70" i="66"/>
  <c r="E71" i="66"/>
  <c r="E72" i="66"/>
  <c r="E73" i="66"/>
  <c r="E74" i="66"/>
  <c r="E75" i="66"/>
  <c r="E76" i="66"/>
  <c r="E77" i="66"/>
  <c r="E78" i="66"/>
  <c r="E79" i="66"/>
  <c r="E80" i="66"/>
  <c r="E81" i="66"/>
  <c r="E82" i="66"/>
  <c r="E83" i="66"/>
  <c r="E84" i="66"/>
  <c r="E85" i="66"/>
  <c r="E86" i="66"/>
  <c r="E87" i="66"/>
  <c r="E48" i="66"/>
  <c r="E49" i="66"/>
  <c r="E50" i="66"/>
  <c r="E51" i="66"/>
  <c r="E52" i="66"/>
  <c r="E53" i="66"/>
  <c r="E54" i="66"/>
  <c r="E55" i="66"/>
  <c r="AG10" i="63"/>
  <c r="AH10" i="63"/>
  <c r="AI10" i="63"/>
  <c r="AK10" i="63"/>
  <c r="AN10" i="63"/>
  <c r="AO10" i="63"/>
  <c r="AG11" i="63"/>
  <c r="AH11" i="63"/>
  <c r="AI11" i="63"/>
  <c r="AK11" i="63"/>
  <c r="AN11" i="63"/>
  <c r="AO11" i="63"/>
  <c r="AG12" i="63"/>
  <c r="AH12" i="63"/>
  <c r="AI12" i="63"/>
  <c r="AK12" i="63"/>
  <c r="AN12" i="63"/>
  <c r="AO12" i="63"/>
  <c r="AG13" i="63"/>
  <c r="AH13" i="63"/>
  <c r="AI13" i="63"/>
  <c r="AK13" i="63"/>
  <c r="AN13" i="63"/>
  <c r="AO13" i="63"/>
  <c r="AG14" i="63"/>
  <c r="AH14" i="63"/>
  <c r="AI14" i="63"/>
  <c r="AK14" i="63"/>
  <c r="AN14" i="63"/>
  <c r="AO14" i="63"/>
  <c r="AG15" i="63"/>
  <c r="AH15" i="63"/>
  <c r="AI15" i="63"/>
  <c r="AK15" i="63"/>
  <c r="AN15" i="63"/>
  <c r="AO15" i="63"/>
  <c r="AG16" i="63"/>
  <c r="AH16" i="63"/>
  <c r="AI16" i="63"/>
  <c r="AK16" i="63"/>
  <c r="AN16" i="63"/>
  <c r="AO16" i="63"/>
  <c r="AG17" i="63"/>
  <c r="AH17" i="63"/>
  <c r="AI17" i="63"/>
  <c r="AK17" i="63"/>
  <c r="AN17" i="63"/>
  <c r="AO17" i="63"/>
  <c r="AP17" i="63"/>
  <c r="AG18" i="63"/>
  <c r="AH18" i="63"/>
  <c r="AI18" i="63"/>
  <c r="AK18" i="63"/>
  <c r="AN18" i="63"/>
  <c r="AO18" i="63"/>
  <c r="AG19" i="63"/>
  <c r="AH19" i="63"/>
  <c r="AI19" i="63"/>
  <c r="AK19" i="63"/>
  <c r="AN19" i="63"/>
  <c r="AO19" i="63"/>
  <c r="AG20" i="63"/>
  <c r="AH20" i="63"/>
  <c r="AI20" i="63"/>
  <c r="AK20" i="63"/>
  <c r="AN20" i="63"/>
  <c r="AO20" i="63"/>
  <c r="AG21" i="63"/>
  <c r="AH21" i="63"/>
  <c r="AI21" i="63"/>
  <c r="AK21" i="63"/>
  <c r="AN21" i="63"/>
  <c r="AO21" i="63"/>
  <c r="AP21" i="63" s="1"/>
  <c r="AG22" i="63"/>
  <c r="AH22" i="63"/>
  <c r="AI22" i="63"/>
  <c r="AK22" i="63"/>
  <c r="AN22" i="63"/>
  <c r="AP22" i="63" s="1"/>
  <c r="AO22" i="63"/>
  <c r="AG23" i="63"/>
  <c r="AH23" i="63"/>
  <c r="AI23" i="63"/>
  <c r="AK23" i="63"/>
  <c r="AN23" i="63"/>
  <c r="AO23" i="63"/>
  <c r="AG24" i="63"/>
  <c r="AH24" i="63"/>
  <c r="AI24" i="63"/>
  <c r="AK24" i="63"/>
  <c r="AN24" i="63"/>
  <c r="AO24" i="63"/>
  <c r="AG25" i="63"/>
  <c r="AH25" i="63"/>
  <c r="AI25" i="63"/>
  <c r="AK25" i="63"/>
  <c r="AN25" i="63"/>
  <c r="AO25" i="63"/>
  <c r="AG26" i="63"/>
  <c r="AH26" i="63"/>
  <c r="AI26" i="63"/>
  <c r="AK26" i="63"/>
  <c r="AN26" i="63"/>
  <c r="AP26" i="63" s="1"/>
  <c r="AO26" i="63"/>
  <c r="AG27" i="63"/>
  <c r="AH27" i="63"/>
  <c r="AI27" i="63"/>
  <c r="AK27" i="63"/>
  <c r="AN27" i="63"/>
  <c r="AO27" i="63"/>
  <c r="AG28" i="63"/>
  <c r="AH28" i="63"/>
  <c r="AI28" i="63"/>
  <c r="AK28" i="63"/>
  <c r="AN28" i="63"/>
  <c r="AO28" i="63"/>
  <c r="AG29" i="63"/>
  <c r="AH29" i="63"/>
  <c r="AI29" i="63"/>
  <c r="AK29" i="63"/>
  <c r="AN29" i="63"/>
  <c r="AO29" i="63"/>
  <c r="AG30" i="63"/>
  <c r="AH30" i="63"/>
  <c r="AI30" i="63"/>
  <c r="AK30" i="63"/>
  <c r="AN30" i="63"/>
  <c r="AO30" i="63"/>
  <c r="AG31" i="63"/>
  <c r="AH31" i="63"/>
  <c r="AI31" i="63"/>
  <c r="AK31" i="63"/>
  <c r="AN31" i="63"/>
  <c r="AO31" i="63"/>
  <c r="AG32" i="63"/>
  <c r="AH32" i="63"/>
  <c r="AI32" i="63"/>
  <c r="AK32" i="63"/>
  <c r="AN32" i="63"/>
  <c r="AO32" i="63"/>
  <c r="AG33" i="63"/>
  <c r="AH33" i="63"/>
  <c r="AI33" i="63"/>
  <c r="AK33" i="63"/>
  <c r="AN33" i="63"/>
  <c r="AO33" i="63"/>
  <c r="AG34" i="63"/>
  <c r="AH34" i="63"/>
  <c r="AI34" i="63"/>
  <c r="AK34" i="63"/>
  <c r="AN34" i="63"/>
  <c r="AO34" i="63"/>
  <c r="AG35" i="63"/>
  <c r="AH35" i="63"/>
  <c r="AI35" i="63"/>
  <c r="AK35" i="63"/>
  <c r="AN35" i="63"/>
  <c r="AO35" i="63"/>
  <c r="AG36" i="63"/>
  <c r="AH36" i="63"/>
  <c r="AI36" i="63"/>
  <c r="AK36" i="63"/>
  <c r="AN36" i="63"/>
  <c r="AO36" i="63"/>
  <c r="AG37" i="63"/>
  <c r="AH37" i="63"/>
  <c r="AI37" i="63"/>
  <c r="AK37" i="63"/>
  <c r="AN37" i="63"/>
  <c r="AO37" i="63"/>
  <c r="AG38" i="63"/>
  <c r="AH38" i="63"/>
  <c r="AI38" i="63"/>
  <c r="AK38" i="63"/>
  <c r="AN38" i="63"/>
  <c r="AO38" i="63"/>
  <c r="AG39" i="63"/>
  <c r="AH39" i="63"/>
  <c r="AI39" i="63"/>
  <c r="AK39" i="63"/>
  <c r="AN39" i="63"/>
  <c r="AO39" i="63"/>
  <c r="AG40" i="63"/>
  <c r="AH40" i="63"/>
  <c r="AI40" i="63"/>
  <c r="AK40" i="63"/>
  <c r="AN40" i="63"/>
  <c r="AO40" i="63"/>
  <c r="AG41" i="63"/>
  <c r="AH41" i="63"/>
  <c r="AI41" i="63"/>
  <c r="AK41" i="63"/>
  <c r="AN41" i="63"/>
  <c r="AO41" i="63"/>
  <c r="AG42" i="63"/>
  <c r="AH42" i="63"/>
  <c r="AI42" i="63"/>
  <c r="AK42" i="63"/>
  <c r="AN42" i="63"/>
  <c r="AO42" i="63"/>
  <c r="AG43" i="63"/>
  <c r="AH43" i="63"/>
  <c r="AI43" i="63"/>
  <c r="AK43" i="63"/>
  <c r="AN43" i="63"/>
  <c r="AO43" i="63"/>
  <c r="AG44" i="63"/>
  <c r="AH44" i="63"/>
  <c r="AI44" i="63"/>
  <c r="AK44" i="63"/>
  <c r="AN44" i="63"/>
  <c r="AO44" i="63"/>
  <c r="AG45" i="63"/>
  <c r="AH45" i="63"/>
  <c r="AI45" i="63"/>
  <c r="AK45" i="63"/>
  <c r="AN45" i="63"/>
  <c r="AO45" i="63"/>
  <c r="AG46" i="63"/>
  <c r="AH46" i="63"/>
  <c r="AI46" i="63"/>
  <c r="AK46" i="63"/>
  <c r="AN46" i="63"/>
  <c r="AO46" i="63"/>
  <c r="AG47" i="63"/>
  <c r="AH47" i="63"/>
  <c r="AI47" i="63"/>
  <c r="AK47" i="63"/>
  <c r="AN47" i="63"/>
  <c r="AO47" i="63"/>
  <c r="AG48" i="63"/>
  <c r="AH48" i="63"/>
  <c r="AI48" i="63"/>
  <c r="AK48" i="63"/>
  <c r="AN48" i="63"/>
  <c r="AO48" i="63"/>
  <c r="AG49" i="63"/>
  <c r="AH49" i="63"/>
  <c r="AI49" i="63"/>
  <c r="AK49" i="63"/>
  <c r="AN49" i="63"/>
  <c r="AO49" i="63"/>
  <c r="AP49" i="63"/>
  <c r="AG50" i="63"/>
  <c r="AH50" i="63"/>
  <c r="AI50" i="63"/>
  <c r="AK50" i="63"/>
  <c r="AN50" i="63"/>
  <c r="AO50" i="63"/>
  <c r="AG51" i="63"/>
  <c r="AH51" i="63"/>
  <c r="AI51" i="63"/>
  <c r="AK51" i="63"/>
  <c r="AN51" i="63"/>
  <c r="AO51" i="63"/>
  <c r="AG52" i="63"/>
  <c r="AH52" i="63"/>
  <c r="AI52" i="63"/>
  <c r="AK52" i="63"/>
  <c r="AN52" i="63"/>
  <c r="AO52" i="63"/>
  <c r="AG53" i="63"/>
  <c r="AH53" i="63"/>
  <c r="AI53" i="63"/>
  <c r="AK53" i="63"/>
  <c r="AN53" i="63"/>
  <c r="AO53" i="63"/>
  <c r="AG54" i="63"/>
  <c r="AH54" i="63"/>
  <c r="AI54" i="63"/>
  <c r="AK54" i="63"/>
  <c r="AN54" i="63"/>
  <c r="AO54" i="63"/>
  <c r="AG55" i="63"/>
  <c r="AH55" i="63"/>
  <c r="AI55" i="63"/>
  <c r="AK55" i="63"/>
  <c r="AN55" i="63"/>
  <c r="AO55" i="63"/>
  <c r="AG56" i="63"/>
  <c r="AH56" i="63"/>
  <c r="AI56" i="63"/>
  <c r="AK56" i="63"/>
  <c r="AN56" i="63"/>
  <c r="AO56" i="63"/>
  <c r="AG57" i="63"/>
  <c r="AH57" i="63"/>
  <c r="AI57" i="63"/>
  <c r="AK57" i="63"/>
  <c r="AN57" i="63"/>
  <c r="AO57" i="63"/>
  <c r="AG58" i="63"/>
  <c r="AH58" i="63"/>
  <c r="AI58" i="63"/>
  <c r="AK58" i="63"/>
  <c r="AN58" i="63"/>
  <c r="AO58" i="63"/>
  <c r="AG59" i="63"/>
  <c r="AH59" i="63"/>
  <c r="AI59" i="63"/>
  <c r="AK59" i="63"/>
  <c r="AN59" i="63"/>
  <c r="AO59" i="63"/>
  <c r="AG60" i="63"/>
  <c r="AH60" i="63"/>
  <c r="AI60" i="63"/>
  <c r="AK60" i="63"/>
  <c r="AN60" i="63"/>
  <c r="AO60" i="63"/>
  <c r="AG61" i="63"/>
  <c r="AH61" i="63"/>
  <c r="AI61" i="63"/>
  <c r="AK61" i="63"/>
  <c r="AN61" i="63"/>
  <c r="AO61" i="63"/>
  <c r="AG62" i="63"/>
  <c r="AH62" i="63"/>
  <c r="AI62" i="63"/>
  <c r="AK62" i="63"/>
  <c r="AN62" i="63"/>
  <c r="AO62" i="63"/>
  <c r="AG63" i="63"/>
  <c r="AH63" i="63"/>
  <c r="AI63" i="63"/>
  <c r="AK63" i="63"/>
  <c r="AN63" i="63"/>
  <c r="AO63" i="63"/>
  <c r="AG64" i="63"/>
  <c r="AH64" i="63"/>
  <c r="AI64" i="63"/>
  <c r="AK64" i="63"/>
  <c r="AN64" i="63"/>
  <c r="AO64" i="63"/>
  <c r="AG65" i="63"/>
  <c r="AH65" i="63"/>
  <c r="AI65" i="63"/>
  <c r="AK65" i="63"/>
  <c r="AN65" i="63"/>
  <c r="AO65" i="63"/>
  <c r="AG66" i="63"/>
  <c r="AH66" i="63"/>
  <c r="AI66" i="63"/>
  <c r="AK66" i="63"/>
  <c r="AN66" i="63"/>
  <c r="AO66" i="63"/>
  <c r="AG67" i="63"/>
  <c r="AH67" i="63"/>
  <c r="AI67" i="63"/>
  <c r="AK67" i="63"/>
  <c r="AN67" i="63"/>
  <c r="AO67" i="63"/>
  <c r="AG68" i="63"/>
  <c r="AH68" i="63"/>
  <c r="AI68" i="63"/>
  <c r="AK68" i="63"/>
  <c r="AN68" i="63"/>
  <c r="AO68" i="63"/>
  <c r="AG69" i="63"/>
  <c r="AH69" i="63"/>
  <c r="AI69" i="63"/>
  <c r="AK69" i="63"/>
  <c r="AN69" i="63"/>
  <c r="AO69" i="63"/>
  <c r="AP69" i="63" s="1"/>
  <c r="AG70" i="63"/>
  <c r="AH70" i="63"/>
  <c r="AI70" i="63"/>
  <c r="AK70" i="63"/>
  <c r="AN70" i="63"/>
  <c r="AO70" i="63"/>
  <c r="AG71" i="63"/>
  <c r="AH71" i="63"/>
  <c r="AI71" i="63"/>
  <c r="AK71" i="63"/>
  <c r="AN71" i="63"/>
  <c r="AO71" i="63"/>
  <c r="AG72" i="63"/>
  <c r="AH72" i="63"/>
  <c r="AI72" i="63"/>
  <c r="AK72" i="63"/>
  <c r="AN72" i="63"/>
  <c r="AO72" i="63"/>
  <c r="AG73" i="63"/>
  <c r="AH73" i="63"/>
  <c r="AI73" i="63"/>
  <c r="AK73" i="63"/>
  <c r="AN73" i="63"/>
  <c r="AO73" i="63"/>
  <c r="AG74" i="63"/>
  <c r="AH74" i="63"/>
  <c r="AI74" i="63"/>
  <c r="AK74" i="63"/>
  <c r="AN74" i="63"/>
  <c r="AO74" i="63"/>
  <c r="AG75" i="63"/>
  <c r="AH75" i="63"/>
  <c r="AI75" i="63"/>
  <c r="AK75" i="63"/>
  <c r="AN75" i="63"/>
  <c r="AO75" i="63"/>
  <c r="AG76" i="63"/>
  <c r="AH76" i="63"/>
  <c r="AI76" i="63"/>
  <c r="AK76" i="63"/>
  <c r="AN76" i="63"/>
  <c r="AO76" i="63"/>
  <c r="AG77" i="63"/>
  <c r="AH77" i="63"/>
  <c r="AI77" i="63"/>
  <c r="AK77" i="63"/>
  <c r="AN77" i="63"/>
  <c r="AO77" i="63"/>
  <c r="AG78" i="63"/>
  <c r="AH78" i="63"/>
  <c r="AI78" i="63"/>
  <c r="AK78" i="63"/>
  <c r="AN78" i="63"/>
  <c r="AO78" i="63"/>
  <c r="AG79" i="63"/>
  <c r="AH79" i="63"/>
  <c r="AI79" i="63"/>
  <c r="AK79" i="63"/>
  <c r="AN79" i="63"/>
  <c r="AO79" i="63"/>
  <c r="AG80" i="63"/>
  <c r="AH80" i="63"/>
  <c r="AI80" i="63"/>
  <c r="AK80" i="63"/>
  <c r="AN80" i="63"/>
  <c r="AO80" i="63"/>
  <c r="AG81" i="63"/>
  <c r="AH81" i="63"/>
  <c r="AI81" i="63"/>
  <c r="AK81" i="63"/>
  <c r="AN81" i="63"/>
  <c r="AO81" i="63"/>
  <c r="AG82" i="63"/>
  <c r="AH82" i="63"/>
  <c r="AI82" i="63"/>
  <c r="AK82" i="63"/>
  <c r="AN82" i="63"/>
  <c r="AO82" i="63"/>
  <c r="AG83" i="63"/>
  <c r="AH83" i="63"/>
  <c r="AI83" i="63"/>
  <c r="AK83" i="63"/>
  <c r="AN83" i="63"/>
  <c r="AO83" i="63"/>
  <c r="AG84" i="63"/>
  <c r="AH84" i="63"/>
  <c r="AI84" i="63"/>
  <c r="AK84" i="63"/>
  <c r="AN84" i="63"/>
  <c r="AO84" i="63"/>
  <c r="AG85" i="63"/>
  <c r="AH85" i="63"/>
  <c r="AI85" i="63"/>
  <c r="AK85" i="63"/>
  <c r="AN85" i="63"/>
  <c r="AO85" i="63"/>
  <c r="AG86" i="63"/>
  <c r="AH86" i="63"/>
  <c r="AI86" i="63"/>
  <c r="AK86" i="63"/>
  <c r="AN86" i="63"/>
  <c r="AO86" i="63"/>
  <c r="AG87" i="63"/>
  <c r="AH87" i="63"/>
  <c r="AI87" i="63"/>
  <c r="AK87" i="63"/>
  <c r="AN87" i="63"/>
  <c r="AO87" i="63"/>
  <c r="AG88" i="63"/>
  <c r="AH88" i="63"/>
  <c r="AI88" i="63"/>
  <c r="AK88" i="63"/>
  <c r="AN88" i="63"/>
  <c r="AO88" i="63"/>
  <c r="AG89" i="63"/>
  <c r="AH89" i="63"/>
  <c r="AI89" i="63"/>
  <c r="AK89" i="63"/>
  <c r="AN89" i="63"/>
  <c r="AO89" i="63"/>
  <c r="AG90" i="63"/>
  <c r="AH90" i="63"/>
  <c r="AI90" i="63"/>
  <c r="AK90" i="63"/>
  <c r="AN90" i="63"/>
  <c r="AO90" i="63"/>
  <c r="AG91" i="63"/>
  <c r="AH91" i="63"/>
  <c r="AI91" i="63"/>
  <c r="AK91" i="63"/>
  <c r="AN91" i="63"/>
  <c r="AO91" i="63"/>
  <c r="AG92" i="63"/>
  <c r="AH92" i="63"/>
  <c r="AI92" i="63"/>
  <c r="AK92" i="63"/>
  <c r="AN92" i="63"/>
  <c r="AO92" i="63"/>
  <c r="AG93" i="63"/>
  <c r="AH93" i="63"/>
  <c r="AI93" i="63"/>
  <c r="AK93" i="63"/>
  <c r="AN93" i="63"/>
  <c r="AO93" i="63"/>
  <c r="AG94" i="63"/>
  <c r="AH94" i="63"/>
  <c r="AI94" i="63"/>
  <c r="AK94" i="63"/>
  <c r="AN94" i="63"/>
  <c r="AO94" i="63"/>
  <c r="AG95" i="63"/>
  <c r="AH95" i="63"/>
  <c r="AI95" i="63"/>
  <c r="AK95" i="63"/>
  <c r="AN95" i="63"/>
  <c r="AO95" i="63"/>
  <c r="AG96" i="63"/>
  <c r="AH96" i="63"/>
  <c r="AI96" i="63"/>
  <c r="AK96" i="63"/>
  <c r="AN96" i="63"/>
  <c r="AO96" i="63"/>
  <c r="AG97" i="63"/>
  <c r="AH97" i="63"/>
  <c r="AI97" i="63"/>
  <c r="AK97" i="63"/>
  <c r="AN97" i="63"/>
  <c r="AO97" i="63"/>
  <c r="AG98" i="63"/>
  <c r="AH98" i="63"/>
  <c r="AI98" i="63"/>
  <c r="AK98" i="63"/>
  <c r="AN98" i="63"/>
  <c r="AO98" i="63"/>
  <c r="AG99" i="63"/>
  <c r="AH99" i="63"/>
  <c r="AI99" i="63"/>
  <c r="AK99" i="63"/>
  <c r="AN99" i="63"/>
  <c r="AO99" i="63"/>
  <c r="AG100" i="63"/>
  <c r="AH100" i="63"/>
  <c r="AI100" i="63"/>
  <c r="AK100" i="63"/>
  <c r="AN100" i="63"/>
  <c r="AO100" i="63"/>
  <c r="AG101" i="63"/>
  <c r="AH101" i="63"/>
  <c r="AI101" i="63"/>
  <c r="AK101" i="63"/>
  <c r="AN101" i="63"/>
  <c r="AO101" i="63"/>
  <c r="AG102" i="63"/>
  <c r="AH102" i="63"/>
  <c r="AI102" i="63"/>
  <c r="AK102" i="63"/>
  <c r="AN102" i="63"/>
  <c r="AO102" i="63"/>
  <c r="AG103" i="63"/>
  <c r="AH103" i="63"/>
  <c r="AI103" i="63"/>
  <c r="AK103" i="63"/>
  <c r="AN103" i="63"/>
  <c r="AO103" i="63"/>
  <c r="AG104" i="63"/>
  <c r="AH104" i="63"/>
  <c r="AI104" i="63"/>
  <c r="AK104" i="63"/>
  <c r="AN104" i="63"/>
  <c r="AO104" i="63"/>
  <c r="AG105" i="63"/>
  <c r="AH105" i="63"/>
  <c r="AI105" i="63"/>
  <c r="AK105" i="63"/>
  <c r="AN105" i="63"/>
  <c r="AO105" i="63"/>
  <c r="AG106" i="63"/>
  <c r="AH106" i="63"/>
  <c r="AI106" i="63"/>
  <c r="AK106" i="63"/>
  <c r="AN106" i="63"/>
  <c r="AO106" i="63"/>
  <c r="AG107" i="63"/>
  <c r="AH107" i="63"/>
  <c r="AI107" i="63"/>
  <c r="AK107" i="63"/>
  <c r="AN107" i="63"/>
  <c r="AO107" i="63"/>
  <c r="AG108" i="63"/>
  <c r="AH108" i="63"/>
  <c r="AI108" i="63"/>
  <c r="AK108" i="63"/>
  <c r="AN108" i="63"/>
  <c r="AO108" i="63"/>
  <c r="F48" i="66"/>
  <c r="I48" i="66" s="1"/>
  <c r="H48" i="66"/>
  <c r="G48" i="66"/>
  <c r="F49" i="66"/>
  <c r="I49" i="66" s="1"/>
  <c r="H49" i="66"/>
  <c r="G49" i="66"/>
  <c r="F50" i="66"/>
  <c r="I50" i="66" s="1"/>
  <c r="H50" i="66"/>
  <c r="G50" i="66"/>
  <c r="F51" i="66"/>
  <c r="I51" i="66" s="1"/>
  <c r="H51" i="66"/>
  <c r="G51" i="66"/>
  <c r="F52" i="66"/>
  <c r="I52" i="66" s="1"/>
  <c r="H52" i="66"/>
  <c r="G52" i="66"/>
  <c r="F53" i="66"/>
  <c r="I53" i="66" s="1"/>
  <c r="H53" i="66"/>
  <c r="G53" i="66"/>
  <c r="F54" i="66"/>
  <c r="I54" i="66" s="1"/>
  <c r="H54" i="66"/>
  <c r="G54" i="66"/>
  <c r="F55" i="66"/>
  <c r="I55" i="66" s="1"/>
  <c r="H55" i="66"/>
  <c r="G55" i="66"/>
  <c r="F56" i="66"/>
  <c r="I56" i="66" s="1"/>
  <c r="H56" i="66"/>
  <c r="G56" i="66"/>
  <c r="F57" i="66"/>
  <c r="I57" i="66" s="1"/>
  <c r="H57" i="66"/>
  <c r="G57" i="66"/>
  <c r="F58" i="66"/>
  <c r="I58" i="66" s="1"/>
  <c r="H58" i="66"/>
  <c r="G58" i="66"/>
  <c r="F59" i="66"/>
  <c r="I59" i="66" s="1"/>
  <c r="H59" i="66"/>
  <c r="G59" i="66"/>
  <c r="F60" i="66"/>
  <c r="I60" i="66" s="1"/>
  <c r="H60" i="66"/>
  <c r="G60" i="66"/>
  <c r="F61" i="66"/>
  <c r="I61" i="66" s="1"/>
  <c r="H61" i="66"/>
  <c r="G61" i="66"/>
  <c r="F62" i="66"/>
  <c r="I62" i="66" s="1"/>
  <c r="H62" i="66"/>
  <c r="G62" i="66"/>
  <c r="F63" i="66"/>
  <c r="I63" i="66" s="1"/>
  <c r="H63" i="66"/>
  <c r="G63" i="66"/>
  <c r="F64" i="66"/>
  <c r="I64" i="66" s="1"/>
  <c r="H64" i="66"/>
  <c r="G64" i="66"/>
  <c r="F65" i="66"/>
  <c r="I65" i="66" s="1"/>
  <c r="H65" i="66"/>
  <c r="G65" i="66"/>
  <c r="F66" i="66"/>
  <c r="I66" i="66" s="1"/>
  <c r="H66" i="66"/>
  <c r="G66" i="66"/>
  <c r="F67" i="66"/>
  <c r="I67" i="66" s="1"/>
  <c r="H67" i="66"/>
  <c r="G67" i="66"/>
  <c r="F68" i="66"/>
  <c r="I68" i="66" s="1"/>
  <c r="H68" i="66"/>
  <c r="G68" i="66"/>
  <c r="F69" i="66"/>
  <c r="I69" i="66" s="1"/>
  <c r="H69" i="66"/>
  <c r="G69" i="66"/>
  <c r="F70" i="66"/>
  <c r="I70" i="66" s="1"/>
  <c r="H70" i="66"/>
  <c r="G70" i="66"/>
  <c r="F71" i="66"/>
  <c r="I71" i="66" s="1"/>
  <c r="H71" i="66"/>
  <c r="G71" i="66"/>
  <c r="F72" i="66"/>
  <c r="I72" i="66" s="1"/>
  <c r="H72" i="66"/>
  <c r="G72" i="66"/>
  <c r="F73" i="66"/>
  <c r="I73" i="66" s="1"/>
  <c r="H73" i="66"/>
  <c r="G73" i="66"/>
  <c r="F74" i="66"/>
  <c r="I74" i="66" s="1"/>
  <c r="H74" i="66"/>
  <c r="G74" i="66"/>
  <c r="F75" i="66"/>
  <c r="I75" i="66" s="1"/>
  <c r="H75" i="66"/>
  <c r="G75" i="66"/>
  <c r="F76" i="66"/>
  <c r="I76" i="66" s="1"/>
  <c r="H76" i="66"/>
  <c r="G76" i="66"/>
  <c r="F77" i="66"/>
  <c r="I77" i="66" s="1"/>
  <c r="H77" i="66"/>
  <c r="G77" i="66"/>
  <c r="F78" i="66"/>
  <c r="I78" i="66" s="1"/>
  <c r="H78" i="66"/>
  <c r="G78" i="66"/>
  <c r="F79" i="66"/>
  <c r="I79" i="66" s="1"/>
  <c r="H79" i="66"/>
  <c r="G79" i="66"/>
  <c r="F80" i="66"/>
  <c r="I80" i="66" s="1"/>
  <c r="H80" i="66"/>
  <c r="G80" i="66"/>
  <c r="F81" i="66"/>
  <c r="I81" i="66" s="1"/>
  <c r="H81" i="66"/>
  <c r="G81" i="66"/>
  <c r="F82" i="66"/>
  <c r="I82" i="66" s="1"/>
  <c r="H82" i="66"/>
  <c r="G82" i="66"/>
  <c r="F83" i="66"/>
  <c r="I83" i="66" s="1"/>
  <c r="H83" i="66"/>
  <c r="G83" i="66"/>
  <c r="F84" i="66"/>
  <c r="I84" i="66" s="1"/>
  <c r="H84" i="66"/>
  <c r="G84" i="66"/>
  <c r="F85" i="66"/>
  <c r="I85" i="66" s="1"/>
  <c r="H85" i="66"/>
  <c r="G85" i="66"/>
  <c r="F86" i="66"/>
  <c r="I86" i="66" s="1"/>
  <c r="H86" i="66"/>
  <c r="G86" i="66"/>
  <c r="F87" i="66"/>
  <c r="I87" i="66" s="1"/>
  <c r="H87" i="66"/>
  <c r="G87" i="66"/>
  <c r="AP74" i="63" l="1"/>
  <c r="AP31" i="63"/>
  <c r="AP79" i="63"/>
  <c r="AP88" i="63"/>
  <c r="AP14" i="63"/>
  <c r="AP10" i="63"/>
  <c r="AP66" i="63"/>
  <c r="AP97" i="63"/>
  <c r="AP83" i="63"/>
  <c r="AP98" i="63"/>
  <c r="AP19" i="63"/>
  <c r="AP81" i="63"/>
  <c r="AP24" i="63"/>
  <c r="AP46" i="63"/>
  <c r="AP34" i="63"/>
  <c r="AP106" i="63"/>
  <c r="AP105" i="63"/>
  <c r="AP80" i="63"/>
  <c r="AP47" i="63"/>
  <c r="AP102" i="63"/>
  <c r="AP89" i="63"/>
  <c r="AP67" i="63"/>
  <c r="AP51" i="63"/>
  <c r="AP42" i="63"/>
  <c r="AP94" i="63"/>
  <c r="AP91" i="63"/>
  <c r="AP82" i="63"/>
  <c r="AP12" i="63"/>
  <c r="AP60" i="63"/>
  <c r="AP85" i="63"/>
  <c r="AP15" i="63"/>
  <c r="AP99" i="63"/>
  <c r="AP56" i="63"/>
  <c r="AP77" i="63"/>
  <c r="AP50" i="63"/>
  <c r="AP28" i="63"/>
  <c r="AP23" i="63"/>
  <c r="AP18" i="63"/>
  <c r="AP63" i="63"/>
  <c r="AP104" i="63"/>
  <c r="AP55" i="63"/>
  <c r="AP96" i="63"/>
  <c r="AP78" i="63"/>
  <c r="AP65" i="63"/>
  <c r="AP93" i="63"/>
  <c r="AP75" i="63"/>
  <c r="AP62" i="63"/>
  <c r="AP54" i="63"/>
  <c r="AP41" i="63"/>
  <c r="AP13" i="63"/>
  <c r="AP90" i="63"/>
  <c r="AP33" i="63"/>
  <c r="AP95" i="63"/>
  <c r="AP72" i="63"/>
  <c r="AP38" i="63"/>
  <c r="AP25" i="63"/>
  <c r="AP35" i="63"/>
  <c r="AP53" i="63"/>
  <c r="AP40" i="63"/>
  <c r="AP107" i="63"/>
  <c r="AP58" i="63"/>
  <c r="AP45" i="63"/>
  <c r="AP37" i="63"/>
  <c r="AP20" i="63"/>
  <c r="AP92" i="63"/>
  <c r="AP87" i="63"/>
  <c r="AP57" i="63"/>
  <c r="AP52" i="63"/>
  <c r="AP30" i="63"/>
  <c r="AP84" i="63"/>
  <c r="AP27" i="63"/>
  <c r="AP32" i="63"/>
  <c r="AP64" i="63"/>
  <c r="AP59" i="63"/>
  <c r="AP101" i="63"/>
  <c r="AP86" i="63"/>
  <c r="AP44" i="63"/>
  <c r="AP39" i="63"/>
  <c r="AP29" i="63"/>
  <c r="AP76" i="63"/>
  <c r="AP71" i="63"/>
  <c r="AP108" i="63"/>
  <c r="AP103" i="63"/>
  <c r="AP61" i="63"/>
  <c r="AP36" i="63"/>
  <c r="AP73" i="63"/>
  <c r="AP68" i="63"/>
  <c r="AP16" i="63"/>
  <c r="AP100" i="63"/>
  <c r="AP48" i="63"/>
  <c r="AP43" i="63"/>
  <c r="AP70" i="63"/>
  <c r="AP11" i="63"/>
  <c r="E43" i="66"/>
  <c r="F43" i="66"/>
  <c r="I43" i="66" s="1"/>
  <c r="G43" i="66"/>
  <c r="H43" i="66"/>
  <c r="E44" i="66"/>
  <c r="F44" i="66"/>
  <c r="I44" i="66" s="1"/>
  <c r="G44" i="66"/>
  <c r="H44" i="66"/>
  <c r="E45" i="66"/>
  <c r="F45" i="66"/>
  <c r="I45" i="66" s="1"/>
  <c r="G45" i="66"/>
  <c r="H45" i="66"/>
  <c r="E46" i="66"/>
  <c r="F46" i="66"/>
  <c r="I46" i="66" s="1"/>
  <c r="G46" i="66"/>
  <c r="H46" i="66"/>
  <c r="E47" i="66"/>
  <c r="F47" i="66"/>
  <c r="I47" i="66" s="1"/>
  <c r="G47" i="66"/>
  <c r="H47" i="66"/>
  <c r="E10" i="66" l="1"/>
  <c r="E11" i="66"/>
  <c r="E9" i="66"/>
  <c r="F28" i="67"/>
  <c r="F27" i="67"/>
  <c r="F26" i="67"/>
  <c r="S19" i="31"/>
  <c r="W9" i="58" l="1"/>
  <c r="R9" i="59"/>
  <c r="V19" i="67" l="1"/>
  <c r="J25" i="66" s="1"/>
  <c r="W19" i="67"/>
  <c r="X19" i="67"/>
  <c r="Y19" i="67"/>
  <c r="J29" i="66" s="1"/>
  <c r="Z19" i="67"/>
  <c r="AA19" i="67"/>
  <c r="V20" i="67"/>
  <c r="J26" i="66" s="1"/>
  <c r="W20" i="67"/>
  <c r="X20" i="67"/>
  <c r="Y20" i="67"/>
  <c r="J30" i="66" s="1"/>
  <c r="Z20" i="67"/>
  <c r="AA20" i="67"/>
  <c r="W18" i="67"/>
  <c r="X18" i="67"/>
  <c r="Y18" i="67"/>
  <c r="Z18" i="67"/>
  <c r="AA18" i="67"/>
  <c r="V18" i="67"/>
  <c r="J28" i="66" l="1"/>
  <c r="Y21" i="67"/>
  <c r="J24" i="66"/>
  <c r="V21" i="67"/>
  <c r="G13" i="31"/>
  <c r="J11" i="59" l="1"/>
  <c r="N11" i="59" s="1"/>
  <c r="J10" i="59"/>
  <c r="N10" i="59" s="1"/>
  <c r="D11" i="51"/>
  <c r="D13" i="51"/>
  <c r="AB9" i="55" a="1"/>
  <c r="AB9" i="55" s="1"/>
  <c r="H111" i="66"/>
  <c r="G108" i="66"/>
  <c r="G109" i="66"/>
  <c r="G110" i="66"/>
  <c r="E108" i="66"/>
  <c r="E109" i="66"/>
  <c r="E110" i="66"/>
  <c r="E111" i="66"/>
  <c r="E107" i="66"/>
  <c r="E102" i="66"/>
  <c r="E103" i="66"/>
  <c r="E104" i="66"/>
  <c r="E105" i="66"/>
  <c r="E101" i="66"/>
  <c r="E96" i="66"/>
  <c r="E97" i="66"/>
  <c r="E98" i="66"/>
  <c r="E99" i="66"/>
  <c r="E95" i="66"/>
  <c r="H40" i="66"/>
  <c r="H41" i="66"/>
  <c r="H42" i="66"/>
  <c r="G40" i="66"/>
  <c r="G41" i="66"/>
  <c r="G42" i="66"/>
  <c r="F40" i="66"/>
  <c r="I40" i="66" s="1"/>
  <c r="F41" i="66"/>
  <c r="I41" i="66" s="1"/>
  <c r="F42" i="66"/>
  <c r="I42" i="66" s="1"/>
  <c r="E90" i="66"/>
  <c r="E91" i="66"/>
  <c r="E92" i="66"/>
  <c r="E93" i="66"/>
  <c r="E89" i="66"/>
  <c r="E39" i="66"/>
  <c r="E40" i="66"/>
  <c r="E41" i="66"/>
  <c r="E42" i="66"/>
  <c r="E38" i="66"/>
  <c r="O9" i="58"/>
  <c r="BE8" i="55"/>
  <c r="AR8" i="55"/>
  <c r="AW8" i="55"/>
  <c r="BB8" i="55"/>
  <c r="AS9" i="55"/>
  <c r="AT9" i="55" s="1"/>
  <c r="AJ8" i="55"/>
  <c r="AK8" i="55"/>
  <c r="AM8" i="55"/>
  <c r="AN8" i="55"/>
  <c r="AO8" i="55"/>
  <c r="AH8" i="55"/>
  <c r="AF9" i="55"/>
  <c r="F38" i="66" s="1"/>
  <c r="I38" i="66" s="1"/>
  <c r="O8" i="58"/>
  <c r="P8" i="58"/>
  <c r="V8" i="58"/>
  <c r="Y8" i="58" s="1"/>
  <c r="W8" i="58"/>
  <c r="N8" i="58"/>
  <c r="S21" i="31"/>
  <c r="O8" i="54"/>
  <c r="AI8" i="54" s="1" a="1"/>
  <c r="AI8" i="54" s="1"/>
  <c r="O10" i="54"/>
  <c r="O11" i="54"/>
  <c r="O12" i="54"/>
  <c r="O13" i="54"/>
  <c r="O14" i="54"/>
  <c r="O15" i="54"/>
  <c r="O16" i="54"/>
  <c r="O17" i="54"/>
  <c r="O18" i="54"/>
  <c r="O19" i="54"/>
  <c r="O20" i="54"/>
  <c r="O21" i="54"/>
  <c r="O22" i="54"/>
  <c r="O23" i="54"/>
  <c r="O24" i="54"/>
  <c r="O25" i="54"/>
  <c r="O26" i="54"/>
  <c r="O27" i="54"/>
  <c r="O28" i="54"/>
  <c r="O29" i="54"/>
  <c r="O30" i="54"/>
  <c r="O31" i="54"/>
  <c r="O32" i="54"/>
  <c r="O33" i="54"/>
  <c r="O34" i="54"/>
  <c r="O35" i="54"/>
  <c r="O36" i="54"/>
  <c r="O37" i="54"/>
  <c r="O38" i="54"/>
  <c r="O39" i="54"/>
  <c r="O40" i="54"/>
  <c r="O41" i="54"/>
  <c r="O42" i="54"/>
  <c r="O43" i="54"/>
  <c r="O44" i="54"/>
  <c r="O45" i="54"/>
  <c r="O46" i="54"/>
  <c r="O47" i="54"/>
  <c r="O48" i="54"/>
  <c r="O49" i="54"/>
  <c r="O50" i="54"/>
  <c r="O51" i="54"/>
  <c r="O52" i="54"/>
  <c r="O53" i="54"/>
  <c r="O54" i="54"/>
  <c r="O55" i="54"/>
  <c r="O56" i="54"/>
  <c r="O57" i="54"/>
  <c r="O58" i="54"/>
  <c r="O59" i="54"/>
  <c r="O60" i="54"/>
  <c r="O61" i="54"/>
  <c r="O62" i="54"/>
  <c r="O63" i="54"/>
  <c r="O64" i="54"/>
  <c r="O65" i="54"/>
  <c r="O66" i="54"/>
  <c r="O67" i="54"/>
  <c r="O68" i="54"/>
  <c r="O69" i="54"/>
  <c r="O70" i="54"/>
  <c r="O71" i="54"/>
  <c r="O72" i="54"/>
  <c r="O73" i="54"/>
  <c r="O74" i="54"/>
  <c r="O75" i="54"/>
  <c r="O76" i="54"/>
  <c r="O77" i="54"/>
  <c r="O78" i="54"/>
  <c r="O79" i="54"/>
  <c r="O80" i="54"/>
  <c r="O81" i="54"/>
  <c r="O82" i="54"/>
  <c r="O83" i="54"/>
  <c r="O84" i="54"/>
  <c r="O85" i="54"/>
  <c r="O86" i="54"/>
  <c r="O87" i="54"/>
  <c r="O88" i="54"/>
  <c r="O89" i="54"/>
  <c r="O90" i="54"/>
  <c r="O91" i="54"/>
  <c r="O92" i="54"/>
  <c r="O93" i="54"/>
  <c r="O94" i="54"/>
  <c r="O95" i="54"/>
  <c r="O96" i="54"/>
  <c r="O97" i="54"/>
  <c r="O98" i="54"/>
  <c r="O99" i="54"/>
  <c r="O100" i="54"/>
  <c r="O101" i="54"/>
  <c r="O102" i="54"/>
  <c r="O103" i="54"/>
  <c r="O104" i="54"/>
  <c r="O105" i="54"/>
  <c r="O106" i="54"/>
  <c r="O107" i="54"/>
  <c r="O108" i="54"/>
  <c r="Y9" i="54"/>
  <c r="Z9" i="54"/>
  <c r="AA9" i="54"/>
  <c r="AX8" i="63"/>
  <c r="AS8" i="63"/>
  <c r="AN8" i="63"/>
  <c r="AK8" i="63"/>
  <c r="AI8" i="63"/>
  <c r="AH8" i="63"/>
  <c r="AE8" i="63"/>
  <c r="AD8" i="63"/>
  <c r="AA8" i="59"/>
  <c r="Z8" i="59"/>
  <c r="W8" i="59"/>
  <c r="V8" i="59"/>
  <c r="U8" i="59"/>
  <c r="T8" i="59"/>
  <c r="S8" i="59"/>
  <c r="Q8" i="59"/>
  <c r="P8" i="59"/>
  <c r="P12" i="55"/>
  <c r="Q9" i="59"/>
  <c r="P9" i="59"/>
  <c r="BA9" i="63"/>
  <c r="AD36" i="63"/>
  <c r="G102" i="66"/>
  <c r="H101" i="66"/>
  <c r="N9" i="58"/>
  <c r="F101" i="66" s="1"/>
  <c r="F102" i="66"/>
  <c r="F103" i="66"/>
  <c r="F104" i="66"/>
  <c r="F105" i="66"/>
  <c r="P9" i="55"/>
  <c r="S20" i="31"/>
  <c r="J12" i="59"/>
  <c r="N12" i="59" s="1"/>
  <c r="J13" i="59"/>
  <c r="N13" i="59" s="1"/>
  <c r="J14" i="59"/>
  <c r="N14" i="59" s="1"/>
  <c r="J15" i="59"/>
  <c r="J16" i="59"/>
  <c r="N16" i="59" s="1"/>
  <c r="J17" i="59"/>
  <c r="N17" i="59" s="1"/>
  <c r="J18" i="59"/>
  <c r="N18" i="59" s="1"/>
  <c r="J19" i="59"/>
  <c r="N19" i="59" s="1"/>
  <c r="J20" i="59"/>
  <c r="N20" i="59" s="1"/>
  <c r="J21" i="59"/>
  <c r="N21" i="59" s="1"/>
  <c r="J22" i="59"/>
  <c r="N22" i="59" s="1"/>
  <c r="J23" i="59"/>
  <c r="N23" i="59" s="1"/>
  <c r="J24" i="59"/>
  <c r="J25" i="59"/>
  <c r="N25" i="59" s="1"/>
  <c r="J26" i="59"/>
  <c r="N26" i="59" s="1"/>
  <c r="J27" i="59"/>
  <c r="N27" i="59" s="1"/>
  <c r="J28" i="59"/>
  <c r="N28" i="59" s="1"/>
  <c r="J29" i="59"/>
  <c r="N29" i="59" s="1"/>
  <c r="J30" i="59"/>
  <c r="N30" i="59" s="1"/>
  <c r="J31" i="59"/>
  <c r="N31" i="59" s="1"/>
  <c r="J32" i="59"/>
  <c r="N32" i="59" s="1"/>
  <c r="J33" i="59"/>
  <c r="N33" i="59" s="1"/>
  <c r="J34" i="59"/>
  <c r="N34" i="59" s="1"/>
  <c r="J35" i="59"/>
  <c r="N35" i="59" s="1"/>
  <c r="J36" i="59"/>
  <c r="N36" i="59" s="1"/>
  <c r="J37" i="59"/>
  <c r="N37" i="59" s="1"/>
  <c r="J38" i="59"/>
  <c r="N38" i="59" s="1"/>
  <c r="J39" i="59"/>
  <c r="N39" i="59" s="1"/>
  <c r="J40" i="59"/>
  <c r="J41" i="59"/>
  <c r="N41" i="59" s="1"/>
  <c r="J42" i="59"/>
  <c r="N42" i="59" s="1"/>
  <c r="J43" i="59"/>
  <c r="N43" i="59" s="1"/>
  <c r="J44" i="59"/>
  <c r="N44" i="59" s="1"/>
  <c r="J45" i="59"/>
  <c r="N45" i="59" s="1"/>
  <c r="J46" i="59"/>
  <c r="N46" i="59" s="1"/>
  <c r="J47" i="59"/>
  <c r="N47" i="59" s="1"/>
  <c r="J48" i="59"/>
  <c r="N48" i="59" s="1"/>
  <c r="J49" i="59"/>
  <c r="N49" i="59" s="1"/>
  <c r="J50" i="59"/>
  <c r="N50" i="59" s="1"/>
  <c r="J51" i="59"/>
  <c r="N51" i="59" s="1"/>
  <c r="J52" i="59"/>
  <c r="N52" i="59" s="1"/>
  <c r="J53" i="59"/>
  <c r="J54" i="59"/>
  <c r="N54" i="59" s="1"/>
  <c r="J55" i="59"/>
  <c r="N55" i="59" s="1"/>
  <c r="J56" i="59"/>
  <c r="N56" i="59" s="1"/>
  <c r="J57" i="59"/>
  <c r="J58" i="59"/>
  <c r="N58" i="59" s="1"/>
  <c r="J59" i="59"/>
  <c r="N59" i="59" s="1"/>
  <c r="J60" i="59"/>
  <c r="N60" i="59" s="1"/>
  <c r="J61" i="59"/>
  <c r="N61" i="59" s="1"/>
  <c r="J62" i="59"/>
  <c r="N62" i="59" s="1"/>
  <c r="J63" i="59"/>
  <c r="N63" i="59" s="1"/>
  <c r="J64" i="59"/>
  <c r="N64" i="59" s="1"/>
  <c r="J65" i="59"/>
  <c r="N65" i="59" s="1"/>
  <c r="J66" i="59"/>
  <c r="N66" i="59" s="1"/>
  <c r="J67" i="59"/>
  <c r="N67" i="59" s="1"/>
  <c r="J68" i="59"/>
  <c r="N68" i="59" s="1"/>
  <c r="J69" i="59"/>
  <c r="J70" i="59"/>
  <c r="J71" i="59"/>
  <c r="N71" i="59" s="1"/>
  <c r="J72" i="59"/>
  <c r="N72" i="59" s="1"/>
  <c r="J73" i="59"/>
  <c r="N73" i="59" s="1"/>
  <c r="J74" i="59"/>
  <c r="N74" i="59" s="1"/>
  <c r="J75" i="59"/>
  <c r="N75" i="59" s="1"/>
  <c r="J76" i="59"/>
  <c r="N76" i="59" s="1"/>
  <c r="J77" i="59"/>
  <c r="N77" i="59" s="1"/>
  <c r="J78" i="59"/>
  <c r="N78" i="59" s="1"/>
  <c r="J79" i="59"/>
  <c r="N79" i="59" s="1"/>
  <c r="J80" i="59"/>
  <c r="N80" i="59" s="1"/>
  <c r="J81" i="59"/>
  <c r="N81" i="59" s="1"/>
  <c r="J82" i="59"/>
  <c r="N82" i="59" s="1"/>
  <c r="J83" i="59"/>
  <c r="N83" i="59" s="1"/>
  <c r="J84" i="59"/>
  <c r="N84" i="59" s="1"/>
  <c r="J85" i="59"/>
  <c r="N85" i="59" s="1"/>
  <c r="J86" i="59"/>
  <c r="J87" i="59"/>
  <c r="N87" i="59" s="1"/>
  <c r="J88" i="59"/>
  <c r="N88" i="59" s="1"/>
  <c r="J89" i="59"/>
  <c r="N89" i="59" s="1"/>
  <c r="J90" i="59"/>
  <c r="N90" i="59" s="1"/>
  <c r="J91" i="59"/>
  <c r="N91" i="59" s="1"/>
  <c r="J92" i="59"/>
  <c r="N92" i="59" s="1"/>
  <c r="J93" i="59"/>
  <c r="N93" i="59" s="1"/>
  <c r="J94" i="59"/>
  <c r="J95" i="59"/>
  <c r="N95" i="59" s="1"/>
  <c r="J96" i="59"/>
  <c r="N96" i="59" s="1"/>
  <c r="J97" i="59"/>
  <c r="N97" i="59" s="1"/>
  <c r="J98" i="59"/>
  <c r="N98" i="59" s="1"/>
  <c r="J99" i="59"/>
  <c r="N99" i="59" s="1"/>
  <c r="J100" i="59"/>
  <c r="N100" i="59" s="1"/>
  <c r="J101" i="59"/>
  <c r="N101" i="59" s="1"/>
  <c r="J102" i="59"/>
  <c r="J103" i="59"/>
  <c r="N103" i="59" s="1"/>
  <c r="J104" i="59"/>
  <c r="N104" i="59" s="1"/>
  <c r="J105" i="59"/>
  <c r="N105" i="59" s="1"/>
  <c r="J106" i="59"/>
  <c r="N106" i="59" s="1"/>
  <c r="J107" i="59"/>
  <c r="N107" i="59" s="1"/>
  <c r="J108" i="59"/>
  <c r="N108" i="59" s="1"/>
  <c r="B7" i="46"/>
  <c r="C7" i="46" s="1"/>
  <c r="F7" i="46" s="1"/>
  <c r="BA10" i="63"/>
  <c r="BA11" i="63"/>
  <c r="M7" i="46"/>
  <c r="L7" i="46"/>
  <c r="L8" i="46"/>
  <c r="M8" i="46"/>
  <c r="D4" i="51"/>
  <c r="D5" i="51"/>
  <c r="D6" i="51"/>
  <c r="D8" i="51"/>
  <c r="D9" i="51"/>
  <c r="D10" i="51"/>
  <c r="D12"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7" i="51"/>
  <c r="L6" i="46"/>
  <c r="L5" i="46"/>
  <c r="G111" i="66"/>
  <c r="F111" i="66"/>
  <c r="H110" i="66"/>
  <c r="F110" i="66"/>
  <c r="H109" i="66"/>
  <c r="F109" i="66"/>
  <c r="H108" i="66"/>
  <c r="F108" i="66"/>
  <c r="H107" i="66"/>
  <c r="G107" i="66"/>
  <c r="R9" i="54"/>
  <c r="F107" i="66" s="1"/>
  <c r="G105" i="66"/>
  <c r="H104" i="66"/>
  <c r="G104" i="66"/>
  <c r="H103" i="66"/>
  <c r="G103" i="66"/>
  <c r="H102" i="66"/>
  <c r="V9" i="58"/>
  <c r="Y9" i="58" s="1"/>
  <c r="P9" i="58"/>
  <c r="BA108" i="63"/>
  <c r="AY108" i="63"/>
  <c r="AX108" i="63"/>
  <c r="AT108" i="63"/>
  <c r="AS108" i="63"/>
  <c r="AF108" i="63"/>
  <c r="AE108" i="63"/>
  <c r="AD108" i="63"/>
  <c r="Z108" i="63" a="1"/>
  <c r="Z108" i="63" s="1"/>
  <c r="X108" i="63"/>
  <c r="S108" i="63"/>
  <c r="AW108" i="63" s="1"/>
  <c r="N108" i="63"/>
  <c r="AR108" i="63" s="1"/>
  <c r="BA107" i="63"/>
  <c r="AY107" i="63"/>
  <c r="AX107" i="63"/>
  <c r="AZ107" i="63" s="1"/>
  <c r="AT107" i="63"/>
  <c r="AS107" i="63"/>
  <c r="AF107" i="63"/>
  <c r="AE107" i="63"/>
  <c r="AD107" i="63"/>
  <c r="Z107" i="63" a="1"/>
  <c r="Z107" i="63" s="1"/>
  <c r="AA107" i="63" s="1" a="1"/>
  <c r="AA107" i="63" s="1"/>
  <c r="X107" i="63"/>
  <c r="S107" i="63"/>
  <c r="AW107" i="63" s="1"/>
  <c r="N107" i="63"/>
  <c r="AR107" i="63" s="1"/>
  <c r="BA106" i="63"/>
  <c r="AY106" i="63"/>
  <c r="AX106" i="63"/>
  <c r="AT106" i="63"/>
  <c r="AS106" i="63"/>
  <c r="AU106" i="63" s="1"/>
  <c r="AF106" i="63"/>
  <c r="AE106" i="63"/>
  <c r="AD106" i="63"/>
  <c r="Z106" i="63" a="1"/>
  <c r="Z106" i="63" s="1"/>
  <c r="AA106" i="63" s="1" a="1"/>
  <c r="AA106" i="63" s="1"/>
  <c r="AB106" i="63" s="1"/>
  <c r="X106" i="63"/>
  <c r="S106" i="63"/>
  <c r="AW106" i="63" s="1"/>
  <c r="N106" i="63"/>
  <c r="AR106" i="63" s="1"/>
  <c r="BA105" i="63"/>
  <c r="AY105" i="63"/>
  <c r="AX105" i="63"/>
  <c r="AT105" i="63"/>
  <c r="AS105" i="63"/>
  <c r="AF105" i="63"/>
  <c r="AE105" i="63"/>
  <c r="AD105" i="63"/>
  <c r="Z105" i="63" a="1"/>
  <c r="Z105" i="63" s="1"/>
  <c r="AA105" i="63" s="1" a="1"/>
  <c r="AA105" i="63" s="1"/>
  <c r="AB105" i="63" s="1"/>
  <c r="X105" i="63"/>
  <c r="S105" i="63"/>
  <c r="AW105" i="63" s="1"/>
  <c r="N105" i="63"/>
  <c r="AR105" i="63" s="1"/>
  <c r="BA104" i="63"/>
  <c r="AY104" i="63"/>
  <c r="AX104" i="63"/>
  <c r="AT104" i="63"/>
  <c r="AS104" i="63"/>
  <c r="AF104" i="63"/>
  <c r="AE104" i="63"/>
  <c r="AD104" i="63"/>
  <c r="Z104" i="63" a="1"/>
  <c r="Z104" i="63" s="1"/>
  <c r="AA104" i="63" s="1" a="1"/>
  <c r="AA104" i="63" s="1"/>
  <c r="X104" i="63"/>
  <c r="S104" i="63"/>
  <c r="AW104" i="63" s="1"/>
  <c r="N104" i="63"/>
  <c r="AR104" i="63" s="1"/>
  <c r="BA103" i="63"/>
  <c r="AY103" i="63"/>
  <c r="AX103" i="63"/>
  <c r="AT103" i="63"/>
  <c r="AS103" i="63"/>
  <c r="AF103" i="63"/>
  <c r="AE103" i="63"/>
  <c r="AD103" i="63"/>
  <c r="Z103" i="63" a="1"/>
  <c r="Z103" i="63" s="1"/>
  <c r="X103" i="63"/>
  <c r="S103" i="63"/>
  <c r="AW103" i="63" s="1"/>
  <c r="N103" i="63"/>
  <c r="AR103" i="63" s="1"/>
  <c r="BA102" i="63"/>
  <c r="AY102" i="63"/>
  <c r="AX102" i="63"/>
  <c r="AT102" i="63"/>
  <c r="AS102" i="63"/>
  <c r="AF102" i="63"/>
  <c r="AE102" i="63"/>
  <c r="AD102" i="63"/>
  <c r="Z102" i="63" a="1"/>
  <c r="Z102" i="63" s="1"/>
  <c r="X102" i="63"/>
  <c r="S102" i="63"/>
  <c r="AW102" i="63" s="1"/>
  <c r="N102" i="63"/>
  <c r="AR102" i="63" s="1"/>
  <c r="BA101" i="63"/>
  <c r="AY101" i="63"/>
  <c r="AX101" i="63"/>
  <c r="AT101" i="63"/>
  <c r="AS101" i="63"/>
  <c r="AF101" i="63"/>
  <c r="AE101" i="63"/>
  <c r="AD101" i="63"/>
  <c r="Z101" i="63" a="1"/>
  <c r="Z101" i="63" s="1"/>
  <c r="AA101" i="63" s="1" a="1"/>
  <c r="AA101" i="63" s="1"/>
  <c r="AB101" i="63" s="1"/>
  <c r="X101" i="63"/>
  <c r="S101" i="63"/>
  <c r="AW101" i="63" s="1"/>
  <c r="N101" i="63"/>
  <c r="AR101" i="63" s="1"/>
  <c r="BA100" i="63"/>
  <c r="AY100" i="63"/>
  <c r="AX100" i="63"/>
  <c r="AZ100" i="63" s="1"/>
  <c r="AT100" i="63"/>
  <c r="AS100" i="63"/>
  <c r="AF100" i="63"/>
  <c r="AE100" i="63"/>
  <c r="AD100" i="63"/>
  <c r="Z100" i="63" a="1"/>
  <c r="Z100" i="63" s="1"/>
  <c r="AA100" i="63" s="1" a="1"/>
  <c r="AA100" i="63" s="1"/>
  <c r="X100" i="63"/>
  <c r="S100" i="63"/>
  <c r="AW100" i="63" s="1"/>
  <c r="N100" i="63"/>
  <c r="AR100" i="63" s="1"/>
  <c r="BA99" i="63"/>
  <c r="AY99" i="63"/>
  <c r="AX99" i="63"/>
  <c r="AT99" i="63"/>
  <c r="AS99" i="63"/>
  <c r="AF99" i="63"/>
  <c r="AE99" i="63"/>
  <c r="AD99" i="63"/>
  <c r="Z99" i="63" a="1"/>
  <c r="Z99" i="63" s="1"/>
  <c r="AA99" i="63" s="1" a="1"/>
  <c r="AA99" i="63" s="1"/>
  <c r="X99" i="63"/>
  <c r="S99" i="63"/>
  <c r="AW99" i="63" s="1"/>
  <c r="N99" i="63"/>
  <c r="AR99" i="63" s="1"/>
  <c r="BA98" i="63"/>
  <c r="AY98" i="63"/>
  <c r="AX98" i="63"/>
  <c r="AT98" i="63"/>
  <c r="AS98" i="63"/>
  <c r="AU98" i="63" s="1"/>
  <c r="AF98" i="63"/>
  <c r="AE98" i="63"/>
  <c r="AD98" i="63"/>
  <c r="Z98" i="63" a="1"/>
  <c r="Z98" i="63" s="1"/>
  <c r="X98" i="63"/>
  <c r="S98" i="63"/>
  <c r="AW98" i="63" s="1"/>
  <c r="N98" i="63"/>
  <c r="AR98" i="63" s="1"/>
  <c r="BA97" i="63"/>
  <c r="AY97" i="63"/>
  <c r="AX97" i="63"/>
  <c r="AT97" i="63"/>
  <c r="AS97" i="63"/>
  <c r="AF97" i="63"/>
  <c r="AE97" i="63"/>
  <c r="BJ97" i="63" s="1" a="1"/>
  <c r="BJ97" i="63" s="1"/>
  <c r="AD97" i="63"/>
  <c r="Z97" i="63" a="1"/>
  <c r="Z97" i="63" s="1"/>
  <c r="AA97" i="63" s="1" a="1"/>
  <c r="AA97" i="63" s="1"/>
  <c r="X97" i="63"/>
  <c r="S97" i="63"/>
  <c r="AW97" i="63" s="1"/>
  <c r="N97" i="63"/>
  <c r="AR97" i="63" s="1"/>
  <c r="BA96" i="63"/>
  <c r="AY96" i="63"/>
  <c r="AX96" i="63"/>
  <c r="AZ96" i="63" s="1"/>
  <c r="AT96" i="63"/>
  <c r="AS96" i="63"/>
  <c r="AF96" i="63"/>
  <c r="AE96" i="63"/>
  <c r="AD96" i="63"/>
  <c r="Z96" i="63" a="1"/>
  <c r="Z96" i="63" s="1"/>
  <c r="X96" i="63"/>
  <c r="S96" i="63"/>
  <c r="AW96" i="63" s="1"/>
  <c r="N96" i="63"/>
  <c r="AR96" i="63" s="1"/>
  <c r="BA95" i="63"/>
  <c r="AY95" i="63"/>
  <c r="AX95" i="63"/>
  <c r="AT95" i="63"/>
  <c r="AS95" i="63"/>
  <c r="AF95" i="63"/>
  <c r="AE95" i="63"/>
  <c r="AD95" i="63"/>
  <c r="Z95" i="63" a="1"/>
  <c r="Z95" i="63" s="1"/>
  <c r="AA95" i="63" s="1" a="1"/>
  <c r="AA95" i="63" s="1"/>
  <c r="X95" i="63"/>
  <c r="S95" i="63"/>
  <c r="AW95" i="63" s="1"/>
  <c r="N95" i="63"/>
  <c r="AR95" i="63" s="1"/>
  <c r="BA94" i="63"/>
  <c r="AY94" i="63"/>
  <c r="AX94" i="63"/>
  <c r="AT94" i="63"/>
  <c r="AS94" i="63"/>
  <c r="AU94" i="63" s="1"/>
  <c r="AF94" i="63"/>
  <c r="AE94" i="63"/>
  <c r="AD94" i="63"/>
  <c r="Z94" i="63" a="1"/>
  <c r="Z94" i="63" s="1"/>
  <c r="AA94" i="63" s="1" a="1"/>
  <c r="AA94" i="63" s="1"/>
  <c r="AB94" i="63" s="1"/>
  <c r="X94" i="63"/>
  <c r="S94" i="63"/>
  <c r="AW94" i="63" s="1"/>
  <c r="N94" i="63"/>
  <c r="AR94" i="63" s="1"/>
  <c r="BA93" i="63"/>
  <c r="AY93" i="63"/>
  <c r="AX93" i="63"/>
  <c r="AT93" i="63"/>
  <c r="AS93" i="63"/>
  <c r="AF93" i="63"/>
  <c r="AE93" i="63"/>
  <c r="AD93" i="63"/>
  <c r="Z93" i="63" a="1"/>
  <c r="Z93" i="63" s="1"/>
  <c r="X93" i="63"/>
  <c r="S93" i="63"/>
  <c r="AW93" i="63" s="1"/>
  <c r="N93" i="63"/>
  <c r="AR93" i="63" s="1"/>
  <c r="BA92" i="63"/>
  <c r="AY92" i="63"/>
  <c r="AX92" i="63"/>
  <c r="AT92" i="63"/>
  <c r="AS92" i="63"/>
  <c r="AF92" i="63"/>
  <c r="AE92" i="63"/>
  <c r="AD92" i="63"/>
  <c r="Z92" i="63" a="1"/>
  <c r="Z92" i="63" s="1"/>
  <c r="AA92" i="63" s="1" a="1"/>
  <c r="AA92" i="63" s="1"/>
  <c r="X92" i="63"/>
  <c r="S92" i="63"/>
  <c r="AW92" i="63" s="1"/>
  <c r="N92" i="63"/>
  <c r="AR92" i="63" s="1"/>
  <c r="BA91" i="63"/>
  <c r="AY91" i="63"/>
  <c r="AX91" i="63"/>
  <c r="AT91" i="63"/>
  <c r="AS91" i="63"/>
  <c r="AF91" i="63"/>
  <c r="AE91" i="63"/>
  <c r="BJ91" i="63" s="1" a="1"/>
  <c r="BJ91" i="63" s="1"/>
  <c r="AD91" i="63"/>
  <c r="Z91" i="63" a="1"/>
  <c r="Z91" i="63" s="1"/>
  <c r="X91" i="63"/>
  <c r="S91" i="63"/>
  <c r="AW91" i="63" s="1"/>
  <c r="N91" i="63"/>
  <c r="AR91" i="63" s="1"/>
  <c r="BA90" i="63"/>
  <c r="AY90" i="63"/>
  <c r="AX90" i="63"/>
  <c r="AT90" i="63"/>
  <c r="AS90" i="63"/>
  <c r="AF90" i="63"/>
  <c r="AE90" i="63"/>
  <c r="AD90" i="63"/>
  <c r="Z90" i="63" a="1"/>
  <c r="Z90" i="63" s="1"/>
  <c r="AA90" i="63" s="1" a="1"/>
  <c r="AA90" i="63" s="1"/>
  <c r="X90" i="63"/>
  <c r="S90" i="63"/>
  <c r="AW90" i="63" s="1"/>
  <c r="N90" i="63"/>
  <c r="AR90" i="63" s="1"/>
  <c r="BA89" i="63"/>
  <c r="AY89" i="63"/>
  <c r="AX89" i="63"/>
  <c r="AT89" i="63"/>
  <c r="AS89" i="63"/>
  <c r="AF89" i="63"/>
  <c r="AE89" i="63"/>
  <c r="AD89" i="63"/>
  <c r="Z89" i="63" a="1"/>
  <c r="Z89" i="63" s="1"/>
  <c r="AA89" i="63" s="1" a="1"/>
  <c r="AA89" i="63" s="1"/>
  <c r="X89" i="63"/>
  <c r="S89" i="63"/>
  <c r="AW89" i="63" s="1"/>
  <c r="N89" i="63"/>
  <c r="AR89" i="63" s="1"/>
  <c r="BA88" i="63"/>
  <c r="AY88" i="63"/>
  <c r="AX88" i="63"/>
  <c r="AT88" i="63"/>
  <c r="AS88" i="63"/>
  <c r="AF88" i="63"/>
  <c r="AE88" i="63"/>
  <c r="BJ88" i="63" s="1" a="1"/>
  <c r="BJ88" i="63" s="1"/>
  <c r="AD88" i="63"/>
  <c r="Z88" i="63" a="1"/>
  <c r="Z88" i="63" s="1"/>
  <c r="X88" i="63"/>
  <c r="S88" i="63"/>
  <c r="AW88" i="63" s="1"/>
  <c r="N88" i="63"/>
  <c r="AR88" i="63" s="1"/>
  <c r="BA87" i="63"/>
  <c r="AY87" i="63"/>
  <c r="AX87" i="63"/>
  <c r="AZ87" i="63" s="1"/>
  <c r="AT87" i="63"/>
  <c r="AS87" i="63"/>
  <c r="AF87" i="63"/>
  <c r="AE87" i="63"/>
  <c r="AD87" i="63"/>
  <c r="Z87" i="63" a="1"/>
  <c r="Z87" i="63" s="1"/>
  <c r="AA87" i="63" s="1" a="1"/>
  <c r="AA87" i="63" s="1"/>
  <c r="X87" i="63"/>
  <c r="S87" i="63"/>
  <c r="AW87" i="63" s="1"/>
  <c r="N87" i="63"/>
  <c r="AR87" i="63" s="1"/>
  <c r="BA86" i="63"/>
  <c r="AY86" i="63"/>
  <c r="AX86" i="63"/>
  <c r="AT86" i="63"/>
  <c r="AS86" i="63"/>
  <c r="AU86" i="63" s="1"/>
  <c r="AF86" i="63"/>
  <c r="AE86" i="63"/>
  <c r="AD86" i="63"/>
  <c r="Z86" i="63" a="1"/>
  <c r="Z86" i="63" s="1"/>
  <c r="X86" i="63"/>
  <c r="S86" i="63"/>
  <c r="AW86" i="63" s="1"/>
  <c r="N86" i="63"/>
  <c r="AR86" i="63" s="1"/>
  <c r="BA85" i="63"/>
  <c r="AY85" i="63"/>
  <c r="AX85" i="63"/>
  <c r="AT85" i="63"/>
  <c r="AS85" i="63"/>
  <c r="AF85" i="63"/>
  <c r="AE85" i="63"/>
  <c r="AD85" i="63"/>
  <c r="Z85" i="63" a="1"/>
  <c r="Z85" i="63" s="1"/>
  <c r="AA85" i="63" s="1" a="1"/>
  <c r="AA85" i="63" s="1"/>
  <c r="X85" i="63"/>
  <c r="S85" i="63"/>
  <c r="AW85" i="63" s="1"/>
  <c r="N85" i="63"/>
  <c r="AR85" i="63" s="1"/>
  <c r="BA84" i="63"/>
  <c r="AY84" i="63"/>
  <c r="AX84" i="63"/>
  <c r="AT84" i="63"/>
  <c r="AS84" i="63"/>
  <c r="AF84" i="63"/>
  <c r="AE84" i="63"/>
  <c r="AD84" i="63"/>
  <c r="Z84" i="63" a="1"/>
  <c r="Z84" i="63" s="1"/>
  <c r="X84" i="63"/>
  <c r="S84" i="63"/>
  <c r="AW84" i="63" s="1"/>
  <c r="N84" i="63"/>
  <c r="AR84" i="63" s="1"/>
  <c r="BA83" i="63"/>
  <c r="AY83" i="63"/>
  <c r="AX83" i="63"/>
  <c r="AT83" i="63"/>
  <c r="AS83" i="63"/>
  <c r="AF83" i="63"/>
  <c r="AE83" i="63"/>
  <c r="BJ83" i="63" s="1" a="1"/>
  <c r="BJ83" i="63" s="1"/>
  <c r="AD83" i="63"/>
  <c r="Z83" i="63" a="1"/>
  <c r="Z83" i="63" s="1"/>
  <c r="X83" i="63"/>
  <c r="S83" i="63"/>
  <c r="AW83" i="63" s="1"/>
  <c r="N83" i="63"/>
  <c r="AR83" i="63" s="1"/>
  <c r="BA82" i="63"/>
  <c r="AY82" i="63"/>
  <c r="AX82" i="63"/>
  <c r="AT82" i="63"/>
  <c r="AS82" i="63"/>
  <c r="AU82" i="63" s="1"/>
  <c r="AF82" i="63"/>
  <c r="AE82" i="63"/>
  <c r="BJ82" i="63" s="1" a="1"/>
  <c r="BJ82" i="63" s="1"/>
  <c r="AD82" i="63"/>
  <c r="Z82" i="63" a="1"/>
  <c r="Z82" i="63" s="1"/>
  <c r="AA82" i="63" s="1" a="1"/>
  <c r="AA82" i="63" s="1"/>
  <c r="AB82" i="63" s="1"/>
  <c r="X82" i="63"/>
  <c r="S82" i="63"/>
  <c r="AW82" i="63" s="1"/>
  <c r="N82" i="63"/>
  <c r="AR82" i="63" s="1"/>
  <c r="BA81" i="63"/>
  <c r="AY81" i="63"/>
  <c r="AX81" i="63"/>
  <c r="AT81" i="63"/>
  <c r="AS81" i="63"/>
  <c r="AU81" i="63" s="1"/>
  <c r="AF81" i="63"/>
  <c r="AE81" i="63"/>
  <c r="AD81" i="63"/>
  <c r="Z81" i="63" a="1"/>
  <c r="Z81" i="63" s="1"/>
  <c r="X81" i="63"/>
  <c r="S81" i="63"/>
  <c r="AW81" i="63" s="1"/>
  <c r="N81" i="63"/>
  <c r="AR81" i="63" s="1"/>
  <c r="BA80" i="63"/>
  <c r="AY80" i="63"/>
  <c r="AX80" i="63"/>
  <c r="AZ80" i="63" s="1"/>
  <c r="AT80" i="63"/>
  <c r="AS80" i="63"/>
  <c r="AF80" i="63"/>
  <c r="AE80" i="63"/>
  <c r="AD80" i="63"/>
  <c r="Z80" i="63" a="1"/>
  <c r="Z80" i="63" s="1"/>
  <c r="X80" i="63"/>
  <c r="S80" i="63"/>
  <c r="AW80" i="63" s="1"/>
  <c r="N80" i="63"/>
  <c r="AR80" i="63" s="1"/>
  <c r="BA79" i="63"/>
  <c r="AY79" i="63"/>
  <c r="AX79" i="63"/>
  <c r="AT79" i="63"/>
  <c r="AS79" i="63"/>
  <c r="AF79" i="63"/>
  <c r="AE79" i="63"/>
  <c r="AD79" i="63"/>
  <c r="Z79" i="63" a="1"/>
  <c r="Z79" i="63" s="1"/>
  <c r="X79" i="63"/>
  <c r="S79" i="63"/>
  <c r="AW79" i="63" s="1"/>
  <c r="N79" i="63"/>
  <c r="AR79" i="63" s="1"/>
  <c r="BA78" i="63"/>
  <c r="AY78" i="63"/>
  <c r="AX78" i="63"/>
  <c r="AT78" i="63"/>
  <c r="AS78" i="63"/>
  <c r="AU78" i="63" s="1"/>
  <c r="AF78" i="63"/>
  <c r="AE78" i="63"/>
  <c r="AD78" i="63"/>
  <c r="Z78" i="63" a="1"/>
  <c r="Z78" i="63" s="1"/>
  <c r="X78" i="63"/>
  <c r="S78" i="63"/>
  <c r="AW78" i="63" s="1"/>
  <c r="N78" i="63"/>
  <c r="AR78" i="63" s="1"/>
  <c r="BA77" i="63"/>
  <c r="AY77" i="63"/>
  <c r="AX77" i="63"/>
  <c r="AT77" i="63"/>
  <c r="AS77" i="63"/>
  <c r="AF77" i="63"/>
  <c r="AE77" i="63"/>
  <c r="AD77" i="63"/>
  <c r="Z77" i="63" a="1"/>
  <c r="Z77" i="63" s="1"/>
  <c r="X77" i="63"/>
  <c r="S77" i="63"/>
  <c r="AW77" i="63" s="1"/>
  <c r="N77" i="63"/>
  <c r="AR77" i="63" s="1"/>
  <c r="BA76" i="63"/>
  <c r="AY76" i="63"/>
  <c r="AX76" i="63"/>
  <c r="AT76" i="63"/>
  <c r="AS76" i="63"/>
  <c r="AF76" i="63"/>
  <c r="AE76" i="63"/>
  <c r="AD76" i="63"/>
  <c r="Z76" i="63" a="1"/>
  <c r="Z76" i="63" s="1"/>
  <c r="AA76" i="63" s="1" a="1"/>
  <c r="AA76" i="63" s="1"/>
  <c r="X76" i="63"/>
  <c r="S76" i="63"/>
  <c r="AW76" i="63" s="1"/>
  <c r="N76" i="63"/>
  <c r="AR76" i="63" s="1"/>
  <c r="BA75" i="63"/>
  <c r="AY75" i="63"/>
  <c r="AX75" i="63"/>
  <c r="AT75" i="63"/>
  <c r="AS75" i="63"/>
  <c r="AU75" i="63" s="1"/>
  <c r="AF75" i="63"/>
  <c r="AE75" i="63"/>
  <c r="AD75" i="63"/>
  <c r="Z75" i="63" a="1"/>
  <c r="Z75" i="63" s="1"/>
  <c r="AA75" i="63" s="1" a="1"/>
  <c r="AA75" i="63" s="1"/>
  <c r="X75" i="63"/>
  <c r="S75" i="63"/>
  <c r="AW75" i="63" s="1"/>
  <c r="N75" i="63"/>
  <c r="AR75" i="63" s="1"/>
  <c r="BA74" i="63"/>
  <c r="AY74" i="63"/>
  <c r="AX74" i="63"/>
  <c r="AT74" i="63"/>
  <c r="AS74" i="63"/>
  <c r="AF74" i="63"/>
  <c r="AE74" i="63"/>
  <c r="BJ74" i="63" s="1" a="1"/>
  <c r="BJ74" i="63" s="1"/>
  <c r="AD74" i="63"/>
  <c r="Z74" i="63" a="1"/>
  <c r="Z74" i="63" s="1"/>
  <c r="AA74" i="63" s="1" a="1"/>
  <c r="AA74" i="63" s="1"/>
  <c r="X74" i="63"/>
  <c r="S74" i="63"/>
  <c r="AW74" i="63" s="1"/>
  <c r="N74" i="63"/>
  <c r="AR74" i="63" s="1"/>
  <c r="BA73" i="63"/>
  <c r="AY73" i="63"/>
  <c r="AX73" i="63"/>
  <c r="AT73" i="63"/>
  <c r="AS73" i="63"/>
  <c r="AF73" i="63"/>
  <c r="AE73" i="63"/>
  <c r="AD73" i="63"/>
  <c r="Z73" i="63" a="1"/>
  <c r="Z73" i="63" s="1"/>
  <c r="AA73" i="63" s="1" a="1"/>
  <c r="AA73" i="63" s="1"/>
  <c r="AB73" i="63" s="1"/>
  <c r="X73" i="63"/>
  <c r="S73" i="63"/>
  <c r="AW73" i="63" s="1"/>
  <c r="N73" i="63"/>
  <c r="AR73" i="63" s="1"/>
  <c r="BA72" i="63"/>
  <c r="AY72" i="63"/>
  <c r="AX72" i="63"/>
  <c r="AT72" i="63"/>
  <c r="AS72" i="63"/>
  <c r="AF72" i="63"/>
  <c r="AE72" i="63"/>
  <c r="AD72" i="63"/>
  <c r="Z72" i="63" a="1"/>
  <c r="Z72" i="63" s="1"/>
  <c r="AA72" i="63" s="1" a="1"/>
  <c r="AA72" i="63" s="1"/>
  <c r="AB72" i="63" s="1"/>
  <c r="X72" i="63"/>
  <c r="S72" i="63"/>
  <c r="AW72" i="63" s="1"/>
  <c r="N72" i="63"/>
  <c r="AR72" i="63" s="1"/>
  <c r="BA71" i="63"/>
  <c r="AY71" i="63"/>
  <c r="AX71" i="63"/>
  <c r="AT71" i="63"/>
  <c r="AS71" i="63"/>
  <c r="AF71" i="63"/>
  <c r="AE71" i="63"/>
  <c r="BJ71" i="63" s="1" a="1"/>
  <c r="BJ71" i="63" s="1"/>
  <c r="AD71" i="63"/>
  <c r="Z71" i="63" a="1"/>
  <c r="Z71" i="63" s="1"/>
  <c r="AA71" i="63" s="1" a="1"/>
  <c r="AA71" i="63" s="1"/>
  <c r="X71" i="63"/>
  <c r="S71" i="63"/>
  <c r="AW71" i="63" s="1"/>
  <c r="N71" i="63"/>
  <c r="AR71" i="63" s="1"/>
  <c r="BA70" i="63"/>
  <c r="AY70" i="63"/>
  <c r="AX70" i="63"/>
  <c r="AT70" i="63"/>
  <c r="AS70" i="63"/>
  <c r="AU70" i="63" s="1"/>
  <c r="AF70" i="63"/>
  <c r="AE70" i="63"/>
  <c r="AD70" i="63"/>
  <c r="Z70" i="63" a="1"/>
  <c r="Z70" i="63" s="1"/>
  <c r="AA70" i="63" s="1" a="1"/>
  <c r="AA70" i="63" s="1"/>
  <c r="X70" i="63"/>
  <c r="S70" i="63"/>
  <c r="AW70" i="63" s="1"/>
  <c r="N70" i="63"/>
  <c r="AR70" i="63" s="1"/>
  <c r="BA69" i="63"/>
  <c r="AY69" i="63"/>
  <c r="AX69" i="63"/>
  <c r="AT69" i="63"/>
  <c r="AS69" i="63"/>
  <c r="AF69" i="63"/>
  <c r="AE69" i="63"/>
  <c r="AD69" i="63"/>
  <c r="Z69" i="63" a="1"/>
  <c r="Z69" i="63" s="1"/>
  <c r="X69" i="63"/>
  <c r="S69" i="63"/>
  <c r="AW69" i="63" s="1"/>
  <c r="N69" i="63"/>
  <c r="AR69" i="63" s="1"/>
  <c r="BA68" i="63"/>
  <c r="AY68" i="63"/>
  <c r="AX68" i="63"/>
  <c r="AT68" i="63"/>
  <c r="AS68" i="63"/>
  <c r="AF68" i="63"/>
  <c r="AE68" i="63"/>
  <c r="AD68" i="63"/>
  <c r="Z68" i="63" a="1"/>
  <c r="Z68" i="63" s="1"/>
  <c r="AA68" i="63" s="1" a="1"/>
  <c r="AA68" i="63" s="1"/>
  <c r="X68" i="63"/>
  <c r="S68" i="63"/>
  <c r="AW68" i="63" s="1"/>
  <c r="N68" i="63"/>
  <c r="AR68" i="63" s="1"/>
  <c r="BA67" i="63"/>
  <c r="AY67" i="63"/>
  <c r="AX67" i="63"/>
  <c r="AT67" i="63"/>
  <c r="AS67" i="63"/>
  <c r="AF67" i="63"/>
  <c r="AE67" i="63"/>
  <c r="BJ67" i="63" s="1" a="1"/>
  <c r="BJ67" i="63" s="1"/>
  <c r="AD67" i="63"/>
  <c r="Z67" i="63" a="1"/>
  <c r="Z67" i="63" s="1"/>
  <c r="AA67" i="63" s="1" a="1"/>
  <c r="AA67" i="63" s="1"/>
  <c r="AB67" i="63" s="1"/>
  <c r="X67" i="63"/>
  <c r="S67" i="63"/>
  <c r="AW67" i="63" s="1"/>
  <c r="N67" i="63"/>
  <c r="AR67" i="63" s="1"/>
  <c r="BA66" i="63"/>
  <c r="AY66" i="63"/>
  <c r="AX66" i="63"/>
  <c r="AT66" i="63"/>
  <c r="AS66" i="63"/>
  <c r="AU66" i="63" s="1"/>
  <c r="AF66" i="63"/>
  <c r="AE66" i="63"/>
  <c r="AD66" i="63"/>
  <c r="Z66" i="63" a="1"/>
  <c r="Z66" i="63" s="1"/>
  <c r="X66" i="63"/>
  <c r="S66" i="63"/>
  <c r="AW66" i="63" s="1"/>
  <c r="N66" i="63"/>
  <c r="AR66" i="63" s="1"/>
  <c r="BA65" i="63"/>
  <c r="AY65" i="63"/>
  <c r="AX65" i="63"/>
  <c r="AT65" i="63"/>
  <c r="AS65" i="63"/>
  <c r="AF65" i="63"/>
  <c r="AE65" i="63"/>
  <c r="AD65" i="63"/>
  <c r="Z65" i="63" a="1"/>
  <c r="Z65" i="63" s="1"/>
  <c r="AA65" i="63" s="1" a="1"/>
  <c r="AA65" i="63" s="1"/>
  <c r="AB65" i="63" s="1"/>
  <c r="X65" i="63"/>
  <c r="S65" i="63"/>
  <c r="AW65" i="63" s="1"/>
  <c r="N65" i="63"/>
  <c r="AR65" i="63" s="1"/>
  <c r="BA64" i="63"/>
  <c r="AY64" i="63"/>
  <c r="AX64" i="63"/>
  <c r="AT64" i="63"/>
  <c r="AS64" i="63"/>
  <c r="AF64" i="63"/>
  <c r="AE64" i="63"/>
  <c r="AD64" i="63"/>
  <c r="Z64" i="63" a="1"/>
  <c r="Z64" i="63" s="1"/>
  <c r="X64" i="63"/>
  <c r="S64" i="63"/>
  <c r="AW64" i="63" s="1"/>
  <c r="N64" i="63"/>
  <c r="AR64" i="63" s="1"/>
  <c r="BA63" i="63"/>
  <c r="AY63" i="63"/>
  <c r="AX63" i="63"/>
  <c r="AT63" i="63"/>
  <c r="AS63" i="63"/>
  <c r="AF63" i="63"/>
  <c r="AE63" i="63"/>
  <c r="AD63" i="63"/>
  <c r="Z63" i="63" a="1"/>
  <c r="Z63" i="63" s="1"/>
  <c r="X63" i="63"/>
  <c r="S63" i="63"/>
  <c r="AW63" i="63" s="1"/>
  <c r="N63" i="63"/>
  <c r="AR63" i="63" s="1"/>
  <c r="BA62" i="63"/>
  <c r="AY62" i="63"/>
  <c r="AX62" i="63"/>
  <c r="AT62" i="63"/>
  <c r="AS62" i="63"/>
  <c r="AU62" i="63" s="1"/>
  <c r="AF62" i="63"/>
  <c r="AE62" i="63"/>
  <c r="AD62" i="63"/>
  <c r="Z62" i="63" a="1"/>
  <c r="Z62" i="63" s="1"/>
  <c r="X62" i="63"/>
  <c r="S62" i="63"/>
  <c r="AW62" i="63" s="1"/>
  <c r="N62" i="63"/>
  <c r="AR62" i="63" s="1"/>
  <c r="BA61" i="63"/>
  <c r="AY61" i="63"/>
  <c r="AX61" i="63"/>
  <c r="AT61" i="63"/>
  <c r="AS61" i="63"/>
  <c r="AF61" i="63"/>
  <c r="AE61" i="63"/>
  <c r="AD61" i="63"/>
  <c r="Z61" i="63" a="1"/>
  <c r="Z61" i="63" s="1"/>
  <c r="X61" i="63"/>
  <c r="S61" i="63"/>
  <c r="AW61" i="63" s="1"/>
  <c r="N61" i="63"/>
  <c r="AR61" i="63" s="1"/>
  <c r="BA60" i="63"/>
  <c r="AY60" i="63"/>
  <c r="AX60" i="63"/>
  <c r="AT60" i="63"/>
  <c r="AS60" i="63"/>
  <c r="AF60" i="63"/>
  <c r="AE60" i="63"/>
  <c r="BJ60" i="63" s="1" a="1"/>
  <c r="BJ60" i="63" s="1"/>
  <c r="AD60" i="63"/>
  <c r="Z60" i="63" a="1"/>
  <c r="Z60" i="63" s="1"/>
  <c r="X60" i="63"/>
  <c r="S60" i="63"/>
  <c r="AW60" i="63" s="1"/>
  <c r="N60" i="63"/>
  <c r="AR60" i="63" s="1"/>
  <c r="BA59" i="63"/>
  <c r="AY59" i="63"/>
  <c r="AX59" i="63"/>
  <c r="AT59" i="63"/>
  <c r="AS59" i="63"/>
  <c r="AF59" i="63"/>
  <c r="AE59" i="63"/>
  <c r="AD59" i="63"/>
  <c r="Z59" i="63" a="1"/>
  <c r="Z59" i="63" s="1"/>
  <c r="X59" i="63"/>
  <c r="S59" i="63"/>
  <c r="AW59" i="63" s="1"/>
  <c r="N59" i="63"/>
  <c r="AR59" i="63" s="1"/>
  <c r="BA58" i="63"/>
  <c r="AY58" i="63"/>
  <c r="AX58" i="63"/>
  <c r="AZ58" i="63" s="1"/>
  <c r="AT58" i="63"/>
  <c r="AS58" i="63"/>
  <c r="AF58" i="63"/>
  <c r="AE58" i="63"/>
  <c r="AD58" i="63"/>
  <c r="Z58" i="63" a="1"/>
  <c r="Z58" i="63" s="1"/>
  <c r="X58" i="63"/>
  <c r="S58" i="63"/>
  <c r="AW58" i="63" s="1"/>
  <c r="N58" i="63"/>
  <c r="AR58" i="63" s="1"/>
  <c r="BA57" i="63"/>
  <c r="AY57" i="63"/>
  <c r="AX57" i="63"/>
  <c r="AT57" i="63"/>
  <c r="AS57" i="63"/>
  <c r="AF57" i="63"/>
  <c r="AE57" i="63"/>
  <c r="AD57" i="63"/>
  <c r="Z57" i="63" a="1"/>
  <c r="Z57" i="63" s="1"/>
  <c r="AA57" i="63" s="1" a="1"/>
  <c r="AA57" i="63" s="1"/>
  <c r="AB57" i="63" s="1"/>
  <c r="X57" i="63"/>
  <c r="S57" i="63"/>
  <c r="AW57" i="63" s="1"/>
  <c r="N57" i="63"/>
  <c r="AR57" i="63" s="1"/>
  <c r="BA56" i="63"/>
  <c r="AY56" i="63"/>
  <c r="AX56" i="63"/>
  <c r="AT56" i="63"/>
  <c r="AS56" i="63"/>
  <c r="AF56" i="63"/>
  <c r="AE56" i="63"/>
  <c r="AD56" i="63"/>
  <c r="Z56" i="63" a="1"/>
  <c r="Z56" i="63" s="1"/>
  <c r="X56" i="63"/>
  <c r="S56" i="63"/>
  <c r="AW56" i="63" s="1"/>
  <c r="N56" i="63"/>
  <c r="AR56" i="63" s="1"/>
  <c r="BA55" i="63"/>
  <c r="AY55" i="63"/>
  <c r="AX55" i="63"/>
  <c r="AT55" i="63"/>
  <c r="AS55" i="63"/>
  <c r="AF55" i="63"/>
  <c r="AE55" i="63"/>
  <c r="AD55" i="63"/>
  <c r="Z55" i="63" a="1"/>
  <c r="Z55" i="63" s="1"/>
  <c r="X55" i="63"/>
  <c r="S55" i="63"/>
  <c r="AW55" i="63" s="1"/>
  <c r="N55" i="63"/>
  <c r="AR55" i="63" s="1"/>
  <c r="BA54" i="63"/>
  <c r="AY54" i="63"/>
  <c r="AX54" i="63"/>
  <c r="AT54" i="63"/>
  <c r="AS54" i="63"/>
  <c r="AF54" i="63"/>
  <c r="AE54" i="63"/>
  <c r="AD54" i="63"/>
  <c r="Z54" i="63" a="1"/>
  <c r="Z54" i="63" s="1"/>
  <c r="AA54" i="63" s="1" a="1"/>
  <c r="AA54" i="63" s="1"/>
  <c r="AB54" i="63" s="1"/>
  <c r="X54" i="63"/>
  <c r="S54" i="63"/>
  <c r="AW54" i="63" s="1"/>
  <c r="N54" i="63"/>
  <c r="AR54" i="63" s="1"/>
  <c r="BA53" i="63"/>
  <c r="AY53" i="63"/>
  <c r="AX53" i="63"/>
  <c r="AT53" i="63"/>
  <c r="AS53" i="63"/>
  <c r="AF53" i="63"/>
  <c r="AE53" i="63"/>
  <c r="AD53" i="63"/>
  <c r="Z53" i="63" a="1"/>
  <c r="Z53" i="63" s="1"/>
  <c r="AA53" i="63" s="1" a="1"/>
  <c r="AA53" i="63" s="1"/>
  <c r="X53" i="63"/>
  <c r="S53" i="63"/>
  <c r="AW53" i="63" s="1"/>
  <c r="N53" i="63"/>
  <c r="AR53" i="63" s="1"/>
  <c r="BA52" i="63"/>
  <c r="AY52" i="63"/>
  <c r="AX52" i="63"/>
  <c r="AT52" i="63"/>
  <c r="AS52" i="63"/>
  <c r="AF52" i="63"/>
  <c r="AE52" i="63"/>
  <c r="AD52" i="63"/>
  <c r="Z52" i="63" a="1"/>
  <c r="Z52" i="63" s="1"/>
  <c r="AA52" i="63" s="1" a="1"/>
  <c r="AA52" i="63" s="1"/>
  <c r="X52" i="63"/>
  <c r="S52" i="63"/>
  <c r="AW52" i="63" s="1"/>
  <c r="N52" i="63"/>
  <c r="AR52" i="63" s="1"/>
  <c r="BA51" i="63"/>
  <c r="AY51" i="63"/>
  <c r="AX51" i="63"/>
  <c r="AZ51" i="63" s="1"/>
  <c r="AT51" i="63"/>
  <c r="AS51" i="63"/>
  <c r="AU51" i="63" s="1"/>
  <c r="AF51" i="63"/>
  <c r="AE51" i="63"/>
  <c r="AD51" i="63"/>
  <c r="Z51" i="63" a="1"/>
  <c r="Z51" i="63" s="1"/>
  <c r="X51" i="63"/>
  <c r="S51" i="63"/>
  <c r="AW51" i="63" s="1"/>
  <c r="N51" i="63"/>
  <c r="AR51" i="63" s="1"/>
  <c r="BA50" i="63"/>
  <c r="AY50" i="63"/>
  <c r="AX50" i="63"/>
  <c r="AT50" i="63"/>
  <c r="AS50" i="63"/>
  <c r="AU50" i="63" s="1"/>
  <c r="AF50" i="63"/>
  <c r="AE50" i="63"/>
  <c r="AD50" i="63"/>
  <c r="Z50" i="63" a="1"/>
  <c r="Z50" i="63" s="1"/>
  <c r="X50" i="63"/>
  <c r="S50" i="63"/>
  <c r="AW50" i="63" s="1"/>
  <c r="N50" i="63"/>
  <c r="AR50" i="63" s="1"/>
  <c r="BA49" i="63"/>
  <c r="AY49" i="63"/>
  <c r="AX49" i="63"/>
  <c r="AT49" i="63"/>
  <c r="AS49" i="63"/>
  <c r="AF49" i="63"/>
  <c r="AE49" i="63"/>
  <c r="AD49" i="63"/>
  <c r="Z49" i="63" a="1"/>
  <c r="Z49" i="63" s="1"/>
  <c r="X49" i="63"/>
  <c r="S49" i="63"/>
  <c r="AW49" i="63" s="1"/>
  <c r="N49" i="63"/>
  <c r="AR49" i="63" s="1"/>
  <c r="BA48" i="63"/>
  <c r="AY48" i="63"/>
  <c r="AX48" i="63"/>
  <c r="AT48" i="63"/>
  <c r="AS48" i="63"/>
  <c r="AF48" i="63"/>
  <c r="AE48" i="63"/>
  <c r="AD48" i="63"/>
  <c r="Z48" i="63" a="1"/>
  <c r="Z48" i="63" s="1"/>
  <c r="X48" i="63"/>
  <c r="S48" i="63"/>
  <c r="AW48" i="63" s="1"/>
  <c r="N48" i="63"/>
  <c r="AR48" i="63" s="1"/>
  <c r="BA47" i="63"/>
  <c r="AY47" i="63"/>
  <c r="AX47" i="63"/>
  <c r="AT47" i="63"/>
  <c r="AS47" i="63"/>
  <c r="AF47" i="63"/>
  <c r="AE47" i="63"/>
  <c r="AD47" i="63"/>
  <c r="Z47" i="63" a="1"/>
  <c r="Z47" i="63" s="1"/>
  <c r="AA47" i="63" s="1" a="1"/>
  <c r="AA47" i="63" s="1"/>
  <c r="AB47" i="63" s="1"/>
  <c r="X47" i="63"/>
  <c r="S47" i="63"/>
  <c r="AW47" i="63" s="1"/>
  <c r="N47" i="63"/>
  <c r="AR47" i="63" s="1"/>
  <c r="BA46" i="63"/>
  <c r="AY46" i="63"/>
  <c r="AX46" i="63"/>
  <c r="AT46" i="63"/>
  <c r="AS46" i="63"/>
  <c r="AF46" i="63"/>
  <c r="AE46" i="63"/>
  <c r="AD46" i="63"/>
  <c r="Z46" i="63" a="1"/>
  <c r="Z46" i="63" s="1"/>
  <c r="AA46" i="63" s="1" a="1"/>
  <c r="AA46" i="63" s="1"/>
  <c r="X46" i="63"/>
  <c r="S46" i="63"/>
  <c r="AW46" i="63" s="1"/>
  <c r="N46" i="63"/>
  <c r="AR46" i="63" s="1"/>
  <c r="BA45" i="63"/>
  <c r="AY45" i="63"/>
  <c r="AX45" i="63"/>
  <c r="AT45" i="63"/>
  <c r="AS45" i="63"/>
  <c r="AF45" i="63"/>
  <c r="AE45" i="63"/>
  <c r="BJ45" i="63" s="1" a="1"/>
  <c r="BJ45" i="63" s="1"/>
  <c r="AD45" i="63"/>
  <c r="Z45" i="63" a="1"/>
  <c r="Z45" i="63" s="1"/>
  <c r="X45" i="63"/>
  <c r="S45" i="63"/>
  <c r="AW45" i="63" s="1"/>
  <c r="N45" i="63"/>
  <c r="AR45" i="63" s="1"/>
  <c r="BA44" i="63"/>
  <c r="AY44" i="63"/>
  <c r="AX44" i="63"/>
  <c r="AT44" i="63"/>
  <c r="AS44" i="63"/>
  <c r="AF44" i="63"/>
  <c r="AE44" i="63"/>
  <c r="BJ44" i="63" s="1" a="1"/>
  <c r="BJ44" i="63" s="1"/>
  <c r="AD44" i="63"/>
  <c r="Z44" i="63" a="1"/>
  <c r="Z44" i="63" s="1"/>
  <c r="X44" i="63"/>
  <c r="S44" i="63"/>
  <c r="AW44" i="63" s="1"/>
  <c r="N44" i="63"/>
  <c r="AR44" i="63" s="1"/>
  <c r="BA43" i="63"/>
  <c r="AY43" i="63"/>
  <c r="AX43" i="63"/>
  <c r="AT43" i="63"/>
  <c r="AS43" i="63"/>
  <c r="AF43" i="63"/>
  <c r="AE43" i="63"/>
  <c r="AD43" i="63"/>
  <c r="Z43" i="63" a="1"/>
  <c r="Z43" i="63" s="1"/>
  <c r="X43" i="63"/>
  <c r="S43" i="63"/>
  <c r="AW43" i="63" s="1"/>
  <c r="N43" i="63"/>
  <c r="AR43" i="63" s="1"/>
  <c r="BA42" i="63"/>
  <c r="AY42" i="63"/>
  <c r="AX42" i="63"/>
  <c r="AT42" i="63"/>
  <c r="AS42" i="63"/>
  <c r="AF42" i="63"/>
  <c r="AE42" i="63"/>
  <c r="BJ42" i="63" s="1" a="1"/>
  <c r="BJ42" i="63" s="1"/>
  <c r="AD42" i="63"/>
  <c r="Z42" i="63" a="1"/>
  <c r="Z42" i="63" s="1"/>
  <c r="AA42" i="63" s="1" a="1"/>
  <c r="AA42" i="63" s="1"/>
  <c r="AB42" i="63" s="1"/>
  <c r="X42" i="63"/>
  <c r="S42" i="63"/>
  <c r="AW42" i="63" s="1"/>
  <c r="N42" i="63"/>
  <c r="AR42" i="63" s="1"/>
  <c r="BA41" i="63"/>
  <c r="AY41" i="63"/>
  <c r="AX41" i="63"/>
  <c r="AT41" i="63"/>
  <c r="AS41" i="63"/>
  <c r="AF41" i="63"/>
  <c r="AE41" i="63"/>
  <c r="BJ41" i="63" s="1" a="1"/>
  <c r="BJ41" i="63" s="1"/>
  <c r="AD41" i="63"/>
  <c r="Z41" i="63" a="1"/>
  <c r="Z41" i="63" s="1"/>
  <c r="X41" i="63"/>
  <c r="S41" i="63"/>
  <c r="AW41" i="63" s="1"/>
  <c r="N41" i="63"/>
  <c r="AR41" i="63" s="1"/>
  <c r="BA40" i="63"/>
  <c r="AY40" i="63"/>
  <c r="AX40" i="63"/>
  <c r="AT40" i="63"/>
  <c r="AS40" i="63"/>
  <c r="AF40" i="63"/>
  <c r="AE40" i="63"/>
  <c r="AD40" i="63"/>
  <c r="Z40" i="63" a="1"/>
  <c r="Z40" i="63" s="1"/>
  <c r="AA40" i="63" s="1" a="1"/>
  <c r="AA40" i="63" s="1"/>
  <c r="AB40" i="63" s="1"/>
  <c r="X40" i="63"/>
  <c r="S40" i="63"/>
  <c r="AW40" i="63" s="1"/>
  <c r="N40" i="63"/>
  <c r="AR40" i="63" s="1"/>
  <c r="BA39" i="63"/>
  <c r="AY39" i="63"/>
  <c r="AX39" i="63"/>
  <c r="AZ39" i="63" s="1"/>
  <c r="AT39" i="63"/>
  <c r="AS39" i="63"/>
  <c r="AF39" i="63"/>
  <c r="AE39" i="63"/>
  <c r="AD39" i="63"/>
  <c r="Z39" i="63" a="1"/>
  <c r="Z39" i="63" s="1"/>
  <c r="X39" i="63"/>
  <c r="S39" i="63"/>
  <c r="AW39" i="63" s="1"/>
  <c r="N39" i="63"/>
  <c r="AR39" i="63" s="1"/>
  <c r="BA38" i="63"/>
  <c r="AY38" i="63"/>
  <c r="AX38" i="63"/>
  <c r="AT38" i="63"/>
  <c r="AS38" i="63"/>
  <c r="AU38" i="63" s="1"/>
  <c r="AF38" i="63"/>
  <c r="AE38" i="63"/>
  <c r="AD38" i="63"/>
  <c r="Z38" i="63" a="1"/>
  <c r="Z38" i="63" s="1"/>
  <c r="AA38" i="63" s="1" a="1"/>
  <c r="AA38" i="63" s="1"/>
  <c r="AB38" i="63" s="1"/>
  <c r="X38" i="63"/>
  <c r="S38" i="63"/>
  <c r="AW38" i="63" s="1"/>
  <c r="N38" i="63"/>
  <c r="AR38" i="63" s="1"/>
  <c r="BA37" i="63"/>
  <c r="AY37" i="63"/>
  <c r="AX37" i="63"/>
  <c r="AT37" i="63"/>
  <c r="AS37" i="63"/>
  <c r="AF37" i="63"/>
  <c r="AE37" i="63"/>
  <c r="AD37" i="63"/>
  <c r="Z37" i="63" a="1"/>
  <c r="Z37" i="63" s="1"/>
  <c r="X37" i="63"/>
  <c r="S37" i="63"/>
  <c r="AW37" i="63" s="1"/>
  <c r="N37" i="63"/>
  <c r="AR37" i="63" s="1"/>
  <c r="BA36" i="63"/>
  <c r="AY36" i="63"/>
  <c r="AX36" i="63"/>
  <c r="AT36" i="63"/>
  <c r="AS36" i="63"/>
  <c r="AF36" i="63"/>
  <c r="AE36" i="63"/>
  <c r="Z36" i="63" a="1"/>
  <c r="Z36" i="63" s="1"/>
  <c r="AA36" i="63" s="1" a="1"/>
  <c r="AA36" i="63" s="1"/>
  <c r="X36" i="63"/>
  <c r="S36" i="63"/>
  <c r="AW36" i="63" s="1"/>
  <c r="N36" i="63"/>
  <c r="AR36" i="63" s="1"/>
  <c r="BA35" i="63"/>
  <c r="AY35" i="63"/>
  <c r="AX35" i="63"/>
  <c r="AT35" i="63"/>
  <c r="AS35" i="63"/>
  <c r="AF35" i="63"/>
  <c r="AE35" i="63"/>
  <c r="AD35" i="63"/>
  <c r="Z35" i="63" a="1"/>
  <c r="Z35" i="63" s="1"/>
  <c r="X35" i="63"/>
  <c r="S35" i="63"/>
  <c r="AW35" i="63" s="1"/>
  <c r="N35" i="63"/>
  <c r="AR35" i="63" s="1"/>
  <c r="BA34" i="63"/>
  <c r="AY34" i="63"/>
  <c r="AX34" i="63"/>
  <c r="AT34" i="63"/>
  <c r="AS34" i="63"/>
  <c r="AF34" i="63"/>
  <c r="AE34" i="63"/>
  <c r="AD34" i="63"/>
  <c r="Z34" i="63" a="1"/>
  <c r="Z34" i="63" s="1"/>
  <c r="X34" i="63"/>
  <c r="S34" i="63"/>
  <c r="AW34" i="63" s="1"/>
  <c r="N34" i="63"/>
  <c r="AR34" i="63" s="1"/>
  <c r="BA33" i="63"/>
  <c r="AY33" i="63"/>
  <c r="AX33" i="63"/>
  <c r="AT33" i="63"/>
  <c r="AS33" i="63"/>
  <c r="AF33" i="63"/>
  <c r="AE33" i="63"/>
  <c r="AD33" i="63"/>
  <c r="Z33" i="63" a="1"/>
  <c r="Z33" i="63" s="1"/>
  <c r="X33" i="63"/>
  <c r="S33" i="63"/>
  <c r="AW33" i="63" s="1"/>
  <c r="N33" i="63"/>
  <c r="AR33" i="63" s="1"/>
  <c r="BA32" i="63"/>
  <c r="AY32" i="63"/>
  <c r="AX32" i="63"/>
  <c r="AT32" i="63"/>
  <c r="AS32" i="63"/>
  <c r="AF32" i="63"/>
  <c r="AE32" i="63"/>
  <c r="AD32" i="63"/>
  <c r="Z32" i="63" a="1"/>
  <c r="Z32" i="63" s="1"/>
  <c r="AA32" i="63" s="1" a="1"/>
  <c r="AA32" i="63" s="1"/>
  <c r="X32" i="63"/>
  <c r="S32" i="63"/>
  <c r="AW32" i="63" s="1"/>
  <c r="N32" i="63"/>
  <c r="AR32" i="63" s="1"/>
  <c r="BA31" i="63"/>
  <c r="AY31" i="63"/>
  <c r="AX31" i="63"/>
  <c r="AT31" i="63"/>
  <c r="AS31" i="63"/>
  <c r="AF31" i="63"/>
  <c r="AE31" i="63"/>
  <c r="AD31" i="63"/>
  <c r="Z31" i="63" a="1"/>
  <c r="Z31" i="63" s="1"/>
  <c r="X31" i="63"/>
  <c r="S31" i="63"/>
  <c r="AW31" i="63" s="1"/>
  <c r="N31" i="63"/>
  <c r="AR31" i="63" s="1"/>
  <c r="BA30" i="63"/>
  <c r="AY30" i="63"/>
  <c r="AX30" i="63"/>
  <c r="AT30" i="63"/>
  <c r="AS30" i="63"/>
  <c r="AF30" i="63"/>
  <c r="AE30" i="63"/>
  <c r="AD30" i="63"/>
  <c r="Z30" i="63" a="1"/>
  <c r="Z30" i="63" s="1"/>
  <c r="X30" i="63"/>
  <c r="S30" i="63"/>
  <c r="AW30" i="63" s="1"/>
  <c r="N30" i="63"/>
  <c r="AR30" i="63" s="1"/>
  <c r="BA29" i="63"/>
  <c r="AY29" i="63"/>
  <c r="AX29" i="63"/>
  <c r="AT29" i="63"/>
  <c r="AS29" i="63"/>
  <c r="AF29" i="63"/>
  <c r="AE29" i="63"/>
  <c r="BJ29" i="63" s="1" a="1"/>
  <c r="BJ29" i="63" s="1"/>
  <c r="AD29" i="63"/>
  <c r="Z29" i="63" a="1"/>
  <c r="Z29" i="63" s="1"/>
  <c r="X29" i="63"/>
  <c r="S29" i="63"/>
  <c r="AW29" i="63" s="1"/>
  <c r="N29" i="63"/>
  <c r="AR29" i="63" s="1"/>
  <c r="BA28" i="63"/>
  <c r="AY28" i="63"/>
  <c r="AX28" i="63"/>
  <c r="AT28" i="63"/>
  <c r="AS28" i="63"/>
  <c r="AF28" i="63"/>
  <c r="AE28" i="63"/>
  <c r="BJ28" i="63" s="1" a="1"/>
  <c r="BJ28" i="63" s="1"/>
  <c r="AD28" i="63"/>
  <c r="Z28" i="63" a="1"/>
  <c r="Z28" i="63" s="1"/>
  <c r="X28" i="63"/>
  <c r="S28" i="63"/>
  <c r="AW28" i="63" s="1"/>
  <c r="N28" i="63"/>
  <c r="AR28" i="63" s="1"/>
  <c r="BA27" i="63"/>
  <c r="AY27" i="63"/>
  <c r="AX27" i="63"/>
  <c r="AT27" i="63"/>
  <c r="AS27" i="63"/>
  <c r="AF27" i="63"/>
  <c r="AE27" i="63"/>
  <c r="BJ27" i="63" s="1" a="1"/>
  <c r="BJ27" i="63" s="1"/>
  <c r="AD27" i="63"/>
  <c r="Z27" i="63" a="1"/>
  <c r="Z27" i="63" s="1"/>
  <c r="AA27" i="63" s="1" a="1"/>
  <c r="AA27" i="63" s="1"/>
  <c r="AB27" i="63" s="1"/>
  <c r="X27" i="63"/>
  <c r="S27" i="63"/>
  <c r="AW27" i="63" s="1"/>
  <c r="N27" i="63"/>
  <c r="AR27" i="63" s="1"/>
  <c r="BA26" i="63"/>
  <c r="AY26" i="63"/>
  <c r="AX26" i="63"/>
  <c r="AT26" i="63"/>
  <c r="AS26" i="63"/>
  <c r="AF26" i="63"/>
  <c r="AE26" i="63"/>
  <c r="AD26" i="63"/>
  <c r="Z26" i="63" a="1"/>
  <c r="Z26" i="63" s="1"/>
  <c r="X26" i="63"/>
  <c r="S26" i="63"/>
  <c r="AW26" i="63" s="1"/>
  <c r="N26" i="63"/>
  <c r="AR26" i="63" s="1"/>
  <c r="BA25" i="63"/>
  <c r="AY25" i="63"/>
  <c r="AX25" i="63"/>
  <c r="AT25" i="63"/>
  <c r="AS25" i="63"/>
  <c r="AF25" i="63"/>
  <c r="AE25" i="63"/>
  <c r="BJ25" i="63" s="1" a="1"/>
  <c r="BJ25" i="63" s="1"/>
  <c r="AD25" i="63"/>
  <c r="Z25" i="63" a="1"/>
  <c r="Z25" i="63" s="1"/>
  <c r="AA25" i="63" s="1" a="1"/>
  <c r="AA25" i="63" s="1"/>
  <c r="X25" i="63"/>
  <c r="S25" i="63"/>
  <c r="AW25" i="63" s="1"/>
  <c r="N25" i="63"/>
  <c r="AR25" i="63" s="1"/>
  <c r="BA24" i="63"/>
  <c r="AY24" i="63"/>
  <c r="AX24" i="63"/>
  <c r="AT24" i="63"/>
  <c r="AS24" i="63"/>
  <c r="AF24" i="63"/>
  <c r="AE24" i="63"/>
  <c r="AD24" i="63"/>
  <c r="Z24" i="63" a="1"/>
  <c r="Z24" i="63" s="1"/>
  <c r="AA24" i="63" s="1" a="1"/>
  <c r="AA24" i="63" s="1"/>
  <c r="X24" i="63"/>
  <c r="S24" i="63"/>
  <c r="AW24" i="63" s="1"/>
  <c r="N24" i="63"/>
  <c r="AR24" i="63" s="1"/>
  <c r="BA23" i="63"/>
  <c r="AY23" i="63"/>
  <c r="AX23" i="63"/>
  <c r="AT23" i="63"/>
  <c r="AS23" i="63"/>
  <c r="AF23" i="63"/>
  <c r="AE23" i="63"/>
  <c r="AD23" i="63"/>
  <c r="Z23" i="63" a="1"/>
  <c r="Z23" i="63" s="1"/>
  <c r="AA23" i="63" s="1" a="1"/>
  <c r="AA23" i="63" s="1"/>
  <c r="AB23" i="63" s="1"/>
  <c r="X23" i="63"/>
  <c r="S23" i="63"/>
  <c r="AW23" i="63" s="1"/>
  <c r="N23" i="63"/>
  <c r="AR23" i="63" s="1"/>
  <c r="BA22" i="63"/>
  <c r="AY22" i="63"/>
  <c r="AX22" i="63"/>
  <c r="AT22" i="63"/>
  <c r="AS22" i="63"/>
  <c r="AF22" i="63"/>
  <c r="AE22" i="63"/>
  <c r="AD22" i="63"/>
  <c r="Z22" i="63" a="1"/>
  <c r="Z22" i="63" s="1"/>
  <c r="X22" i="63"/>
  <c r="S22" i="63"/>
  <c r="AW22" i="63" s="1"/>
  <c r="N22" i="63"/>
  <c r="AR22" i="63" s="1"/>
  <c r="BA21" i="63"/>
  <c r="AY21" i="63"/>
  <c r="AX21" i="63"/>
  <c r="AT21" i="63"/>
  <c r="AS21" i="63"/>
  <c r="AF21" i="63"/>
  <c r="AE21" i="63"/>
  <c r="AD21" i="63"/>
  <c r="Z21" i="63" a="1"/>
  <c r="Z21" i="63" s="1"/>
  <c r="AA21" i="63" s="1" a="1"/>
  <c r="AA21" i="63" s="1"/>
  <c r="X21" i="63"/>
  <c r="S21" i="63"/>
  <c r="AW21" i="63" s="1"/>
  <c r="N21" i="63"/>
  <c r="AR21" i="63" s="1"/>
  <c r="BA20" i="63"/>
  <c r="AY20" i="63"/>
  <c r="AX20" i="63"/>
  <c r="AT20" i="63"/>
  <c r="AS20" i="63"/>
  <c r="AF20" i="63"/>
  <c r="AE20" i="63"/>
  <c r="BJ20" i="63" s="1" a="1"/>
  <c r="BJ20" i="63" s="1"/>
  <c r="AD20" i="63"/>
  <c r="Z20" i="63" a="1"/>
  <c r="Z20" i="63" s="1"/>
  <c r="X20" i="63"/>
  <c r="S20" i="63"/>
  <c r="AW20" i="63" s="1"/>
  <c r="N20" i="63"/>
  <c r="AR20" i="63" s="1"/>
  <c r="BA19" i="63"/>
  <c r="AY19" i="63"/>
  <c r="AX19" i="63"/>
  <c r="AT19" i="63"/>
  <c r="AS19" i="63"/>
  <c r="AF19" i="63"/>
  <c r="AE19" i="63"/>
  <c r="AD19" i="63"/>
  <c r="Z19" i="63" a="1"/>
  <c r="Z19" i="63" s="1"/>
  <c r="AA19" i="63" s="1" a="1"/>
  <c r="AA19" i="63" s="1"/>
  <c r="X19" i="63"/>
  <c r="S19" i="63"/>
  <c r="AW19" i="63" s="1"/>
  <c r="N19" i="63"/>
  <c r="AR19" i="63" s="1"/>
  <c r="BA18" i="63"/>
  <c r="AY18" i="63"/>
  <c r="AX18" i="63"/>
  <c r="AT18" i="63"/>
  <c r="AS18" i="63"/>
  <c r="AF18" i="63"/>
  <c r="AE18" i="63"/>
  <c r="AD18" i="63"/>
  <c r="Z18" i="63" a="1"/>
  <c r="Z18" i="63" s="1"/>
  <c r="AA18" i="63" s="1" a="1"/>
  <c r="AA18" i="63" s="1"/>
  <c r="AB18" i="63" s="1"/>
  <c r="X18" i="63"/>
  <c r="S18" i="63"/>
  <c r="AW18" i="63" s="1"/>
  <c r="N18" i="63"/>
  <c r="AR18" i="63" s="1"/>
  <c r="BA17" i="63"/>
  <c r="AY17" i="63"/>
  <c r="AX17" i="63"/>
  <c r="AT17" i="63"/>
  <c r="AS17" i="63"/>
  <c r="AF17" i="63"/>
  <c r="AE17" i="63"/>
  <c r="AD17" i="63"/>
  <c r="Z17" i="63" a="1"/>
  <c r="Z17" i="63" s="1"/>
  <c r="X17" i="63"/>
  <c r="S17" i="63"/>
  <c r="AW17" i="63" s="1"/>
  <c r="N17" i="63"/>
  <c r="AR17" i="63" s="1"/>
  <c r="BA16" i="63"/>
  <c r="AY16" i="63"/>
  <c r="AX16" i="63"/>
  <c r="AT16" i="63"/>
  <c r="AS16" i="63"/>
  <c r="AF16" i="63"/>
  <c r="AE16" i="63"/>
  <c r="BJ16" i="63" s="1" a="1"/>
  <c r="BJ16" i="63" s="1"/>
  <c r="AD16" i="63"/>
  <c r="Z16" i="63" a="1"/>
  <c r="Z16" i="63" s="1"/>
  <c r="X16" i="63"/>
  <c r="S16" i="63"/>
  <c r="AW16" i="63" s="1"/>
  <c r="N16" i="63"/>
  <c r="AR16" i="63" s="1"/>
  <c r="BA15" i="63"/>
  <c r="AY15" i="63"/>
  <c r="AX15" i="63"/>
  <c r="AT15" i="63"/>
  <c r="AS15" i="63"/>
  <c r="AF15" i="63"/>
  <c r="AE15" i="63"/>
  <c r="AD15" i="63"/>
  <c r="Z15" i="63" a="1"/>
  <c r="Z15" i="63" s="1"/>
  <c r="X15" i="63"/>
  <c r="S15" i="63"/>
  <c r="AW15" i="63" s="1"/>
  <c r="N15" i="63"/>
  <c r="AR15" i="63" s="1"/>
  <c r="BA14" i="63"/>
  <c r="AY14" i="63"/>
  <c r="AX14" i="63"/>
  <c r="AT14" i="63"/>
  <c r="AS14" i="63"/>
  <c r="AF14" i="63"/>
  <c r="AE14" i="63"/>
  <c r="BJ14" i="63" s="1" a="1"/>
  <c r="BJ14" i="63" s="1"/>
  <c r="AD14" i="63"/>
  <c r="Z14" i="63" a="1"/>
  <c r="Z14" i="63" s="1"/>
  <c r="X14" i="63"/>
  <c r="S14" i="63"/>
  <c r="AW14" i="63" s="1"/>
  <c r="N14" i="63"/>
  <c r="AR14" i="63" s="1"/>
  <c r="BA13" i="63"/>
  <c r="AY13" i="63"/>
  <c r="AX13" i="63"/>
  <c r="AT13" i="63"/>
  <c r="AS13" i="63"/>
  <c r="AF13" i="63"/>
  <c r="G99" i="66" s="1"/>
  <c r="AE13" i="63"/>
  <c r="H99" i="66" s="1"/>
  <c r="AD13" i="63"/>
  <c r="F99" i="66" s="1"/>
  <c r="Z13" i="63" a="1"/>
  <c r="Z13" i="63" s="1"/>
  <c r="X13" i="63"/>
  <c r="S13" i="63"/>
  <c r="AW13" i="63" s="1"/>
  <c r="N13" i="63"/>
  <c r="AR13" i="63" s="1"/>
  <c r="BA12" i="63"/>
  <c r="AY12" i="63"/>
  <c r="AX12" i="63"/>
  <c r="AT12" i="63"/>
  <c r="AS12" i="63"/>
  <c r="AF12" i="63"/>
  <c r="G98" i="66" s="1"/>
  <c r="AE12" i="63"/>
  <c r="H98" i="66" s="1"/>
  <c r="AD12" i="63"/>
  <c r="F98" i="66" s="1"/>
  <c r="Z12" i="63" a="1"/>
  <c r="Z12" i="63" s="1"/>
  <c r="AA12" i="63" s="1" a="1"/>
  <c r="AA12" i="63" s="1"/>
  <c r="X12" i="63"/>
  <c r="S12" i="63"/>
  <c r="AW12" i="63" s="1"/>
  <c r="N12" i="63"/>
  <c r="AR12" i="63" s="1"/>
  <c r="AY11" i="63"/>
  <c r="AX11" i="63"/>
  <c r="AT11" i="63"/>
  <c r="AS11" i="63"/>
  <c r="AF11" i="63"/>
  <c r="G97" i="66" s="1"/>
  <c r="AE11" i="63"/>
  <c r="H97" i="66" s="1"/>
  <c r="AD11" i="63"/>
  <c r="F97" i="66" s="1"/>
  <c r="Z11" i="63" a="1"/>
  <c r="Z11" i="63" s="1"/>
  <c r="AA11" i="63" s="1" a="1"/>
  <c r="AA11" i="63" s="1"/>
  <c r="AB11" i="63" s="1"/>
  <c r="X11" i="63"/>
  <c r="S11" i="63"/>
  <c r="AW11" i="63" s="1"/>
  <c r="N11" i="63"/>
  <c r="AR11" i="63" s="1"/>
  <c r="AY10" i="63"/>
  <c r="AX10" i="63"/>
  <c r="AT10" i="63"/>
  <c r="AS10" i="63"/>
  <c r="AF10" i="63"/>
  <c r="G96" i="66" s="1"/>
  <c r="AE10" i="63"/>
  <c r="AD10" i="63"/>
  <c r="F96" i="66" s="1"/>
  <c r="Z10" i="63" a="1"/>
  <c r="Z10" i="63" s="1"/>
  <c r="X10" i="63"/>
  <c r="S10" i="63"/>
  <c r="AW10" i="63" s="1"/>
  <c r="N10" i="63"/>
  <c r="AR10" i="63" s="1"/>
  <c r="G95" i="66"/>
  <c r="AD9" i="63"/>
  <c r="F95" i="66" s="1"/>
  <c r="Z9" i="63" a="1"/>
  <c r="Z9" i="63" s="1"/>
  <c r="Z8" i="63"/>
  <c r="W8" i="63"/>
  <c r="X8" i="63" s="1"/>
  <c r="R8" i="63"/>
  <c r="M8" i="63"/>
  <c r="AA8" i="63" s="1"/>
  <c r="H93" i="66"/>
  <c r="G93" i="66"/>
  <c r="F93" i="66"/>
  <c r="H92" i="66"/>
  <c r="G92" i="66"/>
  <c r="F92" i="66"/>
  <c r="H91" i="66"/>
  <c r="G91" i="66"/>
  <c r="J91" i="66"/>
  <c r="H90" i="66"/>
  <c r="G90" i="66"/>
  <c r="F90" i="66"/>
  <c r="AA9" i="59"/>
  <c r="Z9" i="59"/>
  <c r="W9" i="59"/>
  <c r="V9" i="59"/>
  <c r="U9" i="59"/>
  <c r="T9" i="59"/>
  <c r="S9" i="59"/>
  <c r="J8" i="59"/>
  <c r="AB108" i="55" a="1"/>
  <c r="AB108" i="55" s="1"/>
  <c r="Z108" i="55"/>
  <c r="U108" i="55"/>
  <c r="P108" i="55"/>
  <c r="AB107" i="55" a="1"/>
  <c r="AB107" i="55" s="1"/>
  <c r="Z107" i="55"/>
  <c r="U107" i="55"/>
  <c r="P107" i="55"/>
  <c r="AB106" i="55" a="1"/>
  <c r="AB106" i="55" s="1"/>
  <c r="Z106" i="55"/>
  <c r="U106" i="55"/>
  <c r="P106" i="55"/>
  <c r="AB105" i="55" a="1"/>
  <c r="AB105" i="55" s="1"/>
  <c r="Z105" i="55"/>
  <c r="U105" i="55"/>
  <c r="P105" i="55"/>
  <c r="AB104" i="55" a="1"/>
  <c r="AB104" i="55" s="1"/>
  <c r="Z104" i="55"/>
  <c r="U104" i="55"/>
  <c r="P104" i="55"/>
  <c r="AB103" i="55" a="1"/>
  <c r="AB103" i="55" s="1"/>
  <c r="Z103" i="55"/>
  <c r="U103" i="55"/>
  <c r="P103" i="55"/>
  <c r="AB102" i="55" a="1"/>
  <c r="AB102" i="55" s="1"/>
  <c r="Z102" i="55"/>
  <c r="U102" i="55"/>
  <c r="P102" i="55"/>
  <c r="AB101" i="55" a="1"/>
  <c r="AB101" i="55" s="1"/>
  <c r="Z101" i="55"/>
  <c r="U101" i="55"/>
  <c r="P101" i="55"/>
  <c r="AB100" i="55" a="1"/>
  <c r="AB100" i="55" s="1"/>
  <c r="Z100" i="55"/>
  <c r="U100" i="55"/>
  <c r="P100" i="55"/>
  <c r="AB99" i="55" a="1"/>
  <c r="AB99" i="55" s="1"/>
  <c r="Z99" i="55"/>
  <c r="U99" i="55"/>
  <c r="P99" i="55"/>
  <c r="AB98" i="55" a="1"/>
  <c r="AB98" i="55" s="1"/>
  <c r="Z98" i="55"/>
  <c r="U98" i="55"/>
  <c r="P98" i="55"/>
  <c r="AB97" i="55" a="1"/>
  <c r="AB97" i="55" s="1"/>
  <c r="Z97" i="55"/>
  <c r="U97" i="55"/>
  <c r="P97" i="55"/>
  <c r="AB96" i="55" a="1"/>
  <c r="AB96" i="55" s="1"/>
  <c r="Z96" i="55"/>
  <c r="U96" i="55"/>
  <c r="P96" i="55"/>
  <c r="AB95" i="55" a="1"/>
  <c r="AB95" i="55" s="1"/>
  <c r="Z95" i="55"/>
  <c r="U95" i="55"/>
  <c r="P95" i="55"/>
  <c r="AB94" i="55" a="1"/>
  <c r="AB94" i="55" s="1"/>
  <c r="Z94" i="55"/>
  <c r="U94" i="55"/>
  <c r="P94" i="55"/>
  <c r="AB93" i="55" a="1"/>
  <c r="AB93" i="55" s="1"/>
  <c r="Z93" i="55"/>
  <c r="U93" i="55"/>
  <c r="P93" i="55"/>
  <c r="AB92" i="55" a="1"/>
  <c r="AB92" i="55" s="1"/>
  <c r="Z92" i="55"/>
  <c r="U92" i="55"/>
  <c r="P92" i="55"/>
  <c r="AB91" i="55" a="1"/>
  <c r="AB91" i="55" s="1"/>
  <c r="Z91" i="55"/>
  <c r="U91" i="55"/>
  <c r="P91" i="55"/>
  <c r="AB90" i="55" a="1"/>
  <c r="AB90" i="55" s="1"/>
  <c r="Z90" i="55"/>
  <c r="U90" i="55"/>
  <c r="P90" i="55"/>
  <c r="AB89" i="55" a="1"/>
  <c r="AB89" i="55" s="1"/>
  <c r="Z89" i="55"/>
  <c r="U89" i="55"/>
  <c r="P89" i="55"/>
  <c r="AB88" i="55" a="1"/>
  <c r="AB88" i="55" s="1"/>
  <c r="Z88" i="55"/>
  <c r="U88" i="55"/>
  <c r="P88" i="55"/>
  <c r="AB87" i="55" a="1"/>
  <c r="AB87" i="55" s="1"/>
  <c r="Z87" i="55"/>
  <c r="U87" i="55"/>
  <c r="P87" i="55"/>
  <c r="AB86" i="55" a="1"/>
  <c r="AB86" i="55" s="1"/>
  <c r="Z86" i="55"/>
  <c r="U86" i="55"/>
  <c r="P86" i="55"/>
  <c r="AB85" i="55" a="1"/>
  <c r="AB85" i="55" s="1"/>
  <c r="Z85" i="55"/>
  <c r="U85" i="55"/>
  <c r="P85" i="55"/>
  <c r="AB84" i="55" a="1"/>
  <c r="AB84" i="55" s="1"/>
  <c r="Z84" i="55"/>
  <c r="U84" i="55"/>
  <c r="P84" i="55"/>
  <c r="AB83" i="55" a="1"/>
  <c r="AB83" i="55" s="1"/>
  <c r="Z83" i="55"/>
  <c r="U83" i="55"/>
  <c r="P83" i="55"/>
  <c r="AB82" i="55" a="1"/>
  <c r="AB82" i="55" s="1"/>
  <c r="Z82" i="55"/>
  <c r="U82" i="55"/>
  <c r="P82" i="55"/>
  <c r="AB81" i="55" a="1"/>
  <c r="AB81" i="55" s="1"/>
  <c r="Z81" i="55"/>
  <c r="U81" i="55"/>
  <c r="P81" i="55"/>
  <c r="AB80" i="55" a="1"/>
  <c r="AB80" i="55" s="1"/>
  <c r="Z80" i="55"/>
  <c r="U80" i="55"/>
  <c r="P80" i="55"/>
  <c r="AB79" i="55" a="1"/>
  <c r="AB79" i="55" s="1"/>
  <c r="Z79" i="55"/>
  <c r="U79" i="55"/>
  <c r="P79" i="55"/>
  <c r="AB78" i="55" a="1"/>
  <c r="AB78" i="55" s="1"/>
  <c r="Z78" i="55"/>
  <c r="U78" i="55"/>
  <c r="P78" i="55"/>
  <c r="AB77" i="55" a="1"/>
  <c r="AB77" i="55" s="1"/>
  <c r="Z77" i="55"/>
  <c r="U77" i="55"/>
  <c r="P77" i="55"/>
  <c r="AB76" i="55" a="1"/>
  <c r="AB76" i="55" s="1"/>
  <c r="Z76" i="55"/>
  <c r="U76" i="55"/>
  <c r="P76" i="55"/>
  <c r="AB75" i="55" a="1"/>
  <c r="AB75" i="55" s="1"/>
  <c r="Z75" i="55"/>
  <c r="U75" i="55"/>
  <c r="P75" i="55"/>
  <c r="AB74" i="55" a="1"/>
  <c r="AB74" i="55" s="1"/>
  <c r="Z74" i="55"/>
  <c r="U74" i="55"/>
  <c r="P74" i="55"/>
  <c r="AB73" i="55" a="1"/>
  <c r="AB73" i="55" s="1"/>
  <c r="Z73" i="55"/>
  <c r="U73" i="55"/>
  <c r="P73" i="55"/>
  <c r="AB72" i="55" a="1"/>
  <c r="AB72" i="55" s="1"/>
  <c r="Z72" i="55"/>
  <c r="U72" i="55"/>
  <c r="P72" i="55"/>
  <c r="AB71" i="55" a="1"/>
  <c r="AB71" i="55" s="1"/>
  <c r="Z71" i="55"/>
  <c r="U71" i="55"/>
  <c r="P71" i="55"/>
  <c r="AB70" i="55" a="1"/>
  <c r="AB70" i="55" s="1"/>
  <c r="Z70" i="55"/>
  <c r="U70" i="55"/>
  <c r="P70" i="55"/>
  <c r="AB69" i="55" a="1"/>
  <c r="AB69" i="55" s="1"/>
  <c r="Z69" i="55"/>
  <c r="U69" i="55"/>
  <c r="P69" i="55"/>
  <c r="AB68" i="55" a="1"/>
  <c r="AB68" i="55" s="1"/>
  <c r="Z68" i="55"/>
  <c r="U68" i="55"/>
  <c r="P68" i="55"/>
  <c r="AB67" i="55" a="1"/>
  <c r="AB67" i="55" s="1"/>
  <c r="Z67" i="55"/>
  <c r="U67" i="55"/>
  <c r="P67" i="55"/>
  <c r="AB66" i="55" a="1"/>
  <c r="AB66" i="55" s="1"/>
  <c r="Z66" i="55"/>
  <c r="U66" i="55"/>
  <c r="P66" i="55"/>
  <c r="AB65" i="55" a="1"/>
  <c r="AB65" i="55" s="1"/>
  <c r="Z65" i="55"/>
  <c r="U65" i="55"/>
  <c r="P65" i="55"/>
  <c r="AB64" i="55" a="1"/>
  <c r="AB64" i="55" s="1"/>
  <c r="Z64" i="55"/>
  <c r="U64" i="55"/>
  <c r="P64" i="55"/>
  <c r="AB63" i="55" a="1"/>
  <c r="AB63" i="55" s="1"/>
  <c r="Z63" i="55"/>
  <c r="U63" i="55"/>
  <c r="P63" i="55"/>
  <c r="AB62" i="55" a="1"/>
  <c r="AB62" i="55" s="1"/>
  <c r="Z62" i="55"/>
  <c r="U62" i="55"/>
  <c r="P62" i="55"/>
  <c r="AB61" i="55" a="1"/>
  <c r="AB61" i="55" s="1"/>
  <c r="Z61" i="55"/>
  <c r="U61" i="55"/>
  <c r="P61" i="55"/>
  <c r="AB60" i="55" a="1"/>
  <c r="AB60" i="55" s="1"/>
  <c r="Z60" i="55"/>
  <c r="U60" i="55"/>
  <c r="P60" i="55"/>
  <c r="AB59" i="55" a="1"/>
  <c r="AB59" i="55" s="1"/>
  <c r="Z59" i="55"/>
  <c r="U59" i="55"/>
  <c r="P59" i="55"/>
  <c r="AB58" i="55" a="1"/>
  <c r="AB58" i="55" s="1"/>
  <c r="Z58" i="55"/>
  <c r="U58" i="55"/>
  <c r="P58" i="55"/>
  <c r="AB57" i="55" a="1"/>
  <c r="AB57" i="55" s="1"/>
  <c r="Z57" i="55"/>
  <c r="U57" i="55"/>
  <c r="P57" i="55"/>
  <c r="AB56" i="55" a="1"/>
  <c r="AB56" i="55" s="1"/>
  <c r="Z56" i="55"/>
  <c r="U56" i="55"/>
  <c r="P56" i="55"/>
  <c r="AB55" i="55" a="1"/>
  <c r="AB55" i="55" s="1"/>
  <c r="Z55" i="55"/>
  <c r="U55" i="55"/>
  <c r="P55" i="55"/>
  <c r="AB54" i="55" a="1"/>
  <c r="AB54" i="55" s="1"/>
  <c r="Z54" i="55"/>
  <c r="U54" i="55"/>
  <c r="P54" i="55"/>
  <c r="AB53" i="55" a="1"/>
  <c r="AB53" i="55" s="1"/>
  <c r="Z53" i="55"/>
  <c r="U53" i="55"/>
  <c r="P53" i="55"/>
  <c r="AB52" i="55" a="1"/>
  <c r="AB52" i="55" s="1"/>
  <c r="Z52" i="55"/>
  <c r="U52" i="55"/>
  <c r="P52" i="55"/>
  <c r="AB51" i="55" a="1"/>
  <c r="AB51" i="55" s="1"/>
  <c r="Z51" i="55"/>
  <c r="U51" i="55"/>
  <c r="P51" i="55"/>
  <c r="AB50" i="55" a="1"/>
  <c r="AB50" i="55" s="1"/>
  <c r="Z50" i="55"/>
  <c r="U50" i="55"/>
  <c r="P50" i="55"/>
  <c r="AB49" i="55" a="1"/>
  <c r="AB49" i="55" s="1"/>
  <c r="Z49" i="55"/>
  <c r="U49" i="55"/>
  <c r="P49" i="55"/>
  <c r="AB48" i="55" a="1"/>
  <c r="AB48" i="55" s="1"/>
  <c r="Z48" i="55"/>
  <c r="U48" i="55"/>
  <c r="P48" i="55"/>
  <c r="AB47" i="55" a="1"/>
  <c r="AB47" i="55" s="1"/>
  <c r="Z47" i="55"/>
  <c r="U47" i="55"/>
  <c r="P47" i="55"/>
  <c r="AB46" i="55" a="1"/>
  <c r="AB46" i="55" s="1"/>
  <c r="Z46" i="55"/>
  <c r="U46" i="55"/>
  <c r="P46" i="55"/>
  <c r="AB45" i="55" a="1"/>
  <c r="AB45" i="55" s="1"/>
  <c r="Z45" i="55"/>
  <c r="U45" i="55"/>
  <c r="P45" i="55"/>
  <c r="AB44" i="55" a="1"/>
  <c r="AB44" i="55" s="1"/>
  <c r="Z44" i="55"/>
  <c r="U44" i="55"/>
  <c r="P44" i="55"/>
  <c r="AB43" i="55" a="1"/>
  <c r="AB43" i="55" s="1"/>
  <c r="Z43" i="55"/>
  <c r="U43" i="55"/>
  <c r="P43" i="55"/>
  <c r="AB42" i="55" a="1"/>
  <c r="AB42" i="55" s="1"/>
  <c r="Z42" i="55"/>
  <c r="U42" i="55"/>
  <c r="P42" i="55"/>
  <c r="AB41" i="55" a="1"/>
  <c r="AB41" i="55" s="1"/>
  <c r="Z41" i="55"/>
  <c r="U41" i="55"/>
  <c r="P41" i="55"/>
  <c r="AB40" i="55" a="1"/>
  <c r="AB40" i="55" s="1"/>
  <c r="Z40" i="55"/>
  <c r="U40" i="55"/>
  <c r="P40" i="55"/>
  <c r="AB39" i="55" a="1"/>
  <c r="AB39" i="55" s="1"/>
  <c r="Z39" i="55"/>
  <c r="U39" i="55"/>
  <c r="P39" i="55"/>
  <c r="AB38" i="55" a="1"/>
  <c r="AB38" i="55" s="1"/>
  <c r="Z38" i="55"/>
  <c r="U38" i="55"/>
  <c r="P38" i="55"/>
  <c r="AB37" i="55" a="1"/>
  <c r="AB37" i="55" s="1"/>
  <c r="Z37" i="55"/>
  <c r="U37" i="55"/>
  <c r="P37" i="55"/>
  <c r="AB36" i="55" a="1"/>
  <c r="AB36" i="55" s="1"/>
  <c r="Z36" i="55"/>
  <c r="U36" i="55"/>
  <c r="P36" i="55"/>
  <c r="AB35" i="55" a="1"/>
  <c r="AB35" i="55" s="1"/>
  <c r="Z35" i="55"/>
  <c r="U35" i="55"/>
  <c r="P35" i="55"/>
  <c r="AB34" i="55" a="1"/>
  <c r="AB34" i="55" s="1"/>
  <c r="Z34" i="55"/>
  <c r="U34" i="55"/>
  <c r="P34" i="55"/>
  <c r="AB33" i="55" a="1"/>
  <c r="AB33" i="55" s="1"/>
  <c r="Z33" i="55"/>
  <c r="U33" i="55"/>
  <c r="P33" i="55"/>
  <c r="AB32" i="55" a="1"/>
  <c r="AB32" i="55" s="1"/>
  <c r="Z32" i="55"/>
  <c r="U32" i="55"/>
  <c r="P32" i="55"/>
  <c r="AB31" i="55" a="1"/>
  <c r="AB31" i="55" s="1"/>
  <c r="Z31" i="55"/>
  <c r="U31" i="55"/>
  <c r="P31" i="55"/>
  <c r="AB30" i="55" a="1"/>
  <c r="AB30" i="55" s="1"/>
  <c r="Z30" i="55"/>
  <c r="U30" i="55"/>
  <c r="P30" i="55"/>
  <c r="AB29" i="55" a="1"/>
  <c r="AB29" i="55" s="1"/>
  <c r="Z29" i="55"/>
  <c r="U29" i="55"/>
  <c r="P29" i="55"/>
  <c r="AB28" i="55" a="1"/>
  <c r="AB28" i="55" s="1"/>
  <c r="Z28" i="55"/>
  <c r="U28" i="55"/>
  <c r="P28" i="55"/>
  <c r="AB27" i="55" a="1"/>
  <c r="AB27" i="55" s="1"/>
  <c r="Z27" i="55"/>
  <c r="U27" i="55"/>
  <c r="P27" i="55"/>
  <c r="AB26" i="55" a="1"/>
  <c r="AB26" i="55" s="1"/>
  <c r="Z26" i="55"/>
  <c r="U26" i="55"/>
  <c r="P26" i="55"/>
  <c r="AB25" i="55" a="1"/>
  <c r="AB25" i="55" s="1"/>
  <c r="Z25" i="55"/>
  <c r="U25" i="55"/>
  <c r="P25" i="55"/>
  <c r="AB24" i="55" a="1"/>
  <c r="AB24" i="55" s="1"/>
  <c r="Z24" i="55"/>
  <c r="U24" i="55"/>
  <c r="P24" i="55"/>
  <c r="AB23" i="55" a="1"/>
  <c r="AB23" i="55" s="1"/>
  <c r="Z23" i="55"/>
  <c r="U23" i="55"/>
  <c r="P23" i="55"/>
  <c r="AB22" i="55" a="1"/>
  <c r="AB22" i="55" s="1"/>
  <c r="Z22" i="55"/>
  <c r="U22" i="55"/>
  <c r="P22" i="55"/>
  <c r="AB21" i="55" a="1"/>
  <c r="AB21" i="55" s="1"/>
  <c r="Z21" i="55"/>
  <c r="U21" i="55"/>
  <c r="P21" i="55"/>
  <c r="AB20" i="55" a="1"/>
  <c r="AB20" i="55" s="1"/>
  <c r="Z20" i="55"/>
  <c r="U20" i="55"/>
  <c r="P20" i="55"/>
  <c r="AB19" i="55" a="1"/>
  <c r="AB19" i="55" s="1"/>
  <c r="Z19" i="55"/>
  <c r="U19" i="55"/>
  <c r="P19" i="55"/>
  <c r="AB18" i="55" a="1"/>
  <c r="AB18" i="55" s="1"/>
  <c r="Z18" i="55"/>
  <c r="U18" i="55"/>
  <c r="P18" i="55"/>
  <c r="AB17" i="55" a="1"/>
  <c r="AB17" i="55" s="1"/>
  <c r="Z17" i="55"/>
  <c r="U17" i="55"/>
  <c r="P17" i="55"/>
  <c r="AB16" i="55" a="1"/>
  <c r="AB16" i="55" s="1"/>
  <c r="Z16" i="55"/>
  <c r="U16" i="55"/>
  <c r="P16" i="55"/>
  <c r="AB15" i="55" a="1"/>
  <c r="AB15" i="55" s="1"/>
  <c r="Z15" i="55"/>
  <c r="U15" i="55"/>
  <c r="P15" i="55"/>
  <c r="AB14" i="55" a="1"/>
  <c r="AB14" i="55" s="1"/>
  <c r="Z14" i="55"/>
  <c r="U14" i="55"/>
  <c r="P14" i="55"/>
  <c r="AB13" i="55" a="1"/>
  <c r="AB13" i="55" s="1"/>
  <c r="Z13" i="55"/>
  <c r="U13" i="55"/>
  <c r="P13" i="55"/>
  <c r="AB12" i="55" a="1"/>
  <c r="AB12" i="55" s="1"/>
  <c r="Z12" i="55"/>
  <c r="U12" i="55"/>
  <c r="AB11" i="55" a="1"/>
  <c r="AB11" i="55" s="1"/>
  <c r="Z11" i="55"/>
  <c r="U11" i="55"/>
  <c r="P11" i="55"/>
  <c r="G39" i="66"/>
  <c r="F39" i="66"/>
  <c r="I39" i="66" s="1"/>
  <c r="AB10" i="55" a="1"/>
  <c r="AB10" i="55" s="1"/>
  <c r="Z10" i="55"/>
  <c r="U10" i="55"/>
  <c r="P10" i="55"/>
  <c r="Z9" i="55"/>
  <c r="U9" i="55"/>
  <c r="BC8" i="55"/>
  <c r="BD8" i="55" s="1"/>
  <c r="AG8" i="55"/>
  <c r="AF8" i="55"/>
  <c r="AB8" i="55" a="1"/>
  <c r="AB8" i="55" s="1"/>
  <c r="Z8" i="55"/>
  <c r="T8" i="55"/>
  <c r="AX8" i="55" s="1"/>
  <c r="O8" i="55"/>
  <c r="AS8" i="55" s="1"/>
  <c r="H89" i="66"/>
  <c r="BJ95" i="63" a="1"/>
  <c r="BJ95" i="63" s="1"/>
  <c r="BJ106" i="63" a="1"/>
  <c r="BJ106" i="63" s="1"/>
  <c r="BJ104" i="63" a="1"/>
  <c r="BJ104" i="63" s="1"/>
  <c r="BJ43" i="63" a="1"/>
  <c r="BJ43" i="63" s="1"/>
  <c r="BJ99" i="63" a="1"/>
  <c r="BJ99" i="63" s="1"/>
  <c r="X8" i="59"/>
  <c r="AZ104" i="63"/>
  <c r="AZ79" i="63"/>
  <c r="BJ92" i="63" a="1"/>
  <c r="BJ92" i="63" s="1"/>
  <c r="AZ95" i="63"/>
  <c r="AU97" i="63"/>
  <c r="AZ78" i="63"/>
  <c r="BJ87" i="63" a="1"/>
  <c r="BJ87" i="63" s="1"/>
  <c r="BJ98" i="63" a="1"/>
  <c r="BJ98" i="63" s="1"/>
  <c r="AU108" i="63"/>
  <c r="BJ103" i="63" a="1"/>
  <c r="BJ103" i="63" s="1"/>
  <c r="BJ100" i="63" a="1"/>
  <c r="BJ100" i="63" s="1"/>
  <c r="AZ83" i="63"/>
  <c r="BJ35" i="63" a="1"/>
  <c r="BJ35" i="63" s="1"/>
  <c r="AZ99" i="63"/>
  <c r="BJ47" i="63" a="1"/>
  <c r="BJ47" i="63" s="1"/>
  <c r="BJ39" i="63" a="1"/>
  <c r="BJ39" i="63" s="1"/>
  <c r="BJ79" i="63" a="1"/>
  <c r="BJ79" i="63" s="1"/>
  <c r="AZ90" i="63"/>
  <c r="AZ94" i="63"/>
  <c r="BJ51" i="63" a="1"/>
  <c r="BJ51" i="63" s="1"/>
  <c r="BJ75" i="63" a="1"/>
  <c r="BJ75" i="63" s="1"/>
  <c r="AZ88" i="63"/>
  <c r="AA102" i="63" a="1"/>
  <c r="AA102" i="63" s="1"/>
  <c r="AB102" i="63" s="1"/>
  <c r="AA108" i="63" a="1"/>
  <c r="AA108" i="63" s="1"/>
  <c r="AB108" i="63" s="1"/>
  <c r="AZ70" i="63"/>
  <c r="BJ107" i="63" a="1"/>
  <c r="BJ107" i="63" s="1"/>
  <c r="BL108" i="63"/>
  <c r="AB8" i="59"/>
  <c r="AD8" i="59" s="1"/>
  <c r="AF8" i="59" s="1" a="1"/>
  <c r="AF8" i="59" s="1"/>
  <c r="B5" i="46"/>
  <c r="C5" i="46" s="1"/>
  <c r="I5" i="46"/>
  <c r="I9" i="46"/>
  <c r="BF9" i="63" l="1" a="1"/>
  <c r="BF9" i="63" s="1"/>
  <c r="BG9" i="63" a="1"/>
  <c r="BG9" i="63" s="1"/>
  <c r="AA9" i="58" a="1"/>
  <c r="AA9" i="58" s="1"/>
  <c r="J101" i="66"/>
  <c r="AB9" i="58"/>
  <c r="J6" i="46"/>
  <c r="AD9" i="59"/>
  <c r="AC9" i="54"/>
  <c r="AG9" i="54" s="1"/>
  <c r="AI108" i="54" a="1"/>
  <c r="AI108" i="54" s="1"/>
  <c r="AJ108" i="54"/>
  <c r="AJ107" i="54"/>
  <c r="AI107" i="54" a="1"/>
  <c r="AI107" i="54" s="1"/>
  <c r="AI106" i="54" a="1"/>
  <c r="AI106" i="54" s="1"/>
  <c r="AJ106" i="54"/>
  <c r="AI105" i="54" a="1"/>
  <c r="AI105" i="54" s="1"/>
  <c r="AJ105" i="54"/>
  <c r="AI104" i="54" a="1"/>
  <c r="AI104" i="54" s="1"/>
  <c r="AJ104" i="54"/>
  <c r="AJ103" i="54"/>
  <c r="AI103" i="54" a="1"/>
  <c r="AI103" i="54" s="1"/>
  <c r="AI102" i="54" a="1"/>
  <c r="AI102" i="54" s="1"/>
  <c r="AJ102" i="54"/>
  <c r="AJ101" i="54"/>
  <c r="AI101" i="54" a="1"/>
  <c r="AI101" i="54" s="1"/>
  <c r="AI100" i="54" a="1"/>
  <c r="AI100" i="54" s="1"/>
  <c r="AJ100" i="54"/>
  <c r="AJ99" i="54"/>
  <c r="AI99" i="54" a="1"/>
  <c r="AI99" i="54" s="1"/>
  <c r="AJ98" i="54"/>
  <c r="AI98" i="54" a="1"/>
  <c r="AI98" i="54" s="1"/>
  <c r="AI97" i="54" a="1"/>
  <c r="AI97" i="54" s="1"/>
  <c r="AJ97" i="54"/>
  <c r="AI96" i="54" a="1"/>
  <c r="AI96" i="54" s="1"/>
  <c r="AJ96" i="54"/>
  <c r="AJ95" i="54"/>
  <c r="AI95" i="54" a="1"/>
  <c r="AI95" i="54" s="1"/>
  <c r="AI94" i="54" a="1"/>
  <c r="AI94" i="54" s="1"/>
  <c r="AJ94" i="54"/>
  <c r="AJ93" i="54"/>
  <c r="AI93" i="54" a="1"/>
  <c r="AI93" i="54" s="1"/>
  <c r="AI92" i="54" a="1"/>
  <c r="AI92" i="54" s="1"/>
  <c r="AJ92" i="54"/>
  <c r="AJ91" i="54"/>
  <c r="AI91" i="54" a="1"/>
  <c r="AI91" i="54" s="1"/>
  <c r="AJ90" i="54"/>
  <c r="AI90" i="54" a="1"/>
  <c r="AI90" i="54" s="1"/>
  <c r="AI89" i="54" a="1"/>
  <c r="AI89" i="54" s="1"/>
  <c r="AJ89" i="54"/>
  <c r="AI88" i="54" a="1"/>
  <c r="AI88" i="54" s="1"/>
  <c r="AJ88" i="54"/>
  <c r="AI87" i="54" a="1"/>
  <c r="AI87" i="54" s="1"/>
  <c r="AJ87" i="54"/>
  <c r="AI86" i="54" a="1"/>
  <c r="AI86" i="54" s="1"/>
  <c r="AJ86" i="54"/>
  <c r="AI85" i="54" a="1"/>
  <c r="AI85" i="54" s="1"/>
  <c r="AJ85" i="54"/>
  <c r="AI84" i="54" a="1"/>
  <c r="AI84" i="54" s="1"/>
  <c r="AJ84" i="54"/>
  <c r="AJ83" i="54"/>
  <c r="AI83" i="54" a="1"/>
  <c r="AI83" i="54" s="1"/>
  <c r="AJ82" i="54"/>
  <c r="AI82" i="54" a="1"/>
  <c r="AI82" i="54" s="1"/>
  <c r="AI81" i="54" a="1"/>
  <c r="AI81" i="54" s="1"/>
  <c r="AJ81" i="54"/>
  <c r="AI80" i="54" a="1"/>
  <c r="AI80" i="54" s="1"/>
  <c r="AJ80" i="54"/>
  <c r="AI79" i="54" a="1"/>
  <c r="AI79" i="54" s="1"/>
  <c r="AJ79" i="54"/>
  <c r="AI78" i="54" a="1"/>
  <c r="AI78" i="54" s="1"/>
  <c r="AJ78" i="54"/>
  <c r="AI77" i="54" a="1"/>
  <c r="AI77" i="54" s="1"/>
  <c r="AJ77" i="54"/>
  <c r="AI76" i="54" a="1"/>
  <c r="AI76" i="54" s="1"/>
  <c r="AJ76" i="54"/>
  <c r="AJ75" i="54"/>
  <c r="AI75" i="54" a="1"/>
  <c r="AI75" i="54" s="1"/>
  <c r="AJ74" i="54"/>
  <c r="AI74" i="54" a="1"/>
  <c r="AI74" i="54" s="1"/>
  <c r="AI73" i="54" a="1"/>
  <c r="AI73" i="54" s="1"/>
  <c r="AJ73" i="54"/>
  <c r="AI72" i="54" a="1"/>
  <c r="AI72" i="54" s="1"/>
  <c r="AJ72" i="54"/>
  <c r="AI71" i="54" a="1"/>
  <c r="AI71" i="54" s="1"/>
  <c r="AJ71" i="54"/>
  <c r="AI70" i="54" a="1"/>
  <c r="AI70" i="54" s="1"/>
  <c r="AJ70" i="54"/>
  <c r="AJ69" i="54"/>
  <c r="AI69" i="54" a="1"/>
  <c r="AI69" i="54" s="1"/>
  <c r="AI68" i="54" a="1"/>
  <c r="AI68" i="54" s="1"/>
  <c r="AJ68" i="54"/>
  <c r="AJ67" i="54"/>
  <c r="AI67" i="54" a="1"/>
  <c r="AI67" i="54" s="1"/>
  <c r="AJ66" i="54"/>
  <c r="AI66" i="54" a="1"/>
  <c r="AI66" i="54" s="1"/>
  <c r="AI65" i="54" a="1"/>
  <c r="AI65" i="54" s="1"/>
  <c r="AJ65" i="54"/>
  <c r="AI64" i="54" a="1"/>
  <c r="AI64" i="54" s="1"/>
  <c r="AJ64" i="54"/>
  <c r="AI63" i="54" a="1"/>
  <c r="AI63" i="54" s="1"/>
  <c r="AJ63" i="54"/>
  <c r="AI62" i="54" a="1"/>
  <c r="AI62" i="54" s="1"/>
  <c r="AJ62" i="54"/>
  <c r="AI61" i="54" a="1"/>
  <c r="AI61" i="54" s="1"/>
  <c r="AJ61" i="54"/>
  <c r="AI60" i="54" a="1"/>
  <c r="AI60" i="54" s="1"/>
  <c r="AJ60" i="54"/>
  <c r="AJ59" i="54"/>
  <c r="AI59" i="54" a="1"/>
  <c r="AI59" i="54" s="1"/>
  <c r="AJ58" i="54"/>
  <c r="AI58" i="54" a="1"/>
  <c r="AI58" i="54" s="1"/>
  <c r="AI57" i="54" a="1"/>
  <c r="AI57" i="54" s="1"/>
  <c r="AJ57" i="54"/>
  <c r="AI56" i="54" a="1"/>
  <c r="AI56" i="54" s="1"/>
  <c r="AJ56" i="54"/>
  <c r="AI55" i="54" a="1"/>
  <c r="AI55" i="54" s="1"/>
  <c r="AJ55" i="54"/>
  <c r="AI54" i="54" a="1"/>
  <c r="AI54" i="54" s="1"/>
  <c r="AJ54" i="54"/>
  <c r="AI53" i="54" a="1"/>
  <c r="AI53" i="54" s="1"/>
  <c r="AJ53" i="54"/>
  <c r="AI52" i="54" a="1"/>
  <c r="AI52" i="54" s="1"/>
  <c r="AJ52" i="54"/>
  <c r="AJ51" i="54"/>
  <c r="AI51" i="54" a="1"/>
  <c r="AI51" i="54" s="1"/>
  <c r="AJ50" i="54"/>
  <c r="AI50" i="54" a="1"/>
  <c r="AI50" i="54" s="1"/>
  <c r="AI49" i="54" a="1"/>
  <c r="AI49" i="54" s="1"/>
  <c r="AJ49" i="54"/>
  <c r="AI48" i="54" a="1"/>
  <c r="AI48" i="54" s="1"/>
  <c r="AJ48" i="54"/>
  <c r="AJ47" i="54"/>
  <c r="AI47" i="54" a="1"/>
  <c r="AI47" i="54" s="1"/>
  <c r="AI46" i="54" a="1"/>
  <c r="AI46" i="54" s="1"/>
  <c r="AJ46" i="54"/>
  <c r="AI45" i="54" a="1"/>
  <c r="AI45" i="54" s="1"/>
  <c r="AJ45" i="54"/>
  <c r="AI44" i="54" a="1"/>
  <c r="AI44" i="54" s="1"/>
  <c r="AJ44" i="54"/>
  <c r="AJ43" i="54"/>
  <c r="AI43" i="54" a="1"/>
  <c r="AI43" i="54" s="1"/>
  <c r="AJ42" i="54"/>
  <c r="AI42" i="54" a="1"/>
  <c r="AI42" i="54" s="1"/>
  <c r="AI41" i="54" a="1"/>
  <c r="AI41" i="54" s="1"/>
  <c r="AJ41" i="54"/>
  <c r="AI40" i="54" a="1"/>
  <c r="AI40" i="54" s="1"/>
  <c r="AJ40" i="54"/>
  <c r="AI39" i="54" a="1"/>
  <c r="AI39" i="54" s="1"/>
  <c r="AJ39" i="54"/>
  <c r="AI38" i="54" a="1"/>
  <c r="AI38" i="54" s="1"/>
  <c r="AJ38" i="54"/>
  <c r="AI37" i="54" a="1"/>
  <c r="AI37" i="54" s="1"/>
  <c r="AJ37" i="54"/>
  <c r="AI36" i="54" a="1"/>
  <c r="AI36" i="54" s="1"/>
  <c r="AJ36" i="54"/>
  <c r="AJ35" i="54"/>
  <c r="AI35" i="54" a="1"/>
  <c r="AI35" i="54" s="1"/>
  <c r="AJ34" i="54"/>
  <c r="AI34" i="54" a="1"/>
  <c r="AI34" i="54" s="1"/>
  <c r="AI33" i="54" a="1"/>
  <c r="AI33" i="54" s="1"/>
  <c r="AJ33" i="54"/>
  <c r="AI32" i="54" a="1"/>
  <c r="AI32" i="54" s="1"/>
  <c r="AJ32" i="54"/>
  <c r="AI31" i="54" a="1"/>
  <c r="AI31" i="54" s="1"/>
  <c r="AJ31" i="54"/>
  <c r="AI30" i="54" a="1"/>
  <c r="AI30" i="54" s="1"/>
  <c r="AJ30" i="54"/>
  <c r="AI29" i="54" a="1"/>
  <c r="AI29" i="54" s="1"/>
  <c r="AJ29" i="54"/>
  <c r="AI28" i="54" a="1"/>
  <c r="AI28" i="54" s="1"/>
  <c r="AJ28" i="54"/>
  <c r="AJ27" i="54"/>
  <c r="AI27" i="54" a="1"/>
  <c r="AI27" i="54" s="1"/>
  <c r="AJ26" i="54"/>
  <c r="AI26" i="54" a="1"/>
  <c r="AI26" i="54" s="1"/>
  <c r="AI25" i="54" a="1"/>
  <c r="AI25" i="54" s="1"/>
  <c r="AJ25" i="54"/>
  <c r="AI24" i="54" a="1"/>
  <c r="AI24" i="54" s="1"/>
  <c r="AJ24" i="54"/>
  <c r="AI23" i="54" a="1"/>
  <c r="AI23" i="54" s="1"/>
  <c r="AJ23" i="54"/>
  <c r="AI22" i="54" a="1"/>
  <c r="AI22" i="54" s="1"/>
  <c r="AJ22" i="54"/>
  <c r="AI21" i="54" a="1"/>
  <c r="AI21" i="54" s="1"/>
  <c r="AJ21" i="54"/>
  <c r="AI20" i="54" a="1"/>
  <c r="AI20" i="54" s="1"/>
  <c r="AJ20" i="54"/>
  <c r="AJ19" i="54"/>
  <c r="AI19" i="54" a="1"/>
  <c r="AI19" i="54" s="1"/>
  <c r="AJ18" i="54"/>
  <c r="AI18" i="54" a="1"/>
  <c r="AI18" i="54" s="1"/>
  <c r="AI17" i="54" a="1"/>
  <c r="AI17" i="54" s="1"/>
  <c r="AJ17" i="54"/>
  <c r="AI16" i="54" a="1"/>
  <c r="AI16" i="54" s="1"/>
  <c r="AJ16" i="54"/>
  <c r="AI15" i="54" a="1"/>
  <c r="AI15" i="54" s="1"/>
  <c r="AJ15" i="54"/>
  <c r="AI14" i="54" a="1"/>
  <c r="AI14" i="54" s="1"/>
  <c r="AJ14" i="54"/>
  <c r="AI13" i="54" a="1"/>
  <c r="AI13" i="54" s="1"/>
  <c r="AJ13" i="54"/>
  <c r="AI12" i="54" a="1"/>
  <c r="AI12" i="54" s="1"/>
  <c r="AJ12" i="54"/>
  <c r="AJ11" i="54"/>
  <c r="AI11" i="54" a="1"/>
  <c r="AI11" i="54" s="1"/>
  <c r="AJ10" i="54"/>
  <c r="AI10" i="54" a="1"/>
  <c r="AI10" i="54" s="1"/>
  <c r="AU25" i="63"/>
  <c r="AU33" i="63"/>
  <c r="AB74" i="63"/>
  <c r="BJ108" i="63" a="1"/>
  <c r="BJ108" i="63" s="1"/>
  <c r="BL92" i="63"/>
  <c r="BJ94" i="63" a="1"/>
  <c r="BJ94" i="63" s="1"/>
  <c r="AU83" i="63"/>
  <c r="AU91" i="63"/>
  <c r="AU95" i="63"/>
  <c r="AU103" i="63"/>
  <c r="AU107" i="63"/>
  <c r="BL102" i="63"/>
  <c r="BJ84" i="63" a="1"/>
  <c r="BJ84" i="63" s="1"/>
  <c r="BL64" i="63"/>
  <c r="BL100" i="63"/>
  <c r="BJ102" i="63" a="1"/>
  <c r="BJ102" i="63" s="1"/>
  <c r="AB97" i="63"/>
  <c r="AB70" i="63"/>
  <c r="AB46" i="63"/>
  <c r="BN46" i="63" s="1"/>
  <c r="AZ63" i="63"/>
  <c r="AZ67" i="63"/>
  <c r="AZ89" i="63"/>
  <c r="AZ25" i="63"/>
  <c r="AB8" i="63"/>
  <c r="BJ78" i="63" a="1"/>
  <c r="BJ78" i="63" s="1"/>
  <c r="AB87" i="63"/>
  <c r="BN87" i="63" s="1"/>
  <c r="AB90" i="63"/>
  <c r="BJ68" i="63" a="1"/>
  <c r="BJ68" i="63" s="1"/>
  <c r="BJ80" i="63" a="1"/>
  <c r="BJ80" i="63" s="1"/>
  <c r="BJ34" i="63" a="1"/>
  <c r="BJ34" i="63" s="1"/>
  <c r="AZ106" i="63"/>
  <c r="BJ38" i="63" a="1"/>
  <c r="BJ38" i="63" s="1"/>
  <c r="AZ26" i="63"/>
  <c r="AU29" i="63"/>
  <c r="BL93" i="63"/>
  <c r="AB89" i="63"/>
  <c r="AY8" i="63"/>
  <c r="BJ105" i="63" a="1"/>
  <c r="BJ105" i="63" s="1"/>
  <c r="AZ19" i="63"/>
  <c r="AU22" i="63"/>
  <c r="AU26" i="63"/>
  <c r="AZ31" i="63"/>
  <c r="AU34" i="63"/>
  <c r="AZ35" i="63"/>
  <c r="BK90" i="63" a="1"/>
  <c r="BK90" i="63" s="1"/>
  <c r="AU52" i="63"/>
  <c r="AZ53" i="63"/>
  <c r="AU56" i="63"/>
  <c r="AZ57" i="63"/>
  <c r="AU60" i="63"/>
  <c r="AU64" i="63"/>
  <c r="AZ65" i="63"/>
  <c r="AU68" i="63"/>
  <c r="AZ69" i="63"/>
  <c r="AU77" i="63"/>
  <c r="AZ86" i="63"/>
  <c r="AZ98" i="63"/>
  <c r="AU105" i="63"/>
  <c r="AZ52" i="63"/>
  <c r="AU55" i="63"/>
  <c r="AZ60" i="63"/>
  <c r="AU63" i="63"/>
  <c r="AU67" i="63"/>
  <c r="AZ72" i="63"/>
  <c r="AZ73" i="63"/>
  <c r="AU92" i="63"/>
  <c r="AZ93" i="63"/>
  <c r="AU96" i="63"/>
  <c r="AZ97" i="63"/>
  <c r="AU104" i="63"/>
  <c r="AZ105" i="63"/>
  <c r="AZ71" i="63"/>
  <c r="BJ30" i="63" a="1"/>
  <c r="BJ30" i="63" s="1"/>
  <c r="AB21" i="63"/>
  <c r="BJ22" i="63" a="1"/>
  <c r="BJ22" i="63" s="1"/>
  <c r="BL21" i="63"/>
  <c r="BJ77" i="63" a="1"/>
  <c r="BJ77" i="63" s="1"/>
  <c r="AU37" i="63"/>
  <c r="BN38" i="63"/>
  <c r="AZ38" i="63"/>
  <c r="BL30" i="63"/>
  <c r="BL26" i="63"/>
  <c r="BL81" i="63"/>
  <c r="BL76" i="63"/>
  <c r="AB76" i="63"/>
  <c r="BN76" i="63" s="1"/>
  <c r="BJ48" i="63" a="1"/>
  <c r="BJ48" i="63" s="1"/>
  <c r="AU15" i="63"/>
  <c r="AZ16" i="63"/>
  <c r="AU23" i="63"/>
  <c r="AZ24" i="63"/>
  <c r="AZ28" i="63"/>
  <c r="AZ40" i="63"/>
  <c r="AU44" i="63"/>
  <c r="AZ81" i="63"/>
  <c r="AZ85" i="63"/>
  <c r="AZ108" i="63"/>
  <c r="AZ43" i="63"/>
  <c r="AU46" i="63"/>
  <c r="BJ93" i="63" a="1"/>
  <c r="BJ93" i="63" s="1"/>
  <c r="BL97" i="63"/>
  <c r="AU9" i="63"/>
  <c r="AZ13" i="63"/>
  <c r="AU36" i="63"/>
  <c r="AU53" i="63"/>
  <c r="AZ54" i="63"/>
  <c r="AU57" i="63"/>
  <c r="AU65" i="63"/>
  <c r="AZ66" i="63"/>
  <c r="AU69" i="63"/>
  <c r="BL53" i="63"/>
  <c r="BL89" i="63"/>
  <c r="AU40" i="63"/>
  <c r="AZ82" i="63"/>
  <c r="AU93" i="63"/>
  <c r="BL61" i="63"/>
  <c r="BL56" i="63"/>
  <c r="BJ23" i="63" a="1"/>
  <c r="BJ23" i="63" s="1"/>
  <c r="BL15" i="63"/>
  <c r="BJ81" i="63" a="1"/>
  <c r="BJ81" i="63" s="1"/>
  <c r="BJ89" i="63" a="1"/>
  <c r="BJ89" i="63" s="1"/>
  <c r="BJ56" i="63" a="1"/>
  <c r="BJ56" i="63" s="1"/>
  <c r="BL40" i="63"/>
  <c r="BJ66" i="63" a="1"/>
  <c r="BJ66" i="63" s="1"/>
  <c r="BJ31" i="63" a="1"/>
  <c r="BJ31" i="63" s="1"/>
  <c r="BJ62" i="63" a="1"/>
  <c r="BJ62" i="63" s="1"/>
  <c r="BL65" i="63"/>
  <c r="AU47" i="63"/>
  <c r="AZ48" i="63"/>
  <c r="AU76" i="63"/>
  <c r="AZ77" i="63"/>
  <c r="AU80" i="63"/>
  <c r="AU13" i="63"/>
  <c r="AU79" i="63"/>
  <c r="AZ84" i="63"/>
  <c r="AU41" i="63"/>
  <c r="AZ42" i="63"/>
  <c r="AU45" i="63"/>
  <c r="AZ46" i="63"/>
  <c r="BJ61" i="63" a="1"/>
  <c r="BJ61" i="63" s="1"/>
  <c r="BL72" i="63"/>
  <c r="BJ49" i="63" a="1"/>
  <c r="BJ49" i="63" s="1"/>
  <c r="AB100" i="63"/>
  <c r="BK100" i="63" s="1" a="1"/>
  <c r="BK100" i="63" s="1"/>
  <c r="BL33" i="63"/>
  <c r="BL22" i="63"/>
  <c r="BL47" i="63"/>
  <c r="BL35" i="63"/>
  <c r="AU11" i="63"/>
  <c r="AU20" i="63"/>
  <c r="AZ21" i="63"/>
  <c r="AU24" i="63"/>
  <c r="AU28" i="63"/>
  <c r="AU32" i="63"/>
  <c r="AZ37" i="63"/>
  <c r="AZ45" i="63"/>
  <c r="BL31" i="63"/>
  <c r="BL60" i="63"/>
  <c r="BL75" i="63"/>
  <c r="AU19" i="63"/>
  <c r="AZ20" i="63"/>
  <c r="BJ33" i="63" a="1"/>
  <c r="BJ33" i="63" s="1"/>
  <c r="BJ58" i="63" a="1"/>
  <c r="BJ58" i="63" s="1"/>
  <c r="BJ63" i="63" a="1"/>
  <c r="BJ63" i="63" s="1"/>
  <c r="AU16" i="63"/>
  <c r="AZ17" i="63"/>
  <c r="AU54" i="63"/>
  <c r="AZ55" i="63"/>
  <c r="AU58" i="63"/>
  <c r="AZ76" i="63"/>
  <c r="AZ36" i="63"/>
  <c r="AU39" i="63"/>
  <c r="AU48" i="63"/>
  <c r="AU49" i="63"/>
  <c r="AZ50" i="63"/>
  <c r="AZ92" i="63"/>
  <c r="BL29" i="63"/>
  <c r="AZ12" i="63"/>
  <c r="BJ13" i="63" a="1"/>
  <c r="BJ13" i="63" s="1"/>
  <c r="AZ15" i="63"/>
  <c r="BL57" i="63"/>
  <c r="AU101" i="63"/>
  <c r="AU102" i="63"/>
  <c r="AZ103" i="63"/>
  <c r="BL41" i="63"/>
  <c r="AB32" i="63"/>
  <c r="BL66" i="63"/>
  <c r="BL49" i="63"/>
  <c r="BL45" i="63"/>
  <c r="BL17" i="63"/>
  <c r="AZ18" i="63"/>
  <c r="AU21" i="63"/>
  <c r="AZ22" i="63"/>
  <c r="AZ47" i="63"/>
  <c r="AZ64" i="63"/>
  <c r="AU84" i="63"/>
  <c r="AU85" i="63"/>
  <c r="BJ50" i="63" a="1"/>
  <c r="BJ50" i="63" s="1"/>
  <c r="BL32" i="63"/>
  <c r="BL58" i="63"/>
  <c r="BM75" i="63"/>
  <c r="BL62" i="63"/>
  <c r="AB71" i="63"/>
  <c r="AZ101" i="63"/>
  <c r="AZ102" i="63"/>
  <c r="AU17" i="63"/>
  <c r="BL37" i="63"/>
  <c r="BL11" i="63"/>
  <c r="BJ15" i="63" a="1"/>
  <c r="BJ15" i="63" s="1"/>
  <c r="AO8" i="63"/>
  <c r="AP8" i="63" s="1"/>
  <c r="BJ37" i="63" a="1"/>
  <c r="BJ37" i="63" s="1"/>
  <c r="AU18" i="63"/>
  <c r="AU31" i="63"/>
  <c r="AZ32" i="63"/>
  <c r="AU35" i="63"/>
  <c r="AZ68" i="63"/>
  <c r="AU71" i="63"/>
  <c r="AU99" i="63"/>
  <c r="AZ8" i="63"/>
  <c r="H95" i="66"/>
  <c r="AZ10" i="63"/>
  <c r="BM23" i="63"/>
  <c r="AZ91" i="63"/>
  <c r="AP9" i="63"/>
  <c r="AU30" i="63"/>
  <c r="AZ49" i="63"/>
  <c r="BJ59" i="63" a="1"/>
  <c r="BJ59" i="63" s="1"/>
  <c r="AB75" i="63"/>
  <c r="BK75" i="63" s="1" a="1"/>
  <c r="BK75" i="63" s="1"/>
  <c r="BJ73" i="63" a="1"/>
  <c r="BJ73" i="63" s="1"/>
  <c r="AB25" i="63"/>
  <c r="AZ29" i="63"/>
  <c r="AZ30" i="63"/>
  <c r="AZ34" i="63"/>
  <c r="AZ44" i="63"/>
  <c r="AU61" i="63"/>
  <c r="AZ62" i="63"/>
  <c r="AU74" i="63"/>
  <c r="AZ75" i="63"/>
  <c r="BL86" i="63"/>
  <c r="AU89" i="63"/>
  <c r="BJ64" i="63" a="1"/>
  <c r="BJ64" i="63" s="1"/>
  <c r="BL51" i="63"/>
  <c r="AZ23" i="63"/>
  <c r="BL85" i="63"/>
  <c r="BJ17" i="63" a="1"/>
  <c r="BJ17" i="63" s="1"/>
  <c r="AU10" i="63"/>
  <c r="AZ11" i="63"/>
  <c r="AU27" i="63"/>
  <c r="AZ33" i="63"/>
  <c r="AZ61" i="63"/>
  <c r="AU72" i="63"/>
  <c r="AU73" i="63"/>
  <c r="AZ74" i="63"/>
  <c r="AU87" i="63"/>
  <c r="AU100" i="63"/>
  <c r="AC37" i="55" a="1"/>
  <c r="AC37" i="55" s="1"/>
  <c r="AC47" i="55" a="1"/>
  <c r="AC47" i="55" s="1"/>
  <c r="AC54" i="55" a="1"/>
  <c r="AC54" i="55" s="1"/>
  <c r="AC58" i="55" a="1"/>
  <c r="AC58" i="55" s="1"/>
  <c r="AC66" i="55" a="1"/>
  <c r="AC66" i="55" s="1"/>
  <c r="AC59" i="55" a="1"/>
  <c r="AC59" i="55" s="1"/>
  <c r="AC35" i="55" a="1"/>
  <c r="AC35" i="55" s="1"/>
  <c r="AC15" i="55" a="1"/>
  <c r="AC15" i="55" s="1"/>
  <c r="AC11" i="55" a="1"/>
  <c r="AC11" i="55" s="1"/>
  <c r="AC53" i="55" a="1"/>
  <c r="AC53" i="55" s="1"/>
  <c r="AC63" i="55" a="1"/>
  <c r="AC63" i="55" s="1"/>
  <c r="AC73" i="55" a="1"/>
  <c r="AC73" i="55" s="1"/>
  <c r="AC77" i="55" a="1"/>
  <c r="AC77" i="55" s="1"/>
  <c r="AC49" i="55" a="1"/>
  <c r="AC49" i="55" s="1"/>
  <c r="AC65" i="55" a="1"/>
  <c r="AC65" i="55" s="1"/>
  <c r="AC75" i="55" a="1"/>
  <c r="AC75" i="55" s="1"/>
  <c r="AC14" i="55" a="1"/>
  <c r="AC14" i="55" s="1"/>
  <c r="AC20" i="55" a="1"/>
  <c r="AC20" i="55" s="1"/>
  <c r="AC22" i="55" a="1"/>
  <c r="AC22" i="55" s="1"/>
  <c r="AC24" i="55" a="1"/>
  <c r="AC24" i="55" s="1"/>
  <c r="AC32" i="55" a="1"/>
  <c r="AC32" i="55" s="1"/>
  <c r="AC36" i="55" a="1"/>
  <c r="AC36" i="55" s="1"/>
  <c r="AC13" i="55" a="1"/>
  <c r="AC13" i="55" s="1"/>
  <c r="AC43" i="55" a="1"/>
  <c r="AC43" i="55" s="1"/>
  <c r="AC48" i="55" a="1"/>
  <c r="AC48" i="55" s="1"/>
  <c r="AC52" i="55" a="1"/>
  <c r="AC52" i="55" s="1"/>
  <c r="AC64" i="55" a="1"/>
  <c r="AC64" i="55" s="1"/>
  <c r="AA17" i="63" a="1"/>
  <c r="AA17" i="63" s="1"/>
  <c r="AB17" i="63" s="1"/>
  <c r="BL34" i="63"/>
  <c r="AA34" i="63" a="1"/>
  <c r="AA34" i="63" s="1"/>
  <c r="AA44" i="63" a="1"/>
  <c r="AA44" i="63" s="1"/>
  <c r="AB44" i="63" s="1"/>
  <c r="AA16" i="63" a="1"/>
  <c r="AA16" i="63" s="1"/>
  <c r="AB16" i="63" s="1"/>
  <c r="AA43" i="63" a="1"/>
  <c r="AA43" i="63" s="1"/>
  <c r="AB43" i="63" s="1"/>
  <c r="AA45" i="63" a="1"/>
  <c r="AA45" i="63" s="1"/>
  <c r="BM45" i="63" s="1"/>
  <c r="AA60" i="63" a="1"/>
  <c r="AA60" i="63" s="1"/>
  <c r="BM60" i="63" s="1"/>
  <c r="AA78" i="63" a="1"/>
  <c r="AA78" i="63" s="1"/>
  <c r="AB78" i="63" s="1"/>
  <c r="AA88" i="63" a="1"/>
  <c r="AA88" i="63" s="1"/>
  <c r="BM88" i="63" s="1"/>
  <c r="AA41" i="63" a="1"/>
  <c r="AA41" i="63" s="1"/>
  <c r="AB41" i="63" s="1"/>
  <c r="BN67" i="63"/>
  <c r="AB19" i="63"/>
  <c r="BN19" i="63" s="1"/>
  <c r="AA66" i="63" a="1"/>
  <c r="AA66" i="63" s="1"/>
  <c r="AB66" i="63" s="1"/>
  <c r="AA64" i="63" a="1"/>
  <c r="AA64" i="63" s="1"/>
  <c r="AB64" i="63" s="1"/>
  <c r="BN64" i="63" s="1"/>
  <c r="BL82" i="63"/>
  <c r="BN27" i="63"/>
  <c r="AA81" i="63" a="1"/>
  <c r="AA81" i="63" s="1"/>
  <c r="AB81" i="63" s="1"/>
  <c r="BN81" i="63" s="1"/>
  <c r="BL36" i="63"/>
  <c r="AB68" i="63"/>
  <c r="BL25" i="63"/>
  <c r="BL44" i="63"/>
  <c r="AZ59" i="63"/>
  <c r="BJ55" i="63" a="1"/>
  <c r="BJ55" i="63" s="1"/>
  <c r="BL27" i="63"/>
  <c r="AU88" i="63"/>
  <c r="AU90" i="63"/>
  <c r="AA37" i="63" a="1"/>
  <c r="AA37" i="63" s="1"/>
  <c r="AB37" i="63" s="1"/>
  <c r="BN37" i="63" s="1"/>
  <c r="AZ27" i="63"/>
  <c r="AZ56" i="63"/>
  <c r="BL106" i="63"/>
  <c r="BJ86" i="63" a="1"/>
  <c r="BJ86" i="63" s="1"/>
  <c r="AZ41" i="63"/>
  <c r="BL16" i="63"/>
  <c r="BL78" i="63"/>
  <c r="BL28" i="63"/>
  <c r="BJ69" i="63" a="1"/>
  <c r="BJ69" i="63" s="1"/>
  <c r="BN42" i="63"/>
  <c r="BL69" i="63"/>
  <c r="AU59" i="63"/>
  <c r="BL42" i="63"/>
  <c r="AZ14" i="63"/>
  <c r="BM47" i="63"/>
  <c r="BL46" i="63"/>
  <c r="BL18" i="63"/>
  <c r="BJ96" i="63" a="1"/>
  <c r="BJ96" i="63" s="1"/>
  <c r="AB85" i="63"/>
  <c r="BM99" i="63"/>
  <c r="AB99" i="63"/>
  <c r="BN99" i="63" s="1"/>
  <c r="AA55" i="63" a="1"/>
  <c r="AA55" i="63" s="1"/>
  <c r="AA84" i="63" a="1"/>
  <c r="AA84" i="63" s="1"/>
  <c r="BM84" i="63" s="1"/>
  <c r="AA96" i="63" a="1"/>
  <c r="AA96" i="63" s="1"/>
  <c r="AB96" i="63" s="1"/>
  <c r="AA80" i="63" a="1"/>
  <c r="AA80" i="63" s="1"/>
  <c r="AB80" i="63" s="1"/>
  <c r="AB107" i="63"/>
  <c r="BK107" i="63" s="1" a="1"/>
  <c r="BK107" i="63" s="1"/>
  <c r="AA79" i="63" a="1"/>
  <c r="AA79" i="63" s="1"/>
  <c r="BM79" i="63" s="1"/>
  <c r="BL79" i="63"/>
  <c r="AA15" i="63" a="1"/>
  <c r="AA15" i="63" s="1"/>
  <c r="AB15" i="63" s="1"/>
  <c r="AB53" i="63"/>
  <c r="BN53" i="63" s="1"/>
  <c r="BL13" i="63"/>
  <c r="AA13" i="63" a="1"/>
  <c r="AA13" i="63" s="1"/>
  <c r="AB13" i="63" s="1"/>
  <c r="AB104" i="63"/>
  <c r="BN104" i="63" s="1"/>
  <c r="BM104" i="63"/>
  <c r="AB12" i="63"/>
  <c r="BL24" i="63"/>
  <c r="AB24" i="63"/>
  <c r="BM25" i="63"/>
  <c r="AA35" i="63" a="1"/>
  <c r="AA35" i="63" s="1"/>
  <c r="BM35" i="63" s="1"/>
  <c r="AB52" i="63"/>
  <c r="BN52" i="63" s="1"/>
  <c r="AA51" i="63" a="1"/>
  <c r="AA51" i="63" s="1"/>
  <c r="AB51" i="63" s="1"/>
  <c r="BL63" i="63"/>
  <c r="AA63" i="63" a="1"/>
  <c r="AA63" i="63" s="1"/>
  <c r="AB63" i="63" s="1"/>
  <c r="AA77" i="63" a="1"/>
  <c r="AA77" i="63" s="1"/>
  <c r="AB77" i="63" s="1"/>
  <c r="BM92" i="63"/>
  <c r="AB92" i="63"/>
  <c r="BK92" i="63" s="1" a="1"/>
  <c r="BK92" i="63" s="1"/>
  <c r="AA93" i="63" a="1"/>
  <c r="AA93" i="63" s="1"/>
  <c r="BK87" i="63" a="1"/>
  <c r="BK87" i="63" s="1"/>
  <c r="AA33" i="63" a="1"/>
  <c r="AA33" i="63" s="1"/>
  <c r="AB33" i="63" s="1"/>
  <c r="AB36" i="63"/>
  <c r="S8" i="63"/>
  <c r="AT8" i="63"/>
  <c r="AU8" i="63" s="1"/>
  <c r="AA22" i="63" a="1"/>
  <c r="AA22" i="63" s="1"/>
  <c r="AA50" i="63" a="1"/>
  <c r="AA50" i="63" s="1"/>
  <c r="AB50" i="63" s="1"/>
  <c r="AA62" i="63" a="1"/>
  <c r="AA62" i="63" s="1"/>
  <c r="AB62" i="63" s="1"/>
  <c r="BN62" i="63" s="1"/>
  <c r="AA91" i="63" a="1"/>
  <c r="AA91" i="63" s="1"/>
  <c r="BM91" i="63" s="1"/>
  <c r="AA103" i="63" a="1"/>
  <c r="AA103" i="63" s="1"/>
  <c r="AB103" i="63" s="1"/>
  <c r="AA39" i="63" a="1"/>
  <c r="AA39" i="63" s="1"/>
  <c r="BM39" i="63" s="1"/>
  <c r="AA49" i="63" a="1"/>
  <c r="AA49" i="63" s="1"/>
  <c r="AA26" i="63" a="1"/>
  <c r="AA26" i="63" s="1"/>
  <c r="BM102" i="63"/>
  <c r="AA31" i="63" a="1"/>
  <c r="AA31" i="63" s="1"/>
  <c r="AB31" i="63" s="1"/>
  <c r="AA61" i="63" a="1"/>
  <c r="AA61" i="63" s="1"/>
  <c r="AB61" i="63" s="1"/>
  <c r="AA30" i="63" a="1"/>
  <c r="AA30" i="63" s="1"/>
  <c r="BM30" i="63" s="1"/>
  <c r="AA48" i="63" a="1"/>
  <c r="AA48" i="63" s="1"/>
  <c r="AB48" i="63" s="1"/>
  <c r="BN48" i="63" s="1"/>
  <c r="BL48" i="63"/>
  <c r="BM100" i="63"/>
  <c r="AA20" i="63" a="1"/>
  <c r="AA20" i="63" s="1"/>
  <c r="BM20" i="63" s="1"/>
  <c r="AA59" i="63" a="1"/>
  <c r="AA59" i="63" s="1"/>
  <c r="AB59" i="63" s="1"/>
  <c r="BM74" i="63"/>
  <c r="AA69" i="63" a="1"/>
  <c r="AA69" i="63" s="1"/>
  <c r="AB69" i="63" s="1"/>
  <c r="BN69" i="63" s="1"/>
  <c r="AA29" i="63" a="1"/>
  <c r="AA29" i="63" s="1"/>
  <c r="BM29" i="63" s="1"/>
  <c r="AA58" i="63" a="1"/>
  <c r="AA58" i="63" s="1"/>
  <c r="AB58" i="63" s="1"/>
  <c r="AA98" i="63" a="1"/>
  <c r="AA98" i="63" s="1"/>
  <c r="AB98" i="63" s="1"/>
  <c r="AA86" i="63" a="1"/>
  <c r="AA86" i="63" s="1"/>
  <c r="AA83" i="63" a="1"/>
  <c r="AA83" i="63" s="1"/>
  <c r="BM83" i="63" s="1"/>
  <c r="AB95" i="63"/>
  <c r="BN95" i="63" s="1"/>
  <c r="AA28" i="63" a="1"/>
  <c r="AA28" i="63" s="1"/>
  <c r="BM28" i="63" s="1"/>
  <c r="AA56" i="63" a="1"/>
  <c r="AA56" i="63" s="1"/>
  <c r="BM87" i="63"/>
  <c r="BL23" i="63"/>
  <c r="BL8" i="63"/>
  <c r="BK101" i="63" a="1"/>
  <c r="BK101" i="63" s="1"/>
  <c r="BK102" i="63" a="1"/>
  <c r="BK102" i="63" s="1"/>
  <c r="N8" i="63"/>
  <c r="BM71" i="63"/>
  <c r="BK67" i="63" a="1"/>
  <c r="BK67" i="63" s="1"/>
  <c r="BK106" i="63" a="1"/>
  <c r="BK106" i="63" s="1"/>
  <c r="BL90" i="63"/>
  <c r="AU12" i="63"/>
  <c r="BL96" i="63"/>
  <c r="BM106" i="63"/>
  <c r="BL20" i="63"/>
  <c r="BJ26" i="63" a="1"/>
  <c r="BJ26" i="63" s="1"/>
  <c r="BM67" i="63"/>
  <c r="BM107" i="63"/>
  <c r="BL77" i="63"/>
  <c r="BL83" i="63"/>
  <c r="BM82" i="63"/>
  <c r="BM97" i="63"/>
  <c r="BL91" i="63"/>
  <c r="BM27" i="63"/>
  <c r="BM38" i="63"/>
  <c r="BL59" i="63"/>
  <c r="BK74" i="63" a="1"/>
  <c r="BK74" i="63" s="1"/>
  <c r="BL71" i="63"/>
  <c r="BL39" i="63"/>
  <c r="BL94" i="63"/>
  <c r="BL80" i="63"/>
  <c r="BL107" i="63"/>
  <c r="BL68" i="63"/>
  <c r="AU43" i="63"/>
  <c r="BL101" i="63"/>
  <c r="BM108" i="63"/>
  <c r="BL54" i="63"/>
  <c r="BL52" i="63"/>
  <c r="H96" i="66"/>
  <c r="BL105" i="63"/>
  <c r="BL73" i="63"/>
  <c r="BM44" i="63"/>
  <c r="BL55" i="63"/>
  <c r="BL98" i="63"/>
  <c r="BL84" i="63"/>
  <c r="BM94" i="63"/>
  <c r="BM42" i="63"/>
  <c r="AU42" i="63"/>
  <c r="BL12" i="63"/>
  <c r="BM95" i="63"/>
  <c r="BL74" i="63"/>
  <c r="J99" i="66"/>
  <c r="BK65" i="63" a="1"/>
  <c r="BK65" i="63" s="1"/>
  <c r="BK72" i="63" a="1"/>
  <c r="BK72" i="63" s="1"/>
  <c r="AC74" i="55" a="1"/>
  <c r="AC74" i="55" s="1"/>
  <c r="BP8" i="55"/>
  <c r="U8" i="55"/>
  <c r="AY8" i="55" s="1"/>
  <c r="AC23" i="55" a="1"/>
  <c r="AC23" i="55" s="1"/>
  <c r="AC60" i="55" a="1"/>
  <c r="AC60" i="55" s="1"/>
  <c r="AD65" i="55"/>
  <c r="AC70" i="55" a="1"/>
  <c r="AC70" i="55" s="1"/>
  <c r="BO8" i="55" a="1"/>
  <c r="BO8" i="55" s="1"/>
  <c r="AD37" i="55"/>
  <c r="AC8" i="55" a="1"/>
  <c r="AC8" i="55" s="1"/>
  <c r="AD8" i="55" s="1"/>
  <c r="J61" i="66"/>
  <c r="AC19" i="55" a="1"/>
  <c r="AC19" i="55" s="1"/>
  <c r="AC44" i="55" a="1"/>
  <c r="AC44" i="55" s="1"/>
  <c r="AC72" i="55" a="1"/>
  <c r="AC72" i="55" s="1"/>
  <c r="AC12" i="55" a="1"/>
  <c r="AC12" i="55" s="1"/>
  <c r="AC26" i="55" a="1"/>
  <c r="AC26" i="55" s="1"/>
  <c r="AC30" i="55" a="1"/>
  <c r="AC30" i="55" s="1"/>
  <c r="AC41" i="55" a="1"/>
  <c r="AC41" i="55" s="1"/>
  <c r="AC62" i="55" a="1"/>
  <c r="AC62" i="55" s="1"/>
  <c r="AC79" i="55" a="1"/>
  <c r="AC79" i="55" s="1"/>
  <c r="AC83" i="55" a="1"/>
  <c r="AC83" i="55" s="1"/>
  <c r="AC87" i="55" a="1"/>
  <c r="AC87" i="55" s="1"/>
  <c r="AC91" i="55" a="1"/>
  <c r="AC91" i="55" s="1"/>
  <c r="AC95" i="55" a="1"/>
  <c r="AC95" i="55" s="1"/>
  <c r="AC99" i="55" a="1"/>
  <c r="AC99" i="55" s="1"/>
  <c r="AC103" i="55" a="1"/>
  <c r="AC103" i="55" s="1"/>
  <c r="AC34" i="55" a="1"/>
  <c r="AC34" i="55" s="1"/>
  <c r="AC55" i="55" a="1"/>
  <c r="AC55" i="55" s="1"/>
  <c r="AC107" i="55" a="1"/>
  <c r="AC107" i="55" s="1"/>
  <c r="AC69" i="55" a="1"/>
  <c r="AC69" i="55" s="1"/>
  <c r="AC45" i="55" a="1"/>
  <c r="AC45" i="55" s="1"/>
  <c r="AC76" i="55" a="1"/>
  <c r="AC76" i="55" s="1"/>
  <c r="AC27" i="55" a="1"/>
  <c r="AC27" i="55" s="1"/>
  <c r="AC31" i="55" a="1"/>
  <c r="AC31" i="55" s="1"/>
  <c r="AC38" i="55" a="1"/>
  <c r="AC38" i="55" s="1"/>
  <c r="AC42" i="55" a="1"/>
  <c r="AC42" i="55" s="1"/>
  <c r="AC80" i="55" a="1"/>
  <c r="AC80" i="55" s="1"/>
  <c r="AC84" i="55" a="1"/>
  <c r="AC84" i="55" s="1"/>
  <c r="AC88" i="55" a="1"/>
  <c r="AC88" i="55" s="1"/>
  <c r="AC92" i="55" a="1"/>
  <c r="AC92" i="55" s="1"/>
  <c r="AC96" i="55" a="1"/>
  <c r="AC96" i="55" s="1"/>
  <c r="AC100" i="55" a="1"/>
  <c r="AC100" i="55" s="1"/>
  <c r="AC104" i="55" a="1"/>
  <c r="AC104" i="55" s="1"/>
  <c r="AC16" i="55" a="1"/>
  <c r="AC16" i="55" s="1"/>
  <c r="AC56" i="55" a="1"/>
  <c r="AC56" i="55" s="1"/>
  <c r="AC108" i="55" a="1"/>
  <c r="AC108" i="55" s="1"/>
  <c r="AC17" i="55" a="1"/>
  <c r="AC17" i="55" s="1"/>
  <c r="AC46" i="55" a="1"/>
  <c r="AC46" i="55" s="1"/>
  <c r="AC28" i="55" a="1"/>
  <c r="AC28" i="55" s="1"/>
  <c r="AC39" i="55" a="1"/>
  <c r="AC39" i="55" s="1"/>
  <c r="AC81" i="55" a="1"/>
  <c r="AC81" i="55" s="1"/>
  <c r="AC85" i="55" a="1"/>
  <c r="AC85" i="55" s="1"/>
  <c r="AC89" i="55" a="1"/>
  <c r="AC89" i="55" s="1"/>
  <c r="AC93" i="55" a="1"/>
  <c r="AC93" i="55" s="1"/>
  <c r="AC97" i="55" a="1"/>
  <c r="AC97" i="55" s="1"/>
  <c r="AC101" i="55" a="1"/>
  <c r="AC101" i="55" s="1"/>
  <c r="AC105" i="55" a="1"/>
  <c r="AC105" i="55" s="1"/>
  <c r="AC21" i="55" a="1"/>
  <c r="AC21" i="55" s="1"/>
  <c r="AC57" i="55" a="1"/>
  <c r="AC57" i="55" s="1"/>
  <c r="AC50" i="55" a="1"/>
  <c r="AC50" i="55" s="1"/>
  <c r="AC67" i="55" a="1"/>
  <c r="AC67" i="55" s="1"/>
  <c r="AC18" i="55" a="1"/>
  <c r="AC18" i="55" s="1"/>
  <c r="AC71" i="55" a="1"/>
  <c r="AC71" i="55" s="1"/>
  <c r="AC25" i="55" a="1"/>
  <c r="AC25" i="55" s="1"/>
  <c r="AC29" i="55" a="1"/>
  <c r="AC29" i="55" s="1"/>
  <c r="AC40" i="55" a="1"/>
  <c r="AC40" i="55" s="1"/>
  <c r="AC61" i="55" a="1"/>
  <c r="AC61" i="55" s="1"/>
  <c r="AC78" i="55" a="1"/>
  <c r="AC78" i="55" s="1"/>
  <c r="AC82" i="55" a="1"/>
  <c r="AC82" i="55" s="1"/>
  <c r="AC86" i="55" a="1"/>
  <c r="AC86" i="55" s="1"/>
  <c r="AC90" i="55" a="1"/>
  <c r="AC90" i="55" s="1"/>
  <c r="AC94" i="55" a="1"/>
  <c r="AC94" i="55" s="1"/>
  <c r="AC98" i="55" a="1"/>
  <c r="AC98" i="55" s="1"/>
  <c r="AC102" i="55" a="1"/>
  <c r="AC102" i="55" s="1"/>
  <c r="AC33" i="55" a="1"/>
  <c r="AC33" i="55" s="1"/>
  <c r="AD75" i="55"/>
  <c r="AC106" i="55" a="1"/>
  <c r="AC106" i="55" s="1"/>
  <c r="AC51" i="55" a="1"/>
  <c r="AC51" i="55" s="1"/>
  <c r="AC68" i="55" a="1"/>
  <c r="AC68" i="55" s="1"/>
  <c r="BD9" i="55"/>
  <c r="H38" i="66"/>
  <c r="BL9" i="55"/>
  <c r="AY9" i="55"/>
  <c r="P8" i="55"/>
  <c r="AT8" i="55" s="1"/>
  <c r="B6" i="46"/>
  <c r="C6" i="46" s="1"/>
  <c r="F6" i="46" s="1"/>
  <c r="X9" i="59"/>
  <c r="N57" i="59"/>
  <c r="N40" i="59"/>
  <c r="N24" i="59"/>
  <c r="N102" i="59"/>
  <c r="N86" i="59"/>
  <c r="N70" i="59"/>
  <c r="N69" i="59"/>
  <c r="N53" i="59"/>
  <c r="N94" i="59"/>
  <c r="AG8" i="59"/>
  <c r="J90" i="66"/>
  <c r="J93" i="66"/>
  <c r="J92" i="66"/>
  <c r="J7" i="46"/>
  <c r="K7" i="46" s="1"/>
  <c r="N7" i="46" s="1"/>
  <c r="Q7" i="46" s="1"/>
  <c r="J8" i="46"/>
  <c r="K8" i="46" s="1"/>
  <c r="N8" i="46" s="1"/>
  <c r="Y109" i="58"/>
  <c r="AB8" i="58"/>
  <c r="H105" i="66"/>
  <c r="L109" i="58"/>
  <c r="BL38" i="63"/>
  <c r="BN90" i="63"/>
  <c r="BL104" i="63"/>
  <c r="BN23" i="63"/>
  <c r="BL67" i="63"/>
  <c r="BN75" i="63"/>
  <c r="BL88" i="63"/>
  <c r="BL87" i="63"/>
  <c r="BN47" i="63"/>
  <c r="BN65" i="63"/>
  <c r="BN72" i="63"/>
  <c r="BN71" i="63"/>
  <c r="BN21" i="63"/>
  <c r="BN70" i="63"/>
  <c r="BN94" i="63"/>
  <c r="BL19" i="63"/>
  <c r="BN73" i="63"/>
  <c r="BN100" i="63"/>
  <c r="BN101" i="63"/>
  <c r="BN102" i="63"/>
  <c r="BL99" i="63"/>
  <c r="BL43" i="63"/>
  <c r="BN106" i="63"/>
  <c r="BN105" i="63"/>
  <c r="BN18" i="63"/>
  <c r="BN108" i="63"/>
  <c r="J98" i="66"/>
  <c r="BN82" i="63"/>
  <c r="BN54" i="63"/>
  <c r="BL95" i="63"/>
  <c r="BN68" i="63"/>
  <c r="BN40" i="63"/>
  <c r="BN57" i="63"/>
  <c r="BN89" i="63"/>
  <c r="BL103" i="63"/>
  <c r="BL50" i="63"/>
  <c r="J41" i="66"/>
  <c r="AU14" i="63"/>
  <c r="BL14" i="63"/>
  <c r="AA14" i="63" a="1"/>
  <c r="AA14" i="63" s="1"/>
  <c r="BM14" i="63" s="1"/>
  <c r="BJ10" i="63" a="1"/>
  <c r="BJ10" i="63" s="1"/>
  <c r="O109" i="54"/>
  <c r="B8" i="46"/>
  <c r="C8" i="46" s="1"/>
  <c r="F8" i="46" s="1"/>
  <c r="AB9" i="59"/>
  <c r="G89" i="66"/>
  <c r="AC10" i="55" a="1"/>
  <c r="AC10" i="55" s="1"/>
  <c r="H39" i="66"/>
  <c r="F89" i="66"/>
  <c r="G101" i="66"/>
  <c r="AA10" i="63" a="1"/>
  <c r="AA10" i="63" s="1"/>
  <c r="BL10" i="63"/>
  <c r="Z109" i="63"/>
  <c r="AA9" i="63" a="1"/>
  <c r="AA9" i="63" s="1"/>
  <c r="AB9" i="63" s="1"/>
  <c r="F91" i="66"/>
  <c r="AG9" i="59"/>
  <c r="G38" i="66"/>
  <c r="AB109" i="55"/>
  <c r="AC9" i="55" a="1"/>
  <c r="AC9" i="55" s="1"/>
  <c r="J11" i="67"/>
  <c r="J27" i="66"/>
  <c r="S22" i="31"/>
  <c r="BH9" i="63" l="1"/>
  <c r="AI9" i="54" a="1"/>
  <c r="AI9" i="54" s="1"/>
  <c r="J107" i="66"/>
  <c r="BM24" i="63"/>
  <c r="BJ24" i="63" a="1"/>
  <c r="BJ24" i="63" s="1"/>
  <c r="BM105" i="63"/>
  <c r="BM36" i="63"/>
  <c r="BJ36" i="63" a="1"/>
  <c r="BJ36" i="63" s="1"/>
  <c r="BM53" i="63"/>
  <c r="BJ53" i="63" a="1"/>
  <c r="BJ53" i="63" s="1"/>
  <c r="BM65" i="63"/>
  <c r="BJ65" i="63" a="1"/>
  <c r="BJ65" i="63" s="1"/>
  <c r="BK89" i="63" a="1"/>
  <c r="BK89" i="63" s="1"/>
  <c r="BK94" i="63" a="1"/>
  <c r="BK94" i="63" s="1"/>
  <c r="BM54" i="63"/>
  <c r="BJ54" i="63" a="1"/>
  <c r="BJ54" i="63" s="1"/>
  <c r="BM101" i="63"/>
  <c r="BJ101" i="63" a="1"/>
  <c r="BJ101" i="63" s="1"/>
  <c r="BM76" i="63"/>
  <c r="BJ76" i="63" a="1"/>
  <c r="BJ76" i="63" s="1"/>
  <c r="BK105" i="63" a="1"/>
  <c r="BK105" i="63" s="1"/>
  <c r="BM70" i="63"/>
  <c r="BJ70" i="63" a="1"/>
  <c r="BJ70" i="63" s="1"/>
  <c r="BM57" i="63"/>
  <c r="BJ57" i="63" a="1"/>
  <c r="BJ57" i="63" s="1"/>
  <c r="BM11" i="63"/>
  <c r="BJ11" i="63" a="1"/>
  <c r="BJ11" i="63" s="1"/>
  <c r="BM72" i="63"/>
  <c r="BJ72" i="63" a="1"/>
  <c r="BJ72" i="63" s="1"/>
  <c r="BM40" i="63"/>
  <c r="BJ40" i="63" a="1"/>
  <c r="BJ40" i="63" s="1"/>
  <c r="BK68" i="63" a="1"/>
  <c r="BK68" i="63" s="1"/>
  <c r="BK38" i="63" a="1"/>
  <c r="BK38" i="63" s="1"/>
  <c r="BM46" i="63"/>
  <c r="BJ46" i="63" a="1"/>
  <c r="BJ46" i="63" s="1"/>
  <c r="BM52" i="63"/>
  <c r="BJ52" i="63" a="1"/>
  <c r="BJ52" i="63" s="1"/>
  <c r="BM32" i="63"/>
  <c r="BJ32" i="63" a="1"/>
  <c r="BJ32" i="63" s="1"/>
  <c r="BM12" i="63"/>
  <c r="BJ12" i="63" a="1"/>
  <c r="BJ12" i="63" s="1"/>
  <c r="BM90" i="63"/>
  <c r="BJ90" i="63" a="1"/>
  <c r="BJ90" i="63" s="1"/>
  <c r="BM85" i="63"/>
  <c r="BJ85" i="63" a="1"/>
  <c r="BJ85" i="63" s="1"/>
  <c r="BK76" i="63" a="1"/>
  <c r="BK76" i="63" s="1"/>
  <c r="BM19" i="63"/>
  <c r="BJ19" i="63" a="1"/>
  <c r="BJ19" i="63" s="1"/>
  <c r="BM21" i="63"/>
  <c r="BJ21" i="63" a="1"/>
  <c r="BJ21" i="63" s="1"/>
  <c r="BM89" i="63"/>
  <c r="BM68" i="63"/>
  <c r="BK108" i="63" a="1"/>
  <c r="BK108" i="63" s="1"/>
  <c r="BM18" i="63"/>
  <c r="BJ18" i="63" a="1"/>
  <c r="BJ18" i="63" s="1"/>
  <c r="BK82" i="63" a="1"/>
  <c r="BK82" i="63" s="1"/>
  <c r="BJ9" i="63" a="1"/>
  <c r="BJ9" i="63" s="1"/>
  <c r="BM34" i="63"/>
  <c r="BK99" i="63" a="1"/>
  <c r="BK99" i="63" s="1"/>
  <c r="BK40" i="63" a="1"/>
  <c r="BK40" i="63" s="1"/>
  <c r="BN92" i="63"/>
  <c r="BN97" i="63"/>
  <c r="BK73" i="63" a="1"/>
  <c r="BK73" i="63" s="1"/>
  <c r="BM56" i="63"/>
  <c r="AB34" i="63"/>
  <c r="BN34" i="63" s="1"/>
  <c r="BM13" i="63"/>
  <c r="BK37" i="63" a="1"/>
  <c r="BK37" i="63" s="1"/>
  <c r="BM41" i="63"/>
  <c r="AB91" i="63"/>
  <c r="BN91" i="63" s="1"/>
  <c r="BM59" i="63"/>
  <c r="BM49" i="63"/>
  <c r="AB79" i="63"/>
  <c r="BK79" i="63" s="1" a="1"/>
  <c r="BK79" i="63" s="1"/>
  <c r="BM17" i="63"/>
  <c r="BK54" i="63" a="1"/>
  <c r="BK54" i="63" s="1"/>
  <c r="BN85" i="63"/>
  <c r="BN107" i="63"/>
  <c r="BK47" i="63" a="1"/>
  <c r="BK47" i="63" s="1"/>
  <c r="BK46" i="63" a="1"/>
  <c r="BK46" i="63" s="1"/>
  <c r="BM64" i="63"/>
  <c r="BM66" i="63"/>
  <c r="BM48" i="63"/>
  <c r="BM93" i="63"/>
  <c r="BK70" i="63" a="1"/>
  <c r="BK70" i="63" s="1"/>
  <c r="BK25" i="63" a="1"/>
  <c r="BK25" i="63" s="1"/>
  <c r="BK81" i="63" a="1"/>
  <c r="BK81" i="63" s="1"/>
  <c r="BM43" i="63"/>
  <c r="BM73" i="63"/>
  <c r="BK85" i="63" a="1"/>
  <c r="BK85" i="63" s="1"/>
  <c r="BM37" i="63"/>
  <c r="BM63" i="63"/>
  <c r="BK11" i="63" a="1"/>
  <c r="BK11" i="63" s="1"/>
  <c r="BM51" i="63"/>
  <c r="BN74" i="63"/>
  <c r="BK57" i="63" a="1"/>
  <c r="BK57" i="63" s="1"/>
  <c r="BM62" i="63"/>
  <c r="BK21" i="63" a="1"/>
  <c r="BK21" i="63" s="1"/>
  <c r="BM78" i="63"/>
  <c r="BK71" i="63" a="1"/>
  <c r="BK71" i="63" s="1"/>
  <c r="BK36" i="63" a="1"/>
  <c r="BK36" i="63" s="1"/>
  <c r="BK27" i="63" a="1"/>
  <c r="BK27" i="63" s="1"/>
  <c r="BK104" i="63" a="1"/>
  <c r="BK104" i="63" s="1"/>
  <c r="BK97" i="63" a="1"/>
  <c r="BK97" i="63" s="1"/>
  <c r="BK96" i="63" a="1"/>
  <c r="BK96" i="63" s="1"/>
  <c r="BN36" i="63"/>
  <c r="BK62" i="63" a="1"/>
  <c r="BK62" i="63" s="1"/>
  <c r="BM103" i="63"/>
  <c r="BL70" i="63"/>
  <c r="BK12" i="63" a="1"/>
  <c r="BK12" i="63" s="1"/>
  <c r="BK32" i="63" a="1"/>
  <c r="BK32" i="63" s="1"/>
  <c r="BM96" i="63"/>
  <c r="AB28" i="63"/>
  <c r="BN28" i="63" s="1"/>
  <c r="AB20" i="63"/>
  <c r="BK20" i="63" s="1" a="1"/>
  <c r="BK20" i="63" s="1"/>
  <c r="BD8" i="63"/>
  <c r="BN16" i="63"/>
  <c r="BM69" i="63"/>
  <c r="BM61" i="63"/>
  <c r="AB35" i="63"/>
  <c r="BN35" i="63" s="1"/>
  <c r="BK19" i="63" a="1"/>
  <c r="BK19" i="63" s="1"/>
  <c r="BN25" i="63"/>
  <c r="BM15" i="63"/>
  <c r="BM86" i="63"/>
  <c r="BM16" i="63"/>
  <c r="BM31" i="63"/>
  <c r="BM80" i="63"/>
  <c r="BN24" i="63"/>
  <c r="BM81" i="63"/>
  <c r="AD16" i="55"/>
  <c r="AD84" i="55"/>
  <c r="AD69" i="55"/>
  <c r="AD83" i="55"/>
  <c r="AD79" i="55"/>
  <c r="AD36" i="55"/>
  <c r="AD78" i="55"/>
  <c r="AD32" i="55"/>
  <c r="AD93" i="55"/>
  <c r="AD108" i="55"/>
  <c r="AD88" i="55"/>
  <c r="AD76" i="55"/>
  <c r="AD95" i="55"/>
  <c r="AD26" i="55"/>
  <c r="AD64" i="55"/>
  <c r="AD13" i="55"/>
  <c r="AD22" i="55"/>
  <c r="AD63" i="55"/>
  <c r="AD35" i="55"/>
  <c r="AD45" i="55"/>
  <c r="AD70" i="55"/>
  <c r="AD58" i="55"/>
  <c r="AD87" i="55"/>
  <c r="AD52" i="55"/>
  <c r="AD49" i="55"/>
  <c r="AD53" i="55"/>
  <c r="AD50" i="55"/>
  <c r="AD42" i="55"/>
  <c r="AD60" i="55"/>
  <c r="AD54" i="55"/>
  <c r="AD19" i="55"/>
  <c r="AD14" i="55"/>
  <c r="AD11" i="55"/>
  <c r="AD59" i="55"/>
  <c r="AD67" i="55"/>
  <c r="AD102" i="55"/>
  <c r="AD72" i="55"/>
  <c r="AD68" i="55"/>
  <c r="AD28" i="55"/>
  <c r="AD100" i="55"/>
  <c r="AD31" i="55"/>
  <c r="AD34" i="55"/>
  <c r="AD62" i="55"/>
  <c r="AD47" i="55"/>
  <c r="AD56" i="55"/>
  <c r="AD25" i="55"/>
  <c r="AD23" i="55"/>
  <c r="AD48" i="55"/>
  <c r="AD77" i="55"/>
  <c r="AD103" i="55"/>
  <c r="AD41" i="55"/>
  <c r="AD43" i="55"/>
  <c r="AD24" i="55"/>
  <c r="AD73" i="55"/>
  <c r="AD15" i="55"/>
  <c r="AD61" i="55"/>
  <c r="AD10" i="55"/>
  <c r="AD80" i="55"/>
  <c r="AD29" i="55"/>
  <c r="AD107" i="55"/>
  <c r="AD21" i="55"/>
  <c r="AD27" i="55"/>
  <c r="AD106" i="55"/>
  <c r="AD82" i="55"/>
  <c r="AD97" i="55"/>
  <c r="AD17" i="55"/>
  <c r="AD92" i="55"/>
  <c r="AD20" i="55"/>
  <c r="AD99" i="55"/>
  <c r="AD74" i="55"/>
  <c r="AD66" i="55"/>
  <c r="BP9" i="55"/>
  <c r="BP109" i="55" s="1"/>
  <c r="AD89" i="55"/>
  <c r="BN12" i="63"/>
  <c r="BK31" i="63" a="1"/>
  <c r="BK31" i="63" s="1"/>
  <c r="BN31" i="63"/>
  <c r="BN61" i="63"/>
  <c r="BK61" i="63" a="1"/>
  <c r="BK61" i="63" s="1"/>
  <c r="BN66" i="63"/>
  <c r="BK66" i="63" a="1"/>
  <c r="BK66" i="63" s="1"/>
  <c r="BK41" i="63" a="1"/>
  <c r="BK41" i="63" s="1"/>
  <c r="BN41" i="63"/>
  <c r="BN78" i="63"/>
  <c r="BK78" i="63" a="1"/>
  <c r="BK78" i="63" s="1"/>
  <c r="BN43" i="63"/>
  <c r="BK43" i="63" a="1"/>
  <c r="BK43" i="63" s="1"/>
  <c r="BN13" i="63"/>
  <c r="BK13" i="63" a="1"/>
  <c r="BK13" i="63" s="1"/>
  <c r="BN44" i="63"/>
  <c r="BK44" i="63" a="1"/>
  <c r="BK44" i="63" s="1"/>
  <c r="BK17" i="63" a="1"/>
  <c r="BK17" i="63" s="1"/>
  <c r="BN17" i="63"/>
  <c r="BF109" i="63"/>
  <c r="AB86" i="63"/>
  <c r="BK23" i="63" a="1"/>
  <c r="BK23" i="63" s="1"/>
  <c r="AB60" i="63"/>
  <c r="BK48" i="63" a="1"/>
  <c r="BK48" i="63" s="1"/>
  <c r="BK42" i="63" a="1"/>
  <c r="BK42" i="63" s="1"/>
  <c r="AB45" i="63"/>
  <c r="BM98" i="63"/>
  <c r="BK64" i="63" a="1"/>
  <c r="BK64" i="63" s="1"/>
  <c r="BK69" i="63" a="1"/>
  <c r="BK69" i="63" s="1"/>
  <c r="BK18" i="63" a="1"/>
  <c r="BK18" i="63" s="1"/>
  <c r="BM55" i="63"/>
  <c r="BK34" i="63" a="1"/>
  <c r="BK34" i="63" s="1"/>
  <c r="BK16" i="63" a="1"/>
  <c r="BK16" i="63" s="1"/>
  <c r="AB88" i="63"/>
  <c r="BM77" i="63"/>
  <c r="BM50" i="63"/>
  <c r="BN32" i="63"/>
  <c r="BM33" i="63"/>
  <c r="BN98" i="63"/>
  <c r="BK98" i="63" a="1"/>
  <c r="BK98" i="63" s="1"/>
  <c r="BN58" i="63"/>
  <c r="BK58" i="63" a="1"/>
  <c r="BK58" i="63" s="1"/>
  <c r="BN103" i="63"/>
  <c r="BK103" i="63" a="1"/>
  <c r="BK103" i="63" s="1"/>
  <c r="BK80" i="63" a="1"/>
  <c r="BK80" i="63" s="1"/>
  <c r="BN80" i="63"/>
  <c r="BN77" i="63"/>
  <c r="BK77" i="63" a="1"/>
  <c r="BK77" i="63" s="1"/>
  <c r="BN63" i="63"/>
  <c r="BK63" i="63" a="1"/>
  <c r="BK63" i="63" s="1"/>
  <c r="BN50" i="63"/>
  <c r="BK50" i="63" a="1"/>
  <c r="BK50" i="63" s="1"/>
  <c r="BN51" i="63"/>
  <c r="BK51" i="63" a="1"/>
  <c r="BK51" i="63" s="1"/>
  <c r="BN59" i="63"/>
  <c r="BK59" i="63" a="1"/>
  <c r="BK59" i="63" s="1"/>
  <c r="BN15" i="63"/>
  <c r="BK15" i="63" a="1"/>
  <c r="BK15" i="63" s="1"/>
  <c r="BN33" i="63"/>
  <c r="BK33" i="63" a="1"/>
  <c r="BK33" i="63" s="1"/>
  <c r="BM58" i="63"/>
  <c r="AB29" i="63"/>
  <c r="BM26" i="63"/>
  <c r="AB93" i="63"/>
  <c r="BK53" i="63" a="1"/>
  <c r="BK53" i="63" s="1"/>
  <c r="AB84" i="63"/>
  <c r="AB55" i="63"/>
  <c r="AB30" i="63"/>
  <c r="AB49" i="63"/>
  <c r="BK24" i="63" a="1"/>
  <c r="BK24" i="63" s="1"/>
  <c r="BM22" i="63"/>
  <c r="AB22" i="63"/>
  <c r="J96" i="66"/>
  <c r="BN11" i="63"/>
  <c r="BN96" i="63"/>
  <c r="AB26" i="63"/>
  <c r="AB83" i="63"/>
  <c r="J97" i="66"/>
  <c r="AB56" i="63"/>
  <c r="BK95" i="63" a="1"/>
  <c r="BK95" i="63" s="1"/>
  <c r="BK52" i="63" a="1"/>
  <c r="BK52" i="63" s="1"/>
  <c r="BG109" i="63"/>
  <c r="AB39" i="63"/>
  <c r="AD71" i="55"/>
  <c r="AD51" i="55"/>
  <c r="BQ8" i="55"/>
  <c r="AD38" i="55"/>
  <c r="AD104" i="55"/>
  <c r="AD90" i="55"/>
  <c r="AD91" i="55"/>
  <c r="J82" i="66"/>
  <c r="J62" i="66"/>
  <c r="AD18" i="55"/>
  <c r="AD81" i="55"/>
  <c r="J67" i="66"/>
  <c r="J60" i="66"/>
  <c r="J59" i="66"/>
  <c r="AD33" i="55"/>
  <c r="BR8" i="55"/>
  <c r="AD105" i="55"/>
  <c r="AD39" i="55"/>
  <c r="AD30" i="55"/>
  <c r="J56" i="66"/>
  <c r="J71" i="66"/>
  <c r="AD101" i="55"/>
  <c r="J68" i="66"/>
  <c r="J50" i="66"/>
  <c r="J63" i="66"/>
  <c r="J80" i="66"/>
  <c r="J72" i="66"/>
  <c r="AD40" i="55"/>
  <c r="J53" i="66"/>
  <c r="J54" i="66"/>
  <c r="AD46" i="55"/>
  <c r="AD12" i="55"/>
  <c r="J65" i="66"/>
  <c r="J57" i="66"/>
  <c r="J66" i="66"/>
  <c r="AD98" i="55"/>
  <c r="AD96" i="55"/>
  <c r="J78" i="66"/>
  <c r="J48" i="66"/>
  <c r="J74" i="66"/>
  <c r="J85" i="66"/>
  <c r="J81" i="66"/>
  <c r="J76" i="66"/>
  <c r="AD94" i="55"/>
  <c r="J52" i="66"/>
  <c r="J64" i="66"/>
  <c r="J83" i="66"/>
  <c r="J84" i="66"/>
  <c r="J49" i="66"/>
  <c r="AD55" i="55"/>
  <c r="AD44" i="55"/>
  <c r="J55" i="66"/>
  <c r="J87" i="66"/>
  <c r="J58" i="66"/>
  <c r="AD86" i="55"/>
  <c r="AD57" i="55"/>
  <c r="J86" i="66"/>
  <c r="J51" i="66"/>
  <c r="J73" i="66"/>
  <c r="J75" i="66"/>
  <c r="J70" i="66"/>
  <c r="J69" i="66"/>
  <c r="J79" i="66"/>
  <c r="J77" i="66"/>
  <c r="AD85" i="55"/>
  <c r="K6" i="46"/>
  <c r="AD109" i="59"/>
  <c r="AF9" i="59" a="1"/>
  <c r="AF9" i="59" s="1"/>
  <c r="R7" i="46"/>
  <c r="Q8" i="46"/>
  <c r="J114" i="66"/>
  <c r="J89" i="66"/>
  <c r="N109" i="59"/>
  <c r="BM10" i="63"/>
  <c r="J46" i="66"/>
  <c r="J42" i="66"/>
  <c r="J45" i="66"/>
  <c r="J44" i="66"/>
  <c r="J47" i="66"/>
  <c r="J40" i="66"/>
  <c r="J43" i="66"/>
  <c r="AB14" i="63"/>
  <c r="BK14" i="63" s="1" a="1"/>
  <c r="BK14" i="63" s="1"/>
  <c r="BH109" i="63"/>
  <c r="BL9" i="63"/>
  <c r="BJ109" i="55"/>
  <c r="BK109" i="55"/>
  <c r="AB10" i="63"/>
  <c r="BK10" i="63" s="1" a="1"/>
  <c r="BK10" i="63" s="1"/>
  <c r="J95" i="66"/>
  <c r="BM9" i="63"/>
  <c r="AA109" i="63"/>
  <c r="BK9" i="63" a="1"/>
  <c r="BK9" i="63" s="1"/>
  <c r="BQ9" i="55"/>
  <c r="AC109" i="55"/>
  <c r="AD9" i="55"/>
  <c r="N6" i="46" l="1"/>
  <c r="Q6" i="46" s="1"/>
  <c r="BM8" i="63"/>
  <c r="BH8" i="63"/>
  <c r="BJ8" i="63" s="1" a="1"/>
  <c r="BJ8" i="63" s="1"/>
  <c r="BN9" i="55" a="1"/>
  <c r="BN9" i="55" s="1"/>
  <c r="BN20" i="63"/>
  <c r="BK91" i="63" a="1"/>
  <c r="BK91" i="63" s="1"/>
  <c r="BN79" i="63"/>
  <c r="BK28" i="63" a="1"/>
  <c r="BK28" i="63" s="1"/>
  <c r="BL109" i="63"/>
  <c r="BK35" i="63" a="1"/>
  <c r="BK35" i="63" s="1"/>
  <c r="J113" i="66"/>
  <c r="R6" i="46"/>
  <c r="B19" i="31"/>
  <c r="BR9" i="55"/>
  <c r="BK45" i="63" a="1"/>
  <c r="BK45" i="63" s="1"/>
  <c r="BN45" i="63"/>
  <c r="BN60" i="63"/>
  <c r="BK60" i="63" a="1"/>
  <c r="BK60" i="63" s="1"/>
  <c r="BK86" i="63" a="1"/>
  <c r="BK86" i="63" s="1"/>
  <c r="BN86" i="63"/>
  <c r="BN88" i="63"/>
  <c r="BK88" i="63" a="1"/>
  <c r="BK88" i="63" s="1"/>
  <c r="BN93" i="63"/>
  <c r="BK93" i="63" a="1"/>
  <c r="BK93" i="63" s="1"/>
  <c r="BK29" i="63" a="1"/>
  <c r="BK29" i="63" s="1"/>
  <c r="BN29" i="63"/>
  <c r="BN56" i="63"/>
  <c r="BK56" i="63" a="1"/>
  <c r="BK56" i="63" s="1"/>
  <c r="BE109" i="63"/>
  <c r="BK55" i="63" a="1"/>
  <c r="BK55" i="63" s="1"/>
  <c r="BN55" i="63"/>
  <c r="BK83" i="63" a="1"/>
  <c r="BK83" i="63" s="1"/>
  <c r="BN83" i="63"/>
  <c r="BN22" i="63"/>
  <c r="BK22" i="63" a="1"/>
  <c r="BK22" i="63" s="1"/>
  <c r="BN39" i="63"/>
  <c r="BK39" i="63" a="1"/>
  <c r="BK39" i="63" s="1"/>
  <c r="BN84" i="63"/>
  <c r="BK84" i="63" a="1"/>
  <c r="BK84" i="63" s="1"/>
  <c r="BN49" i="63"/>
  <c r="BK49" i="63" a="1"/>
  <c r="BK49" i="63" s="1"/>
  <c r="BK26" i="63" a="1"/>
  <c r="BK26" i="63" s="1"/>
  <c r="BN26" i="63"/>
  <c r="BN30" i="63"/>
  <c r="BK30" i="63" a="1"/>
  <c r="BK30" i="63" s="1"/>
  <c r="BM109" i="63"/>
  <c r="BO9" i="55" a="1"/>
  <c r="BO9" i="55" s="1"/>
  <c r="AG109" i="59"/>
  <c r="AB109" i="58"/>
  <c r="J39" i="66"/>
  <c r="BN14" i="63"/>
  <c r="BQ109" i="55"/>
  <c r="J115" i="66"/>
  <c r="F9" i="46"/>
  <c r="R8" i="46"/>
  <c r="N9" i="46"/>
  <c r="BN10" i="63"/>
  <c r="AB109" i="63"/>
  <c r="BN9" i="63"/>
  <c r="B21" i="31"/>
  <c r="AG109" i="54"/>
  <c r="AJ9" i="54"/>
  <c r="AJ109" i="54" s="1"/>
  <c r="AD109" i="55"/>
  <c r="B20" i="31"/>
  <c r="BL109" i="55"/>
  <c r="J38" i="66"/>
  <c r="C26" i="67" l="1"/>
  <c r="D26" i="67" s="1"/>
  <c r="S17" i="67"/>
  <c r="BK8" i="63" a="1"/>
  <c r="BK8" i="63" s="1"/>
  <c r="BN8" i="63"/>
  <c r="R9" i="46"/>
  <c r="BN109" i="63"/>
  <c r="BR109" i="55"/>
  <c r="R17" i="67"/>
  <c r="O17" i="67"/>
  <c r="Q17" i="67"/>
  <c r="B11" i="67"/>
  <c r="C27" i="67"/>
  <c r="C28" i="67"/>
  <c r="J116" i="66"/>
  <c r="E6" i="31"/>
  <c r="B22" i="31"/>
  <c r="S18" i="67" l="1"/>
  <c r="T27" i="67"/>
  <c r="T26" i="67"/>
  <c r="T28" i="67"/>
  <c r="K26" i="67"/>
  <c r="F30" i="66"/>
  <c r="F31" i="66"/>
  <c r="J4" i="31"/>
  <c r="I4" i="31"/>
  <c r="C4" i="31"/>
  <c r="L4" i="31"/>
  <c r="M4" i="31"/>
  <c r="C21" i="31"/>
  <c r="O4" i="31"/>
  <c r="N4" i="31"/>
  <c r="C19" i="31"/>
  <c r="C20" i="31"/>
  <c r="C3" i="31"/>
  <c r="K4" i="31"/>
  <c r="N17" i="67"/>
  <c r="T17" i="67"/>
  <c r="P17" i="67"/>
  <c r="C11" i="67"/>
  <c r="D11" i="67" s="1"/>
  <c r="T29" i="67" l="1"/>
  <c r="J31" i="66" s="1"/>
  <c r="I5" i="31"/>
  <c r="F23" i="66"/>
  <c r="C5" i="31"/>
  <c r="C22" i="31"/>
  <c r="F19" i="31" s="1"/>
  <c r="C29" i="67"/>
  <c r="G26" i="67" s="1"/>
  <c r="H26" i="67" s="1"/>
  <c r="F29" i="66"/>
  <c r="F32" i="66" s="1"/>
  <c r="Q18" i="67"/>
  <c r="G22" i="66" s="1"/>
  <c r="F22" i="66"/>
  <c r="P18" i="67"/>
  <c r="G25" i="66" s="1"/>
  <c r="F25" i="66"/>
  <c r="N18" i="67"/>
  <c r="AD11" i="67"/>
  <c r="AD12" i="67" s="1"/>
  <c r="F21" i="66"/>
  <c r="F24" i="66"/>
  <c r="G24" i="66"/>
  <c r="T18" i="67"/>
  <c r="F26" i="66"/>
  <c r="J26" i="67" l="1"/>
  <c r="G26" i="66"/>
  <c r="F22" i="31"/>
  <c r="E5" i="31" s="1"/>
  <c r="F20" i="31"/>
  <c r="F21" i="31"/>
  <c r="E11" i="67"/>
  <c r="D20" i="31"/>
  <c r="D21" i="31"/>
  <c r="D19" i="31"/>
  <c r="F27" i="66"/>
  <c r="AD14" i="67"/>
  <c r="AD15" i="67"/>
  <c r="P26" i="67" l="1"/>
  <c r="AD18" i="67"/>
  <c r="AD17" i="67"/>
  <c r="G19" i="31"/>
  <c r="I19" i="31" s="1"/>
  <c r="J19" i="31" s="1"/>
  <c r="G21" i="31"/>
  <c r="I21" i="31" s="1"/>
  <c r="J21" i="31" s="1"/>
  <c r="G20" i="31"/>
  <c r="G22" i="31"/>
  <c r="H20" i="31" s="1"/>
  <c r="D22" i="31"/>
  <c r="F17" i="67" l="1"/>
  <c r="G17" i="67" s="1"/>
  <c r="D17" i="67"/>
  <c r="H22" i="31"/>
  <c r="E8" i="31"/>
  <c r="H19" i="31"/>
  <c r="H21" i="31"/>
  <c r="I20" i="31"/>
  <c r="J20" i="31" s="1"/>
  <c r="D27" i="67" l="1"/>
  <c r="R18" i="67"/>
  <c r="G23" i="66" s="1"/>
  <c r="E17" i="67"/>
  <c r="O18" i="67"/>
  <c r="G21" i="66" s="1"/>
  <c r="G27" i="66" s="1"/>
  <c r="P21" i="31"/>
  <c r="R21" i="31" s="1"/>
  <c r="L21" i="31"/>
  <c r="O21" i="31" s="1"/>
  <c r="P19" i="31"/>
  <c r="R19" i="31" s="1"/>
  <c r="L19" i="31"/>
  <c r="P20" i="31"/>
  <c r="R20" i="31" s="1"/>
  <c r="L20" i="31"/>
  <c r="I22" i="31"/>
  <c r="N19" i="31" s="1"/>
  <c r="G27" i="67" l="1"/>
  <c r="G28" i="67"/>
  <c r="T19" i="31"/>
  <c r="U19" i="31" s="1"/>
  <c r="O19" i="31"/>
  <c r="Q19" i="31" s="1"/>
  <c r="M19" i="31"/>
  <c r="L22" i="31"/>
  <c r="P22" i="31"/>
  <c r="R22" i="31" s="1"/>
  <c r="O20" i="31"/>
  <c r="T20" i="31"/>
  <c r="G29" i="66"/>
  <c r="O22" i="31" l="1"/>
  <c r="O10" i="31"/>
  <c r="G29" i="67"/>
  <c r="F29" i="67" s="1"/>
  <c r="D29" i="67"/>
  <c r="J17" i="67" s="1"/>
  <c r="G30" i="66"/>
  <c r="G31" i="66"/>
  <c r="T22" i="31"/>
  <c r="U20" i="31"/>
  <c r="Q20" i="31"/>
  <c r="T21" i="31"/>
  <c r="U21" i="31" s="1"/>
  <c r="Q21" i="31"/>
  <c r="E26" i="67"/>
  <c r="U22" i="31" l="1"/>
  <c r="Q13" i="31"/>
  <c r="Q8" i="31"/>
  <c r="E27" i="67"/>
  <c r="F11" i="67"/>
  <c r="G11" i="67"/>
  <c r="G32" i="66"/>
  <c r="E28" i="67"/>
  <c r="E29" i="67" s="1"/>
  <c r="J19" i="66"/>
  <c r="R26" i="67"/>
  <c r="U26" i="67"/>
  <c r="V26" i="67" s="1"/>
  <c r="Q22" i="31"/>
  <c r="O11" i="31" s="1"/>
  <c r="H28" i="67" l="1"/>
  <c r="H27" i="67"/>
  <c r="K17" i="67"/>
  <c r="H29" i="67" l="1"/>
  <c r="I29" i="67" s="1"/>
  <c r="J28" i="67"/>
  <c r="K28" i="67" s="1"/>
  <c r="J27" i="67"/>
  <c r="J29" i="67" l="1"/>
  <c r="C17" i="67" s="1"/>
  <c r="I28" i="67"/>
  <c r="I26" i="67"/>
  <c r="L26" i="67" s="1"/>
  <c r="I27" i="67"/>
  <c r="K11" i="67"/>
  <c r="J20" i="66" s="1"/>
  <c r="K27" i="67"/>
  <c r="J21" i="66" l="1"/>
  <c r="O26" i="67"/>
  <c r="L28" i="67" s="1"/>
  <c r="K29" i="67"/>
  <c r="L11" i="67"/>
  <c r="Q26" i="67"/>
  <c r="S26" i="67" s="1"/>
  <c r="P28" i="67" l="1"/>
  <c r="Q28" i="67" s="1"/>
  <c r="S28" i="67" s="1"/>
  <c r="U28" i="67" s="1"/>
  <c r="V28" i="67" s="1"/>
  <c r="L29" i="67"/>
  <c r="P29" i="67" s="1"/>
  <c r="N11" i="67" s="1"/>
  <c r="L27" i="67"/>
  <c r="P27" i="67" s="1"/>
  <c r="Q27" i="67" s="1"/>
  <c r="S27" i="67" s="1"/>
  <c r="M11" i="67" l="1"/>
  <c r="U27" i="67"/>
  <c r="V27" i="67" s="1"/>
  <c r="V29" i="67" s="1"/>
  <c r="R27" i="67"/>
  <c r="J22" i="66"/>
  <c r="Q29" i="67"/>
  <c r="S29" i="67" s="1"/>
  <c r="O11" i="67" s="1"/>
  <c r="N26" i="67"/>
  <c r="M26" i="67"/>
  <c r="R28" i="67"/>
  <c r="U29" i="67" l="1"/>
  <c r="P11" i="67" s="1"/>
  <c r="R29" i="67"/>
  <c r="J23" i="66" s="1"/>
  <c r="J32" i="66" l="1"/>
  <c r="J33" i="6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Q8" authorId="0" shapeId="0" xr:uid="{3A8C5A70-311E-C441-919F-1FF54CAB44C5}">
      <text>
        <r>
          <rPr>
            <b/>
            <sz val="14"/>
            <color rgb="FF000000"/>
            <rFont val="Tahoma"/>
            <family val="2"/>
          </rPr>
          <t>Attention : Le total des ressources prévisionnelles doit être égal ou inférieur au coût total du projet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<sst xmlns="http://schemas.openxmlformats.org/spreadsheetml/2006/main" count="903" uniqueCount="468">
  <si>
    <t>STRATEGIE REGIONALE GUADELOUPE FEADER 2023-2027</t>
  </si>
  <si>
    <t>SAISIR L'INTITULE DE L'OPERATION</t>
  </si>
  <si>
    <t>SAISIR LE NUMERO DU DOSSIER</t>
  </si>
  <si>
    <t>SAISIR LE PRENOM ET LE NOM DU BENEFICIAIRE</t>
  </si>
  <si>
    <t>Mesure 73.03 : Investissements dans les entreprises agricoles (« off farm »)</t>
  </si>
  <si>
    <t xml:space="preserve">Plan de financement prévisionnel </t>
  </si>
  <si>
    <t>version 10 - Février 2026</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</si>
  <si>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</si>
  <si>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</si>
  <si>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</si>
  <si>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r>
      <t xml:space="preserve">Accueil
</t>
    </r>
    <r>
      <rPr>
        <sz val="12"/>
        <color rgb="FFFF0000"/>
        <rFont val="Calibri"/>
        <family val="2"/>
        <scheme val="minor"/>
      </rPr>
      <t>Saisir l'intitulé de l'opération, le numéro de dossier, le prénom et le nom du bénéficiaire dans les lignes dédiées (lignes 9 à 11).</t>
    </r>
  </si>
  <si>
    <t>Présentation des postes de dépense et des types d'actions - onglet 0 :
L'onglet "0-Présentation poste-typeaction" vise à faciliter la compréhension du projet, et permet de regrouper différentes dépenses par poste de dépense et par type d'action. Cet onglet est à remplir en précisant, pour chaque poste de dépense qui sera par la suite saisi dans les onglets 1 à 6, le type d'action auquel il se rattache et ses modalités de prise en compte (soit au réel, soit par application d'une option de coûts simplifiés). Le poste de dépense correspond à l'intitulé des onglets 1 à 6. Le type d'action correspond aux actions éligibles à la notice. 
Si un type d'action est concerné par plusieurs postes de dépenses, saisir autant de lignes que de postes de dépenses pour ce type daction.
Exemple:
Type d'action / Modalités de prise en compte / Poste de dépense (Onglets 1 à 6)
1) Mise en oeuvre  / Au réel / 1 - Investissements
2) Mise en oeuvre  / Au forfait / 6 - Taux forfaitaire
Les lignes grises vous montrent :
- Les différents types d'actions éligibles ;
- Les différentes modalités possibles de présenter chaque poste de dépense (Au réel/Au forfait) ;
- Les différents postes de dépenses éligibles (cf. menu déroulant).
Elles ne doivent pas être saisies, elles servent d'exemple.
Les lignes blanches doivent être saisies et montrent en synthèse à l'administration quels sont :
- Les types d'actions présentés ;
- La modalité utilisée pour présenter chaque poste de dépense (Au réel/Au forfait) ;
- Les différents postes de dépenses présentés.
Se référer à la notice pour identifier les modalités (Au réel/Au forfait) possibles par postes de dépenses.</t>
  </si>
  <si>
    <r>
      <rPr>
        <b/>
        <sz val="12"/>
        <color theme="1"/>
        <rFont val="Calibri"/>
        <family val="2"/>
        <scheme val="minor"/>
      </rPr>
      <t>Dépenses prévisionnelles - onglets 1 à 6 :</t>
    </r>
    <r>
      <rPr>
        <sz val="12"/>
        <color theme="1"/>
        <rFont val="Calibri"/>
        <family val="2"/>
        <scheme val="minor"/>
      </rPr>
      <t xml:space="preserve">
</t>
    </r>
    <r>
      <rPr>
        <sz val="12"/>
        <color rgb="FFFF0000"/>
        <rFont val="Calibri"/>
        <family val="2"/>
        <scheme val="minor"/>
      </rPr>
      <t xml:space="preserve">Ces onglets sont à compléter uniquement si vous êtes concernés par le poste de dépense en question.
</t>
    </r>
    <r>
      <rPr>
        <sz val="12"/>
        <color theme="1"/>
        <rFont val="Calibri"/>
        <family val="2"/>
        <scheme val="minor"/>
      </rPr>
      <t xml:space="preserve">Pour chaque poste de dépense prévisionnelle (onglets 1 à 5), se positionner sur l'onglet correspondant et renseigner une ligne complète par dépense dans le tableau :
- chaque ligne correspond à </t>
    </r>
    <r>
      <rPr>
        <u/>
        <sz val="12"/>
        <color theme="1"/>
        <rFont val="Calibri"/>
        <family val="2"/>
        <scheme val="minor"/>
      </rPr>
      <t>une</t>
    </r>
    <r>
      <rPr>
        <sz val="12"/>
        <color theme="1"/>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bleus clair ne sont pas à saisir et sont calculées à partir des informations saisies. </t>
    </r>
    <r>
      <rPr>
        <b/>
        <sz val="12"/>
        <color rgb="FFFF0000"/>
        <rFont val="Calibri"/>
        <family val="2"/>
        <scheme val="minor"/>
      </rPr>
      <t xml:space="preserve">
</t>
    </r>
    <r>
      <rPr>
        <sz val="12"/>
        <rFont val="Calibri"/>
        <family val="2"/>
        <scheme val="minor"/>
      </rPr>
      <t xml:space="preserve">- Sur chaque onglet, une ligne grisée vous servira d'exemple. Elle est pré-renseignée afin de vous guider dans la saisie des lignes de dépenses.
</t>
    </r>
  </si>
  <si>
    <r>
      <rPr>
        <b/>
        <sz val="12"/>
        <color theme="1"/>
        <rFont val="Calibri"/>
        <family val="2"/>
        <scheme val="minor"/>
      </rPr>
      <t>Synthèse des dépenses du bénéficiaire - onglet "Syn pf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</si>
  <si>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Synthèse des dépenses instruites - onglet "Syn pf instructeur"</t>
    </r>
    <r>
      <rPr>
        <sz val="12"/>
        <color theme="1"/>
        <rFont val="Calibri"/>
        <family val="2"/>
        <scheme val="minor"/>
      </rPr>
      <t xml:space="preserve">
Cet onglet est entièrement réservé à l'administration.</t>
    </r>
  </si>
  <si>
    <t>Rappels généraux et points de vigilance</t>
  </si>
  <si>
    <t xml:space="preserve">.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mieux disant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
</t>
  </si>
  <si>
    <t>Rappels réglementaires</t>
  </si>
  <si>
    <t>Les forfaits, barèmes et coûts unitaires qu'il vous sera demandé de sélectionner sont ceux applicables (réglementairement en vigueur) à la date de réalisation de la dépense, ou à celle de dépôt du dossier si ignorée. Ces montants seront revus au regard des éléments portés à connaissance du service instructeur lors du dépôt d'une demande de paiement.</t>
  </si>
  <si>
    <t>Présentation des types d'actions et des postes de dépenses pour le dispositif 73.03</t>
  </si>
  <si>
    <t>Type d'action</t>
  </si>
  <si>
    <t>Onglet 
(Poste de dépense)</t>
  </si>
  <si>
    <t>Modalités de prise en compte</t>
  </si>
  <si>
    <t>Référentiel des listes déroulantes pour les types d'action (onglets 1 à 6 + synthèses)</t>
  </si>
  <si>
    <t>Postes de dépenses et types d'actions pour le dispositif 73.03</t>
  </si>
  <si>
    <r>
      <t xml:space="preserve">Investissements matériels et immatériels liés à la commercialisation des produits agricoles, l'introduction de technologies et procédures - </t>
    </r>
    <r>
      <rPr>
        <b/>
        <sz val="11"/>
        <color rgb="FF0070C0"/>
        <rFont val="Calibri"/>
        <family val="2"/>
        <scheme val="minor"/>
      </rPr>
      <t>Investissements commercialisation, technologies, procédures</t>
    </r>
  </si>
  <si>
    <t>Investissements commercialisation, technologies, procédures</t>
  </si>
  <si>
    <r>
      <t xml:space="preserve">Investissements liés à la filière équine (production et/ou valorisation des équidés, projets d'investissement, etc.) - </t>
    </r>
    <r>
      <rPr>
        <b/>
        <sz val="11"/>
        <color rgb="FF0070C0"/>
        <rFont val="Calibri"/>
        <family val="2"/>
        <scheme val="minor"/>
      </rPr>
      <t>Investissements équins</t>
    </r>
  </si>
  <si>
    <t>Investissements équins</t>
  </si>
  <si>
    <r>
      <t xml:space="preserve">Investissements liés à la filière forêt-bois (travaux sylvicoles, première transformation des bois, commercialisation, etc.) - </t>
    </r>
    <r>
      <rPr>
        <b/>
        <sz val="11"/>
        <color rgb="FF0070C0"/>
        <rFont val="Calibri"/>
        <family val="2"/>
        <scheme val="minor"/>
      </rPr>
      <t>Investissements forêt-bois</t>
    </r>
  </si>
  <si>
    <t>Investissements forêt-bois</t>
  </si>
  <si>
    <t>Exemples</t>
  </si>
  <si>
    <t xml:space="preserve">Saisir vos choix dans les cases blanches à l'aide des menus déroulants.
La colonne C se complète automatiquement en fonction du poste de dépense sélectionné en colonne D par rapport aux modalités de prise en compte possibles.
</t>
  </si>
  <si>
    <t>Investissements matériels et immatériels</t>
  </si>
  <si>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</si>
  <si>
    <t>Partie à remplir par le bénéficiaire - Investissements matériels et immatériels (justifiées par devis ou justificatifs équivalents)</t>
  </si>
  <si>
    <t>Partie réservée à l'administration - Instruction des dépenses d'investissements matériels et immatériels (justifiées par devis ou justificatifs équivalents)</t>
  </si>
  <si>
    <t>Numéro de la dépense</t>
  </si>
  <si>
    <t>Description de la dépense</t>
  </si>
  <si>
    <t>Taux d'affectation à l'opération</t>
  </si>
  <si>
    <t>S'agit-il d'un achat de terrain hors terrain à des fins de protection de l’environnement et de préservation des sols riches en carbone, ou terrain pour de jeunes agriculteurs acquis au moyen d’instrument financier?</t>
  </si>
  <si>
    <t>Type d'action concerné</t>
  </si>
  <si>
    <t>Auto-construction</t>
  </si>
  <si>
    <t>Présence d'un marché public</t>
  </si>
  <si>
    <t>Seuil du marché public</t>
  </si>
  <si>
    <t>Quantité / Poids / Surface / Autre</t>
  </si>
  <si>
    <t>Unité dans laquelle s'exprime la quantité / le montant</t>
  </si>
  <si>
    <t>Nombre de pièces estimative des dépenses jointes</t>
  </si>
  <si>
    <t>Dénomination du fournisseur retenu</t>
  </si>
  <si>
    <t>Référence du justificatif retenu</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</si>
  <si>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</si>
  <si>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</si>
  <si>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</si>
  <si>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</si>
  <si>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</si>
  <si>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</si>
  <si>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</si>
  <si>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</si>
  <si>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</si>
  <si>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</si>
  <si>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</si>
  <si>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</si>
  <si>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</si>
  <si>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</si>
  <si>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</si>
  <si>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Unité dans laquelle s'exprime la quantité/ le montant</t>
  </si>
  <si>
    <t>Dénomination du fournisseur</t>
  </si>
  <si>
    <t>Référence du justificatif</t>
  </si>
  <si>
    <t xml:space="preserve">Dénomination du fournisseur </t>
  </si>
  <si>
    <t xml:space="preserve">Référence du justificatif </t>
  </si>
  <si>
    <t>Devis retenu</t>
  </si>
  <si>
    <t>Justificatif(s) appropriés joints</t>
  </si>
  <si>
    <t xml:space="preserve">Montant raisonnable HT </t>
  </si>
  <si>
    <t xml:space="preserve">Montant raisonnable TVA </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</si>
  <si>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</si>
  <si>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</si>
  <si>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</si>
  <si>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</si>
  <si>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</si>
  <si>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</si>
  <si>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</si>
  <si>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</si>
  <si>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</si>
  <si>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</si>
  <si>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</si>
  <si>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</si>
  <si>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family val="2"/>
        <scheme val="minor"/>
      </rPr>
      <t>Le plafond de l'achat de terrain ne s'applique que pour la somme des lignes pour lesquelles la réponse est "Oui".</t>
    </r>
  </si>
  <si>
    <t>(nom du type d'action à sélectionner dans le menu déroulant, en cohérence avec les éléments saisis dans l'onglet 0)</t>
  </si>
  <si>
    <t>(s'agit-il d'une dépense/d'un devis retenu pour l'auto-construction?
Réponse à sélectionner dans le menu déroulant)</t>
  </si>
  <si>
    <r>
      <t xml:space="preserve">(absence ou type de marché public à sélectionner dans le menu déroulant)
</t>
    </r>
    <r>
      <rPr>
        <b/>
        <i/>
        <sz val="11"/>
        <color rgb="FFFF0000"/>
        <rFont val="Calibri"/>
        <family val="2"/>
        <scheme val="minor"/>
      </rPr>
      <t>Si oui, renseigner l'onglet "Liste MP"</t>
    </r>
  </si>
  <si>
    <t>Pour les marchés publics de travaux ou de fournitures et de services, la valeur est-elle supérieure aux seuils rappelés en encart ci-dessus ?</t>
  </si>
  <si>
    <t>(nombre prévu correspondant à la dépense)</t>
  </si>
  <si>
    <t>(unité dans laquelle s'exprime la quantité relative à la dépense)</t>
  </si>
  <si>
    <t>(se référer au nombre de pièces exigées en fonction du montant de la dépense prévisionnelle)</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</si>
  <si>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</si>
  <si>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</si>
  <si>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(montant hors taxes du devis, en euros)</t>
  </si>
  <si>
    <t>(renseigner la TVA applicable en euros, uniquement si non déduite ou non compensée. Une attestation d’absence de récupération de la TVA est alors à fournir en appui de la demande d’aide.)</t>
  </si>
  <si>
    <t>(saisie automatique)</t>
  </si>
  <si>
    <t>(montant hors taxes du devis opposable en euros)</t>
  </si>
  <si>
    <t>(à choisir dans le menu déroulant)</t>
  </si>
  <si>
    <t>(le cas échéant, pour préciser un point saillant au Service Instructeur)</t>
  </si>
  <si>
    <t>(report automatique de la demande. Corriger les informations des cellules selon les modalités d'instruction)</t>
  </si>
  <si>
    <r>
      <t xml:space="preserve">(report automatique de la demande. Corriger les informations des cellules selon les modalités d'instruction)
</t>
    </r>
    <r>
      <rPr>
        <b/>
        <i/>
        <sz val="11"/>
        <color rgb="FFFF0000"/>
        <rFont val="Calibri"/>
        <family val="2"/>
        <scheme val="minor"/>
      </rPr>
      <t>Si oui, contrôler l'onglet "Liste MP"</t>
    </r>
  </si>
  <si>
    <t>(saisie automatique à corriger selon les modalités d'instruction)</t>
  </si>
  <si>
    <t>(nom de l'entreprise, de la structure émettrice du devis ou du justificatif de la dépense)</t>
  </si>
  <si>
    <t>(le cas échéant:
demande de dérogation pour absence de devis opposable, ou note justificative du choix du devis le plus cher jointe)</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</si>
  <si>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</si>
  <si>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</si>
  <si>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</si>
  <si>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</si>
  <si>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Exemple</t>
  </si>
  <si>
    <t>Chaînage carré</t>
  </si>
  <si>
    <t>Non</t>
  </si>
  <si>
    <t xml:space="preserve">Pas de marché public </t>
  </si>
  <si>
    <t>Non concerné</t>
  </si>
  <si>
    <t>mètre</t>
  </si>
  <si>
    <t>Fer Plus</t>
  </si>
  <si>
    <t>D230115102</t>
  </si>
  <si>
    <t xml:space="preserve">Agri Plus </t>
  </si>
  <si>
    <t>D56677777</t>
  </si>
  <si>
    <t>AgriGUA</t>
  </si>
  <si>
    <t>D230115188</t>
  </si>
  <si>
    <t>Devis 1</t>
  </si>
  <si>
    <t>Total présenté</t>
  </si>
  <si>
    <t>Total retenu</t>
  </si>
  <si>
    <r>
      <t xml:space="preserve">Partie à remplir par le bénéficiaire - Présentation des dépenses d'amortissement
</t>
    </r>
    <r>
      <rPr>
        <sz val="20"/>
        <color theme="1"/>
        <rFont val="Calibri"/>
        <family val="2"/>
        <scheme val="minor"/>
      </rPr>
      <t xml:space="preserve">Attention, sur l'intervention 73.03 les conditions d'éligibilité sont strictement limitées, référez-vous à la notice </t>
    </r>
  </si>
  <si>
    <t>Partie réservée à l'administration - Instruction des dépenses d'amortissement</t>
  </si>
  <si>
    <t>Description du bien amortissable</t>
  </si>
  <si>
    <t>Type de bien</t>
  </si>
  <si>
    <t>Lien avec l’opération</t>
  </si>
  <si>
    <t>Taux d'affectation à l'opération sur la durée présentée (%)</t>
  </si>
  <si>
    <t>Justificatif de la valeur du bien amorti</t>
  </si>
  <si>
    <t>Durée de l'opération</t>
  </si>
  <si>
    <t>Date de début d’amortissement</t>
  </si>
  <si>
    <t>Durée totale de l’amortissement</t>
  </si>
  <si>
    <t>Durée d’amortissement présentée EN JOURS</t>
  </si>
  <si>
    <t>Durée d’amortissement présentée EN ANNÉES</t>
  </si>
  <si>
    <t>Coût total de l'amortissement</t>
  </si>
  <si>
    <t>Montant de la charge d'amortissement présentée</t>
  </si>
  <si>
    <t>Justificatif de la modalité d'amortissement</t>
  </si>
  <si>
    <t>Taux d'affectation à l'opération (%)</t>
  </si>
  <si>
    <t xml:space="preserve">Coût total de l’amortissement </t>
  </si>
  <si>
    <t>Justificatif(s) approprié(s) joint(s) ?</t>
  </si>
  <si>
    <t>Montant de la charge d'amortissement éligible</t>
  </si>
  <si>
    <t>Montant écarté</t>
  </si>
  <si>
    <t xml:space="preserve">Type de dépense </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</si>
  <si>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</si>
  <si>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</si>
  <si>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</si>
  <si>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</si>
  <si>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</si>
  <si>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(évaluation de la valeur du bien par un expert indépendat)</t>
  </si>
  <si>
    <t>en année(s)</t>
  </si>
  <si>
    <t>(jj/mm/aaaa)</t>
  </si>
  <si>
    <t>(cette durée ne doit pas être supérieure à la durée de l'opération)</t>
  </si>
  <si>
    <t xml:space="preserve">
(saisie automatique)
</t>
  </si>
  <si>
    <t>(montant de la charge d'amortissement pour la durée totale d'amortissement du matériel)</t>
  </si>
  <si>
    <t>[(coût total de l'amortissement / durée totale de l'amortissement) x durée d'amortissement présentée ] x taux d'affectation à l'opération</t>
  </si>
  <si>
    <t>(plan d'amortissement prévisionnel, attestation sur l’honneur du bénéficiaire qui atteste que le bien amorti n’a pas fait l’objet de subventions publiques, etc.)</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</si>
  <si>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</si>
  <si>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</si>
  <si>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Robot agricole</t>
  </si>
  <si>
    <t>Neuf</t>
  </si>
  <si>
    <t>Robot neuf pour l'exploitation</t>
  </si>
  <si>
    <t>Bilan comptable</t>
  </si>
  <si>
    <t>2</t>
  </si>
  <si>
    <t>20/01/2026</t>
  </si>
  <si>
    <t>8</t>
  </si>
  <si>
    <t>Attestation sur l'honneur</t>
  </si>
  <si>
    <r>
      <t xml:space="preserve">Partie à remplir par le bénéficiaire - Frais généraux </t>
    </r>
    <r>
      <rPr>
        <sz val="20"/>
        <color theme="1"/>
        <rFont val="Calibri"/>
        <family val="2"/>
        <scheme val="minor"/>
      </rPr>
      <t>(selon les modalités définies dans la notice)</t>
    </r>
    <r>
      <rPr>
        <b/>
        <sz val="20"/>
        <color theme="1"/>
        <rFont val="Calibri"/>
        <family val="2"/>
        <scheme val="minor"/>
      </rPr>
      <t xml:space="preserve">
Attention, les frais généraux sont plafonnés à 10% du montant total des dépenses éligibles</t>
    </r>
  </si>
  <si>
    <r>
      <t>Partie réservée à l'administration - Instruction des frais généraux</t>
    </r>
    <r>
      <rPr>
        <sz val="20"/>
        <color theme="1"/>
        <rFont val="Calibri"/>
        <family val="2"/>
        <scheme val="minor"/>
      </rPr>
      <t xml:space="preserve"> (selon les modalités définies dans la notice)</t>
    </r>
  </si>
  <si>
    <t>Montant raisonnable TVA</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</si>
  <si>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</si>
  <si>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</si>
  <si>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t>
  </si>
  <si>
    <t>Etude de faisabilité</t>
  </si>
  <si>
    <t>euro</t>
  </si>
  <si>
    <t>Pas de marché public</t>
  </si>
  <si>
    <t>Etude de faisabilité préalable à l'opération.
Choix du devis le plus cher</t>
  </si>
  <si>
    <t>Oui</t>
  </si>
  <si>
    <t>Partie à remplir par le bénéficiaire - Frais de personnel</t>
  </si>
  <si>
    <t>Partie réservée à l'administration - Instruction des dépenses de frais de personnel</t>
  </si>
  <si>
    <t>Description de l'intervention/de la mission</t>
  </si>
  <si>
    <t>Nom de l'intervenant</t>
  </si>
  <si>
    <t>Qualification de l'intervenant</t>
  </si>
  <si>
    <t>Contrat de travail</t>
  </si>
  <si>
    <t>Justificatif des frais salariaux présenté</t>
  </si>
  <si>
    <t>Frais salariaux moyens par mois en euros</t>
  </si>
  <si>
    <t>Nombre de mois sur la période de réalisation du projet</t>
  </si>
  <si>
    <t>Taux d'affectation sur le projet</t>
  </si>
  <si>
    <t>Justificatif du taux d'affectation présenté</t>
  </si>
  <si>
    <t>Montant des frais salariaux liés à l'opération présentés</t>
  </si>
  <si>
    <t>Description de l'intervention</t>
  </si>
  <si>
    <t xml:space="preserve">Frais salariaux moyens par mois en euros </t>
  </si>
  <si>
    <t>Montant éligible</t>
  </si>
  <si>
    <t>(nature du travail ou de la mission à réaliser sur l'opération.
Ex : animation, gestion, études…)</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</si>
  <si>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</si>
  <si>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</si>
  <si>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</si>
  <si>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rPr>
        <i/>
        <sz val="11"/>
        <color rgb="FF000000"/>
        <rFont val="Calibri"/>
        <family val="2"/>
        <scheme val="minor"/>
      </rPr>
      <t xml:space="preserve">(fiche de paie, journal de paie, déclaration sociale nominative (DSN), ou document probant équivalent)
</t>
    </r>
    <r>
      <rPr>
        <b/>
        <i/>
        <sz val="11"/>
        <color rgb="FF000000"/>
        <rFont val="Calibri"/>
        <family val="2"/>
        <scheme val="minor"/>
      </rPr>
      <t xml:space="preserve">Voir la note de bifage pour l'anonymisation des données personnelles </t>
    </r>
  </si>
  <si>
    <t>salaire brut mensuel moyen sur la période de réalisation du projet</t>
  </si>
  <si>
    <t>charges patronales mensuelles moyennes sur la période de réalisation du projet</t>
  </si>
  <si>
    <t>total mensuel moyen sur la période de réalisation du projet</t>
  </si>
  <si>
    <t>Nombre de mois pour la réalisation du projet</t>
  </si>
  <si>
    <t xml:space="preserve">(% d'affectation du personnel au projet éligible au FEADER)
</t>
  </si>
  <si>
    <t>(fiche de poste, lettre de mission, contrat de travail)</t>
  </si>
  <si>
    <t>(saisie automatique
base de calcul: coût horaire*temps de travail prévu sur l'opération)
Attention, la cellule affichera 0 si le taux d'affectation sur le projet est inférieur à 15%</t>
  </si>
  <si>
    <t>Salaire brut mensuel moyen
(report automatique de la demande. Corriger les informations des cellules selon les modalités d'instruction)</t>
  </si>
  <si>
    <t>Charges patronales mensuelles moyennes
(report automatique de la demande. Corriger les informations des cellules selon les modalités d'instruction)</t>
  </si>
  <si>
    <t>Total mensuel moyen
(report automatique de la demande. Corriger les informations des cellules selon les modalités d'instruction)</t>
  </si>
  <si>
    <t>Nombre de mois pour la réalisation du projet 
(report automatique de la demande. Corriger les informations des cellules selon les modalités d'instruction)</t>
  </si>
  <si>
    <t>Animation - action 1 - année 2022</t>
  </si>
  <si>
    <t>Céline DURAND</t>
  </si>
  <si>
    <t>Chargée de mission</t>
  </si>
  <si>
    <t>fiche de paie</t>
  </si>
  <si>
    <t>Agent recruté pour la mission</t>
  </si>
  <si>
    <t>Test mise en forme</t>
  </si>
  <si>
    <r>
      <t xml:space="preserve">Partie à remplir par le bénéficiaire - Contributions en nature
</t>
    </r>
    <r>
      <rPr>
        <sz val="20"/>
        <color theme="1"/>
        <rFont val="Calibri"/>
        <family val="2"/>
        <scheme val="minor"/>
      </rPr>
      <t xml:space="preserve">Attention, sur l'intervention 73.03 les conditions d'éligibilité sont strictement limitées, référez-vous à la notice </t>
    </r>
  </si>
  <si>
    <t>Partie réservée à l'administration - Instruction des contributions en nature</t>
  </si>
  <si>
    <t>Description de la contribution</t>
  </si>
  <si>
    <t>Est-ce une dépense en auto-construction ?</t>
  </si>
  <si>
    <t xml:space="preserve">Nombre d'heures passées en auto-construction </t>
  </si>
  <si>
    <t>Valeur de l'auto-construction</t>
  </si>
  <si>
    <t>Taux d'affectation à l'opération (%) hors auto-construction</t>
  </si>
  <si>
    <t>Justificatif d'affectation à l'opération présenté - hors auto-construction</t>
  </si>
  <si>
    <t>Valeur de la contribution, en euros, hors auto-construction</t>
  </si>
  <si>
    <t>Justificatif de valeur présenté</t>
  </si>
  <si>
    <t>Montant présenté, en euros</t>
  </si>
  <si>
    <t>Type de dépense</t>
  </si>
  <si>
    <t>(nature de la contribution apportée à l'opération.
Ex: terrain, bien immeuble, équipement…)</t>
  </si>
  <si>
    <t>(Cette dépense correspond-elle à des heures consacrées par le porteur de projet pour auto-construire une partie de son projet ?)
Pour information, cette dépense est plafonnée à 50% du coût HT des matériaux et autres dépenses en auto-construction présentés dans l'onglet investissement)
Réponse à sélectionner dans le menu déroulant)</t>
  </si>
  <si>
    <t>A renseigner  uniquement pour les dépenses en auto-construction</t>
  </si>
  <si>
    <t>(saisie automatique  sur la base du SMIC horaire brut du 01/01/1016 (=12,02€). Ne concerne que  les dépenses en auto-construction)</t>
  </si>
  <si>
    <t xml:space="preserve">(Si la dépense est hors auto-construction et est affectée partiellement à l'opération, préciser le taux de proratisation retenu ex: 50%. 
Si la dépense est hors auto-construction et intégralement liée à l'opération, préciser 100%) </t>
  </si>
  <si>
    <t>(ex: attestation d’affectation du bien à l’opération…)</t>
  </si>
  <si>
    <t>(montant unitaire de la contribution  applicable en euros, hors auto-construction )</t>
  </si>
  <si>
    <t>(pour les terrains et biens immeubles: certificat d’un expert indépendant qualifié,
pour les services, biens d’équipement ou de matières premières: prix catalogue, devis,…</t>
  </si>
  <si>
    <t>Construction</t>
  </si>
  <si>
    <t>Salle de réunion</t>
  </si>
  <si>
    <t>Attestation</t>
  </si>
  <si>
    <t>devis</t>
  </si>
  <si>
    <t>Partie à remplir par le bénéficiaire - Dépenses couvertes par application d'une option de coûts simplifiés - taux forfaitaire</t>
  </si>
  <si>
    <t>Partie réservée à l'administration - Instruction des dépenses couvertes par application d'une option de coûts simplifiés - taux forfaitaire</t>
  </si>
  <si>
    <t>Dépenses indirectes de l'opération prises en compte par application d'un taux forfaitaire sur les frais de personnel</t>
  </si>
  <si>
    <t xml:space="preserve">Partie réservée à l'administration - Instruction des dépenses de l'opération autres que les dépenses directes de personnel pris en compte par application d'un taux forfaitaire </t>
  </si>
  <si>
    <t xml:space="preserve">Nature des dépenses servant de base de calcul </t>
  </si>
  <si>
    <t>Montant des dépenses servant de base de calcul</t>
  </si>
  <si>
    <t xml:space="preserve">Montant des dépenses indirectes, en euros </t>
  </si>
  <si>
    <t>OCS sélectionnée par le porteur</t>
  </si>
  <si>
    <t xml:space="preserve">Montant de l'OCS sollicitée par le bénéficiaire </t>
  </si>
  <si>
    <t>Des marchés publics sont-ils prévus / déjà passés sur ce poste de dépense ?</t>
  </si>
  <si>
    <t>Commentaire(s)</t>
  </si>
  <si>
    <t>OCS sélectionnée par l'instructeur</t>
  </si>
  <si>
    <t>Montant de l'OCS éligible</t>
  </si>
  <si>
    <t xml:space="preserve">(dépenses de personnel de l'opération)
</t>
  </si>
  <si>
    <t>(saisie automatique sur la base des informations déclarées dans les onglets précédents)</t>
  </si>
  <si>
    <t>(saisie automatique, par application du taux forfaitaire de 15% des frais de personnel afin de couvrir les coûts indirects de l'opération)</t>
  </si>
  <si>
    <t>(type d'action à sélectionner dans le menu déroulant, en cohérence avec les éléments saisis dans l'onglet 0)</t>
  </si>
  <si>
    <t>(ne retenir qu'une seule OCS en précisant le montant du taux forfaitaire choisi)</t>
  </si>
  <si>
    <t>Si oui, renseigner l'onglet "Liste MP"</t>
  </si>
  <si>
    <t>(toute précision pertinente le cas échéant pour la compréhension de l'action prévue...)</t>
  </si>
  <si>
    <t>(report automatique de la demande. Corriger les informations des cellules selon les modalités d'instruction</t>
  </si>
  <si>
    <t>( Ne répondre OUI qu'à un type d'OCS  )</t>
  </si>
  <si>
    <t>Si oui, contrôler l'onglet "Liste MP"</t>
  </si>
  <si>
    <t>Exemple : Frais de personnel</t>
  </si>
  <si>
    <t xml:space="preserve">Filière équine </t>
  </si>
  <si>
    <t>OUI</t>
  </si>
  <si>
    <r>
      <rPr>
        <b/>
        <sz val="11"/>
        <rFont val="Calibri"/>
        <family val="2"/>
        <scheme val="minor"/>
      </rPr>
      <t>Base de calcul :</t>
    </r>
    <r>
      <rPr>
        <sz val="11"/>
        <rFont val="Calibri"/>
        <family val="2"/>
        <scheme val="minor"/>
      </rPr>
      <t xml:space="preserve"> Frais de personnel (15%)
</t>
    </r>
    <r>
      <rPr>
        <b/>
        <sz val="11"/>
        <rFont val="Calibri"/>
        <family val="2"/>
        <scheme val="minor"/>
      </rPr>
      <t>Afin de couvrir :</t>
    </r>
    <r>
      <rPr>
        <sz val="11"/>
        <rFont val="Calibri"/>
        <family val="2"/>
        <scheme val="minor"/>
      </rPr>
      <t xml:space="preserve"> Les coûts indirects de l'opération</t>
    </r>
  </si>
  <si>
    <t>TOTAL</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</si>
  <si>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</si>
  <si>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</si>
  <si>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</si>
  <si>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</si>
  <si>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</si>
  <si>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</si>
  <si>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</si>
  <si>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</si>
  <si>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t>Synthèse de l'opération présentée</t>
  </si>
  <si>
    <t>Montants</t>
  </si>
  <si>
    <t>Présentés</t>
  </si>
  <si>
    <t>Contrôles bloquants à résoudre avant présentation du plan de financement au service instructeur</t>
  </si>
  <si>
    <t>Clé de répartition des dépenses par poste (avant application des règles d'intervention financières)</t>
  </si>
  <si>
    <t xml:space="preserve">Poste de dépenses </t>
  </si>
  <si>
    <t>Investissements hors achat de terrain n'étant pas des terrain à des fins de protection de l’environnement et de préservation des sols riches en carbone, ou terrain pour de jeunes agriculteurs acquis au moyen d’instrument financier</t>
  </si>
  <si>
    <t>Investissements : achat de terrain hors terrain à des fins de protection de l’environnement et de préservation des sols riches en carbone, ou terrain pour de jeunes agriculteurs acquis au moyen d’instrument financier</t>
  </si>
  <si>
    <t xml:space="preserve">Frais de personnel </t>
  </si>
  <si>
    <t xml:space="preserve">Frais généraux </t>
  </si>
  <si>
    <t>Contributions en nature</t>
  </si>
  <si>
    <t>Amortissement</t>
  </si>
  <si>
    <t>Taux forfaitaire</t>
  </si>
  <si>
    <t>Montant total HT</t>
  </si>
  <si>
    <t>Montant total TVA</t>
  </si>
  <si>
    <t xml:space="preserve">Montant présenté </t>
  </si>
  <si>
    <t>Total  TTC</t>
  </si>
  <si>
    <t>Montant maximal d'aide publique (7 500 000€)
En cas de "montant maximal non respecté", le plafonnement est réalisé automatiquement dans le tableau ci-dessous.</t>
  </si>
  <si>
    <r>
      <t xml:space="preserve">Montant minimal de la demande d'aide (15 000€)
</t>
    </r>
    <r>
      <rPr>
        <b/>
        <sz val="16"/>
        <color rgb="FFFF0000"/>
        <rFont val="Calibri"/>
        <family val="2"/>
        <scheme val="minor"/>
      </rPr>
      <t>ATTENTION: Le respect de cette règle est une condition d'éligibilité du projet</t>
    </r>
  </si>
  <si>
    <t xml:space="preserve">La règle de non-profit est-elle respectée ? 
Cette règle signifie que la somme des financements pour l'opération présentée ne dépasse pas le coût total de cette dernière. </t>
  </si>
  <si>
    <r>
      <t xml:space="preserve">COMPLÉTER LES INFORMATIONS LIEES A D'AUTRES EVENTUELS FINANCEURS 
</t>
    </r>
    <r>
      <rPr>
        <sz val="25"/>
        <color theme="1"/>
        <rFont val="Calibri"/>
        <family val="2"/>
        <scheme val="minor"/>
      </rPr>
      <t xml:space="preserve">Compléter les cellules blanches ci-dessous. Le cas échéant, ajouter autant de lignes que de financeurs publics ou privés existants. 
</t>
    </r>
    <r>
      <rPr>
        <i/>
        <sz val="25"/>
        <color theme="1"/>
        <rFont val="Calibri"/>
        <family val="2"/>
        <scheme val="minor"/>
      </rPr>
      <t>(Attention, si le périmètre du projet financé est différent de celui du FEADER un échange avec le service instructeur est nécessaire avant validation de la demande d'aide)</t>
    </r>
  </si>
  <si>
    <t>Plafond règle non-profit</t>
  </si>
  <si>
    <r>
      <t xml:space="preserve">Montant du financeur </t>
    </r>
    <r>
      <rPr>
        <b/>
        <u/>
        <sz val="18"/>
        <color rgb="FFFF0000"/>
        <rFont val="Calibri"/>
        <family val="2"/>
      </rPr>
      <t xml:space="preserve">public </t>
    </r>
    <r>
      <rPr>
        <b/>
        <sz val="18"/>
        <rFont val="Calibri"/>
        <family val="2"/>
      </rPr>
      <t>autre que FEADER/Région, le cas échéant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</si>
  <si>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</si>
  <si>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</si>
  <si>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</si>
  <si>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financeur(s) privé(s)</t>
  </si>
  <si>
    <t>Les décisions d'attribution des financements privés sont-elles obtenues en date du dépôt de la demande d'aide ?</t>
  </si>
  <si>
    <t>Attention, si le montant versé par le cofinanceur porte sur un périmètre différent du projet éligible au FEADER, il ne faut renseigner ici que le montant correspondant au périmètre du projet éligible au FEADER</t>
  </si>
  <si>
    <t>Pour les opérations bénéficiant d'une aide venant d'un organisme privé, par exemple des donations ou du mécénat, saisir ce montant</t>
  </si>
  <si>
    <t>Synthèse de l'opération présentée par  type d'action</t>
  </si>
  <si>
    <t>Détail des montants prévisionnels d'aide par type d'action
(données à titre informatif ne valant ni promesse d'attribution de l'aide, ni contractualisation des montants indiqués)</t>
  </si>
  <si>
    <t>Dépenses présentées</t>
  </si>
  <si>
    <t xml:space="preserve">Dépenses présentées calculées après application du seuil </t>
  </si>
  <si>
    <t>Part du type d'action sur le total des dépenses présentées (en %)</t>
  </si>
  <si>
    <t>Taux d'Aide Publique (TAP) réglementaire du dispositif, équivalent au Taux Maximum d'Aide Publique (TMAP) le cas échéant, avant contrôle de la règle de non-profit</t>
  </si>
  <si>
    <t xml:space="preserve">Montant d'aide publique intermédiaire avant contrôle de la règle de non-profit et avant plafond de 7 500 000 € d'aide publique </t>
  </si>
  <si>
    <t xml:space="preserve">Montant d'aide publique  avant contrôle de la règle de non-profit et après plafond de 7 500 000 € le cas échéant </t>
  </si>
  <si>
    <t>Part du type d'action sur le total du montant d'aide publique avant contrôle de la règle de non-profit (en %)</t>
  </si>
  <si>
    <r>
      <t xml:space="preserve">Montant d'aide publique </t>
    </r>
    <r>
      <rPr>
        <b/>
        <sz val="16"/>
        <color rgb="FFFF0000"/>
        <rFont val="Calibri (Corps)"/>
      </rPr>
      <t>après</t>
    </r>
    <r>
      <rPr>
        <b/>
        <sz val="16"/>
        <rFont val="Calibri (Corps)"/>
      </rPr>
      <t xml:space="preserve"> contrôle de la règle de non-profit</t>
    </r>
  </si>
  <si>
    <r>
      <t xml:space="preserve">Taux d'Aide Publique (TAP) réglementaire du dispositif, </t>
    </r>
    <r>
      <rPr>
        <b/>
        <sz val="16"/>
        <color rgb="FFFF0000"/>
        <rFont val="Calibri (Corps)"/>
      </rPr>
      <t>après</t>
    </r>
    <r>
      <rPr>
        <b/>
        <sz val="16"/>
        <rFont val="Calibri (Corps)"/>
      </rPr>
      <t xml:space="preserve"> contrôle de la règle de non-profit</t>
    </r>
  </si>
  <si>
    <t>Le montant du financeur public autre que FEADER/Région prend-il en charge toute la part nationale?</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</si>
  <si>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</si>
  <si>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</si>
  <si>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</si>
  <si>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</si>
  <si>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</si>
  <si>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</si>
  <si>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</si>
  <si>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 contribution en nature</t>
  </si>
  <si>
    <t xml:space="preserve">Après applications des éventuels seuils et plafonds applicables calculés ci-dessus
Les autres plafonnements (frais généraux et achat de terrain) auront lieu à l'instruction le cas échéant </t>
  </si>
  <si>
    <r>
      <rPr>
        <b/>
        <i/>
        <sz val="16"/>
        <color rgb="FFFF0000"/>
        <rFont val="Calibri (Corps)"/>
      </rPr>
      <t>Saisir dans cette colonne le TAP applicable à chaque type d'action.</t>
    </r>
    <r>
      <rPr>
        <b/>
        <i/>
        <sz val="16"/>
        <rFont val="Calibri (Corps)"/>
      </rPr>
      <t xml:space="preserve">
Par exemple:
- 80 % pour les entreprises nouvellement créées ou les entreprises dont le chiffre d’affaires moyen des
3 dernières années précédant la demande est inférieur à 1 000 000 € ;
- 80 % pour des activités nouvelles au sein d’entreprises existantes ;
- 80 % pour les collectivités publiques et leur groupement ;
- 80 % pour les opérations situées en zone en double insularité ;
- 65 % pour les autres opérations ne respectant pas les critères précédents.
</t>
    </r>
    <r>
      <rPr>
        <b/>
        <i/>
        <sz val="16"/>
        <color rgb="FFFF0000"/>
        <rFont val="Calibri (Corps)"/>
      </rPr>
      <t xml:space="preserve">Le cas échéant, ce taux d'aide publique peut être revu à la baisse en cas de régime d'aide d'Etat. En cas de doute, vous pouvez vous référer à la notice liée à cette intervention ainsi que vous tournez vers le service instructeur. </t>
    </r>
  </si>
  <si>
    <t>TAP réglementaire du dispositif x Dépenses présentées après application du seuil</t>
  </si>
  <si>
    <t xml:space="preserve">Application du plafond de 7 500 000 € d'aide publique le cas échéant </t>
  </si>
  <si>
    <t>Cette étape permet de recalculer le montant d'aide publique dans le cas où il existe des financeurs privés externes et des contributions en nature, et que la règle de non-profit ne serait pas respectée</t>
  </si>
  <si>
    <t>Saise automatique</t>
  </si>
  <si>
    <r>
      <t xml:space="preserve">Saisie automatique en fonction des montants </t>
    </r>
    <r>
      <rPr>
        <b/>
        <sz val="16"/>
        <color rgb="FFFF0000"/>
        <rFont val="Calibri (Corps)"/>
      </rPr>
      <t>(à corriger à l'aide du menu déroulant si consigne différente et se rapprocher du service instructeur le cas échéant)</t>
    </r>
  </si>
  <si>
    <t>Montant d'aide calculé après application des RIF - Montant du financeur public autre que FEADER/Région</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</si>
  <si>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</si>
  <si>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b/>
        <sz val="16"/>
        <color rgb="FFFF0000"/>
        <rFont val="Calibri (Corps)"/>
      </rPr>
      <t>(se rapprocher du service instructeur)</t>
    </r>
  </si>
  <si>
    <t>Montant de la part nationale - le montant du financeur public autre que FEADER/Région</t>
  </si>
  <si>
    <t>Emprunt + Auto-financement</t>
  </si>
  <si>
    <t>Total des dépenses</t>
  </si>
  <si>
    <r>
      <t xml:space="preserve">Partie réservée à l'administration - Récapitulatif des dépenses de l'opération retenues à l'instruction
</t>
    </r>
    <r>
      <rPr>
        <sz val="18"/>
        <rFont val="Calibri"/>
        <family val="2"/>
        <scheme val="minor"/>
      </rPr>
      <t>Saisies automatiques à corriger selon les modalités d'instruction</t>
    </r>
  </si>
  <si>
    <r>
      <rPr>
        <b/>
        <sz val="18"/>
        <color theme="1"/>
        <rFont val="Calibri"/>
        <family val="2"/>
        <scheme val="minor"/>
      </rPr>
      <t xml:space="preserve">Indication à l'attention de l'instructeur concernant cet onglet : </t>
    </r>
    <r>
      <rPr>
        <sz val="18"/>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</si>
  <si>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</si>
  <si>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</si>
  <si>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</si>
  <si>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</si>
  <si>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</si>
  <si>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</si>
  <si>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</si>
  <si>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</si>
  <si>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</si>
  <si>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</si>
  <si>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</si>
  <si>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</si>
  <si>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</si>
  <si>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Calcul des plafonds intermédiaires pour l'achat de terrain et les frais généraux concernés par le plafond</t>
  </si>
  <si>
    <t>Montant TVA</t>
  </si>
  <si>
    <t>Montant TTC</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</si>
  <si>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</si>
  <si>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</si>
  <si>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</si>
  <si>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</si>
  <si>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</si>
  <si>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</si>
  <si>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</si>
  <si>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</si>
  <si>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Calcul plafond global</t>
  </si>
  <si>
    <t>Montant éligible hors frais généraux et hors achat de terrain (non acquis à des fins de protection de l’environnement et de préservation des sols riches en carbone, ou non acquis pour de jeunes agriculteurs au moyen d’instrument financier)</t>
  </si>
  <si>
    <t>Plafond global 20%</t>
  </si>
  <si>
    <t>INSTRUCTION DE LA DEMANDE D'AIDE</t>
  </si>
  <si>
    <t>Répartition du montant plafond</t>
  </si>
  <si>
    <t>Montant plafond des frais généraux</t>
  </si>
  <si>
    <t>CONTRÔLES BLOQUANTS</t>
  </si>
  <si>
    <t xml:space="preserve">VENTILATION DES DEPENSES PAR POSTE DE DEPENSE </t>
  </si>
  <si>
    <t>INSTRUCTION DES COFINANCEURS AUTRES QUE FEADER ET REGION</t>
  </si>
  <si>
    <t>Montant plafond de l'achat de terrain</t>
  </si>
  <si>
    <r>
      <rPr>
        <b/>
        <sz val="18"/>
        <color rgb="FF000000"/>
        <rFont val="Calibri"/>
        <family val="2"/>
        <scheme val="minor"/>
      </rPr>
      <t xml:space="preserve">Montant minimum des dépenses présentées : 15 000 € HT
</t>
    </r>
    <r>
      <rPr>
        <b/>
        <sz val="18"/>
        <color rgb="FFFF0000"/>
        <rFont val="Calibri"/>
        <family val="2"/>
        <scheme val="minor"/>
      </rPr>
      <t>Attention : le respect de ce montant minimum est une condition d'éligibilité des dépenses du projet. Si non atteint, le total des dépenses présentées affichera 0</t>
    </r>
  </si>
  <si>
    <r>
      <t xml:space="preserve">Montant maximal d'aide publique (7 500 000€)
</t>
    </r>
    <r>
      <rPr>
        <b/>
        <sz val="18"/>
        <color rgb="FFFF0000"/>
        <rFont val="Calibri"/>
        <family val="2"/>
        <scheme val="minor"/>
      </rPr>
      <t>En cas de "montant maximal non respecté", le plafonnement est réalisé automatiquement dans le tableau ci-dessous.</t>
    </r>
  </si>
  <si>
    <t>Montant du plafond des frais généraux (10% max. des dépenses présentées)</t>
  </si>
  <si>
    <r>
      <t xml:space="preserve">Plafond des frais généraux
</t>
    </r>
    <r>
      <rPr>
        <b/>
        <sz val="18"/>
        <color rgb="FFFF0000"/>
        <rFont val="Calibri"/>
        <family val="2"/>
        <scheme val="minor"/>
      </rPr>
      <t>En cas de "Plafond non respecté", le plafonnement est réalisé automatiquement dans le tableau ci-dessous</t>
    </r>
  </si>
  <si>
    <r>
      <t>Montant du plafond de l'achat de terrain hors terrain à des fins de protection de l’environnement et de préservation des sols riches en carbone, ou terrain pour de jeunes agriculteurs acquis au moyen d’instrument financier</t>
    </r>
    <r>
      <rPr>
        <b/>
        <sz val="18"/>
        <color rgb="FFFF0000"/>
        <rFont val="Calibri"/>
        <family val="2"/>
        <scheme val="minor"/>
      </rPr>
      <t xml:space="preserve"> (10% max. des dépenses éligibles)</t>
    </r>
  </si>
  <si>
    <t xml:space="preserve">Le plafond achat de terrain est-il respecté ? </t>
  </si>
  <si>
    <r>
      <t xml:space="preserve">Plafond de l'auto-construction en contribution en nature 
</t>
    </r>
    <r>
      <rPr>
        <b/>
        <sz val="18"/>
        <color rgb="FFFF0000"/>
        <rFont val="Calibri"/>
        <family val="2"/>
        <scheme val="minor"/>
      </rPr>
      <t>Les heures passées par le porteur de projet en autoconstruction ne doivent pas dépasser 50% des coûts hors taxes des matériaux et autres dépenses facturées en lien avec les travaux</t>
    </r>
  </si>
  <si>
    <t>Le plafond de l'auto-construction en contribution en nature est-il respecté ?</t>
  </si>
  <si>
    <r>
      <t xml:space="preserve">Plafond pour respecter le non-profit
</t>
    </r>
    <r>
      <rPr>
        <b/>
        <sz val="18"/>
        <color rgb="FFFF0000"/>
        <rFont val="Calibri"/>
        <family val="2"/>
        <scheme val="minor"/>
      </rPr>
      <t>Montant des contributions en nature + cofinancement privé &lt; ou = (Montant des dépenses éligibles retenues - Montant d'aide calculé avec TMAP)</t>
    </r>
  </si>
  <si>
    <r>
      <t xml:space="preserve">Conséquence des contributions en nature et cofinancement privé sur le montant d'aide publique
</t>
    </r>
    <r>
      <rPr>
        <b/>
        <sz val="18"/>
        <color rgb="FFFF0000"/>
        <rFont val="Calibri"/>
        <family val="2"/>
        <scheme val="minor"/>
      </rPr>
      <t>Au-delà du plafond ci-contre de contributions en nature et de cofinancement privé, le montant de l'aide publique est diminué</t>
    </r>
  </si>
  <si>
    <t>Intitulé du poste de dépense</t>
  </si>
  <si>
    <t>Amortissements</t>
  </si>
  <si>
    <t>Frais de personnel</t>
  </si>
  <si>
    <t>Taux forfaitaire - coûts indirects</t>
  </si>
  <si>
    <r>
      <t>Montant du cofinanceur</t>
    </r>
    <r>
      <rPr>
        <b/>
        <u/>
        <sz val="18"/>
        <color rgb="FFFF0000"/>
        <rFont val="Calibri"/>
        <family val="2"/>
        <scheme val="minor"/>
      </rPr>
      <t xml:space="preserve"> public</t>
    </r>
    <r>
      <rPr>
        <b/>
        <sz val="18"/>
        <rFont val="Calibri"/>
        <family val="2"/>
        <scheme val="minor"/>
      </rPr>
      <t xml:space="preserve"> autre que FEADER/Région, le cas échéant</t>
    </r>
  </si>
  <si>
    <t>Identité du/des cofinanceur(s) public(s) autre(s) que FEADER/Région, justificatif présenté</t>
  </si>
  <si>
    <r>
      <t xml:space="preserve">Montant du financeur </t>
    </r>
    <r>
      <rPr>
        <b/>
        <u/>
        <sz val="18"/>
        <color rgb="FFFF0000"/>
        <rFont val="Calibri"/>
        <family val="2"/>
        <scheme val="minor"/>
      </rPr>
      <t>privé</t>
    </r>
    <r>
      <rPr>
        <b/>
        <u/>
        <sz val="18"/>
        <rFont val="Calibri"/>
        <family val="2"/>
        <scheme val="minor"/>
      </rPr>
      <t>,</t>
    </r>
    <r>
      <rPr>
        <b/>
        <sz val="18"/>
        <rFont val="Calibri"/>
        <family val="2"/>
        <scheme val="minor"/>
      </rPr>
      <t xml:space="preserve"> le cas échéant</t>
    </r>
  </si>
  <si>
    <t>Identité du/des cofinanceur(s) privé(s)</t>
  </si>
  <si>
    <t>Montants plafonnés intermédiaires</t>
  </si>
  <si>
    <t>Dépenses éligibles (avant RIF)</t>
  </si>
  <si>
    <t>Montant plafonné intermédiaire des frais généraux</t>
  </si>
  <si>
    <t>Dépenses éligibles retenues (après RIF)</t>
  </si>
  <si>
    <t>Montant plafonné intermédiaire de l'achat de terrain</t>
  </si>
  <si>
    <t xml:space="preserve">CALCUL AUTOMATIQUE DE LA VENTILATION DES DEPENSES. L'INSTRUCTEUR PEUT CORRIGER DIRECTEMENT TOUT POINT DE CONTRÔLE LE CAS ECHEANT </t>
  </si>
  <si>
    <t>Dépenses éligibles</t>
  </si>
  <si>
    <r>
      <t>Dépenses éligibles (après RIF)</t>
    </r>
    <r>
      <rPr>
        <b/>
        <sz val="18"/>
        <color rgb="FFFF0000"/>
        <rFont val="Calibri"/>
        <family val="2"/>
        <scheme val="minor"/>
      </rPr>
      <t xml:space="preserve">
</t>
    </r>
  </si>
  <si>
    <t>Part du type d'action sur le total des dépenses éligibles (en %)</t>
  </si>
  <si>
    <t>Taux d'Aide Publique (TAP) réglementaire de l'intervention avant contrôle de la règle de non-profit</t>
  </si>
  <si>
    <r>
      <t xml:space="preserve">Montant d'aide publique intermédiaire </t>
    </r>
    <r>
      <rPr>
        <b/>
        <sz val="18"/>
        <color rgb="FFFF0000"/>
        <rFont val="Calibri"/>
        <family val="2"/>
        <scheme val="minor"/>
      </rPr>
      <t>avant</t>
    </r>
    <r>
      <rPr>
        <b/>
        <sz val="18"/>
        <color theme="1"/>
        <rFont val="Calibri"/>
        <family val="2"/>
        <scheme val="minor"/>
      </rPr>
      <t xml:space="preserve"> contrôle de la règle de non-profit et avant plafond de 7 500 000 € d'aide publique </t>
    </r>
  </si>
  <si>
    <r>
      <t xml:space="preserve">Montant d'aide publique </t>
    </r>
    <r>
      <rPr>
        <b/>
        <sz val="18"/>
        <color rgb="FFFF0000"/>
        <rFont val="Calibri"/>
        <family val="2"/>
        <scheme val="minor"/>
      </rPr>
      <t>avant</t>
    </r>
    <r>
      <rPr>
        <b/>
        <sz val="18"/>
        <color theme="1"/>
        <rFont val="Calibri"/>
        <family val="2"/>
        <scheme val="minor"/>
      </rPr>
      <t xml:space="preserve"> contrôle de la règle de non-profit et après plafond de 7 500 000 € le cas échéant </t>
    </r>
  </si>
  <si>
    <r>
      <t xml:space="preserve">Montant d'aide publique </t>
    </r>
    <r>
      <rPr>
        <b/>
        <sz val="18"/>
        <color rgb="FFFF0000"/>
        <rFont val="Calibri"/>
        <family val="2"/>
        <scheme val="minor"/>
      </rPr>
      <t>après</t>
    </r>
    <r>
      <rPr>
        <b/>
        <sz val="18"/>
        <rFont val="Calibri"/>
        <family val="2"/>
        <scheme val="minor"/>
      </rPr>
      <t xml:space="preserve"> contrôle de la règle de non-profit</t>
    </r>
  </si>
  <si>
    <r>
      <t xml:space="preserve">Taux d'Aide Publique (TAP) réglementaire du dispositif, </t>
    </r>
    <r>
      <rPr>
        <b/>
        <sz val="18"/>
        <color rgb="FFFF0000"/>
        <rFont val="Calibri"/>
        <family val="2"/>
        <scheme val="minor"/>
      </rPr>
      <t>après</t>
    </r>
    <r>
      <rPr>
        <b/>
        <sz val="18"/>
        <rFont val="Calibri"/>
        <family val="2"/>
        <scheme val="minor"/>
      </rPr>
      <t xml:space="preserve"> contrôle de la règle de non-profit</t>
    </r>
  </si>
  <si>
    <t>Commentaires du service instructeur</t>
  </si>
  <si>
    <r>
      <rPr>
        <u/>
        <sz val="18"/>
        <color rgb="FFFF0000"/>
        <rFont val="Calibri"/>
        <family val="2"/>
        <scheme val="minor"/>
      </rPr>
      <t>Sur cette opération :</t>
    </r>
    <r>
      <rPr>
        <sz val="18"/>
        <color rgb="FFFF0000"/>
        <rFont val="Calibri"/>
        <family val="2"/>
        <scheme val="minor"/>
      </rPr>
      <t xml:space="preserve"> un seuil de 15 000 €  ainsi qu'un plafond s'applique sur les dépenses liées à l'achat de terrain et les frais généraux</t>
    </r>
  </si>
  <si>
    <r>
      <t xml:space="preserve">Saisir dans cette colonne le TMAP applicable à chaque type d'action.
Par exemple:
- 80 % pour les entreprises nouvellement créées ou les entreprises dont le chiffre d’affaires moyen des 3 dernières années précédant la demande est inférieur à 1 000 000 € ;
- 80 % pour des activités nouvelles au sein d’entreprises existantes ;
- 80 % pour les collectivités publiques et leur groupement ;
- 80 % pour les opérations situées en zone en double insularité ; 
- 65 % pour les autres opérations ne respectant pas les critères précédents.
</t>
    </r>
    <r>
      <rPr>
        <b/>
        <i/>
        <sz val="18"/>
        <color rgb="FFFF0000"/>
        <rFont val="Calibri"/>
        <family val="2"/>
        <scheme val="minor"/>
      </rPr>
      <t xml:space="preserve">Le cas échéant, ce taux d'aide publique peut être revu à la baisse en cas de régime d'aide d'Etat. Veuillez renseigner le taux d'aide publique rattaché au régime d'aide identifié dans  la checklist aide d'Etat. </t>
    </r>
  </si>
  <si>
    <t>Saisie automatique</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</si>
  <si>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</si>
  <si>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</si>
  <si>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</si>
  <si>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scheme val="minor"/>
      </rPr>
      <t>(à corriger dans le cas où le montant du financeur public autre que FEADER/Région est supérieur à la part nationale, mais que la Région participe également à la part nationale)</t>
    </r>
    <r>
      <rPr>
        <b/>
        <i/>
        <sz val="18"/>
        <rFont val="Calibri"/>
        <family val="2"/>
        <scheme val="minor"/>
      </rPr>
      <t>.</t>
    </r>
  </si>
  <si>
    <t xml:space="preserve">Emprunt + Auto-financement </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</si>
  <si>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</si>
  <si>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</si>
  <si>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</si>
  <si>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</si>
  <si>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</si>
  <si>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Annexe financière à la Décision Juridique</t>
  </si>
  <si>
    <t>version 2 - Janvier 2026</t>
  </si>
  <si>
    <t xml:space="preserve">1. Synthèse des dépenses </t>
  </si>
  <si>
    <t>2. Synthèse des ressources instruites</t>
  </si>
  <si>
    <t>Dépenses instruites</t>
  </si>
  <si>
    <t>Coût total du projet (TOTAL DÉPENSES)</t>
  </si>
  <si>
    <t>Par poste de dépense</t>
  </si>
  <si>
    <t xml:space="preserve">Investissements </t>
  </si>
  <si>
    <t>Montant d'aide publique</t>
  </si>
  <si>
    <t>dont FEADER</t>
  </si>
  <si>
    <t>Frais généraux</t>
  </si>
  <si>
    <t>dont conseil régional de Guadeloupe</t>
  </si>
  <si>
    <t>dont cofinanceur public externe 1</t>
  </si>
  <si>
    <t>dont cofinanceur public externe 2</t>
  </si>
  <si>
    <t>dont cofinanceur public externe 3</t>
  </si>
  <si>
    <t xml:space="preserve">Montant des financeurs privés </t>
  </si>
  <si>
    <t>Par type d'action</t>
  </si>
  <si>
    <t>dont cofinanceur privé 1</t>
  </si>
  <si>
    <t>dont cofinanceur privé 2</t>
  </si>
  <si>
    <t>dont cofinanceur privé 3</t>
  </si>
  <si>
    <t>Montant des contributions en nature</t>
  </si>
  <si>
    <t xml:space="preserve">Montant total apport bénéficiaire </t>
  </si>
  <si>
    <t>TOTAL RESSOURCES</t>
  </si>
  <si>
    <t>3. Détail des dépenses instruites par poste de dépense</t>
  </si>
  <si>
    <t xml:space="preserve">Numéro </t>
  </si>
  <si>
    <t xml:space="preserve">Caractéristique supplémentaire </t>
  </si>
  <si>
    <t>Investissements</t>
  </si>
  <si>
    <t>NC.</t>
  </si>
  <si>
    <t>Total éligible retenu</t>
  </si>
  <si>
    <r>
      <t xml:space="preserve">SAISIR SUR EUROPAC
</t>
    </r>
    <r>
      <rPr>
        <sz val="20"/>
        <color theme="0"/>
        <rFont val="Calibri"/>
        <family val="2"/>
        <scheme val="minor"/>
      </rPr>
      <t>Reportez les informations financières ci-dessous dans l'onglet « Dépenses prévisionnelles » de Europac</t>
    </r>
  </si>
  <si>
    <t>Total général = coût global du projet</t>
  </si>
  <si>
    <t>Total des ressources prévisionnelles</t>
  </si>
  <si>
    <t>Montant d'aide publique nationale : Financement public hors PSR (FEADER)</t>
  </si>
  <si>
    <t>Montant des financeurs privés</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</si>
  <si>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</si>
  <si>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</si>
  <si>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</si>
  <si>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</si>
  <si>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</si>
  <si>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</si>
  <si>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</si>
  <si>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</si>
  <si>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</si>
  <si>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Montant de l'apport (hors contribution en nature et du financement externe d'origine privée)</t>
  </si>
  <si>
    <t>% de l'apport (hors contribution en nature et du financement externe d'origine privée)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</si>
</sst>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 numFmtId="172" formatCode="#,##0.0\ &quot;€&quot;;\-#,##0.0\ &quot;€&quot;"/>
  </numFmts>
  <fonts count="115">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b/>
      <sz val="11"/>
      <color rgb="FF0070C0"/>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9"/>
      <name val="Tahoma"/>
      <family val="2"/>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u/>
      <sz val="12"/>
      <color theme="1"/>
      <name val="Calibri"/>
      <family val="2"/>
      <scheme val="minor"/>
    </font>
    <font>
      <b/>
      <sz val="12"/>
      <color rgb="FFFF0000"/>
      <name val="Calibri"/>
      <family val="2"/>
      <scheme val="minor"/>
    </font>
    <font>
      <sz val="12"/>
      <name val="Calibri"/>
      <family val="2"/>
      <scheme val="minor"/>
    </font>
    <font>
      <b/>
      <sz val="11"/>
      <name val="Calibri"/>
      <family val="2"/>
      <scheme val="minor"/>
    </font>
    <font>
      <b/>
      <sz val="20"/>
      <name val="Calibri"/>
      <family val="2"/>
      <scheme val="minor"/>
    </font>
    <font>
      <sz val="20"/>
      <color theme="1"/>
      <name val="Calibri"/>
      <family val="2"/>
      <scheme val="minor"/>
    </font>
    <font>
      <i/>
      <sz val="11"/>
      <color theme="1"/>
      <name val="Calibri"/>
      <family val="2"/>
      <scheme val="minor"/>
    </font>
    <font>
      <b/>
      <sz val="11"/>
      <color rgb="FFC00000"/>
      <name val="Calibri"/>
      <family val="2"/>
      <scheme val="minor"/>
    </font>
    <font>
      <i/>
      <u/>
      <sz val="11"/>
      <name val="Calibri"/>
      <family val="2"/>
      <scheme val="minor"/>
    </font>
    <font>
      <sz val="11"/>
      <color rgb="FFC00000"/>
      <name val="Calibri"/>
      <family val="2"/>
      <scheme val="minor"/>
    </font>
    <font>
      <b/>
      <i/>
      <sz val="14"/>
      <color theme="1"/>
      <name val="Calibri"/>
      <family val="2"/>
      <scheme val="minor"/>
    </font>
    <font>
      <sz val="12"/>
      <color rgb="FFFF0000"/>
      <name val="Calibri"/>
      <family val="2"/>
      <scheme val="minor"/>
    </font>
    <font>
      <b/>
      <i/>
      <sz val="11"/>
      <color rgb="FFFF0000"/>
      <name val="Calibri"/>
      <family val="2"/>
      <scheme val="minor"/>
    </font>
    <font>
      <b/>
      <sz val="18"/>
      <color rgb="FFFF0000"/>
      <name val="Calibri"/>
      <family val="2"/>
      <scheme val="minor"/>
    </font>
    <font>
      <b/>
      <sz val="16"/>
      <color rgb="FFFF0000"/>
      <name val="Calibri (Corps)"/>
    </font>
    <font>
      <i/>
      <sz val="11"/>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6"/>
      <color theme="1"/>
      <name val="Calibri"/>
      <family val="2"/>
      <scheme val="minor"/>
    </font>
    <font>
      <b/>
      <sz val="18"/>
      <color rgb="FF000000"/>
      <name val="Calibri"/>
      <family val="2"/>
      <scheme val="minor"/>
    </font>
    <font>
      <sz val="16"/>
      <color rgb="FF000000"/>
      <name val="Calibri"/>
      <family val="2"/>
      <scheme val="minor"/>
    </font>
    <font>
      <sz val="14"/>
      <color rgb="FF000000"/>
      <name val="Calibri"/>
      <family val="2"/>
      <scheme val="minor"/>
    </font>
    <font>
      <i/>
      <sz val="11"/>
      <color rgb="FF000000"/>
      <name val="Calibri"/>
      <family val="2"/>
      <scheme val="minor"/>
    </font>
    <font>
      <b/>
      <i/>
      <sz val="11"/>
      <color rgb="FF000000"/>
      <name val="Calibri"/>
      <family val="2"/>
      <scheme val="minor"/>
    </font>
    <font>
      <b/>
      <sz val="18"/>
      <name val="Calibri"/>
      <family val="2"/>
    </font>
    <font>
      <b/>
      <u/>
      <sz val="18"/>
      <color rgb="FFFF0000"/>
      <name val="Calibri"/>
      <family val="2"/>
    </font>
    <font>
      <i/>
      <sz val="18"/>
      <name val="Calibri"/>
      <family val="2"/>
    </font>
    <font>
      <b/>
      <u/>
      <sz val="18"/>
      <name val="Calibri"/>
      <family val="2"/>
    </font>
    <font>
      <b/>
      <i/>
      <sz val="18"/>
      <name val="Calibri"/>
      <family val="2"/>
    </font>
    <font>
      <sz val="18"/>
      <color theme="1"/>
      <name val="Calibri"/>
      <family val="2"/>
      <scheme val="minor"/>
    </font>
    <font>
      <b/>
      <i/>
      <sz val="18"/>
      <color theme="1"/>
      <name val="Calibri"/>
      <family val="2"/>
      <scheme val="minor"/>
    </font>
    <font>
      <b/>
      <sz val="25"/>
      <color theme="1"/>
      <name val="Calibri"/>
      <family val="2"/>
      <scheme val="minor"/>
    </font>
    <font>
      <b/>
      <sz val="16"/>
      <name val="Calibri (Corps)"/>
    </font>
    <font>
      <b/>
      <sz val="16"/>
      <color rgb="FFC00000"/>
      <name val="Calibri (Corps)"/>
    </font>
    <font>
      <b/>
      <i/>
      <sz val="16"/>
      <name val="Calibri (Corps)"/>
    </font>
    <font>
      <b/>
      <i/>
      <sz val="16"/>
      <color rgb="FFFF0000"/>
      <name val="Calibri (Corps)"/>
    </font>
    <font>
      <sz val="16"/>
      <name val="Calibri (Corps)"/>
    </font>
    <font>
      <sz val="16"/>
      <color theme="1"/>
      <name val="Calibri (Corps)"/>
    </font>
    <font>
      <b/>
      <sz val="16"/>
      <color theme="1"/>
      <name val="Calibri (Corps)"/>
    </font>
    <font>
      <sz val="25"/>
      <color theme="1"/>
      <name val="Calibri"/>
      <family val="2"/>
      <scheme val="minor"/>
    </font>
    <font>
      <i/>
      <sz val="25"/>
      <color theme="1"/>
      <name val="Calibri"/>
      <family val="2"/>
      <scheme val="minor"/>
    </font>
    <font>
      <b/>
      <u/>
      <sz val="18"/>
      <color rgb="FFFF0000"/>
      <name val="Calibri"/>
      <family val="2"/>
      <scheme val="minor"/>
    </font>
    <font>
      <i/>
      <sz val="18"/>
      <color theme="1"/>
      <name val="Calibri"/>
      <family val="2"/>
      <scheme val="minor"/>
    </font>
    <font>
      <sz val="18"/>
      <name val="Calibri"/>
      <family val="2"/>
      <scheme val="minor"/>
    </font>
    <font>
      <b/>
      <sz val="18"/>
      <name val="Calibri"/>
      <family val="2"/>
      <scheme val="minor"/>
    </font>
    <font>
      <sz val="18"/>
      <name val="Calibri"/>
      <family val="2"/>
    </font>
    <font>
      <b/>
      <sz val="18"/>
      <color theme="0"/>
      <name val="Calibri"/>
      <family val="2"/>
      <scheme val="minor"/>
    </font>
    <font>
      <u/>
      <sz val="18"/>
      <color theme="10"/>
      <name val="Calibri"/>
      <family val="2"/>
      <scheme val="minor"/>
    </font>
    <font>
      <sz val="18"/>
      <color rgb="FF000000"/>
      <name val="Calibri"/>
      <family val="2"/>
      <scheme val="minor"/>
    </font>
    <font>
      <i/>
      <sz val="16"/>
      <color theme="1"/>
      <name val="Calibri"/>
      <family val="2"/>
      <scheme val="minor"/>
    </font>
    <font>
      <i/>
      <sz val="16"/>
      <color rgb="FFFF0000"/>
      <name val="Calibri"/>
      <family val="2"/>
      <scheme val="minor"/>
    </font>
    <font>
      <sz val="18"/>
      <color rgb="FFFF0000"/>
      <name val="Calibri"/>
      <family val="2"/>
      <scheme val="minor"/>
    </font>
    <font>
      <u/>
      <sz val="18"/>
      <color rgb="FFFF0000"/>
      <name val="Calibri"/>
      <family val="2"/>
      <scheme val="minor"/>
    </font>
    <font>
      <i/>
      <sz val="18"/>
      <name val="Calibri"/>
      <family val="2"/>
      <scheme val="minor"/>
    </font>
    <font>
      <b/>
      <i/>
      <sz val="18"/>
      <name val="Calibri"/>
      <family val="2"/>
      <scheme val="minor"/>
    </font>
    <font>
      <b/>
      <i/>
      <sz val="18"/>
      <color rgb="FFFF0000"/>
      <name val="Calibri"/>
      <family val="2"/>
      <scheme val="minor"/>
    </font>
    <font>
      <b/>
      <u/>
      <sz val="18"/>
      <name val="Calibri"/>
      <family val="2"/>
      <scheme val="minor"/>
    </font>
    <font>
      <b/>
      <i/>
      <sz val="16"/>
      <name val="Calibri"/>
      <family val="2"/>
    </font>
    <font>
      <sz val="20"/>
      <color theme="0"/>
      <name val="Calibri"/>
      <family val="2"/>
      <scheme val="minor"/>
    </font>
    <font>
      <b/>
      <i/>
      <sz val="16"/>
      <color theme="1"/>
      <name val="Calibri"/>
      <family val="2"/>
      <scheme val="minor"/>
    </font>
    <font>
      <b/>
      <sz val="14"/>
      <color rgb="FF000000"/>
      <name val="Tahoma"/>
      <family val="2"/>
    </font>
  </fonts>
  <fills count="45">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C4D79B"/>
        <bgColor indexed="64"/>
      </patternFill>
    </fill>
    <fill>
      <patternFill patternType="solid">
        <fgColor theme="6" tint="0.59999389629810485"/>
        <bgColor indexed="64"/>
      </patternFill>
    </fill>
    <fill>
      <patternFill patternType="solid">
        <fgColor indexed="5"/>
        <bgColor indexed="5"/>
      </patternFill>
    </fill>
    <fill>
      <patternFill patternType="solid">
        <fgColor rgb="FFFDE9D9"/>
        <bgColor rgb="FF000000"/>
      </patternFill>
    </fill>
    <fill>
      <patternFill patternType="solid">
        <fgColor rgb="FFD9D9D9"/>
        <bgColor rgb="FF000000"/>
      </patternFill>
    </fill>
    <fill>
      <patternFill patternType="solid">
        <fgColor theme="9" tint="0.59999389629810485"/>
        <bgColor rgb="FF000000"/>
      </patternFill>
    </fill>
    <fill>
      <patternFill patternType="solid">
        <fgColor rgb="FFFFFF00"/>
        <bgColor rgb="FF000000"/>
      </patternFill>
    </fill>
    <fill>
      <patternFill patternType="solid">
        <fgColor theme="0" tint="-0.14999847407452621"/>
        <bgColor rgb="FF000000"/>
      </patternFill>
    </fill>
    <fill>
      <patternFill patternType="solid">
        <fgColor theme="0" tint="-0.249977111117893"/>
        <bgColor rgb="FF000000"/>
      </patternFill>
    </fill>
    <fill>
      <patternFill patternType="solid">
        <fgColor theme="9" tint="0.79998168889431442"/>
        <bgColor rgb="FF000000"/>
      </patternFill>
    </fill>
    <fill>
      <patternFill patternType="solid">
        <fgColor theme="6"/>
        <bgColor indexed="64"/>
      </patternFill>
    </fill>
    <fill>
      <patternFill patternType="solid">
        <fgColor theme="9"/>
        <bgColor indexed="64"/>
      </patternFill>
    </fill>
    <fill>
      <patternFill patternType="solid">
        <fgColor theme="2"/>
        <bgColor indexed="64"/>
      </patternFill>
    </fill>
    <fill>
      <patternFill patternType="solid">
        <fgColor theme="9" tint="-0.249977111117893"/>
        <bgColor indexed="64"/>
      </patternFill>
    </fill>
    <fill>
      <patternFill patternType="solid">
        <fgColor rgb="FFF79646"/>
        <bgColor indexed="64"/>
      </patternFill>
    </fill>
    <fill>
      <patternFill patternType="solid">
        <fgColor rgb="FFA6A6A6"/>
        <bgColor rgb="FF000000"/>
      </patternFill>
    </fill>
    <fill>
      <patternFill patternType="solid">
        <fgColor rgb="FFDCE6F1"/>
        <bgColor rgb="FF000000"/>
      </patternFill>
    </fill>
    <fill>
      <patternFill patternType="solid">
        <fgColor rgb="FFFFE699"/>
        <bgColor indexed="64"/>
      </patternFill>
    </fill>
  </fills>
  <borders count="3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style="medium">
        <color rgb="FF00B050"/>
      </left>
      <right style="thin">
        <color indexed="64"/>
      </right>
      <top/>
      <bottom style="thin">
        <color indexed="64"/>
      </bottom>
      <diagonal/>
    </border>
    <border>
      <left style="thin">
        <color indexed="64"/>
      </left>
      <right style="medium">
        <color rgb="FF00B050"/>
      </right>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thin">
        <color indexed="64"/>
      </left>
      <right/>
      <top style="thin">
        <color indexed="64"/>
      </top>
      <bottom/>
      <diagonal/>
    </border>
    <border>
      <left style="medium">
        <color theme="7"/>
      </left>
      <right style="thin">
        <color indexed="64"/>
      </right>
      <top style="thin">
        <color indexed="64"/>
      </top>
      <bottom/>
      <diagonal/>
    </border>
    <border>
      <left/>
      <right/>
      <top style="thin">
        <color indexed="64"/>
      </top>
      <bottom/>
      <diagonal/>
    </border>
    <border>
      <left style="medium">
        <color rgb="FF00B050"/>
      </left>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thick">
        <color indexed="64"/>
      </left>
      <right/>
      <top/>
      <bottom style="thin">
        <color indexed="64"/>
      </bottom>
      <diagonal/>
    </border>
    <border>
      <left style="thick">
        <color indexed="64"/>
      </left>
      <right/>
      <top/>
      <bottom/>
      <diagonal/>
    </border>
    <border>
      <left style="thin">
        <color theme="1"/>
      </left>
      <right style="thin">
        <color theme="1"/>
      </right>
      <top style="thin">
        <color theme="1"/>
      </top>
      <bottom style="thin">
        <color theme="1"/>
      </bottom>
      <diagonal/>
    </border>
    <border>
      <left style="medium">
        <color theme="9"/>
      </left>
      <right/>
      <top style="thin">
        <color theme="1"/>
      </top>
      <bottom style="thin">
        <color theme="1"/>
      </bottom>
      <diagonal/>
    </border>
    <border>
      <left style="thin">
        <color indexed="64"/>
      </left>
      <right style="thin">
        <color indexed="64"/>
      </right>
      <top style="thin">
        <color indexed="64"/>
      </top>
      <bottom style="thin">
        <color theme="1"/>
      </bottom>
      <diagonal/>
    </border>
    <border>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theme="1"/>
      </left>
      <right style="medium">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medium">
        <color theme="1"/>
      </left>
      <right style="thin">
        <color indexed="64"/>
      </right>
      <top style="thin">
        <color indexed="64"/>
      </top>
      <bottom/>
      <diagonal/>
    </border>
    <border>
      <left/>
      <right style="thin">
        <color indexed="64"/>
      </right>
      <top style="medium">
        <color indexed="64"/>
      </top>
      <bottom/>
      <diagonal/>
    </border>
    <border>
      <left style="thin">
        <color theme="1"/>
      </left>
      <right style="thin">
        <color theme="1"/>
      </right>
      <top/>
      <bottom style="thin">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right style="thin">
        <color theme="1"/>
      </right>
      <top style="medium">
        <color theme="1"/>
      </top>
      <bottom/>
      <diagonal/>
    </border>
    <border>
      <left style="thin">
        <color theme="1"/>
      </left>
      <right style="medium">
        <color theme="1"/>
      </right>
      <top style="medium">
        <color theme="1"/>
      </top>
      <bottom/>
      <diagonal/>
    </border>
    <border>
      <left style="medium">
        <color theme="1"/>
      </left>
      <right style="thin">
        <color theme="1"/>
      </right>
      <top style="medium">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medium">
        <color theme="1"/>
      </left>
      <right style="thin">
        <color indexed="64"/>
      </right>
      <top/>
      <bottom/>
      <diagonal/>
    </border>
    <border>
      <left style="thin">
        <color indexed="64"/>
      </left>
      <right style="medium">
        <color theme="1"/>
      </right>
      <top/>
      <bottom/>
      <diagonal/>
    </border>
    <border>
      <left/>
      <right style="thin">
        <color indexed="64"/>
      </right>
      <top style="medium">
        <color indexed="64"/>
      </top>
      <bottom style="medium">
        <color indexed="64"/>
      </bottom>
      <diagonal/>
    </border>
    <border>
      <left style="thin">
        <color theme="1"/>
      </left>
      <right style="medium">
        <color theme="1"/>
      </right>
      <top/>
      <bottom style="medium">
        <color theme="1"/>
      </bottom>
      <diagonal/>
    </border>
    <border>
      <left style="medium">
        <color theme="1"/>
      </left>
      <right style="thin">
        <color theme="1"/>
      </right>
      <top/>
      <bottom style="medium">
        <color theme="1"/>
      </bottom>
      <diagonal/>
    </border>
    <border>
      <left style="medium">
        <color indexed="64"/>
      </left>
      <right/>
      <top style="medium">
        <color indexed="64"/>
      </top>
      <bottom style="thin">
        <color theme="1"/>
      </bottom>
      <diagonal/>
    </border>
    <border>
      <left style="medium">
        <color indexed="64"/>
      </left>
      <right/>
      <top style="thin">
        <color theme="1"/>
      </top>
      <bottom style="thin">
        <color theme="1"/>
      </bottom>
      <diagonal/>
    </border>
    <border>
      <left style="medium">
        <color indexed="64"/>
      </left>
      <right/>
      <top style="thin">
        <color theme="1"/>
      </top>
      <bottom style="medium">
        <color indexed="64"/>
      </bottom>
      <diagonal/>
    </border>
    <border>
      <left/>
      <right style="thin">
        <color theme="1"/>
      </right>
      <top style="thin">
        <color theme="1"/>
      </top>
      <bottom style="thin">
        <color theme="1"/>
      </bottom>
      <diagonal/>
    </border>
    <border>
      <left style="medium">
        <color theme="1"/>
      </left>
      <right style="thin">
        <color indexed="64"/>
      </right>
      <top/>
      <bottom style="thin">
        <color indexed="64"/>
      </bottom>
      <diagonal/>
    </border>
    <border>
      <left style="medium">
        <color indexed="64"/>
      </left>
      <right style="medium">
        <color theme="1"/>
      </right>
      <top/>
      <bottom style="thin">
        <color indexed="64"/>
      </bottom>
      <diagonal/>
    </border>
    <border>
      <left style="medium">
        <color indexed="64"/>
      </left>
      <right style="medium">
        <color theme="1"/>
      </right>
      <top style="thin">
        <color indexed="64"/>
      </top>
      <bottom/>
      <diagonal/>
    </border>
    <border>
      <left style="thin">
        <color indexed="64"/>
      </left>
      <right/>
      <top style="thin">
        <color indexed="64"/>
      </top>
      <bottom style="medium">
        <color theme="1"/>
      </bottom>
      <diagonal/>
    </border>
    <border>
      <left style="medium">
        <color theme="1"/>
      </left>
      <right style="thin">
        <color indexed="64"/>
      </right>
      <top/>
      <bottom style="medium">
        <color indexed="64"/>
      </bottom>
      <diagonal/>
    </border>
    <border>
      <left style="medium">
        <color indexed="64"/>
      </left>
      <right style="medium">
        <color theme="1"/>
      </right>
      <top/>
      <bottom style="medium">
        <color indexed="64"/>
      </bottom>
      <diagonal/>
    </border>
    <border>
      <left/>
      <right style="thin">
        <color theme="1"/>
      </right>
      <top/>
      <bottom style="thin">
        <color theme="1"/>
      </bottom>
      <diagonal/>
    </border>
    <border>
      <left style="medium">
        <color theme="1"/>
      </left>
      <right style="medium">
        <color theme="1"/>
      </right>
      <top/>
      <bottom style="medium">
        <color theme="1"/>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thin">
        <color indexed="64"/>
      </left>
      <right style="medium">
        <color theme="1"/>
      </right>
      <top style="medium">
        <color indexed="64"/>
      </top>
      <bottom/>
      <diagonal/>
    </border>
    <border>
      <left/>
      <right/>
      <top/>
      <bottom style="medium">
        <color rgb="FFF79646"/>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theme="9"/>
      </left>
      <right/>
      <top/>
      <bottom/>
      <diagonal/>
    </border>
    <border>
      <left/>
      <right style="medium">
        <color theme="9"/>
      </right>
      <top/>
      <bottom/>
      <diagonal/>
    </border>
    <border>
      <left style="medium">
        <color theme="9"/>
      </left>
      <right style="thin">
        <color theme="1"/>
      </right>
      <top style="thin">
        <color theme="1"/>
      </top>
      <bottom style="thin">
        <color theme="1"/>
      </bottom>
      <diagonal/>
    </border>
    <border>
      <left style="medium">
        <color theme="9"/>
      </left>
      <right/>
      <top/>
      <bottom style="medium">
        <color rgb="FFF79646"/>
      </bottom>
      <diagonal/>
    </border>
    <border>
      <left style="thin">
        <color theme="1"/>
      </left>
      <right style="medium">
        <color theme="9"/>
      </right>
      <top style="thin">
        <color theme="1"/>
      </top>
      <bottom style="thin">
        <color theme="1"/>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thin">
        <color indexed="64"/>
      </left>
      <right style="medium">
        <color theme="1"/>
      </right>
      <top/>
      <bottom style="thin">
        <color theme="1"/>
      </bottom>
      <diagonal/>
    </border>
    <border>
      <left style="thin">
        <color indexed="64"/>
      </left>
      <right style="thin">
        <color indexed="64"/>
      </right>
      <top/>
      <bottom style="thin">
        <color theme="1"/>
      </bottom>
      <diagonal/>
    </border>
    <border>
      <left style="thin">
        <color indexed="64"/>
      </left>
      <right style="medium">
        <color indexed="64"/>
      </right>
      <top/>
      <bottom style="thin">
        <color theme="1"/>
      </bottom>
      <diagonal/>
    </border>
    <border>
      <left style="thin">
        <color indexed="64"/>
      </left>
      <right/>
      <top style="medium">
        <color indexed="64"/>
      </top>
      <bottom style="medium">
        <color indexed="64"/>
      </bottom>
      <diagonal/>
    </border>
    <border>
      <left style="thin">
        <color theme="1"/>
      </left>
      <right/>
      <top style="thin">
        <color theme="1"/>
      </top>
      <bottom style="thin">
        <color theme="1"/>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top style="medium">
        <color indexed="64"/>
      </top>
      <bottom style="thin">
        <color theme="1"/>
      </bottom>
      <diagonal/>
    </border>
    <border>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right style="thin">
        <color theme="1"/>
      </right>
      <top style="thin">
        <color theme="1"/>
      </top>
      <bottom style="medium">
        <color indexed="64"/>
      </bottom>
      <diagonal/>
    </border>
    <border>
      <left style="thin">
        <color theme="1"/>
      </left>
      <right/>
      <top style="medium">
        <color indexed="64"/>
      </top>
      <bottom/>
      <diagonal/>
    </border>
    <border>
      <left style="thin">
        <color theme="1"/>
      </left>
      <right/>
      <top/>
      <bottom/>
      <diagonal/>
    </border>
    <border>
      <left style="thin">
        <color theme="1"/>
      </left>
      <right/>
      <top/>
      <bottom style="medium">
        <color indexed="64"/>
      </bottom>
      <diagonal/>
    </border>
    <border>
      <left/>
      <right style="thin">
        <color theme="1"/>
      </right>
      <top style="medium">
        <color indexed="64"/>
      </top>
      <bottom/>
      <diagonal/>
    </border>
    <border>
      <left/>
      <right style="thin">
        <color theme="1"/>
      </right>
      <top/>
      <bottom/>
      <diagonal/>
    </border>
    <border>
      <left/>
      <right style="thin">
        <color theme="1"/>
      </right>
      <top/>
      <bottom style="medium">
        <color indexed="64"/>
      </bottom>
      <diagonal/>
    </border>
    <border>
      <left/>
      <right/>
      <top style="medium">
        <color indexed="64"/>
      </top>
      <bottom style="thin">
        <color theme="1"/>
      </bottom>
      <diagonal/>
    </border>
    <border>
      <left/>
      <right/>
      <top style="thin">
        <color theme="1"/>
      </top>
      <bottom style="medium">
        <color indexed="64"/>
      </bottom>
      <diagonal/>
    </border>
    <border>
      <left/>
      <right style="medium">
        <color indexed="64"/>
      </right>
      <top style="medium">
        <color indexed="64"/>
      </top>
      <bottom style="thin">
        <color theme="1"/>
      </bottom>
      <diagonal/>
    </border>
    <border>
      <left style="medium">
        <color indexed="64"/>
      </left>
      <right/>
      <top style="thin">
        <color indexed="64"/>
      </top>
      <bottom style="medium">
        <color theme="1"/>
      </bottom>
      <diagonal/>
    </border>
    <border>
      <left/>
      <right style="thin">
        <color theme="1"/>
      </right>
      <top style="thin">
        <color theme="1"/>
      </top>
      <bottom/>
      <diagonal/>
    </border>
    <border>
      <left style="thin">
        <color indexed="64"/>
      </left>
      <right/>
      <top style="medium">
        <color indexed="64"/>
      </top>
      <bottom style="thin">
        <color indexed="64"/>
      </bottom>
      <diagonal/>
    </border>
    <border>
      <left style="thin">
        <color theme="1"/>
      </left>
      <right style="thin">
        <color indexed="64"/>
      </right>
      <top style="thin">
        <color theme="1"/>
      </top>
      <bottom/>
      <diagonal/>
    </border>
    <border>
      <left style="thin">
        <color theme="1"/>
      </left>
      <right style="thin">
        <color indexed="64"/>
      </right>
      <top/>
      <bottom/>
      <diagonal/>
    </border>
    <border>
      <left/>
      <right style="thin">
        <color indexed="64"/>
      </right>
      <top style="medium">
        <color indexed="64"/>
      </top>
      <bottom style="thin">
        <color indexed="64"/>
      </bottom>
      <diagonal/>
    </border>
    <border>
      <left/>
      <right style="thin">
        <color theme="1"/>
      </right>
      <top style="thin">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theme="1"/>
      </left>
      <right style="medium">
        <color indexed="64"/>
      </right>
      <top style="thin">
        <color theme="1"/>
      </top>
      <bottom/>
      <diagonal/>
    </border>
    <border>
      <left style="thin">
        <color theme="1"/>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theme="1"/>
      </right>
      <top style="thin">
        <color theme="1"/>
      </top>
      <bottom/>
      <diagonal/>
    </border>
    <border>
      <left style="thin">
        <color theme="1"/>
      </left>
      <right/>
      <top style="thin">
        <color theme="1"/>
      </top>
      <bottom/>
      <diagonal/>
    </border>
    <border>
      <left style="medium">
        <color indexed="64"/>
      </left>
      <right style="thin">
        <color indexed="64"/>
      </right>
      <top/>
      <bottom style="medium">
        <color indexed="64"/>
      </bottom>
      <diagonal/>
    </border>
    <border>
      <left style="thin">
        <color theme="1"/>
      </left>
      <right style="thin">
        <color indexed="64"/>
      </right>
      <top style="thin">
        <color indexed="64"/>
      </top>
      <bottom style="medium">
        <color indexed="64"/>
      </bottom>
      <diagonal/>
    </border>
    <border>
      <left style="thin">
        <color indexed="64"/>
      </left>
      <right style="thin">
        <color theme="1"/>
      </right>
      <top style="thin">
        <color indexed="64"/>
      </top>
      <bottom style="medium">
        <color indexed="64"/>
      </bottom>
      <diagonal/>
    </border>
    <border>
      <left/>
      <right/>
      <top style="thin">
        <color indexed="64"/>
      </top>
      <bottom style="medium">
        <color indexed="64"/>
      </bottom>
      <diagonal/>
    </border>
    <border>
      <left style="medium">
        <color theme="1"/>
      </left>
      <right/>
      <top style="medium">
        <color theme="1"/>
      </top>
      <bottom style="thin">
        <color indexed="64"/>
      </bottom>
      <diagonal/>
    </border>
    <border>
      <left style="medium">
        <color theme="1"/>
      </left>
      <right/>
      <top style="thin">
        <color indexed="64"/>
      </top>
      <bottom style="thin">
        <color indexed="64"/>
      </bottom>
      <diagonal/>
    </border>
    <border>
      <left style="medium">
        <color theme="1"/>
      </left>
      <right/>
      <top style="thin">
        <color indexed="64"/>
      </top>
      <bottom style="medium">
        <color theme="1"/>
      </bottom>
      <diagonal/>
    </border>
    <border>
      <left/>
      <right style="medium">
        <color indexed="64"/>
      </right>
      <top style="thin">
        <color indexed="64"/>
      </top>
      <bottom style="medium">
        <color indexed="64"/>
      </bottom>
      <diagonal/>
    </border>
    <border>
      <left style="thin">
        <color theme="1"/>
      </left>
      <right style="thin">
        <color theme="1"/>
      </right>
      <top style="medium">
        <color indexed="64"/>
      </top>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thin">
        <color theme="1"/>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ck">
        <color indexed="64"/>
      </top>
      <bottom/>
      <diagonal/>
    </border>
    <border>
      <left style="thick">
        <color indexed="64"/>
      </left>
      <right style="thin">
        <color theme="1"/>
      </right>
      <top style="thin">
        <color theme="1"/>
      </top>
      <bottom style="thick">
        <color indexed="64"/>
      </bottom>
      <diagonal/>
    </border>
    <border>
      <left style="thin">
        <color theme="1"/>
      </left>
      <right style="thick">
        <color indexed="64"/>
      </right>
      <top style="thin">
        <color theme="1"/>
      </top>
      <bottom style="thick">
        <color indexed="64"/>
      </bottom>
      <diagonal/>
    </border>
    <border>
      <left/>
      <right style="thick">
        <color indexed="64"/>
      </right>
      <top style="thick">
        <color indexed="64"/>
      </top>
      <bottom/>
      <diagonal/>
    </border>
    <border>
      <left style="thick">
        <color indexed="64"/>
      </left>
      <right style="thin">
        <color theme="1"/>
      </right>
      <top style="thick">
        <color indexed="64"/>
      </top>
      <bottom style="thin">
        <color theme="1"/>
      </bottom>
      <diagonal/>
    </border>
    <border>
      <left style="thin">
        <color theme="1"/>
      </left>
      <right style="thick">
        <color indexed="64"/>
      </right>
      <top style="thick">
        <color indexed="64"/>
      </top>
      <bottom style="thin">
        <color theme="1"/>
      </bottom>
      <diagonal/>
    </border>
    <border>
      <left style="thick">
        <color indexed="64"/>
      </left>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style="thick">
        <color indexed="64"/>
      </left>
      <right/>
      <top style="thick">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theme="1"/>
      </left>
      <right/>
      <top style="thin">
        <color indexed="64"/>
      </top>
      <bottom/>
      <diagonal/>
    </border>
    <border>
      <left style="thin">
        <color theme="1"/>
      </left>
      <right style="thin">
        <color theme="1"/>
      </right>
      <top style="thin">
        <color indexed="64"/>
      </top>
      <bottom/>
      <diagonal/>
    </border>
    <border>
      <left style="medium">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theme="4" tint="0.39997558519241921"/>
      </bottom>
      <diagonal/>
    </border>
    <border>
      <left style="medium">
        <color rgb="FF00B0F0"/>
      </left>
      <right style="thin">
        <color indexed="64"/>
      </right>
      <top style="thin">
        <color indexed="64"/>
      </top>
      <bottom style="thin">
        <color indexed="64"/>
      </bottom>
      <diagonal/>
    </border>
    <border>
      <left style="medium">
        <color rgb="FF00B0F0"/>
      </left>
      <right style="thin">
        <color indexed="64"/>
      </right>
      <top style="thin">
        <color indexed="64"/>
      </top>
      <bottom style="medium">
        <color rgb="FF00B0F0"/>
      </bottom>
      <diagonal/>
    </border>
    <border>
      <left style="thin">
        <color indexed="64"/>
      </left>
      <right style="thin">
        <color indexed="64"/>
      </right>
      <top style="thin">
        <color indexed="64"/>
      </top>
      <bottom style="medium">
        <color rgb="FF00B0F0"/>
      </bottom>
      <diagonal/>
    </border>
    <border>
      <left style="medium">
        <color rgb="FFFFC000"/>
      </left>
      <right/>
      <top style="thin">
        <color indexed="64"/>
      </top>
      <bottom/>
      <diagonal/>
    </border>
    <border>
      <left style="medium">
        <color rgb="FFFFC000"/>
      </left>
      <right style="thin">
        <color indexed="64"/>
      </right>
      <top style="thin">
        <color indexed="64"/>
      </top>
      <bottom style="medium">
        <color rgb="FFFFC000"/>
      </bottom>
      <diagonal/>
    </border>
    <border>
      <left style="medium">
        <color rgb="FF00B0F0"/>
      </left>
      <right/>
      <top style="thin">
        <color indexed="64"/>
      </top>
      <bottom/>
      <diagonal/>
    </border>
    <border>
      <left/>
      <right style="thin">
        <color indexed="64"/>
      </right>
      <top style="thin">
        <color indexed="64"/>
      </top>
      <bottom style="medium">
        <color rgb="FF00B0F0"/>
      </bottom>
      <diagonal/>
    </border>
    <border>
      <left/>
      <right style="thin">
        <color indexed="64"/>
      </right>
      <top style="thin">
        <color indexed="64"/>
      </top>
      <bottom style="medium">
        <color theme="7"/>
      </bottom>
      <diagonal/>
    </border>
    <border>
      <left style="medium">
        <color rgb="FF00B0F0"/>
      </left>
      <right style="thin">
        <color theme="1"/>
      </right>
      <top style="medium">
        <color rgb="FF00B0F0"/>
      </top>
      <bottom style="thin">
        <color theme="1"/>
      </bottom>
      <diagonal/>
    </border>
    <border>
      <left style="thin">
        <color theme="1"/>
      </left>
      <right style="thin">
        <color theme="1"/>
      </right>
      <top style="medium">
        <color rgb="FF00B0F0"/>
      </top>
      <bottom style="thin">
        <color theme="1"/>
      </bottom>
      <diagonal/>
    </border>
    <border>
      <left style="medium">
        <color rgb="FF00B0F0"/>
      </left>
      <right style="thin">
        <color theme="1"/>
      </right>
      <top style="thin">
        <color theme="1"/>
      </top>
      <bottom style="thin">
        <color theme="1"/>
      </bottom>
      <diagonal/>
    </border>
    <border>
      <left style="medium">
        <color rgb="FF00B0F0"/>
      </left>
      <right style="thin">
        <color theme="1"/>
      </right>
      <top style="thin">
        <color theme="1"/>
      </top>
      <bottom style="medium">
        <color rgb="FF00B0F0"/>
      </bottom>
      <diagonal/>
    </border>
    <border>
      <left style="thin">
        <color theme="1"/>
      </left>
      <right style="thin">
        <color theme="1"/>
      </right>
      <top style="thin">
        <color theme="1"/>
      </top>
      <bottom style="medium">
        <color rgb="FF00B0F0"/>
      </bottom>
      <diagonal/>
    </border>
    <border>
      <left style="thin">
        <color indexed="64"/>
      </left>
      <right style="medium">
        <color theme="7"/>
      </right>
      <top style="thin">
        <color indexed="64"/>
      </top>
      <bottom/>
      <diagonal/>
    </border>
    <border>
      <left style="thin">
        <color indexed="64"/>
      </left>
      <right style="thin">
        <color theme="1"/>
      </right>
      <top style="thin">
        <color theme="1"/>
      </top>
      <bottom style="thin">
        <color indexed="64"/>
      </bottom>
      <diagonal/>
    </border>
    <border>
      <left style="thin">
        <color indexed="64"/>
      </left>
      <right style="thin">
        <color theme="1"/>
      </right>
      <top style="thin">
        <color indexed="64"/>
      </top>
      <bottom style="thin">
        <color indexed="64"/>
      </bottom>
      <diagonal/>
    </border>
    <border>
      <left/>
      <right style="thin">
        <color indexed="64"/>
      </right>
      <top style="thin">
        <color indexed="64"/>
      </top>
      <bottom style="thin">
        <color theme="1"/>
      </bottom>
      <diagonal/>
    </border>
    <border>
      <left style="thin">
        <color indexed="64"/>
      </left>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top/>
      <bottom style="thin">
        <color theme="1"/>
      </bottom>
      <diagonal/>
    </border>
    <border>
      <left/>
      <right style="medium">
        <color theme="7"/>
      </right>
      <top style="thin">
        <color indexed="64"/>
      </top>
      <bottom style="thin">
        <color indexed="64"/>
      </bottom>
      <diagonal/>
    </border>
    <border>
      <left style="thin">
        <color indexed="64"/>
      </left>
      <right style="thin">
        <color theme="1"/>
      </right>
      <top/>
      <bottom style="thin">
        <color indexed="64"/>
      </bottom>
      <diagonal/>
    </border>
    <border>
      <left style="medium">
        <color rgb="FF00B050"/>
      </left>
      <right style="thin">
        <color theme="1"/>
      </right>
      <top style="thin">
        <color theme="1"/>
      </top>
      <bottom/>
      <diagonal/>
    </border>
    <border>
      <left style="thin">
        <color theme="1"/>
      </left>
      <right style="medium">
        <color rgb="FF00B050"/>
      </right>
      <top style="thin">
        <color theme="1"/>
      </top>
      <bottom/>
      <diagonal/>
    </border>
    <border>
      <left style="medium">
        <color rgb="FF00B0F0"/>
      </left>
      <right style="thin">
        <color indexed="64"/>
      </right>
      <top/>
      <bottom style="thin">
        <color indexed="64"/>
      </bottom>
      <diagonal/>
    </border>
    <border>
      <left/>
      <right/>
      <top/>
      <bottom style="thin">
        <color theme="1"/>
      </bottom>
      <diagonal/>
    </border>
    <border>
      <left style="medium">
        <color rgb="FF00B0F0"/>
      </left>
      <right style="thin">
        <color theme="1"/>
      </right>
      <top/>
      <bottom style="thin">
        <color theme="1"/>
      </bottom>
      <diagonal/>
    </border>
    <border>
      <left style="thin">
        <color theme="1"/>
      </left>
      <right/>
      <top style="thin">
        <color theme="1"/>
      </top>
      <bottom style="medium">
        <color rgb="FF00B0F0"/>
      </bottom>
      <diagonal/>
    </border>
    <border>
      <left style="medium">
        <color rgb="FFFFC000"/>
      </left>
      <right style="thin">
        <color theme="1"/>
      </right>
      <top style="thin">
        <color theme="1"/>
      </top>
      <bottom style="thin">
        <color theme="1"/>
      </bottom>
      <diagonal/>
    </border>
    <border>
      <left style="medium">
        <color rgb="FFFFC000"/>
      </left>
      <right style="thin">
        <color theme="1"/>
      </right>
      <top style="thin">
        <color theme="1"/>
      </top>
      <bottom style="medium">
        <color rgb="FFFFC000"/>
      </bottom>
      <diagonal/>
    </border>
    <border>
      <left style="thin">
        <color theme="1"/>
      </left>
      <right style="thin">
        <color theme="1"/>
      </right>
      <top style="thin">
        <color theme="1"/>
      </top>
      <bottom style="medium">
        <color rgb="FFFFC000"/>
      </bottom>
      <diagonal/>
    </border>
    <border>
      <left style="thin">
        <color indexed="64"/>
      </left>
      <right/>
      <top style="thin">
        <color indexed="64"/>
      </top>
      <bottom style="medium">
        <color rgb="FF00B0F0"/>
      </bottom>
      <diagonal/>
    </border>
    <border>
      <left style="medium">
        <color rgb="FFFFC000"/>
      </left>
      <right style="thin">
        <color theme="1"/>
      </right>
      <top/>
      <bottom style="thin">
        <color theme="1"/>
      </bottom>
      <diagonal/>
    </border>
    <border>
      <left style="medium">
        <color rgb="FFFFC000"/>
      </left>
      <right style="thin">
        <color indexed="64"/>
      </right>
      <top/>
      <bottom style="thin">
        <color indexed="64"/>
      </bottom>
      <diagonal/>
    </border>
    <border>
      <left style="medium">
        <color rgb="FFFFC000"/>
      </left>
      <right style="thin">
        <color indexed="64"/>
      </right>
      <top style="thin">
        <color indexed="64"/>
      </top>
      <bottom style="thin">
        <color indexed="64"/>
      </bottom>
      <diagonal/>
    </border>
    <border>
      <left/>
      <right style="thin">
        <color indexed="64"/>
      </right>
      <top style="thin">
        <color indexed="64"/>
      </top>
      <bottom style="medium">
        <color rgb="FFFFC000"/>
      </bottom>
      <diagonal/>
    </border>
    <border>
      <left style="thin">
        <color indexed="64"/>
      </left>
      <right style="thin">
        <color indexed="64"/>
      </right>
      <top style="thin">
        <color indexed="64"/>
      </top>
      <bottom style="medium">
        <color rgb="FFFFC000"/>
      </bottom>
      <diagonal/>
    </border>
    <border>
      <left style="thin">
        <color theme="1"/>
      </left>
      <right/>
      <top style="thin">
        <color theme="1"/>
      </top>
      <bottom style="medium">
        <color rgb="FFFFC000"/>
      </bottom>
      <diagonal/>
    </border>
    <border>
      <left style="medium">
        <color theme="7"/>
      </left>
      <right style="thin">
        <color theme="1"/>
      </right>
      <top style="thin">
        <color theme="1"/>
      </top>
      <bottom style="thin">
        <color theme="1"/>
      </bottom>
      <diagonal/>
    </border>
    <border>
      <left style="thin">
        <color theme="1"/>
      </left>
      <right style="medium">
        <color theme="7"/>
      </right>
      <top style="thin">
        <color theme="1"/>
      </top>
      <bottom style="thin">
        <color theme="1"/>
      </bottom>
      <diagonal/>
    </border>
    <border>
      <left style="medium">
        <color theme="7"/>
      </left>
      <right style="thin">
        <color theme="1"/>
      </right>
      <top style="thin">
        <color theme="1"/>
      </top>
      <bottom style="medium">
        <color theme="7"/>
      </bottom>
      <diagonal/>
    </border>
    <border>
      <left style="thin">
        <color theme="1"/>
      </left>
      <right style="thin">
        <color theme="1"/>
      </right>
      <top style="thin">
        <color theme="1"/>
      </top>
      <bottom style="medium">
        <color theme="7"/>
      </bottom>
      <diagonal/>
    </border>
    <border>
      <left style="thin">
        <color theme="1"/>
      </left>
      <right style="medium">
        <color theme="7"/>
      </right>
      <top style="thin">
        <color theme="1"/>
      </top>
      <bottom style="medium">
        <color theme="7"/>
      </bottom>
      <diagonal/>
    </border>
    <border>
      <left style="thin">
        <color indexed="64"/>
      </left>
      <right/>
      <top style="thin">
        <color indexed="64"/>
      </top>
      <bottom style="medium">
        <color rgb="FFFFC000"/>
      </bottom>
      <diagonal/>
    </border>
    <border>
      <left style="medium">
        <color theme="7"/>
      </left>
      <right style="thin">
        <color theme="1"/>
      </right>
      <top style="thin">
        <color indexed="64"/>
      </top>
      <bottom/>
      <diagonal/>
    </border>
    <border>
      <left style="medium">
        <color theme="7"/>
      </left>
      <right style="thin">
        <color theme="1"/>
      </right>
      <top/>
      <bottom style="thin">
        <color theme="1"/>
      </bottom>
      <diagonal/>
    </border>
    <border>
      <left style="thin">
        <color theme="1"/>
      </left>
      <right style="medium">
        <color theme="7"/>
      </right>
      <top/>
      <bottom style="thin">
        <color theme="1"/>
      </bottom>
      <diagonal/>
    </border>
    <border>
      <left style="thin">
        <color indexed="64"/>
      </left>
      <right style="medium">
        <color theme="7"/>
      </right>
      <top style="thin">
        <color indexed="64"/>
      </top>
      <bottom style="medium">
        <color theme="7"/>
      </bottom>
      <diagonal/>
    </border>
    <border>
      <left style="thin">
        <color theme="1"/>
      </left>
      <right style="thin">
        <color theme="1"/>
      </right>
      <top style="thin">
        <color indexed="64"/>
      </top>
      <bottom style="thin">
        <color theme="1"/>
      </bottom>
      <diagonal/>
    </border>
    <border>
      <left style="thin">
        <color indexed="64"/>
      </left>
      <right style="thin">
        <color theme="1"/>
      </right>
      <top style="thin">
        <color indexed="64"/>
      </top>
      <bottom style="medium">
        <color rgb="FFFFC000"/>
      </bottom>
      <diagonal/>
    </border>
    <border>
      <left style="thin">
        <color indexed="64"/>
      </left>
      <right style="thin">
        <color theme="1"/>
      </right>
      <top style="thin">
        <color indexed="64"/>
      </top>
      <bottom style="medium">
        <color rgb="FF00B0F0"/>
      </bottom>
      <diagonal/>
    </border>
    <border>
      <left style="thin">
        <color theme="1"/>
      </left>
      <right/>
      <top style="medium">
        <color rgb="FF00B0F0"/>
      </top>
      <bottom style="thin">
        <color theme="1"/>
      </bottom>
      <diagonal/>
    </border>
    <border>
      <left style="medium">
        <color rgb="FFFFC000"/>
      </left>
      <right style="thin">
        <color theme="1"/>
      </right>
      <top style="medium">
        <color rgb="FFFFC000"/>
      </top>
      <bottom style="thin">
        <color theme="1"/>
      </bottom>
      <diagonal/>
    </border>
    <border>
      <left style="thin">
        <color theme="1"/>
      </left>
      <right style="thin">
        <color theme="1"/>
      </right>
      <top style="medium">
        <color rgb="FFFFC000"/>
      </top>
      <bottom style="thin">
        <color theme="1"/>
      </bottom>
      <diagonal/>
    </border>
    <border>
      <left style="thin">
        <color theme="1"/>
      </left>
      <right/>
      <top style="medium">
        <color rgb="FFFFC000"/>
      </top>
      <bottom style="thin">
        <color theme="1"/>
      </bottom>
      <diagonal/>
    </border>
    <border>
      <left style="medium">
        <color theme="7"/>
      </left>
      <right style="thin">
        <color theme="1"/>
      </right>
      <top style="medium">
        <color theme="7"/>
      </top>
      <bottom style="thin">
        <color theme="1"/>
      </bottom>
      <diagonal/>
    </border>
    <border>
      <left style="thin">
        <color theme="1"/>
      </left>
      <right style="thin">
        <color theme="1"/>
      </right>
      <top style="medium">
        <color theme="7"/>
      </top>
      <bottom style="thin">
        <color theme="1"/>
      </bottom>
      <diagonal/>
    </border>
    <border>
      <left/>
      <right style="medium">
        <color theme="7"/>
      </right>
      <top style="medium">
        <color theme="7"/>
      </top>
      <bottom style="thin">
        <color indexed="64"/>
      </bottom>
      <diagonal/>
    </border>
    <border>
      <left/>
      <right style="medium">
        <color theme="7"/>
      </right>
      <top style="thin">
        <color indexed="64"/>
      </top>
      <bottom style="medium">
        <color theme="7"/>
      </bottom>
      <diagonal/>
    </border>
    <border>
      <left style="thin">
        <color theme="1"/>
      </left>
      <right style="medium">
        <color theme="7"/>
      </right>
      <top style="medium">
        <color theme="7"/>
      </top>
      <bottom style="thin">
        <color theme="1"/>
      </bottom>
      <diagonal/>
    </border>
    <border>
      <left style="thin">
        <color indexed="64"/>
      </left>
      <right style="thin">
        <color theme="1"/>
      </right>
      <top/>
      <bottom style="thin">
        <color theme="1"/>
      </bottom>
      <diagonal/>
    </border>
    <border>
      <left style="medium">
        <color theme="1"/>
      </left>
      <right style="thin">
        <color indexed="64"/>
      </right>
      <top style="medium">
        <color theme="1"/>
      </top>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style="medium">
        <color rgb="FF00B0F0"/>
      </left>
      <right style="thin">
        <color indexed="64"/>
      </right>
      <top style="medium">
        <color theme="1"/>
      </top>
      <bottom style="thin">
        <color indexed="64"/>
      </bottom>
      <diagonal/>
    </border>
    <border>
      <left style="thin">
        <color indexed="64"/>
      </left>
      <right/>
      <top style="medium">
        <color theme="1"/>
      </top>
      <bottom/>
      <diagonal/>
    </border>
    <border>
      <left style="thin">
        <color theme="1"/>
      </left>
      <right style="thin">
        <color indexed="64"/>
      </right>
      <top style="medium">
        <color theme="1"/>
      </top>
      <bottom style="thin">
        <color theme="1"/>
      </bottom>
      <diagonal/>
    </border>
    <border>
      <left style="medium">
        <color rgb="FFFFC000"/>
      </left>
      <right style="thin">
        <color indexed="64"/>
      </right>
      <top style="medium">
        <color theme="1"/>
      </top>
      <bottom style="thin">
        <color indexed="64"/>
      </bottom>
      <diagonal/>
    </border>
    <border>
      <left style="thin">
        <color indexed="64"/>
      </left>
      <right style="thin">
        <color theme="1"/>
      </right>
      <top style="medium">
        <color theme="1"/>
      </top>
      <bottom style="thin">
        <color theme="1"/>
      </bottom>
      <diagonal/>
    </border>
    <border>
      <left/>
      <right style="thin">
        <color indexed="64"/>
      </right>
      <top style="medium">
        <color theme="1"/>
      </top>
      <bottom style="thin">
        <color indexed="64"/>
      </bottom>
      <diagonal/>
    </border>
    <border>
      <left style="medium">
        <color theme="7"/>
      </left>
      <right style="thin">
        <color indexed="64"/>
      </right>
      <top style="medium">
        <color theme="1"/>
      </top>
      <bottom style="thin">
        <color indexed="64"/>
      </bottom>
      <diagonal/>
    </border>
    <border>
      <left style="thin">
        <color indexed="64"/>
      </left>
      <right style="thin">
        <color theme="1"/>
      </right>
      <top style="medium">
        <color theme="1"/>
      </top>
      <bottom style="thin">
        <color indexed="64"/>
      </bottom>
      <diagonal/>
    </border>
    <border>
      <left style="thin">
        <color indexed="64"/>
      </left>
      <right style="medium">
        <color theme="7"/>
      </right>
      <top style="medium">
        <color theme="1"/>
      </top>
      <bottom style="thin">
        <color indexed="64"/>
      </bottom>
      <diagonal/>
    </border>
    <border>
      <left/>
      <right/>
      <top style="medium">
        <color theme="1"/>
      </top>
      <bottom style="thin">
        <color indexed="64"/>
      </bottom>
      <diagonal/>
    </border>
    <border>
      <left style="medium">
        <color rgb="FF00B050"/>
      </left>
      <right style="thin">
        <color theme="1"/>
      </right>
      <top style="medium">
        <color theme="1"/>
      </top>
      <bottom style="thin">
        <color theme="1"/>
      </bottom>
      <diagonal/>
    </border>
    <border>
      <left style="thin">
        <color theme="1"/>
      </left>
      <right style="medium">
        <color rgb="FF00B050"/>
      </right>
      <top style="medium">
        <color theme="1"/>
      </top>
      <bottom style="thin">
        <color theme="1"/>
      </bottom>
      <diagonal/>
    </border>
    <border>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thin">
        <color indexed="64"/>
      </left>
      <right style="thin">
        <color indexed="64"/>
      </right>
      <top/>
      <bottom style="medium">
        <color theme="1"/>
      </bottom>
      <diagonal/>
    </border>
    <border>
      <left style="thin">
        <color indexed="64"/>
      </left>
      <right style="medium">
        <color theme="1"/>
      </right>
      <top style="thin">
        <color indexed="64"/>
      </top>
      <bottom style="medium">
        <color theme="1"/>
      </bottom>
      <diagonal/>
    </border>
    <border>
      <left style="medium">
        <color rgb="FF00B0F0"/>
      </left>
      <right/>
      <top/>
      <bottom style="thin">
        <color indexed="64"/>
      </bottom>
      <diagonal/>
    </border>
    <border>
      <left style="medium">
        <color rgb="FFFFC000"/>
      </left>
      <right/>
      <top/>
      <bottom style="thin">
        <color indexed="64"/>
      </bottom>
      <diagonal/>
    </border>
    <border>
      <left style="thin">
        <color theme="1"/>
      </left>
      <right style="thin">
        <color indexed="64"/>
      </right>
      <top/>
      <bottom style="thin">
        <color indexed="64"/>
      </bottom>
      <diagonal/>
    </border>
    <border>
      <left style="medium">
        <color theme="7"/>
      </left>
      <right/>
      <top/>
      <bottom style="thin">
        <color indexed="64"/>
      </bottom>
      <diagonal/>
    </border>
    <border>
      <left style="thin">
        <color indexed="64"/>
      </left>
      <right style="medium">
        <color theme="1"/>
      </right>
      <top/>
      <bottom style="thin">
        <color indexed="64"/>
      </bottom>
      <diagonal/>
    </border>
    <border>
      <left style="thin">
        <color indexed="64"/>
      </left>
      <right style="medium">
        <color theme="1"/>
      </right>
      <top style="thin">
        <color indexed="64"/>
      </top>
      <bottom/>
      <diagonal/>
    </border>
    <border>
      <left style="medium">
        <color theme="1"/>
      </left>
      <right/>
      <top/>
      <bottom style="thin">
        <color theme="1"/>
      </bottom>
      <diagonal/>
    </border>
    <border>
      <left style="medium">
        <color theme="1"/>
      </left>
      <right/>
      <top style="thin">
        <color theme="1"/>
      </top>
      <bottom style="thin">
        <color theme="1"/>
      </bottom>
      <diagonal/>
    </border>
    <border>
      <left/>
      <right style="medium">
        <color theme="1"/>
      </right>
      <top style="thin">
        <color indexed="64"/>
      </top>
      <bottom style="thin">
        <color indexed="64"/>
      </bottom>
      <diagonal/>
    </border>
    <border>
      <left style="medium">
        <color theme="1"/>
      </left>
      <right style="thick">
        <color indexed="64"/>
      </right>
      <top/>
      <bottom style="medium">
        <color theme="1"/>
      </bottom>
      <diagonal/>
    </border>
    <border>
      <left style="thick">
        <color indexed="64"/>
      </left>
      <right/>
      <top/>
      <bottom style="medium">
        <color theme="1"/>
      </bottom>
      <diagonal/>
    </border>
    <border>
      <left style="thin">
        <color indexed="64"/>
      </left>
      <right style="medium">
        <color theme="1"/>
      </right>
      <top style="medium">
        <color theme="1"/>
      </top>
      <bottom style="thin">
        <color indexed="64"/>
      </bottom>
      <diagonal/>
    </border>
    <border>
      <left/>
      <right style="thin">
        <color indexed="64"/>
      </right>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medium">
        <color theme="1"/>
      </left>
      <right/>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medium">
        <color theme="1"/>
      </left>
      <right/>
      <top style="medium">
        <color theme="1"/>
      </top>
      <bottom style="medium">
        <color indexed="64"/>
      </bottom>
      <diagonal/>
    </border>
    <border>
      <left style="medium">
        <color indexed="64"/>
      </left>
      <right/>
      <top style="thin">
        <color indexed="64"/>
      </top>
      <bottom style="thin">
        <color indexed="64"/>
      </bottom>
      <diagonal/>
    </border>
  </borders>
  <cellStyleXfs count="103">
    <xf numFmtId="0" fontId="0" fillId="0" borderId="0"/>
    <xf numFmtId="9" fontId="4" fillId="0" borderId="0" applyFont="0" applyFill="0" applyBorder="0" applyAlignment="0" applyProtection="0"/>
    <xf numFmtId="0" fontId="6" fillId="0" borderId="0"/>
    <xf numFmtId="166" fontId="7" fillId="0" borderId="0" applyFill="0" applyBorder="0" applyAlignment="0" applyProtection="0"/>
    <xf numFmtId="0" fontId="7" fillId="0" borderId="0"/>
    <xf numFmtId="0" fontId="8" fillId="5" borderId="0" applyBorder="0" applyAlignment="0" applyProtection="0"/>
    <xf numFmtId="0" fontId="9" fillId="0" borderId="0" applyNumberFormat="0" applyFill="0" applyBorder="0" applyAlignment="0" applyProtection="0"/>
    <xf numFmtId="166" fontId="7" fillId="0" borderId="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0" fontId="29" fillId="0" borderId="0"/>
    <xf numFmtId="0" fontId="29" fillId="0" borderId="37"/>
    <xf numFmtId="0" fontId="29" fillId="13" borderId="0"/>
    <xf numFmtId="0" fontId="30" fillId="14" borderId="0"/>
    <xf numFmtId="0" fontId="29" fillId="15" borderId="0"/>
    <xf numFmtId="0" fontId="31" fillId="16" borderId="0"/>
    <xf numFmtId="0" fontId="32" fillId="13" borderId="0"/>
    <xf numFmtId="0" fontId="29" fillId="17" borderId="0"/>
    <xf numFmtId="0" fontId="29" fillId="0" borderId="37"/>
    <xf numFmtId="0" fontId="29" fillId="0" borderId="0"/>
    <xf numFmtId="0" fontId="29" fillId="0" borderId="0"/>
    <xf numFmtId="0" fontId="29" fillId="0" borderId="0"/>
    <xf numFmtId="0" fontId="29" fillId="18" borderId="37"/>
    <xf numFmtId="0" fontId="29" fillId="0" borderId="0"/>
    <xf numFmtId="0" fontId="29" fillId="19" borderId="37"/>
    <xf numFmtId="0" fontId="29" fillId="2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19" borderId="37"/>
    <xf numFmtId="170" fontId="33" fillId="0" borderId="0"/>
    <xf numFmtId="9" fontId="29" fillId="0" borderId="0"/>
    <xf numFmtId="0" fontId="34" fillId="13" borderId="0"/>
    <xf numFmtId="0" fontId="35" fillId="13" borderId="0"/>
    <xf numFmtId="0" fontId="29" fillId="0" borderId="0"/>
    <xf numFmtId="0" fontId="29" fillId="0" borderId="0"/>
    <xf numFmtId="0" fontId="29" fillId="0" borderId="0"/>
    <xf numFmtId="0" fontId="29" fillId="0" borderId="0"/>
    <xf numFmtId="0" fontId="29" fillId="18" borderId="37"/>
    <xf numFmtId="0" fontId="29" fillId="0" borderId="0"/>
    <xf numFmtId="0" fontId="29" fillId="0" borderId="0"/>
    <xf numFmtId="0" fontId="29" fillId="20" borderId="37"/>
    <xf numFmtId="0" fontId="29" fillId="0" borderId="0"/>
    <xf numFmtId="169" fontId="29" fillId="13" borderId="37">
      <protection locked="0"/>
    </xf>
    <xf numFmtId="0" fontId="36" fillId="13" borderId="0"/>
    <xf numFmtId="0" fontId="37" fillId="13" borderId="0"/>
    <xf numFmtId="0" fontId="38" fillId="0" borderId="0">
      <alignment horizontal="center"/>
    </xf>
    <xf numFmtId="0" fontId="38" fillId="0" borderId="0">
      <alignment horizontal="center" textRotation="90"/>
    </xf>
    <xf numFmtId="0" fontId="29" fillId="0" borderId="0"/>
    <xf numFmtId="0" fontId="39" fillId="0" borderId="0"/>
    <xf numFmtId="0" fontId="40" fillId="0" borderId="0"/>
    <xf numFmtId="0" fontId="30" fillId="14" borderId="38"/>
    <xf numFmtId="0" fontId="41" fillId="0" borderId="0"/>
    <xf numFmtId="171" fontId="42" fillId="0" borderId="0"/>
    <xf numFmtId="0" fontId="43" fillId="0" borderId="0"/>
    <xf numFmtId="0" fontId="30" fillId="0" borderId="38"/>
    <xf numFmtId="0" fontId="33" fillId="0" borderId="0"/>
    <xf numFmtId="0" fontId="29" fillId="0" borderId="0"/>
    <xf numFmtId="0" fontId="29" fillId="0" borderId="0"/>
    <xf numFmtId="0" fontId="44" fillId="0" borderId="0"/>
    <xf numFmtId="0" fontId="3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9" fontId="33" fillId="0" borderId="0"/>
    <xf numFmtId="0" fontId="35" fillId="13" borderId="0"/>
    <xf numFmtId="0" fontId="40" fillId="13" borderId="0"/>
    <xf numFmtId="0" fontId="45" fillId="0" borderId="0"/>
    <xf numFmtId="169" fontId="45" fillId="0" borderId="0"/>
    <xf numFmtId="0" fontId="46" fillId="13" borderId="0"/>
    <xf numFmtId="0" fontId="47" fillId="0" borderId="0"/>
    <xf numFmtId="0" fontId="29" fillId="0" borderId="0"/>
    <xf numFmtId="0" fontId="29" fillId="21" borderId="0"/>
    <xf numFmtId="0" fontId="29" fillId="22" borderId="0"/>
    <xf numFmtId="0" fontId="29" fillId="23" borderId="0"/>
    <xf numFmtId="0" fontId="29" fillId="24" borderId="0"/>
    <xf numFmtId="0" fontId="29" fillId="25" borderId="0"/>
    <xf numFmtId="0" fontId="29" fillId="14" borderId="38"/>
    <xf numFmtId="0" fontId="29" fillId="0" borderId="0"/>
    <xf numFmtId="0" fontId="29" fillId="18" borderId="37">
      <alignment horizontal="center" vertical="center"/>
    </xf>
    <xf numFmtId="0" fontId="48" fillId="17" borderId="39"/>
    <xf numFmtId="0" fontId="48" fillId="17" borderId="40"/>
    <xf numFmtId="0" fontId="30" fillId="14" borderId="41"/>
    <xf numFmtId="0" fontId="29" fillId="0" borderId="0"/>
    <xf numFmtId="0" fontId="29" fillId="0" borderId="0"/>
    <xf numFmtId="0" fontId="29" fillId="0" borderId="0"/>
    <xf numFmtId="166" fontId="4" fillId="0" borderId="0" applyFont="0" applyFill="0" applyBorder="0" applyAlignment="0" applyProtection="0"/>
    <xf numFmtId="0" fontId="7" fillId="0" borderId="0"/>
  </cellStyleXfs>
  <cellXfs count="1259">
    <xf numFmtId="0" fontId="0" fillId="0" borderId="0" xfId="0"/>
    <xf numFmtId="0" fontId="0" fillId="0" borderId="0" xfId="0" applyAlignment="1">
      <alignment vertical="center"/>
    </xf>
    <xf numFmtId="0" fontId="0" fillId="0" borderId="0" xfId="0" applyAlignment="1">
      <alignment vertical="center" wrapText="1"/>
    </xf>
    <xf numFmtId="0" fontId="5" fillId="0" borderId="0" xfId="0" applyFont="1" applyAlignment="1">
      <alignment vertical="center" wrapText="1"/>
    </xf>
    <xf numFmtId="0" fontId="5" fillId="0" borderId="0" xfId="0" applyFont="1"/>
    <xf numFmtId="0" fontId="0" fillId="0" borderId="0" xfId="0" applyAlignment="1">
      <alignment wrapText="1"/>
    </xf>
    <xf numFmtId="0" fontId="14" fillId="11" borderId="1" xfId="0" applyFont="1" applyFill="1" applyBorder="1" applyAlignment="1">
      <alignment horizontal="center" vertical="center" wrapText="1"/>
    </xf>
    <xf numFmtId="0" fontId="13" fillId="8" borderId="14"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7" fillId="0" borderId="0" xfId="0" applyFont="1" applyAlignment="1">
      <alignment vertical="center"/>
    </xf>
    <xf numFmtId="0" fontId="17" fillId="0" borderId="0" xfId="0" applyFont="1"/>
    <xf numFmtId="0" fontId="0" fillId="0" borderId="6" xfId="0" applyBorder="1" applyAlignment="1">
      <alignment vertical="center"/>
    </xf>
    <xf numFmtId="0" fontId="0" fillId="0" borderId="7" xfId="0" applyBorder="1" applyAlignment="1">
      <alignment vertical="center"/>
    </xf>
    <xf numFmtId="0" fontId="0" fillId="0" borderId="20" xfId="0" applyBorder="1" applyAlignment="1">
      <alignment vertical="center"/>
    </xf>
    <xf numFmtId="0" fontId="0" fillId="0" borderId="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18" fillId="0" borderId="4" xfId="0" applyFont="1" applyBorder="1" applyAlignment="1">
      <alignment vertical="center"/>
    </xf>
    <xf numFmtId="0" fontId="0" fillId="0" borderId="4" xfId="0" applyBorder="1" applyAlignment="1">
      <alignment vertical="center"/>
    </xf>
    <xf numFmtId="0" fontId="0" fillId="0" borderId="23" xfId="0" applyBorder="1" applyAlignment="1">
      <alignment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21" xfId="0" applyFont="1" applyBorder="1" applyAlignment="1">
      <alignment horizontal="center" vertical="center"/>
    </xf>
    <xf numFmtId="0" fontId="15" fillId="8" borderId="14" xfId="0" applyFont="1" applyFill="1" applyBorder="1" applyAlignment="1">
      <alignment horizontal="center" vertical="center" wrapText="1"/>
    </xf>
    <xf numFmtId="0" fontId="53" fillId="8" borderId="1" xfId="0" applyFont="1" applyFill="1" applyBorder="1" applyAlignment="1">
      <alignment horizontal="center" vertical="center" wrapText="1"/>
    </xf>
    <xf numFmtId="0" fontId="5" fillId="0" borderId="0" xfId="0" applyFont="1" applyAlignment="1">
      <alignment wrapText="1"/>
    </xf>
    <xf numFmtId="0" fontId="15" fillId="8" borderId="1"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53" fillId="11" borderId="1" xfId="0" applyFont="1" applyFill="1" applyBorder="1" applyAlignment="1">
      <alignment horizontal="center" vertical="center" wrapText="1"/>
    </xf>
    <xf numFmtId="0" fontId="53" fillId="7" borderId="1" xfId="0" applyFont="1" applyFill="1" applyBorder="1" applyAlignment="1">
      <alignment horizontal="center" vertical="center" wrapText="1"/>
    </xf>
    <xf numFmtId="0" fontId="5" fillId="11" borderId="25" xfId="0" applyFont="1" applyFill="1" applyBorder="1" applyAlignment="1">
      <alignment horizontal="center" vertical="center" wrapText="1"/>
    </xf>
    <xf numFmtId="0" fontId="5" fillId="11" borderId="11"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5" fillId="11" borderId="3" xfId="0" applyFont="1" applyFill="1" applyBorder="1" applyAlignment="1">
      <alignment horizontal="center" vertical="center" wrapText="1"/>
    </xf>
    <xf numFmtId="2" fontId="5" fillId="11" borderId="1" xfId="0" applyNumberFormat="1" applyFont="1" applyFill="1" applyBorder="1" applyAlignment="1">
      <alignment horizontal="center" vertical="center" wrapText="1"/>
    </xf>
    <xf numFmtId="0" fontId="53" fillId="8" borderId="14" xfId="0" applyFont="1" applyFill="1" applyBorder="1" applyAlignment="1">
      <alignment horizontal="center" vertical="center" wrapText="1"/>
    </xf>
    <xf numFmtId="0" fontId="53" fillId="10" borderId="14" xfId="0" applyFont="1" applyFill="1" applyBorder="1" applyAlignment="1">
      <alignment horizontal="center" vertical="center" wrapText="1"/>
    </xf>
    <xf numFmtId="0" fontId="15" fillId="10" borderId="14"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168" fontId="5" fillId="4" borderId="1" xfId="0" applyNumberFormat="1" applyFont="1" applyFill="1" applyBorder="1" applyAlignment="1">
      <alignment horizontal="center" vertical="center" wrapText="1"/>
    </xf>
    <xf numFmtId="0" fontId="53" fillId="4" borderId="1" xfId="0" applyFont="1" applyFill="1" applyBorder="1" applyAlignment="1">
      <alignment horizontal="center" vertical="center" wrapText="1"/>
    </xf>
    <xf numFmtId="0" fontId="13" fillId="11" borderId="47" xfId="0" applyFont="1" applyFill="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4" fillId="4" borderId="1" xfId="0" applyFont="1" applyFill="1" applyBorder="1" applyAlignment="1">
      <alignment horizontal="center" vertical="center" wrapText="1"/>
    </xf>
    <xf numFmtId="0" fontId="53" fillId="10" borderId="14" xfId="0" applyFont="1" applyFill="1" applyBorder="1" applyAlignment="1" applyProtection="1">
      <alignment horizontal="center" vertical="center" wrapText="1"/>
      <protection locked="0"/>
    </xf>
    <xf numFmtId="0" fontId="53" fillId="10" borderId="5" xfId="0" applyFont="1" applyFill="1" applyBorder="1" applyAlignment="1" applyProtection="1">
      <alignment horizontal="center" vertical="center" wrapText="1"/>
      <protection locked="0"/>
    </xf>
    <xf numFmtId="0" fontId="53" fillId="10" borderId="24" xfId="0" applyFont="1" applyFill="1" applyBorder="1" applyAlignment="1" applyProtection="1">
      <alignment horizontal="center" vertical="center" wrapText="1"/>
      <protection locked="0"/>
    </xf>
    <xf numFmtId="0" fontId="53" fillId="10" borderId="56" xfId="0" applyFont="1" applyFill="1" applyBorder="1" applyAlignment="1" applyProtection="1">
      <alignment horizontal="center" vertical="center" wrapText="1"/>
      <protection locked="0"/>
    </xf>
    <xf numFmtId="0" fontId="53" fillId="10" borderId="57" xfId="0" applyFont="1" applyFill="1" applyBorder="1" applyAlignment="1" applyProtection="1">
      <alignment horizontal="center" vertical="center" wrapText="1"/>
      <protection locked="0"/>
    </xf>
    <xf numFmtId="0" fontId="53" fillId="8" borderId="29" xfId="0" applyFont="1" applyFill="1" applyBorder="1" applyAlignment="1" applyProtection="1">
      <alignment horizontal="center" vertical="center" wrapText="1"/>
      <protection locked="0"/>
    </xf>
    <xf numFmtId="0" fontId="53" fillId="8" borderId="14" xfId="0" applyFont="1" applyFill="1" applyBorder="1" applyAlignment="1" applyProtection="1">
      <alignment horizontal="center" vertical="center" wrapText="1"/>
      <protection locked="0"/>
    </xf>
    <xf numFmtId="0" fontId="53" fillId="8" borderId="5" xfId="0" applyFont="1" applyFill="1" applyBorder="1" applyAlignment="1" applyProtection="1">
      <alignment horizontal="center" vertical="center" wrapText="1"/>
      <protection locked="0"/>
    </xf>
    <xf numFmtId="0" fontId="53" fillId="8" borderId="27" xfId="0" applyFont="1" applyFill="1" applyBorder="1" applyAlignment="1" applyProtection="1">
      <alignment horizontal="center" vertical="center" wrapText="1"/>
      <protection locked="0"/>
    </xf>
    <xf numFmtId="0" fontId="5" fillId="0" borderId="0" xfId="0" applyFont="1" applyAlignment="1">
      <alignment vertical="center"/>
    </xf>
    <xf numFmtId="0" fontId="15" fillId="10" borderId="1" xfId="0" applyFont="1" applyFill="1" applyBorder="1" applyAlignment="1" applyProtection="1">
      <alignment horizontal="center" vertical="center" wrapText="1"/>
      <protection locked="0"/>
    </xf>
    <xf numFmtId="0" fontId="15" fillId="10" borderId="2" xfId="0" applyFont="1" applyFill="1" applyBorder="1" applyAlignment="1" applyProtection="1">
      <alignment horizontal="center" vertical="center" wrapText="1"/>
      <protection locked="0"/>
    </xf>
    <xf numFmtId="0" fontId="15" fillId="10" borderId="9" xfId="0" applyFont="1" applyFill="1" applyBorder="1" applyAlignment="1" applyProtection="1">
      <alignment horizontal="center" vertical="center" wrapText="1"/>
      <protection locked="0"/>
    </xf>
    <xf numFmtId="0" fontId="15" fillId="10" borderId="60" xfId="0" applyFont="1" applyFill="1" applyBorder="1" applyAlignment="1" applyProtection="1">
      <alignment horizontal="center" vertical="center" wrapText="1"/>
      <protection locked="0"/>
    </xf>
    <xf numFmtId="0" fontId="15" fillId="10" borderId="61" xfId="0" applyFont="1" applyFill="1" applyBorder="1" applyAlignment="1" applyProtection="1">
      <alignment horizontal="center" vertical="center" wrapText="1"/>
      <protection locked="0"/>
    </xf>
    <xf numFmtId="0" fontId="15" fillId="8" borderId="28" xfId="0" applyFont="1" applyFill="1" applyBorder="1" applyAlignment="1" applyProtection="1">
      <alignment horizontal="center" vertical="center" wrapText="1"/>
      <protection locked="0"/>
    </xf>
    <xf numFmtId="0" fontId="15" fillId="8" borderId="1" xfId="0" applyFont="1" applyFill="1" applyBorder="1" applyAlignment="1" applyProtection="1">
      <alignment horizontal="center" vertical="center" wrapText="1"/>
      <protection locked="0"/>
    </xf>
    <xf numFmtId="0" fontId="15" fillId="8" borderId="2" xfId="0" applyFont="1" applyFill="1" applyBorder="1" applyAlignment="1" applyProtection="1">
      <alignment horizontal="center" vertical="center" wrapText="1"/>
      <protection locked="0"/>
    </xf>
    <xf numFmtId="0" fontId="15" fillId="8" borderId="3" xfId="0" applyFont="1" applyFill="1" applyBorder="1" applyAlignment="1" applyProtection="1">
      <alignment horizontal="center" vertical="center" wrapText="1"/>
      <protection locked="0"/>
    </xf>
    <xf numFmtId="0" fontId="53" fillId="11" borderId="11" xfId="0" applyFont="1" applyFill="1" applyBorder="1" applyAlignment="1" applyProtection="1">
      <alignment horizontal="center" vertical="center"/>
      <protection locked="0"/>
    </xf>
    <xf numFmtId="0" fontId="15" fillId="11" borderId="11" xfId="0" applyFont="1" applyFill="1" applyBorder="1" applyAlignment="1" applyProtection="1">
      <alignment horizontal="center" vertical="center" wrapText="1"/>
      <protection locked="0"/>
    </xf>
    <xf numFmtId="9" fontId="15" fillId="11" borderId="11" xfId="0" applyNumberFormat="1" applyFont="1" applyFill="1" applyBorder="1" applyAlignment="1" applyProtection="1">
      <alignment horizontal="center" vertical="center" wrapText="1"/>
      <protection locked="0"/>
    </xf>
    <xf numFmtId="0" fontId="5" fillId="11" borderId="1" xfId="0" applyFont="1" applyFill="1" applyBorder="1" applyAlignment="1" applyProtection="1">
      <alignment horizontal="center" vertical="center" wrapText="1"/>
      <protection locked="0"/>
    </xf>
    <xf numFmtId="0" fontId="15" fillId="11" borderId="62" xfId="0" applyFont="1" applyFill="1" applyBorder="1" applyAlignment="1" applyProtection="1">
      <alignment horizontal="center" vertical="center" wrapText="1"/>
      <protection locked="0"/>
    </xf>
    <xf numFmtId="168" fontId="5" fillId="11" borderId="2" xfId="0" applyNumberFormat="1" applyFont="1" applyFill="1" applyBorder="1" applyAlignment="1">
      <alignment horizontal="center" vertical="center" wrapText="1"/>
    </xf>
    <xf numFmtId="168" fontId="15" fillId="11" borderId="64" xfId="0" applyNumberFormat="1" applyFont="1" applyFill="1" applyBorder="1" applyAlignment="1" applyProtection="1">
      <alignment horizontal="center" vertical="center"/>
      <protection locked="0"/>
    </xf>
    <xf numFmtId="168" fontId="15" fillId="11" borderId="65" xfId="0" applyNumberFormat="1" applyFont="1" applyFill="1" applyBorder="1" applyAlignment="1">
      <alignment horizontal="center" vertical="center"/>
    </xf>
    <xf numFmtId="168" fontId="15" fillId="11" borderId="1" xfId="0" applyNumberFormat="1" applyFont="1" applyFill="1" applyBorder="1" applyAlignment="1">
      <alignment horizontal="center" vertical="center"/>
    </xf>
    <xf numFmtId="168" fontId="56" fillId="11" borderId="61" xfId="0" applyNumberFormat="1" applyFont="1" applyFill="1" applyBorder="1" applyAlignment="1">
      <alignment horizontal="center" vertical="center"/>
    </xf>
    <xf numFmtId="49" fontId="15" fillId="11" borderId="64" xfId="0" applyNumberFormat="1" applyFont="1" applyFill="1" applyBorder="1" applyAlignment="1" applyProtection="1">
      <alignment horizontal="center" vertical="center" wrapText="1"/>
      <protection locked="0"/>
    </xf>
    <xf numFmtId="0" fontId="5" fillId="11" borderId="28" xfId="0" applyFont="1" applyFill="1" applyBorder="1" applyAlignment="1" applyProtection="1">
      <alignment horizontal="center" vertical="center" wrapText="1"/>
      <protection locked="0"/>
    </xf>
    <xf numFmtId="10" fontId="5" fillId="11" borderId="1" xfId="0" applyNumberFormat="1" applyFont="1" applyFill="1" applyBorder="1" applyAlignment="1" applyProtection="1">
      <alignment horizontal="center" vertical="center" wrapText="1"/>
      <protection locked="0"/>
    </xf>
    <xf numFmtId="0" fontId="5" fillId="11" borderId="3" xfId="0" applyFont="1" applyFill="1" applyBorder="1" applyAlignment="1" applyProtection="1">
      <alignment horizontal="center" vertical="center" wrapText="1"/>
      <protection locked="0"/>
    </xf>
    <xf numFmtId="168" fontId="5" fillId="11" borderId="1" xfId="0" applyNumberFormat="1" applyFont="1" applyFill="1" applyBorder="1" applyAlignment="1">
      <alignment horizontal="center" vertical="center"/>
    </xf>
    <xf numFmtId="168" fontId="10" fillId="11" borderId="1" xfId="0" applyNumberFormat="1" applyFont="1" applyFill="1" applyBorder="1" applyAlignment="1">
      <alignment horizontal="center" vertical="center" wrapText="1"/>
    </xf>
    <xf numFmtId="0" fontId="5" fillId="7" borderId="1" xfId="0" applyFont="1" applyFill="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9" fontId="5" fillId="0" borderId="1" xfId="1" applyFont="1" applyBorder="1" applyAlignment="1" applyProtection="1">
      <alignment horizontal="center" vertical="center" wrapText="1"/>
      <protection locked="0"/>
    </xf>
    <xf numFmtId="168" fontId="5" fillId="0" borderId="1" xfId="0" applyNumberFormat="1" applyFont="1" applyBorder="1" applyAlignment="1" applyProtection="1">
      <alignment horizontal="center" vertical="center" wrapText="1"/>
      <protection locked="0"/>
    </xf>
    <xf numFmtId="168" fontId="5" fillId="4" borderId="2" xfId="0" applyNumberFormat="1" applyFont="1" applyFill="1" applyBorder="1" applyAlignment="1">
      <alignment horizontal="center" vertical="center" wrapText="1"/>
    </xf>
    <xf numFmtId="0" fontId="5" fillId="0" borderId="9" xfId="0" applyFont="1" applyBorder="1" applyAlignment="1" applyProtection="1">
      <alignment horizontal="center" vertical="center"/>
      <protection locked="0"/>
    </xf>
    <xf numFmtId="168" fontId="15" fillId="4" borderId="65" xfId="0" applyNumberFormat="1" applyFont="1" applyFill="1" applyBorder="1" applyAlignment="1">
      <alignment horizontal="center" vertical="center"/>
    </xf>
    <xf numFmtId="168" fontId="15" fillId="4" borderId="1" xfId="0" applyNumberFormat="1" applyFont="1" applyFill="1" applyBorder="1" applyAlignment="1">
      <alignment horizontal="center" vertical="center"/>
    </xf>
    <xf numFmtId="168" fontId="15" fillId="4" borderId="61" xfId="0" applyNumberFormat="1" applyFont="1" applyFill="1" applyBorder="1" applyAlignment="1">
      <alignment horizontal="center" vertical="center"/>
    </xf>
    <xf numFmtId="0" fontId="53" fillId="0" borderId="51" xfId="0" applyFont="1" applyBorder="1" applyAlignment="1" applyProtection="1">
      <alignment horizontal="center" vertical="center" wrapText="1"/>
      <protection locked="0"/>
    </xf>
    <xf numFmtId="168" fontId="5" fillId="4" borderId="1" xfId="0" applyNumberFormat="1" applyFont="1" applyFill="1" applyBorder="1" applyAlignment="1">
      <alignment horizontal="center" vertical="center"/>
    </xf>
    <xf numFmtId="168" fontId="10" fillId="4" borderId="1" xfId="0" applyNumberFormat="1" applyFont="1" applyFill="1" applyBorder="1" applyAlignment="1">
      <alignment horizontal="center" vertical="center" wrapText="1"/>
    </xf>
    <xf numFmtId="168" fontId="49" fillId="2" borderId="14" xfId="0" applyNumberFormat="1" applyFont="1" applyFill="1" applyBorder="1" applyAlignment="1" applyProtection="1">
      <alignment vertical="center"/>
      <protection locked="0"/>
    </xf>
    <xf numFmtId="0" fontId="3" fillId="2" borderId="68" xfId="0" applyFont="1" applyFill="1" applyBorder="1" applyAlignment="1" applyProtection="1">
      <alignment horizontal="right" vertical="center"/>
      <protection locked="0"/>
    </xf>
    <xf numFmtId="168" fontId="3" fillId="2" borderId="2" xfId="0" applyNumberFormat="1" applyFont="1" applyFill="1" applyBorder="1" applyAlignment="1" applyProtection="1">
      <alignment vertical="center"/>
      <protection locked="0"/>
    </xf>
    <xf numFmtId="168" fontId="3" fillId="2" borderId="9" xfId="0" applyNumberFormat="1" applyFont="1" applyFill="1" applyBorder="1" applyAlignment="1" applyProtection="1">
      <alignment vertical="center"/>
      <protection locked="0"/>
    </xf>
    <xf numFmtId="0" fontId="0" fillId="0" borderId="69" xfId="0" applyBorder="1"/>
    <xf numFmtId="0" fontId="53" fillId="10" borderId="1" xfId="0" applyFont="1" applyFill="1" applyBorder="1" applyAlignment="1">
      <alignment horizontal="center" vertical="center" wrapText="1"/>
    </xf>
    <xf numFmtId="0" fontId="53" fillId="10" borderId="5" xfId="0" applyFont="1" applyFill="1" applyBorder="1" applyAlignment="1">
      <alignment horizontal="center" vertical="center" wrapText="1"/>
    </xf>
    <xf numFmtId="0" fontId="15" fillId="9" borderId="27" xfId="0" applyFont="1" applyFill="1" applyBorder="1" applyAlignment="1">
      <alignment horizontal="center" vertical="center" wrapText="1"/>
    </xf>
    <xf numFmtId="168" fontId="5" fillId="11" borderId="1" xfId="0" applyNumberFormat="1" applyFont="1" applyFill="1" applyBorder="1" applyAlignment="1">
      <alignment horizontal="center" vertical="center" wrapText="1"/>
    </xf>
    <xf numFmtId="49" fontId="53" fillId="11" borderId="1" xfId="0" applyNumberFormat="1" applyFont="1" applyFill="1" applyBorder="1" applyAlignment="1">
      <alignment horizontal="center" vertical="center" wrapText="1"/>
    </xf>
    <xf numFmtId="0" fontId="53" fillId="0" borderId="1" xfId="0" applyFont="1" applyBorder="1" applyAlignment="1" applyProtection="1">
      <alignment horizontal="center" vertical="center"/>
      <protection locked="0"/>
    </xf>
    <xf numFmtId="168" fontId="53" fillId="4" borderId="1" xfId="0" applyNumberFormat="1" applyFont="1" applyFill="1" applyBorder="1" applyAlignment="1">
      <alignment horizontal="center" vertical="center" wrapText="1"/>
    </xf>
    <xf numFmtId="0" fontId="15" fillId="10" borderId="14" xfId="0" applyFont="1" applyFill="1" applyBorder="1" applyAlignment="1" applyProtection="1">
      <alignment horizontal="center" vertical="center" wrapText="1"/>
      <protection locked="0"/>
    </xf>
    <xf numFmtId="0" fontId="15" fillId="10" borderId="70" xfId="0" applyFont="1" applyFill="1" applyBorder="1" applyAlignment="1" applyProtection="1">
      <alignment horizontal="center" vertical="center" wrapText="1"/>
      <protection locked="0"/>
    </xf>
    <xf numFmtId="9" fontId="5" fillId="0" borderId="2" xfId="0" applyNumberFormat="1" applyFont="1" applyBorder="1" applyAlignment="1" applyProtection="1">
      <alignment horizontal="center" vertical="center" wrapText="1"/>
      <protection locked="0"/>
    </xf>
    <xf numFmtId="2" fontId="0" fillId="6" borderId="1" xfId="0" applyNumberFormat="1" applyFill="1" applyBorder="1" applyAlignment="1" applyProtection="1">
      <alignment horizontal="center" vertical="center" wrapText="1"/>
      <protection locked="0"/>
    </xf>
    <xf numFmtId="0" fontId="5" fillId="6" borderId="14" xfId="102" applyFont="1" applyFill="1" applyBorder="1" applyAlignment="1" applyProtection="1">
      <alignment horizontal="center" vertical="center" wrapText="1"/>
      <protection locked="0"/>
    </xf>
    <xf numFmtId="0" fontId="5" fillId="6" borderId="14" xfId="1" applyNumberFormat="1" applyFont="1" applyFill="1" applyBorder="1" applyAlignment="1" applyProtection="1">
      <alignment horizontal="right" vertical="center" wrapText="1"/>
      <protection locked="0"/>
    </xf>
    <xf numFmtId="168" fontId="15" fillId="4" borderId="60" xfId="0" applyNumberFormat="1" applyFont="1" applyFill="1" applyBorder="1" applyAlignment="1">
      <alignment horizontal="center" vertical="center"/>
    </xf>
    <xf numFmtId="168" fontId="56" fillId="4" borderId="61" xfId="0" applyNumberFormat="1" applyFont="1" applyFill="1" applyBorder="1" applyAlignment="1">
      <alignment horizontal="center" vertical="center"/>
    </xf>
    <xf numFmtId="168" fontId="5" fillId="6" borderId="1" xfId="102" applyNumberFormat="1" applyFont="1" applyFill="1" applyBorder="1" applyAlignment="1" applyProtection="1">
      <alignment horizontal="center" vertical="center" wrapText="1"/>
      <protection locked="0"/>
    </xf>
    <xf numFmtId="0" fontId="15" fillId="8" borderId="2" xfId="0" applyFont="1" applyFill="1" applyBorder="1" applyAlignment="1">
      <alignment horizontal="center" vertical="center" wrapText="1"/>
    </xf>
    <xf numFmtId="0" fontId="15" fillId="8" borderId="3" xfId="0" applyFont="1" applyFill="1" applyBorder="1" applyAlignment="1">
      <alignment horizontal="center" vertical="center" wrapText="1"/>
    </xf>
    <xf numFmtId="9" fontId="5" fillId="11" borderId="1" xfId="1" applyFont="1" applyFill="1" applyBorder="1" applyAlignment="1">
      <alignment horizontal="center" vertical="center" wrapText="1"/>
    </xf>
    <xf numFmtId="0" fontId="5" fillId="11" borderId="2" xfId="0" applyFont="1" applyFill="1" applyBorder="1" applyAlignment="1">
      <alignment horizontal="center" vertical="center" wrapText="1"/>
    </xf>
    <xf numFmtId="10" fontId="0" fillId="0" borderId="1"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0" fontId="15" fillId="8" borderId="33" xfId="0" applyFont="1" applyFill="1" applyBorder="1" applyAlignment="1" applyProtection="1">
      <alignment horizontal="center" vertical="center" wrapText="1"/>
      <protection locked="0"/>
    </xf>
    <xf numFmtId="0" fontId="53" fillId="11" borderId="31" xfId="0" applyFont="1" applyFill="1" applyBorder="1" applyAlignment="1" applyProtection="1">
      <alignment horizontal="center" vertical="center"/>
      <protection locked="0"/>
    </xf>
    <xf numFmtId="0" fontId="5" fillId="0" borderId="14" xfId="0" applyFont="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3" fontId="5" fillId="6" borderId="14" xfId="102" applyNumberFormat="1" applyFont="1" applyFill="1" applyBorder="1" applyAlignment="1" applyProtection="1">
      <alignment horizontal="center" vertical="center" wrapText="1"/>
      <protection locked="0"/>
    </xf>
    <xf numFmtId="14" fontId="5" fillId="6" borderId="14" xfId="0" applyNumberFormat="1" applyFont="1" applyFill="1" applyBorder="1" applyAlignment="1" applyProtection="1">
      <alignment horizontal="center" vertical="center" wrapText="1"/>
      <protection locked="0"/>
    </xf>
    <xf numFmtId="168" fontId="5" fillId="6" borderId="14" xfId="101" applyNumberFormat="1" applyFont="1" applyFill="1" applyBorder="1" applyAlignment="1" applyProtection="1">
      <alignment horizontal="right" vertical="center" wrapText="1"/>
      <protection locked="0"/>
    </xf>
    <xf numFmtId="0" fontId="5" fillId="0" borderId="5" xfId="0" applyFont="1" applyBorder="1" applyAlignment="1" applyProtection="1">
      <alignment horizontal="center" vertical="center" wrapText="1"/>
      <protection locked="0"/>
    </xf>
    <xf numFmtId="0" fontId="5" fillId="0" borderId="14" xfId="0" applyFont="1" applyBorder="1" applyAlignment="1">
      <alignment horizontal="center" vertical="center" wrapText="1"/>
    </xf>
    <xf numFmtId="0" fontId="5" fillId="0" borderId="14" xfId="0" applyFont="1" applyBorder="1" applyProtection="1">
      <protection locked="0"/>
    </xf>
    <xf numFmtId="9" fontId="5" fillId="0" borderId="1" xfId="0" applyNumberFormat="1"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168" fontId="3" fillId="2" borderId="24" xfId="0" applyNumberFormat="1" applyFont="1" applyFill="1" applyBorder="1" applyAlignment="1" applyProtection="1">
      <alignment vertical="center"/>
      <protection locked="0"/>
    </xf>
    <xf numFmtId="0" fontId="3" fillId="2" borderId="24" xfId="0" applyFont="1" applyFill="1" applyBorder="1" applyAlignment="1" applyProtection="1">
      <alignment vertical="center"/>
      <protection locked="0"/>
    </xf>
    <xf numFmtId="0" fontId="3" fillId="2" borderId="24" xfId="0" applyFont="1" applyFill="1" applyBorder="1" applyAlignment="1" applyProtection="1">
      <alignment horizontal="right" vertical="center"/>
      <protection locked="0"/>
    </xf>
    <xf numFmtId="168" fontId="5" fillId="11" borderId="1" xfId="101" applyNumberFormat="1" applyFont="1" applyFill="1" applyBorder="1" applyAlignment="1">
      <alignment horizontal="center" vertical="center" wrapText="1"/>
    </xf>
    <xf numFmtId="0" fontId="15" fillId="8" borderId="27" xfId="0" applyFont="1" applyFill="1" applyBorder="1" applyAlignment="1">
      <alignment horizontal="center" vertical="center" wrapText="1"/>
    </xf>
    <xf numFmtId="168" fontId="5" fillId="11" borderId="25" xfId="0" applyNumberFormat="1" applyFont="1" applyFill="1" applyBorder="1" applyAlignment="1">
      <alignment horizontal="center" vertical="center" wrapText="1"/>
    </xf>
    <xf numFmtId="168" fontId="5" fillId="4" borderId="1" xfId="101" applyNumberFormat="1" applyFont="1" applyFill="1" applyBorder="1" applyAlignment="1">
      <alignment horizontal="center" vertical="center" wrapText="1"/>
    </xf>
    <xf numFmtId="168" fontId="5" fillId="4" borderId="11" xfId="0" applyNumberFormat="1" applyFont="1" applyFill="1" applyBorder="1" applyAlignment="1">
      <alignment horizontal="center" vertical="center" wrapText="1"/>
    </xf>
    <xf numFmtId="0" fontId="15" fillId="10" borderId="5" xfId="0" applyFont="1" applyFill="1" applyBorder="1" applyAlignment="1">
      <alignment horizontal="center" vertical="center" wrapText="1"/>
    </xf>
    <xf numFmtId="0" fontId="53" fillId="8" borderId="5" xfId="0" applyFont="1" applyFill="1" applyBorder="1" applyAlignment="1">
      <alignment horizontal="center" vertical="center" wrapText="1"/>
    </xf>
    <xf numFmtId="0" fontId="5" fillId="0" borderId="3" xfId="0" applyFont="1" applyBorder="1" applyAlignment="1">
      <alignment horizontal="center" vertical="center" wrapText="1"/>
    </xf>
    <xf numFmtId="168" fontId="5" fillId="4" borderId="11" xfId="101" applyNumberFormat="1" applyFont="1" applyFill="1" applyBorder="1" applyAlignment="1">
      <alignment horizontal="center" vertical="center" wrapText="1"/>
    </xf>
    <xf numFmtId="0" fontId="62" fillId="10" borderId="5" xfId="0" applyFont="1" applyFill="1" applyBorder="1" applyAlignment="1">
      <alignment horizontal="center" vertical="center" wrapText="1"/>
    </xf>
    <xf numFmtId="0" fontId="0" fillId="6" borderId="0" xfId="0" applyFill="1"/>
    <xf numFmtId="0" fontId="0" fillId="6" borderId="0" xfId="0" applyFill="1" applyAlignment="1">
      <alignment wrapText="1"/>
    </xf>
    <xf numFmtId="0" fontId="5" fillId="4" borderId="3" xfId="0" applyFont="1" applyFill="1" applyBorder="1" applyAlignment="1">
      <alignment horizontal="center" vertical="center" wrapText="1"/>
    </xf>
    <xf numFmtId="168" fontId="5" fillId="4" borderId="58" xfId="0" applyNumberFormat="1" applyFont="1" applyFill="1" applyBorder="1" applyAlignment="1">
      <alignment horizontal="center" vertical="center" wrapText="1"/>
    </xf>
    <xf numFmtId="168" fontId="5" fillId="4" borderId="59" xfId="0" applyNumberFormat="1" applyFont="1" applyFill="1" applyBorder="1" applyAlignment="1">
      <alignment horizontal="center" vertical="center" wrapText="1"/>
    </xf>
    <xf numFmtId="168" fontId="53" fillId="11" borderId="1" xfId="0" applyNumberFormat="1" applyFont="1" applyFill="1" applyBorder="1" applyAlignment="1">
      <alignment horizontal="center" vertical="center" wrapText="1"/>
    </xf>
    <xf numFmtId="9" fontId="5" fillId="4" borderId="1" xfId="1" applyFont="1" applyFill="1" applyBorder="1" applyAlignment="1" applyProtection="1">
      <alignment horizontal="center" vertical="center" wrapText="1"/>
    </xf>
    <xf numFmtId="49" fontId="53" fillId="0" borderId="1" xfId="0" applyNumberFormat="1" applyFont="1" applyBorder="1" applyAlignment="1">
      <alignment horizontal="center" vertical="center" wrapText="1"/>
    </xf>
    <xf numFmtId="0" fontId="5" fillId="4" borderId="73" xfId="0" applyFont="1" applyFill="1" applyBorder="1" applyAlignment="1">
      <alignment horizontal="center" vertical="center" wrapText="1"/>
    </xf>
    <xf numFmtId="9" fontId="5" fillId="4" borderId="74" xfId="0" applyNumberFormat="1" applyFont="1" applyFill="1" applyBorder="1" applyAlignment="1">
      <alignment horizontal="center" vertical="center" wrapText="1"/>
    </xf>
    <xf numFmtId="0" fontId="5" fillId="0" borderId="1" xfId="0" applyFont="1" applyBorder="1" applyAlignment="1" applyProtection="1">
      <alignment horizontal="center" vertical="center"/>
      <protection locked="0"/>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10" fontId="0" fillId="4" borderId="1" xfId="0" applyNumberFormat="1" applyFill="1" applyBorder="1" applyAlignment="1">
      <alignment horizontal="center" vertical="center" wrapText="1"/>
    </xf>
    <xf numFmtId="168" fontId="0" fillId="4" borderId="1" xfId="0" applyNumberFormat="1" applyFill="1" applyBorder="1" applyAlignment="1">
      <alignment horizontal="center" vertical="center" wrapText="1"/>
    </xf>
    <xf numFmtId="0" fontId="3" fillId="4" borderId="1" xfId="0" applyFont="1" applyFill="1" applyBorder="1" applyAlignment="1">
      <alignment horizontal="center" vertical="center" wrapText="1"/>
    </xf>
    <xf numFmtId="14" fontId="5" fillId="4" borderId="14" xfId="0" applyNumberFormat="1" applyFont="1" applyFill="1" applyBorder="1" applyAlignment="1">
      <alignment horizontal="center" vertical="center" wrapText="1"/>
    </xf>
    <xf numFmtId="168" fontId="5" fillId="4" borderId="14" xfId="0" applyNumberFormat="1" applyFont="1" applyFill="1" applyBorder="1" applyAlignment="1">
      <alignment horizontal="center" vertical="center" wrapText="1"/>
    </xf>
    <xf numFmtId="2" fontId="5" fillId="4" borderId="14" xfId="0" applyNumberFormat="1" applyFont="1" applyFill="1" applyBorder="1" applyAlignment="1">
      <alignment horizontal="center" vertical="center" wrapText="1"/>
    </xf>
    <xf numFmtId="168" fontId="53" fillId="4" borderId="14" xfId="101" applyNumberFormat="1" applyFont="1" applyFill="1" applyBorder="1" applyAlignment="1">
      <alignment horizontal="right" vertical="center" wrapText="1"/>
    </xf>
    <xf numFmtId="168" fontId="5" fillId="4" borderId="11" xfId="101" applyNumberFormat="1" applyFont="1" applyFill="1" applyBorder="1" applyAlignment="1" applyProtection="1">
      <alignment horizontal="center" vertical="center" wrapText="1"/>
    </xf>
    <xf numFmtId="0" fontId="56" fillId="11" borderId="1" xfId="0" applyFont="1" applyFill="1" applyBorder="1" applyAlignment="1">
      <alignment horizontal="center" vertical="center" wrapText="1"/>
    </xf>
    <xf numFmtId="2" fontId="15" fillId="11" borderId="1" xfId="0" applyNumberFormat="1" applyFont="1" applyFill="1" applyBorder="1" applyAlignment="1">
      <alignment horizontal="center" vertical="center" wrapText="1"/>
    </xf>
    <xf numFmtId="0" fontId="15" fillId="11" borderId="1" xfId="0" applyFont="1" applyFill="1" applyBorder="1" applyAlignment="1">
      <alignment horizontal="center" vertical="center" wrapText="1"/>
    </xf>
    <xf numFmtId="9" fontId="15" fillId="11" borderId="1" xfId="1" applyFont="1" applyFill="1" applyBorder="1" applyAlignment="1">
      <alignment horizontal="center" vertical="center" wrapText="1"/>
    </xf>
    <xf numFmtId="168" fontId="15" fillId="11" borderId="1" xfId="0" applyNumberFormat="1" applyFont="1" applyFill="1" applyBorder="1" applyAlignment="1">
      <alignment horizontal="center" vertical="center" wrapText="1"/>
    </xf>
    <xf numFmtId="0" fontId="15" fillId="0" borderId="0" xfId="0" applyFont="1" applyAlignment="1">
      <alignment vertical="center" wrapText="1"/>
    </xf>
    <xf numFmtId="0" fontId="15" fillId="11" borderId="11" xfId="0" applyFont="1" applyFill="1" applyBorder="1" applyAlignment="1">
      <alignment horizontal="center" vertical="center" wrapText="1"/>
    </xf>
    <xf numFmtId="0" fontId="5" fillId="31" borderId="14" xfId="0" applyFont="1" applyFill="1" applyBorder="1" applyAlignment="1" applyProtection="1">
      <alignment horizontal="center" vertical="center" wrapText="1"/>
      <protection locked="0"/>
    </xf>
    <xf numFmtId="0" fontId="15" fillId="32" borderId="14" xfId="0" applyFont="1" applyFill="1" applyBorder="1" applyAlignment="1" applyProtection="1">
      <alignment horizontal="center" vertical="center" wrapText="1"/>
      <protection locked="0"/>
    </xf>
    <xf numFmtId="168" fontId="0" fillId="6" borderId="1" xfId="0" applyNumberFormat="1" applyFill="1" applyBorder="1" applyAlignment="1">
      <alignment horizontal="center" vertical="center" wrapText="1"/>
    </xf>
    <xf numFmtId="0" fontId="66" fillId="0" borderId="0" xfId="0" applyFont="1" applyAlignment="1">
      <alignment horizontal="left" vertical="center" wrapText="1"/>
    </xf>
    <xf numFmtId="0" fontId="67" fillId="0" borderId="0" xfId="0" applyFont="1" applyAlignment="1">
      <alignment horizontal="center" vertical="center" wrapText="1"/>
    </xf>
    <xf numFmtId="9" fontId="67" fillId="0" borderId="0" xfId="1" applyFont="1" applyAlignment="1">
      <alignment horizontal="center" vertical="center" wrapText="1"/>
    </xf>
    <xf numFmtId="0" fontId="27" fillId="0" borderId="0" xfId="0" applyFont="1" applyAlignment="1">
      <alignment horizontal="left" vertical="center" wrapText="1"/>
    </xf>
    <xf numFmtId="9" fontId="0" fillId="0" borderId="0" xfId="1" applyFont="1" applyAlignment="1">
      <alignment vertical="center" wrapText="1"/>
    </xf>
    <xf numFmtId="0" fontId="25" fillId="12" borderId="96" xfId="0" applyFont="1" applyFill="1" applyBorder="1" applyAlignment="1">
      <alignment horizontal="left" vertical="center" wrapText="1"/>
    </xf>
    <xf numFmtId="0" fontId="25" fillId="12" borderId="97" xfId="0" applyFont="1" applyFill="1" applyBorder="1" applyAlignment="1">
      <alignment horizontal="left" vertical="center" wrapText="1"/>
    </xf>
    <xf numFmtId="9" fontId="25" fillId="12" borderId="97" xfId="1" applyFont="1" applyFill="1" applyBorder="1" applyAlignment="1">
      <alignment horizontal="left" vertical="center" wrapText="1"/>
    </xf>
    <xf numFmtId="0" fontId="25" fillId="12" borderId="98" xfId="0" applyFont="1" applyFill="1" applyBorder="1" applyAlignment="1">
      <alignment horizontal="left" vertical="center" wrapText="1"/>
    </xf>
    <xf numFmtId="0" fontId="69" fillId="0" borderId="0" xfId="0" applyFont="1" applyAlignment="1">
      <alignment horizontal="center" vertical="center" wrapText="1"/>
    </xf>
    <xf numFmtId="9" fontId="69" fillId="0" borderId="0" xfId="1" applyFont="1" applyAlignment="1">
      <alignment horizontal="center" vertical="center" wrapText="1"/>
    </xf>
    <xf numFmtId="0" fontId="70" fillId="0" borderId="99" xfId="0" applyFont="1" applyBorder="1" applyAlignment="1">
      <alignment vertical="center" wrapText="1"/>
    </xf>
    <xf numFmtId="0" fontId="70" fillId="0" borderId="0" xfId="0" applyFont="1" applyAlignment="1">
      <alignment vertical="center" wrapText="1"/>
    </xf>
    <xf numFmtId="9" fontId="70" fillId="0" borderId="0" xfId="1" applyFont="1" applyAlignment="1">
      <alignment vertical="center" wrapText="1"/>
    </xf>
    <xf numFmtId="0" fontId="70" fillId="0" borderId="100" xfId="0" applyFont="1" applyBorder="1" applyAlignment="1">
      <alignment vertical="center" wrapText="1"/>
    </xf>
    <xf numFmtId="9" fontId="0" fillId="0" borderId="0" xfId="1" applyFont="1"/>
    <xf numFmtId="0" fontId="26" fillId="9" borderId="102" xfId="0" applyFont="1" applyFill="1" applyBorder="1" applyAlignment="1">
      <alignment horizontal="center" vertical="center" wrapText="1"/>
    </xf>
    <xf numFmtId="0" fontId="27" fillId="11" borderId="103" xfId="0" applyFont="1" applyFill="1" applyBorder="1" applyAlignment="1">
      <alignment vertical="center" wrapText="1"/>
    </xf>
    <xf numFmtId="0" fontId="27" fillId="11" borderId="83" xfId="0" applyFont="1" applyFill="1" applyBorder="1" applyAlignment="1">
      <alignment vertical="center" wrapText="1"/>
    </xf>
    <xf numFmtId="168" fontId="27" fillId="4" borderId="89" xfId="0" applyNumberFormat="1" applyFont="1" applyFill="1" applyBorder="1" applyAlignment="1">
      <alignment vertical="center" wrapText="1"/>
    </xf>
    <xf numFmtId="168" fontId="27" fillId="4" borderId="88" xfId="0" applyNumberFormat="1" applyFont="1" applyFill="1" applyBorder="1" applyAlignment="1">
      <alignment vertical="center" wrapText="1"/>
    </xf>
    <xf numFmtId="168" fontId="27" fillId="4" borderId="70" xfId="0" applyNumberFormat="1" applyFont="1" applyFill="1" applyBorder="1" applyAlignment="1">
      <alignment vertical="center" wrapText="1"/>
    </xf>
    <xf numFmtId="168" fontId="27" fillId="4" borderId="84" xfId="0" applyNumberFormat="1" applyFont="1" applyFill="1" applyBorder="1" applyAlignment="1">
      <alignment vertical="center" wrapText="1"/>
    </xf>
    <xf numFmtId="0" fontId="66" fillId="34" borderId="83" xfId="0" applyFont="1" applyFill="1" applyBorder="1" applyAlignment="1">
      <alignment vertical="center" wrapText="1"/>
    </xf>
    <xf numFmtId="0" fontId="66" fillId="35" borderId="104" xfId="0" applyFont="1" applyFill="1" applyBorder="1" applyAlignment="1">
      <alignment horizontal="right" vertical="center" wrapText="1"/>
    </xf>
    <xf numFmtId="168" fontId="27" fillId="2" borderId="94" xfId="0" applyNumberFormat="1" applyFont="1" applyFill="1" applyBorder="1" applyAlignment="1">
      <alignment vertical="center" wrapText="1"/>
    </xf>
    <xf numFmtId="168" fontId="27" fillId="2" borderId="105" xfId="0" applyNumberFormat="1" applyFont="1" applyFill="1" applyBorder="1" applyAlignment="1">
      <alignment vertical="center" wrapText="1"/>
    </xf>
    <xf numFmtId="0" fontId="28" fillId="0" borderId="0" xfId="0" applyFont="1" applyAlignment="1" applyProtection="1">
      <alignment horizontal="center" vertical="center" wrapText="1"/>
      <protection hidden="1"/>
    </xf>
    <xf numFmtId="0" fontId="72" fillId="4" borderId="1" xfId="0" applyFont="1" applyFill="1" applyBorder="1" applyAlignment="1">
      <alignment horizontal="center" vertical="center" wrapText="1"/>
    </xf>
    <xf numFmtId="0" fontId="20" fillId="6" borderId="0" xfId="0" applyFont="1" applyFill="1" applyAlignment="1">
      <alignment horizontal="center" vertical="center" wrapText="1"/>
    </xf>
    <xf numFmtId="0" fontId="0" fillId="6" borderId="0" xfId="0" applyFill="1" applyAlignment="1">
      <alignment vertical="center" wrapText="1"/>
    </xf>
    <xf numFmtId="0" fontId="26" fillId="6" borderId="0" xfId="0" applyFont="1" applyFill="1" applyAlignment="1">
      <alignment horizontal="center" vertical="center" wrapText="1"/>
    </xf>
    <xf numFmtId="9" fontId="26" fillId="6" borderId="0" xfId="1" applyFont="1" applyFill="1" applyBorder="1" applyAlignment="1">
      <alignment horizontal="center" vertical="center" wrapText="1"/>
    </xf>
    <xf numFmtId="0" fontId="17" fillId="6" borderId="0" xfId="0" applyFont="1" applyFill="1" applyAlignment="1">
      <alignment horizontal="center" vertical="center" wrapText="1"/>
    </xf>
    <xf numFmtId="9" fontId="0" fillId="6" borderId="0" xfId="1" applyFont="1" applyFill="1" applyBorder="1" applyAlignment="1">
      <alignment vertical="center" wrapText="1"/>
    </xf>
    <xf numFmtId="168" fontId="17" fillId="6" borderId="0" xfId="101" applyNumberFormat="1" applyFont="1" applyFill="1" applyBorder="1" applyAlignment="1">
      <alignment horizontal="center" vertical="center" wrapText="1"/>
    </xf>
    <xf numFmtId="0" fontId="17" fillId="6" borderId="0" xfId="0" applyFont="1" applyFill="1" applyAlignment="1">
      <alignment vertical="center" wrapText="1"/>
    </xf>
    <xf numFmtId="0" fontId="26" fillId="6" borderId="0" xfId="0" applyFont="1" applyFill="1" applyAlignment="1">
      <alignment vertical="center" wrapText="1"/>
    </xf>
    <xf numFmtId="9" fontId="26" fillId="6" borderId="0" xfId="1" applyFont="1" applyFill="1" applyBorder="1" applyAlignment="1">
      <alignment vertical="center" wrapText="1"/>
    </xf>
    <xf numFmtId="0" fontId="75" fillId="6" borderId="0" xfId="0" applyFont="1" applyFill="1" applyAlignment="1">
      <alignment horizontal="center" vertical="center" wrapText="1"/>
    </xf>
    <xf numFmtId="0" fontId="75" fillId="6" borderId="0" xfId="0" applyFont="1" applyFill="1" applyAlignment="1">
      <alignment vertical="center" wrapText="1"/>
    </xf>
    <xf numFmtId="168" fontId="75" fillId="6" borderId="0" xfId="101" applyNumberFormat="1" applyFont="1" applyFill="1" applyBorder="1" applyAlignment="1">
      <alignment horizontal="center" vertical="center" wrapText="1"/>
    </xf>
    <xf numFmtId="168" fontId="75" fillId="6" borderId="0" xfId="0" applyNumberFormat="1" applyFont="1" applyFill="1" applyAlignment="1">
      <alignment horizontal="center" vertical="center" wrapText="1"/>
    </xf>
    <xf numFmtId="168" fontId="27" fillId="6" borderId="0" xfId="101" applyNumberFormat="1" applyFont="1" applyFill="1" applyBorder="1" applyAlignment="1">
      <alignment horizontal="center" vertical="center" wrapText="1"/>
    </xf>
    <xf numFmtId="9" fontId="0" fillId="6" borderId="0" xfId="1" applyFont="1" applyFill="1" applyBorder="1"/>
    <xf numFmtId="0" fontId="27" fillId="6" borderId="0" xfId="0" applyFont="1" applyFill="1" applyAlignment="1">
      <alignment horizontal="right" vertical="center" wrapText="1"/>
    </xf>
    <xf numFmtId="9" fontId="72" fillId="4" borderId="1" xfId="1" applyFont="1" applyFill="1" applyBorder="1" applyAlignment="1">
      <alignment horizontal="center" vertical="center" wrapText="1"/>
    </xf>
    <xf numFmtId="0" fontId="26" fillId="9" borderId="106" xfId="0" applyFont="1" applyFill="1" applyBorder="1" applyAlignment="1">
      <alignment horizontal="center" vertical="center" wrapText="1"/>
    </xf>
    <xf numFmtId="0" fontId="26" fillId="9" borderId="25" xfId="0" applyFont="1" applyFill="1" applyBorder="1" applyAlignment="1">
      <alignment horizontal="center" vertical="center" wrapText="1"/>
    </xf>
    <xf numFmtId="9" fontId="26" fillId="9" borderId="25" xfId="1" applyFont="1" applyFill="1" applyBorder="1" applyAlignment="1">
      <alignment horizontal="center" vertical="center" wrapText="1"/>
    </xf>
    <xf numFmtId="0" fontId="26" fillId="9" borderId="107" xfId="0" applyFont="1" applyFill="1" applyBorder="1" applyAlignment="1">
      <alignment horizontal="center" vertical="center" wrapText="1"/>
    </xf>
    <xf numFmtId="0" fontId="72" fillId="4" borderId="47" xfId="0" applyFont="1" applyFill="1" applyBorder="1" applyAlignment="1">
      <alignment horizontal="center" vertical="center" wrapText="1"/>
    </xf>
    <xf numFmtId="0" fontId="72" fillId="4" borderId="44" xfId="0" applyFont="1" applyFill="1" applyBorder="1" applyAlignment="1">
      <alignment horizontal="center" vertical="center" wrapText="1"/>
    </xf>
    <xf numFmtId="9" fontId="72" fillId="4" borderId="44" xfId="1" applyFont="1" applyFill="1" applyBorder="1" applyAlignment="1">
      <alignment horizontal="center" vertical="center" wrapText="1"/>
    </xf>
    <xf numFmtId="168" fontId="27" fillId="4" borderId="48" xfId="101" applyNumberFormat="1" applyFont="1" applyFill="1" applyBorder="1" applyAlignment="1">
      <alignment horizontal="center" vertical="center" wrapText="1"/>
    </xf>
    <xf numFmtId="0" fontId="72" fillId="4" borderId="16" xfId="0" applyFont="1" applyFill="1" applyBorder="1" applyAlignment="1">
      <alignment horizontal="center" vertical="center" wrapText="1"/>
    </xf>
    <xf numFmtId="168" fontId="27" fillId="4" borderId="15" xfId="101" applyNumberFormat="1" applyFont="1" applyFill="1" applyBorder="1" applyAlignment="1">
      <alignment horizontal="center" vertical="center" wrapText="1"/>
    </xf>
    <xf numFmtId="0" fontId="72" fillId="4" borderId="30" xfId="0" applyFont="1" applyFill="1" applyBorder="1" applyAlignment="1">
      <alignment horizontal="center" vertical="center" wrapText="1"/>
    </xf>
    <xf numFmtId="0" fontId="72" fillId="4" borderId="31" xfId="0" applyFont="1" applyFill="1" applyBorder="1" applyAlignment="1">
      <alignment horizontal="center" vertical="center" wrapText="1"/>
    </xf>
    <xf numFmtId="9" fontId="72" fillId="4" borderId="31" xfId="1" applyFont="1" applyFill="1" applyBorder="1" applyAlignment="1">
      <alignment horizontal="center" vertical="center" wrapText="1"/>
    </xf>
    <xf numFmtId="168" fontId="27" fillId="4" borderId="32" xfId="101" applyNumberFormat="1" applyFont="1" applyFill="1" applyBorder="1" applyAlignment="1">
      <alignment horizontal="center" vertical="center" wrapText="1"/>
    </xf>
    <xf numFmtId="0" fontId="74" fillId="4" borderId="1" xfId="0" applyFont="1" applyFill="1" applyBorder="1" applyAlignment="1">
      <alignment horizontal="center" vertical="center" wrapText="1"/>
    </xf>
    <xf numFmtId="9" fontId="74" fillId="4" borderId="1" xfId="1" applyFont="1" applyFill="1" applyBorder="1" applyAlignment="1">
      <alignment horizontal="center" vertical="center" wrapText="1"/>
    </xf>
    <xf numFmtId="168" fontId="27" fillId="4" borderId="48" xfId="1" applyNumberFormat="1" applyFont="1" applyFill="1" applyBorder="1" applyAlignment="1">
      <alignment horizontal="center" vertical="center" wrapText="1"/>
    </xf>
    <xf numFmtId="168" fontId="27" fillId="4" borderId="15" xfId="1" applyNumberFormat="1" applyFont="1" applyFill="1" applyBorder="1" applyAlignment="1">
      <alignment horizontal="center" vertical="center" wrapText="1"/>
    </xf>
    <xf numFmtId="168" fontId="27" fillId="4" borderId="32" xfId="1" applyNumberFormat="1" applyFont="1" applyFill="1" applyBorder="1" applyAlignment="1">
      <alignment horizontal="center" vertical="center" wrapText="1"/>
    </xf>
    <xf numFmtId="0" fontId="74" fillId="4" borderId="47" xfId="0" applyFont="1" applyFill="1" applyBorder="1" applyAlignment="1">
      <alignment horizontal="center" vertical="center" wrapText="1"/>
    </xf>
    <xf numFmtId="0" fontId="74" fillId="4" borderId="44" xfId="0" applyFont="1" applyFill="1" applyBorder="1" applyAlignment="1">
      <alignment horizontal="center" vertical="center" wrapText="1"/>
    </xf>
    <xf numFmtId="9" fontId="74" fillId="4" borderId="44" xfId="1" applyFont="1" applyFill="1" applyBorder="1" applyAlignment="1">
      <alignment horizontal="center" vertical="center" wrapText="1"/>
    </xf>
    <xf numFmtId="0" fontId="74" fillId="4" borderId="16" xfId="0" applyFont="1" applyFill="1" applyBorder="1" applyAlignment="1">
      <alignment horizontal="center" vertical="center" wrapText="1"/>
    </xf>
    <xf numFmtId="0" fontId="74" fillId="4" borderId="30" xfId="0" applyFont="1" applyFill="1" applyBorder="1" applyAlignment="1">
      <alignment horizontal="center" vertical="center" wrapText="1"/>
    </xf>
    <xf numFmtId="0" fontId="74" fillId="4" borderId="31" xfId="0" applyFont="1" applyFill="1" applyBorder="1" applyAlignment="1">
      <alignment horizontal="center" vertical="center" wrapText="1"/>
    </xf>
    <xf numFmtId="9" fontId="74" fillId="4" borderId="31" xfId="1" applyFont="1" applyFill="1" applyBorder="1" applyAlignment="1">
      <alignment horizontal="center" vertical="center" wrapText="1"/>
    </xf>
    <xf numFmtId="168" fontId="27" fillId="2" borderId="19" xfId="101" applyNumberFormat="1" applyFont="1" applyFill="1" applyBorder="1" applyAlignment="1">
      <alignment horizontal="center" vertical="center" wrapText="1"/>
    </xf>
    <xf numFmtId="168" fontId="27" fillId="2" borderId="97" xfId="0" applyNumberFormat="1" applyFont="1" applyFill="1" applyBorder="1" applyAlignment="1">
      <alignment vertical="center" wrapText="1"/>
    </xf>
    <xf numFmtId="168" fontId="27" fillId="2" borderId="109" xfId="0" applyNumberFormat="1" applyFont="1" applyFill="1" applyBorder="1" applyAlignment="1">
      <alignment vertical="center" wrapText="1"/>
    </xf>
    <xf numFmtId="0" fontId="28" fillId="2" borderId="110" xfId="0" applyFont="1" applyFill="1" applyBorder="1" applyAlignment="1" applyProtection="1">
      <alignment horizontal="right" vertical="center" wrapText="1"/>
      <protection hidden="1"/>
    </xf>
    <xf numFmtId="0" fontId="28" fillId="11" borderId="111" xfId="0" applyFont="1" applyFill="1" applyBorder="1" applyAlignment="1" applyProtection="1">
      <alignment horizontal="left" vertical="center" wrapText="1"/>
      <protection hidden="1"/>
    </xf>
    <xf numFmtId="168" fontId="27" fillId="4" borderId="44" xfId="0" applyNumberFormat="1" applyFont="1" applyFill="1" applyBorder="1" applyAlignment="1">
      <alignment vertical="center" wrapText="1"/>
    </xf>
    <xf numFmtId="0" fontId="28" fillId="11" borderId="112" xfId="0" applyFont="1" applyFill="1" applyBorder="1" applyAlignment="1" applyProtection="1">
      <alignment horizontal="left" vertical="center" wrapText="1"/>
      <protection hidden="1"/>
    </xf>
    <xf numFmtId="0" fontId="28" fillId="11" borderId="113" xfId="0" applyFont="1" applyFill="1" applyBorder="1" applyAlignment="1" applyProtection="1">
      <alignment horizontal="left" vertical="center" wrapText="1"/>
      <protection hidden="1"/>
    </xf>
    <xf numFmtId="168" fontId="27" fillId="4" borderId="31" xfId="0" applyNumberFormat="1" applyFont="1" applyFill="1" applyBorder="1" applyAlignment="1">
      <alignment vertical="center" wrapText="1"/>
    </xf>
    <xf numFmtId="0" fontId="76" fillId="10" borderId="2" xfId="0" applyFont="1" applyFill="1" applyBorder="1" applyAlignment="1">
      <alignment horizontal="center" vertical="center" wrapText="1"/>
    </xf>
    <xf numFmtId="0" fontId="3" fillId="6" borderId="0" xfId="0" applyFont="1" applyFill="1" applyAlignment="1" applyProtection="1">
      <alignment horizontal="left" vertical="center" wrapText="1"/>
      <protection hidden="1"/>
    </xf>
    <xf numFmtId="172" fontId="0" fillId="6" borderId="0" xfId="0" applyNumberFormat="1" applyFill="1" applyAlignment="1" applyProtection="1">
      <alignment horizontal="center" vertical="center"/>
      <protection hidden="1"/>
    </xf>
    <xf numFmtId="164" fontId="0" fillId="6" borderId="0" xfId="0" applyNumberFormat="1" applyFill="1" applyAlignment="1" applyProtection="1">
      <alignment horizontal="center" vertical="center"/>
      <protection hidden="1"/>
    </xf>
    <xf numFmtId="168" fontId="27" fillId="0" borderId="0" xfId="0" applyNumberFormat="1" applyFont="1" applyAlignment="1">
      <alignment vertical="center" wrapText="1"/>
    </xf>
    <xf numFmtId="0" fontId="60" fillId="0" borderId="0" xfId="0" applyFont="1" applyAlignment="1" applyProtection="1">
      <alignment horizontal="center" vertical="center" wrapText="1"/>
      <protection hidden="1"/>
    </xf>
    <xf numFmtId="164" fontId="60" fillId="0" borderId="0" xfId="0" applyNumberFormat="1" applyFont="1" applyAlignment="1">
      <alignment horizontal="right" vertical="center" wrapText="1"/>
    </xf>
    <xf numFmtId="9" fontId="3" fillId="0" borderId="0" xfId="1" applyFont="1" applyFill="1" applyBorder="1" applyAlignment="1">
      <alignment vertical="center"/>
    </xf>
    <xf numFmtId="0" fontId="83" fillId="0" borderId="70" xfId="0" applyFont="1" applyBorder="1" applyAlignment="1" applyProtection="1">
      <alignment horizontal="center" vertical="center"/>
      <protection locked="0"/>
    </xf>
    <xf numFmtId="0" fontId="86" fillId="10" borderId="14" xfId="0" applyFont="1" applyFill="1" applyBorder="1" applyAlignment="1">
      <alignment horizontal="center" vertical="center" wrapText="1"/>
    </xf>
    <xf numFmtId="0" fontId="86" fillId="10" borderId="44" xfId="0" applyFont="1" applyFill="1" applyBorder="1" applyAlignment="1">
      <alignment horizontal="center" vertical="center" wrapText="1"/>
    </xf>
    <xf numFmtId="0" fontId="88" fillId="10" borderId="11" xfId="0" applyFont="1" applyFill="1" applyBorder="1" applyAlignment="1">
      <alignment horizontal="center" vertical="center" wrapText="1"/>
    </xf>
    <xf numFmtId="0" fontId="86" fillId="10" borderId="11" xfId="0" applyFont="1" applyFill="1" applyBorder="1" applyAlignment="1">
      <alignment horizontal="center" vertical="center" wrapText="1"/>
    </xf>
    <xf numFmtId="0" fontId="92" fillId="3" borderId="22" xfId="0" applyFont="1" applyFill="1" applyBorder="1" applyAlignment="1">
      <alignment horizontal="center" vertical="center"/>
    </xf>
    <xf numFmtId="168" fontId="92" fillId="3" borderId="77" xfId="1" applyNumberFormat="1" applyFont="1" applyFill="1" applyBorder="1" applyAlignment="1">
      <alignment horizontal="center" vertical="center"/>
    </xf>
    <xf numFmtId="9" fontId="92" fillId="3" borderId="77" xfId="1" applyFont="1" applyFill="1" applyBorder="1" applyAlignment="1">
      <alignment horizontal="center" vertical="center"/>
    </xf>
    <xf numFmtId="168" fontId="91" fillId="4" borderId="70" xfId="1" applyNumberFormat="1" applyFont="1" applyFill="1" applyBorder="1" applyAlignment="1">
      <alignment horizontal="center" vertical="center"/>
    </xf>
    <xf numFmtId="0" fontId="26" fillId="0" borderId="84" xfId="0" applyFont="1" applyBorder="1" applyAlignment="1" applyProtection="1">
      <alignment horizontal="center" vertical="center"/>
      <protection locked="0"/>
    </xf>
    <xf numFmtId="0" fontId="83" fillId="0" borderId="86" xfId="0" applyFont="1" applyBorder="1" applyAlignment="1" applyProtection="1">
      <alignment horizontal="center" vertical="center"/>
      <protection locked="0"/>
    </xf>
    <xf numFmtId="0" fontId="26" fillId="0" borderId="87" xfId="0" applyFont="1" applyBorder="1" applyAlignment="1" applyProtection="1">
      <alignment horizontal="center" vertical="center"/>
      <protection locked="0"/>
    </xf>
    <xf numFmtId="164" fontId="92" fillId="3" borderId="52" xfId="0" applyNumberFormat="1" applyFont="1" applyFill="1" applyBorder="1" applyAlignment="1">
      <alignment horizontal="center" vertical="center"/>
    </xf>
    <xf numFmtId="168" fontId="83" fillId="0" borderId="126" xfId="0" applyNumberFormat="1" applyFont="1" applyBorder="1" applyAlignment="1">
      <alignment horizontal="center" vertical="center" wrapText="1"/>
    </xf>
    <xf numFmtId="164" fontId="26" fillId="0" borderId="126" xfId="0" applyNumberFormat="1" applyFont="1" applyBorder="1" applyAlignment="1">
      <alignment horizontal="center" vertical="center"/>
    </xf>
    <xf numFmtId="168" fontId="63" fillId="0" borderId="126" xfId="0" applyNumberFormat="1" applyFont="1" applyBorder="1" applyAlignment="1">
      <alignment horizontal="center" vertical="center" wrapText="1"/>
    </xf>
    <xf numFmtId="9" fontId="26" fillId="0" borderId="126" xfId="0" applyNumberFormat="1" applyFont="1" applyBorder="1" applyAlignment="1">
      <alignment horizontal="center" vertical="center"/>
    </xf>
    <xf numFmtId="168" fontId="26" fillId="0" borderId="126" xfId="0" applyNumberFormat="1" applyFont="1" applyBorder="1" applyAlignment="1">
      <alignment horizontal="center" vertical="center" wrapText="1"/>
    </xf>
    <xf numFmtId="0" fontId="3" fillId="0" borderId="0" xfId="0" applyFont="1" applyAlignment="1">
      <alignment vertical="center" wrapText="1"/>
    </xf>
    <xf numFmtId="0" fontId="83" fillId="0" borderId="0" xfId="0" applyFont="1"/>
    <xf numFmtId="0" fontId="83" fillId="0" borderId="0" xfId="0" applyFont="1" applyAlignment="1">
      <alignment vertical="center"/>
    </xf>
    <xf numFmtId="168" fontId="83" fillId="0" borderId="0" xfId="0" applyNumberFormat="1" applyFont="1"/>
    <xf numFmtId="9" fontId="83" fillId="0" borderId="0" xfId="1" applyFont="1" applyFill="1" applyBorder="1" applyAlignment="1" applyProtection="1">
      <alignment vertical="center"/>
      <protection hidden="1"/>
    </xf>
    <xf numFmtId="168" fontId="83" fillId="0" borderId="0" xfId="1" applyNumberFormat="1" applyFont="1" applyFill="1" applyBorder="1" applyAlignment="1" applyProtection="1">
      <alignment horizontal="right" vertical="center"/>
      <protection hidden="1"/>
    </xf>
    <xf numFmtId="10" fontId="83" fillId="0" borderId="0" xfId="0" applyNumberFormat="1" applyFont="1" applyAlignment="1" applyProtection="1">
      <alignment horizontal="center" vertical="center"/>
      <protection hidden="1"/>
    </xf>
    <xf numFmtId="164" fontId="83" fillId="4" borderId="70" xfId="0" applyNumberFormat="1" applyFont="1" applyFill="1" applyBorder="1" applyAlignment="1" applyProtection="1">
      <alignment horizontal="center" vertical="center"/>
      <protection hidden="1"/>
    </xf>
    <xf numFmtId="0" fontId="26" fillId="8" borderId="70" xfId="0" applyFont="1" applyFill="1" applyBorder="1" applyAlignment="1" applyProtection="1">
      <alignment horizontal="left" vertical="center" wrapText="1"/>
      <protection hidden="1"/>
    </xf>
    <xf numFmtId="0" fontId="26" fillId="0" borderId="0" xfId="0" applyFont="1" applyAlignment="1" applyProtection="1">
      <alignment vertical="center" wrapText="1"/>
      <protection hidden="1"/>
    </xf>
    <xf numFmtId="0" fontId="83" fillId="0" borderId="0" xfId="0" applyFont="1" applyAlignment="1">
      <alignment horizontal="center" vertical="center"/>
    </xf>
    <xf numFmtId="0" fontId="26" fillId="9" borderId="70" xfId="0" applyFont="1" applyFill="1" applyBorder="1" applyAlignment="1" applyProtection="1">
      <alignment horizontal="center" vertical="center" wrapText="1"/>
      <protection hidden="1"/>
    </xf>
    <xf numFmtId="0" fontId="83" fillId="0" borderId="0" xfId="0" applyFont="1" applyAlignment="1">
      <alignment horizontal="left" vertical="center" wrapText="1"/>
    </xf>
    <xf numFmtId="0" fontId="83" fillId="0" borderId="0" xfId="0" applyFont="1" applyAlignment="1">
      <alignment horizontal="left" vertical="center"/>
    </xf>
    <xf numFmtId="172" fontId="83" fillId="4" borderId="70" xfId="0" applyNumberFormat="1" applyFont="1" applyFill="1" applyBorder="1" applyAlignment="1" applyProtection="1">
      <alignment horizontal="center" vertical="center"/>
      <protection hidden="1"/>
    </xf>
    <xf numFmtId="0" fontId="98" fillId="0" borderId="0" xfId="0" applyFont="1" applyAlignment="1">
      <alignment horizontal="center" vertical="center" wrapText="1"/>
    </xf>
    <xf numFmtId="0" fontId="83" fillId="0" borderId="126" xfId="0" applyFont="1" applyBorder="1"/>
    <xf numFmtId="0" fontId="26" fillId="0" borderId="0" xfId="0" applyFont="1" applyAlignment="1">
      <alignment vertical="center" wrapText="1"/>
    </xf>
    <xf numFmtId="10" fontId="83" fillId="0" borderId="0" xfId="1" applyNumberFormat="1" applyFont="1" applyBorder="1" applyAlignment="1">
      <alignment vertical="center"/>
    </xf>
    <xf numFmtId="20" fontId="26" fillId="9" borderId="70" xfId="0" applyNumberFormat="1" applyFont="1" applyFill="1" applyBorder="1" applyAlignment="1">
      <alignment horizontal="center" vertical="center" wrapText="1"/>
    </xf>
    <xf numFmtId="20" fontId="26" fillId="8" borderId="70" xfId="0" applyNumberFormat="1" applyFont="1" applyFill="1" applyBorder="1" applyAlignment="1">
      <alignment horizontal="center" vertical="center" wrapText="1"/>
    </xf>
    <xf numFmtId="168" fontId="26" fillId="8" borderId="70" xfId="0" applyNumberFormat="1" applyFont="1" applyFill="1" applyBorder="1" applyAlignment="1">
      <alignment horizontal="center" vertical="center" wrapText="1"/>
    </xf>
    <xf numFmtId="168" fontId="63" fillId="4" borderId="70" xfId="0" applyNumberFormat="1" applyFont="1" applyFill="1" applyBorder="1" applyAlignment="1">
      <alignment horizontal="center" vertical="center" wrapText="1"/>
    </xf>
    <xf numFmtId="168" fontId="83" fillId="4" borderId="70" xfId="0" applyNumberFormat="1" applyFont="1" applyFill="1" applyBorder="1" applyAlignment="1">
      <alignment horizontal="center" vertical="center" wrapText="1"/>
    </xf>
    <xf numFmtId="9" fontId="26" fillId="4" borderId="70" xfId="0" applyNumberFormat="1" applyFont="1" applyFill="1" applyBorder="1" applyAlignment="1">
      <alignment horizontal="center" vertical="center"/>
    </xf>
    <xf numFmtId="168" fontId="26" fillId="4" borderId="70" xfId="0" applyNumberFormat="1" applyFont="1" applyFill="1" applyBorder="1" applyAlignment="1">
      <alignment horizontal="center" vertical="center" wrapText="1"/>
    </xf>
    <xf numFmtId="20" fontId="26" fillId="9" borderId="70" xfId="0" applyNumberFormat="1" applyFont="1" applyFill="1" applyBorder="1" applyAlignment="1">
      <alignment vertical="center" wrapText="1"/>
    </xf>
    <xf numFmtId="168" fontId="26" fillId="26" borderId="70" xfId="0" applyNumberFormat="1" applyFont="1" applyFill="1" applyBorder="1" applyAlignment="1">
      <alignment vertical="center" wrapText="1"/>
    </xf>
    <xf numFmtId="168" fontId="83" fillId="4" borderId="70" xfId="0" applyNumberFormat="1" applyFont="1" applyFill="1" applyBorder="1" applyAlignment="1">
      <alignment horizontal="center" vertical="center"/>
    </xf>
    <xf numFmtId="165" fontId="73" fillId="42" borderId="70" xfId="0" applyNumberFormat="1" applyFont="1" applyFill="1" applyBorder="1" applyAlignment="1">
      <alignment horizontal="center" vertical="center"/>
    </xf>
    <xf numFmtId="0" fontId="26" fillId="8" borderId="70" xfId="0" applyFont="1" applyFill="1" applyBorder="1" applyAlignment="1" applyProtection="1">
      <alignment horizontal="center" vertical="center" wrapText="1"/>
      <protection hidden="1"/>
    </xf>
    <xf numFmtId="10" fontId="83" fillId="4" borderId="70" xfId="1" applyNumberFormat="1" applyFont="1" applyFill="1" applyBorder="1" applyAlignment="1">
      <alignment horizontal="center" vertical="center"/>
    </xf>
    <xf numFmtId="168" fontId="83" fillId="4" borderId="70" xfId="0" applyNumberFormat="1" applyFont="1" applyFill="1" applyBorder="1" applyAlignment="1" applyProtection="1">
      <alignment horizontal="center" vertical="center"/>
      <protection hidden="1"/>
    </xf>
    <xf numFmtId="0" fontId="83" fillId="0" borderId="129" xfId="0" applyFont="1" applyBorder="1"/>
    <xf numFmtId="168" fontId="26" fillId="0" borderId="0" xfId="0" applyNumberFormat="1" applyFont="1" applyAlignment="1">
      <alignment vertical="center"/>
    </xf>
    <xf numFmtId="0" fontId="26" fillId="0" borderId="0" xfId="0" applyFont="1" applyAlignment="1">
      <alignment vertical="center"/>
    </xf>
    <xf numFmtId="0" fontId="26" fillId="0" borderId="0" xfId="0" applyFont="1" applyAlignment="1">
      <alignment horizontal="center" vertical="center" wrapText="1"/>
    </xf>
    <xf numFmtId="0" fontId="63" fillId="0" borderId="0" xfId="0" applyFont="1" applyAlignment="1">
      <alignment vertical="center" wrapText="1"/>
    </xf>
    <xf numFmtId="0" fontId="101" fillId="0" borderId="0" xfId="6" quotePrefix="1" applyFont="1" applyFill="1" applyBorder="1" applyAlignment="1">
      <alignment vertical="center"/>
    </xf>
    <xf numFmtId="0" fontId="83" fillId="0" borderId="130" xfId="0" applyFont="1" applyBorder="1"/>
    <xf numFmtId="20" fontId="26" fillId="8" borderId="131" xfId="0" applyNumberFormat="1" applyFont="1" applyFill="1" applyBorder="1" applyAlignment="1">
      <alignment horizontal="center" vertical="center" wrapText="1"/>
    </xf>
    <xf numFmtId="0" fontId="83" fillId="0" borderId="132" xfId="0" applyFont="1" applyBorder="1"/>
    <xf numFmtId="0" fontId="26" fillId="0" borderId="0" xfId="0" applyFont="1" applyAlignment="1" applyProtection="1">
      <alignment horizontal="center" vertical="center"/>
      <protection locked="0"/>
    </xf>
    <xf numFmtId="20" fontId="26" fillId="0" borderId="0" xfId="0" applyNumberFormat="1" applyFont="1" applyAlignment="1">
      <alignment vertical="center" wrapText="1"/>
    </xf>
    <xf numFmtId="168" fontId="83" fillId="0" borderId="0" xfId="0" applyNumberFormat="1" applyFont="1" applyAlignment="1" applyProtection="1">
      <alignment vertical="center"/>
      <protection hidden="1"/>
    </xf>
    <xf numFmtId="0" fontId="83" fillId="0" borderId="0" xfId="0" applyFont="1" applyAlignment="1" applyProtection="1">
      <alignment vertical="center"/>
      <protection hidden="1"/>
    </xf>
    <xf numFmtId="0" fontId="83" fillId="0" borderId="134" xfId="0" applyFont="1" applyBorder="1"/>
    <xf numFmtId="168" fontId="83" fillId="0" borderId="135" xfId="0" applyNumberFormat="1" applyFont="1" applyBorder="1"/>
    <xf numFmtId="0" fontId="83" fillId="0" borderId="135" xfId="0" applyFont="1" applyBorder="1"/>
    <xf numFmtId="10" fontId="83" fillId="0" borderId="135" xfId="1" applyNumberFormat="1" applyFont="1" applyFill="1" applyBorder="1" applyAlignment="1" applyProtection="1">
      <alignment horizontal="center" vertical="center"/>
    </xf>
    <xf numFmtId="10" fontId="83" fillId="0" borderId="135" xfId="1" applyNumberFormat="1" applyFont="1" applyFill="1" applyBorder="1" applyAlignment="1" applyProtection="1">
      <alignment vertical="center"/>
      <protection locked="0"/>
    </xf>
    <xf numFmtId="0" fontId="83" fillId="0" borderId="135" xfId="0" applyFont="1" applyBorder="1" applyAlignment="1">
      <alignment vertical="center"/>
    </xf>
    <xf numFmtId="0" fontId="83" fillId="0" borderId="136" xfId="0" applyFont="1" applyBorder="1"/>
    <xf numFmtId="20" fontId="100" fillId="0" borderId="0" xfId="0" applyNumberFormat="1" applyFont="1" applyAlignment="1">
      <alignment vertical="center" wrapText="1"/>
    </xf>
    <xf numFmtId="20" fontId="100" fillId="0" borderId="130" xfId="0" applyNumberFormat="1" applyFont="1" applyBorder="1" applyAlignment="1">
      <alignment vertical="center" wrapText="1"/>
    </xf>
    <xf numFmtId="168" fontId="27" fillId="4" borderId="2" xfId="0" applyNumberFormat="1" applyFont="1" applyFill="1" applyBorder="1" applyAlignment="1">
      <alignment vertical="center" wrapText="1"/>
    </xf>
    <xf numFmtId="168" fontId="27" fillId="4" borderId="45" xfId="0" applyNumberFormat="1" applyFont="1" applyFill="1" applyBorder="1" applyAlignment="1">
      <alignment vertical="center" wrapText="1"/>
    </xf>
    <xf numFmtId="168" fontId="27" fillId="4" borderId="14" xfId="0" applyNumberFormat="1" applyFont="1" applyFill="1" applyBorder="1" applyAlignment="1">
      <alignment vertical="center" wrapText="1"/>
    </xf>
    <xf numFmtId="166" fontId="83" fillId="4" borderId="131" xfId="0" applyNumberFormat="1" applyFont="1" applyFill="1" applyBorder="1" applyAlignment="1">
      <alignment horizontal="center" vertical="center" wrapText="1"/>
    </xf>
    <xf numFmtId="168" fontId="26" fillId="4" borderId="70" xfId="0" applyNumberFormat="1" applyFont="1" applyFill="1" applyBorder="1" applyAlignment="1">
      <alignment horizontal="center" vertical="center"/>
    </xf>
    <xf numFmtId="9" fontId="27" fillId="4" borderId="84" xfId="1" applyFont="1" applyFill="1" applyBorder="1" applyAlignment="1">
      <alignment vertical="center" wrapText="1"/>
    </xf>
    <xf numFmtId="0" fontId="20" fillId="0" borderId="0" xfId="0" applyFont="1" applyAlignment="1">
      <alignment vertical="center" wrapText="1"/>
    </xf>
    <xf numFmtId="9" fontId="27" fillId="0" borderId="0" xfId="1" applyFont="1" applyFill="1" applyBorder="1" applyAlignment="1">
      <alignment vertical="center" wrapText="1"/>
    </xf>
    <xf numFmtId="0" fontId="28" fillId="0" borderId="0" xfId="0" applyFont="1" applyAlignment="1" applyProtection="1">
      <alignment horizontal="right" vertical="center" wrapText="1"/>
      <protection hidden="1"/>
    </xf>
    <xf numFmtId="0" fontId="103" fillId="11" borderId="83" xfId="0" applyFont="1" applyFill="1" applyBorder="1" applyAlignment="1">
      <alignment horizontal="right" vertical="center" wrapText="1"/>
    </xf>
    <xf numFmtId="168" fontId="103" fillId="4" borderId="84" xfId="0" applyNumberFormat="1" applyFont="1" applyFill="1" applyBorder="1" applyAlignment="1">
      <alignment vertical="center" wrapText="1"/>
    </xf>
    <xf numFmtId="0" fontId="104" fillId="11" borderId="83" xfId="0" applyFont="1" applyFill="1" applyBorder="1" applyAlignment="1">
      <alignment horizontal="right" vertical="center" wrapText="1"/>
    </xf>
    <xf numFmtId="0" fontId="28" fillId="2" borderId="85" xfId="0" applyFont="1" applyFill="1" applyBorder="1" applyAlignment="1" applyProtection="1">
      <alignment horizontal="right" vertical="center" wrapText="1"/>
      <protection hidden="1"/>
    </xf>
    <xf numFmtId="168" fontId="27" fillId="2" borderId="87" xfId="0" applyNumberFormat="1" applyFont="1" applyFill="1" applyBorder="1" applyAlignment="1">
      <alignment vertical="center" wrapText="1"/>
    </xf>
    <xf numFmtId="0" fontId="27" fillId="11" borderId="137" xfId="0" applyFont="1" applyFill="1" applyBorder="1" applyAlignment="1">
      <alignment vertical="center" wrapText="1"/>
    </xf>
    <xf numFmtId="168" fontId="27" fillId="4" borderId="138" xfId="0" applyNumberFormat="1" applyFont="1" applyFill="1" applyBorder="1" applyAlignment="1">
      <alignment vertical="center" wrapText="1"/>
    </xf>
    <xf numFmtId="0" fontId="0" fillId="0" borderId="0" xfId="0" applyAlignment="1">
      <alignment horizontal="center" vertical="center"/>
    </xf>
    <xf numFmtId="168" fontId="26" fillId="3" borderId="122" xfId="1" applyNumberFormat="1" applyFont="1" applyFill="1" applyBorder="1" applyAlignment="1">
      <alignment horizontal="center" vertical="center"/>
    </xf>
    <xf numFmtId="0" fontId="26" fillId="2" borderId="120" xfId="0" applyFont="1" applyFill="1" applyBorder="1" applyAlignment="1">
      <alignment horizontal="center" vertical="center" wrapText="1"/>
    </xf>
    <xf numFmtId="168" fontId="83" fillId="4" borderId="116" xfId="0" applyNumberFormat="1" applyFont="1" applyFill="1" applyBorder="1" applyAlignment="1">
      <alignment vertical="center" wrapText="1"/>
    </xf>
    <xf numFmtId="168" fontId="83" fillId="4" borderId="117" xfId="0" applyNumberFormat="1" applyFont="1" applyFill="1" applyBorder="1" applyAlignment="1">
      <alignment vertical="center" wrapText="1"/>
    </xf>
    <xf numFmtId="0" fontId="98" fillId="8" borderId="70" xfId="0" applyFont="1" applyFill="1" applyBorder="1" applyAlignment="1" applyProtection="1">
      <alignment horizontal="center" vertical="center" wrapText="1"/>
      <protection hidden="1"/>
    </xf>
    <xf numFmtId="0" fontId="98" fillId="8" borderId="70" xfId="0" applyFont="1" applyFill="1" applyBorder="1" applyAlignment="1">
      <alignment horizontal="center" vertical="center" wrapText="1"/>
    </xf>
    <xf numFmtId="0" fontId="98" fillId="9" borderId="70" xfId="0" applyFont="1" applyFill="1" applyBorder="1" applyAlignment="1">
      <alignment horizontal="center" vertical="center" wrapText="1"/>
    </xf>
    <xf numFmtId="0" fontId="107" fillId="9" borderId="70" xfId="0" applyFont="1" applyFill="1" applyBorder="1" applyAlignment="1">
      <alignment horizontal="center" vertical="center" wrapText="1"/>
    </xf>
    <xf numFmtId="0" fontId="108" fillId="8" borderId="70" xfId="0" applyFont="1" applyFill="1" applyBorder="1" applyAlignment="1">
      <alignment horizontal="center" vertical="center" wrapText="1"/>
    </xf>
    <xf numFmtId="0" fontId="108" fillId="0" borderId="0" xfId="0" applyFont="1" applyAlignment="1">
      <alignment horizontal="center" vertical="center" wrapText="1"/>
    </xf>
    <xf numFmtId="9" fontId="5" fillId="0" borderId="1" xfId="1" applyFont="1" applyFill="1" applyBorder="1" applyAlignment="1" applyProtection="1">
      <alignment horizontal="center" vertical="center" wrapText="1"/>
      <protection locked="0"/>
    </xf>
    <xf numFmtId="10" fontId="91" fillId="4" borderId="114" xfId="1" applyNumberFormat="1" applyFont="1" applyFill="1" applyBorder="1" applyAlignment="1">
      <alignment horizontal="center" vertical="center"/>
    </xf>
    <xf numFmtId="10" fontId="72" fillId="4" borderId="1" xfId="1" applyNumberFormat="1" applyFont="1" applyFill="1" applyBorder="1" applyAlignment="1">
      <alignment horizontal="center" vertical="center"/>
    </xf>
    <xf numFmtId="0" fontId="90" fillId="4" borderId="144" xfId="0" applyFont="1" applyFill="1" applyBorder="1" applyAlignment="1" applyProtection="1">
      <alignment horizontal="center" vertical="center" wrapText="1"/>
      <protection locked="0"/>
    </xf>
    <xf numFmtId="168" fontId="91" fillId="4" borderId="145" xfId="1" applyNumberFormat="1" applyFont="1" applyFill="1" applyBorder="1" applyAlignment="1">
      <alignment horizontal="center" vertical="center"/>
    </xf>
    <xf numFmtId="164" fontId="91" fillId="4" borderId="146" xfId="0" applyNumberFormat="1" applyFont="1" applyFill="1" applyBorder="1" applyAlignment="1">
      <alignment horizontal="center" vertical="center"/>
    </xf>
    <xf numFmtId="164" fontId="91" fillId="4" borderId="145" xfId="0" applyNumberFormat="1" applyFont="1" applyFill="1" applyBorder="1" applyAlignment="1">
      <alignment horizontal="center" vertical="center"/>
    </xf>
    <xf numFmtId="10" fontId="91" fillId="4" borderId="147" xfId="1" applyNumberFormat="1" applyFont="1" applyFill="1" applyBorder="1" applyAlignment="1">
      <alignment horizontal="center" vertical="center"/>
    </xf>
    <xf numFmtId="0" fontId="90" fillId="4" borderId="148" xfId="0" applyFont="1" applyFill="1" applyBorder="1" applyAlignment="1" applyProtection="1">
      <alignment horizontal="center" vertical="center" wrapText="1"/>
      <protection locked="0"/>
    </xf>
    <xf numFmtId="0" fontId="90" fillId="4" borderId="149" xfId="0" applyFont="1" applyFill="1" applyBorder="1" applyAlignment="1" applyProtection="1">
      <alignment horizontal="center" vertical="center" wrapText="1"/>
      <protection locked="0"/>
    </xf>
    <xf numFmtId="168" fontId="91" fillId="4" borderId="150" xfId="1" applyNumberFormat="1" applyFont="1" applyFill="1" applyBorder="1" applyAlignment="1">
      <alignment horizontal="center" vertical="center"/>
    </xf>
    <xf numFmtId="164" fontId="91" fillId="4" borderId="150" xfId="0" applyNumberFormat="1" applyFont="1" applyFill="1" applyBorder="1" applyAlignment="1">
      <alignment horizontal="center" vertical="center"/>
    </xf>
    <xf numFmtId="10" fontId="91" fillId="4" borderId="152" xfId="1" applyNumberFormat="1" applyFont="1" applyFill="1" applyBorder="1" applyAlignment="1">
      <alignment horizontal="center" vertical="center"/>
    </xf>
    <xf numFmtId="164" fontId="91" fillId="4" borderId="1" xfId="0" applyNumberFormat="1" applyFont="1" applyFill="1" applyBorder="1" applyAlignment="1">
      <alignment horizontal="center" vertical="center"/>
    </xf>
    <xf numFmtId="168" fontId="91" fillId="4" borderId="1" xfId="0" applyNumberFormat="1" applyFont="1" applyFill="1" applyBorder="1" applyAlignment="1">
      <alignment horizontal="center" vertical="center"/>
    </xf>
    <xf numFmtId="164" fontId="91" fillId="4" borderId="44" xfId="0" applyNumberFormat="1" applyFont="1" applyFill="1" applyBorder="1" applyAlignment="1">
      <alignment horizontal="center" vertical="center"/>
    </xf>
    <xf numFmtId="168" fontId="91" fillId="4" borderId="44" xfId="0" applyNumberFormat="1" applyFont="1" applyFill="1" applyBorder="1" applyAlignment="1">
      <alignment horizontal="center" vertical="center"/>
    </xf>
    <xf numFmtId="164" fontId="91" fillId="4" borderId="31" xfId="0" applyNumberFormat="1" applyFont="1" applyFill="1" applyBorder="1" applyAlignment="1">
      <alignment horizontal="center" vertical="center"/>
    </xf>
    <xf numFmtId="168" fontId="91" fillId="4" borderId="31" xfId="0" applyNumberFormat="1" applyFont="1" applyFill="1" applyBorder="1" applyAlignment="1">
      <alignment horizontal="center" vertical="center"/>
    </xf>
    <xf numFmtId="168" fontId="0" fillId="0" borderId="0" xfId="0" applyNumberFormat="1" applyAlignment="1">
      <alignment vertical="center"/>
    </xf>
    <xf numFmtId="168" fontId="91" fillId="4" borderId="159" xfId="0" applyNumberFormat="1" applyFont="1" applyFill="1" applyBorder="1" applyAlignment="1">
      <alignment horizontal="center" vertical="center"/>
    </xf>
    <xf numFmtId="168" fontId="91" fillId="4" borderId="73" xfId="0" applyNumberFormat="1" applyFont="1" applyFill="1" applyBorder="1" applyAlignment="1">
      <alignment horizontal="center" vertical="center"/>
    </xf>
    <xf numFmtId="168" fontId="91" fillId="4" borderId="160" xfId="0" applyNumberFormat="1" applyFont="1" applyFill="1" applyBorder="1" applyAlignment="1">
      <alignment horizontal="center" vertical="center"/>
    </xf>
    <xf numFmtId="168" fontId="91" fillId="4" borderId="44" xfId="1" applyNumberFormat="1" applyFont="1" applyFill="1" applyBorder="1" applyAlignment="1" applyProtection="1">
      <alignment horizontal="center" vertical="center"/>
    </xf>
    <xf numFmtId="168" fontId="91" fillId="4" borderId="31" xfId="1" applyNumberFormat="1" applyFont="1" applyFill="1" applyBorder="1" applyAlignment="1" applyProtection="1">
      <alignment horizontal="center" vertical="center"/>
    </xf>
    <xf numFmtId="164" fontId="83" fillId="0" borderId="0" xfId="0" applyNumberFormat="1" applyFont="1"/>
    <xf numFmtId="166" fontId="26" fillId="2" borderId="162" xfId="0" applyNumberFormat="1" applyFont="1" applyFill="1" applyBorder="1" applyAlignment="1">
      <alignment horizontal="right" vertical="center"/>
    </xf>
    <xf numFmtId="0" fontId="27" fillId="4" borderId="1" xfId="0" applyFont="1" applyFill="1" applyBorder="1" applyAlignment="1">
      <alignment vertical="center" wrapText="1"/>
    </xf>
    <xf numFmtId="0" fontId="27" fillId="4" borderId="1" xfId="0" applyFont="1" applyFill="1" applyBorder="1" applyAlignment="1">
      <alignment horizontal="center" vertical="center" wrapText="1"/>
    </xf>
    <xf numFmtId="168" fontId="83" fillId="4" borderId="70" xfId="0" applyNumberFormat="1" applyFont="1" applyFill="1" applyBorder="1" applyAlignment="1" applyProtection="1">
      <alignment horizontal="center" vertical="center"/>
      <protection locked="0"/>
    </xf>
    <xf numFmtId="168" fontId="83" fillId="4" borderId="133" xfId="0" applyNumberFormat="1" applyFont="1" applyFill="1" applyBorder="1" applyAlignment="1" applyProtection="1">
      <alignment horizontal="center" vertical="center"/>
      <protection locked="0"/>
    </xf>
    <xf numFmtId="0" fontId="26" fillId="8" borderId="127" xfId="0" applyFont="1" applyFill="1" applyBorder="1" applyAlignment="1" applyProtection="1">
      <alignment horizontal="center" vertical="center" wrapText="1"/>
      <protection hidden="1"/>
    </xf>
    <xf numFmtId="168" fontId="83" fillId="4" borderId="143" xfId="0" applyNumberFormat="1" applyFont="1" applyFill="1" applyBorder="1" applyAlignment="1" applyProtection="1">
      <alignment horizontal="center" vertical="center"/>
      <protection hidden="1"/>
    </xf>
    <xf numFmtId="168" fontId="83" fillId="4" borderId="114" xfId="0" applyNumberFormat="1" applyFont="1" applyFill="1" applyBorder="1" applyAlignment="1" applyProtection="1">
      <alignment horizontal="center" vertical="center"/>
      <protection hidden="1"/>
    </xf>
    <xf numFmtId="0" fontId="78" fillId="10" borderId="167" xfId="0" applyFont="1" applyFill="1" applyBorder="1" applyAlignment="1">
      <alignment horizontal="center" vertical="center" wrapText="1"/>
    </xf>
    <xf numFmtId="0" fontId="82" fillId="10" borderId="53" xfId="0" applyFont="1" applyFill="1" applyBorder="1" applyAlignment="1">
      <alignment horizontal="center" vertical="center" wrapText="1"/>
    </xf>
    <xf numFmtId="168" fontId="83" fillId="0" borderId="114" xfId="0" applyNumberFormat="1" applyFont="1" applyBorder="1" applyAlignment="1" applyProtection="1">
      <alignment horizontal="center" vertical="center"/>
      <protection locked="0"/>
    </xf>
    <xf numFmtId="168" fontId="83" fillId="0" borderId="168" xfId="0" applyNumberFormat="1" applyFont="1" applyBorder="1" applyAlignment="1" applyProtection="1">
      <alignment horizontal="center" vertical="center"/>
      <protection locked="0"/>
    </xf>
    <xf numFmtId="0" fontId="78" fillId="12" borderId="47" xfId="0" applyFont="1" applyFill="1" applyBorder="1" applyAlignment="1">
      <alignment horizontal="center" vertical="center" wrapText="1"/>
    </xf>
    <xf numFmtId="0" fontId="80" fillId="12" borderId="17" xfId="0" applyFont="1" applyFill="1" applyBorder="1" applyAlignment="1">
      <alignment horizontal="center" vertical="center" wrapText="1"/>
    </xf>
    <xf numFmtId="168" fontId="83" fillId="0" borderId="148" xfId="0" applyNumberFormat="1" applyFont="1" applyBorder="1" applyAlignment="1" applyProtection="1">
      <alignment horizontal="center" vertical="center"/>
      <protection locked="0"/>
    </xf>
    <xf numFmtId="0" fontId="26" fillId="0" borderId="169" xfId="0" applyFont="1" applyBorder="1" applyAlignment="1" applyProtection="1">
      <alignment horizontal="center" vertical="center"/>
      <protection locked="0"/>
    </xf>
    <xf numFmtId="168" fontId="83" fillId="0" borderId="149" xfId="0" applyNumberFormat="1" applyFont="1" applyBorder="1" applyAlignment="1" applyProtection="1">
      <alignment horizontal="center" vertical="center"/>
      <protection locked="0"/>
    </xf>
    <xf numFmtId="0" fontId="83" fillId="0" borderId="150" xfId="0" applyFont="1" applyBorder="1" applyAlignment="1" applyProtection="1">
      <alignment horizontal="center" vertical="center"/>
      <protection locked="0"/>
    </xf>
    <xf numFmtId="0" fontId="26" fillId="0" borderId="170" xfId="0" applyFont="1" applyBorder="1" applyAlignment="1" applyProtection="1">
      <alignment horizontal="center" vertical="center"/>
      <protection locked="0"/>
    </xf>
    <xf numFmtId="0" fontId="86" fillId="10" borderId="171" xfId="0" applyFont="1" applyFill="1" applyBorder="1" applyAlignment="1">
      <alignment horizontal="center" vertical="center" wrapText="1"/>
    </xf>
    <xf numFmtId="0" fontId="87" fillId="10" borderId="172" xfId="0" applyFont="1" applyFill="1" applyBorder="1" applyAlignment="1">
      <alignment horizontal="center" vertical="center" wrapText="1"/>
    </xf>
    <xf numFmtId="168" fontId="91" fillId="4" borderId="146" xfId="1" applyNumberFormat="1" applyFont="1" applyFill="1" applyBorder="1" applyAlignment="1">
      <alignment horizontal="center" vertical="center"/>
    </xf>
    <xf numFmtId="168" fontId="91" fillId="4" borderId="143" xfId="1" applyNumberFormat="1" applyFont="1" applyFill="1" applyBorder="1" applyAlignment="1">
      <alignment horizontal="center" vertical="center"/>
    </xf>
    <xf numFmtId="168" fontId="91" fillId="4" borderId="151" xfId="1" applyNumberFormat="1" applyFont="1" applyFill="1" applyBorder="1" applyAlignment="1">
      <alignment horizontal="center" vertical="center"/>
    </xf>
    <xf numFmtId="10" fontId="91" fillId="4" borderId="144" xfId="1" applyNumberFormat="1" applyFont="1" applyFill="1" applyBorder="1" applyAlignment="1">
      <alignment horizontal="center" vertical="center"/>
    </xf>
    <xf numFmtId="10" fontId="91" fillId="4" borderId="149" xfId="1" applyNumberFormat="1" applyFont="1" applyFill="1" applyBorder="1" applyAlignment="1">
      <alignment horizontal="center" vertical="center"/>
    </xf>
    <xf numFmtId="168" fontId="27" fillId="4" borderId="1" xfId="0" applyNumberFormat="1" applyFont="1" applyFill="1" applyBorder="1" applyAlignment="1">
      <alignment horizontal="center" vertical="center" wrapText="1"/>
    </xf>
    <xf numFmtId="168" fontId="83" fillId="4" borderId="1" xfId="0" applyNumberFormat="1" applyFont="1" applyFill="1" applyBorder="1" applyAlignment="1">
      <alignment horizontal="center" vertical="center"/>
    </xf>
    <xf numFmtId="0" fontId="5" fillId="6" borderId="11" xfId="101" applyNumberFormat="1" applyFont="1" applyFill="1" applyBorder="1" applyAlignment="1" applyProtection="1">
      <alignment horizontal="center" vertical="center" wrapText="1"/>
      <protection locked="0"/>
    </xf>
    <xf numFmtId="0" fontId="0" fillId="6" borderId="1" xfId="0" applyFill="1" applyBorder="1" applyAlignment="1" applyProtection="1">
      <alignment horizontal="center" vertical="center" wrapText="1"/>
      <protection locked="0"/>
    </xf>
    <xf numFmtId="0" fontId="14" fillId="0" borderId="1" xfId="0" applyFont="1" applyBorder="1" applyAlignment="1" applyProtection="1">
      <alignment horizontal="center" vertical="center"/>
      <protection locked="0"/>
    </xf>
    <xf numFmtId="0" fontId="14" fillId="0" borderId="1" xfId="0" applyFont="1" applyBorder="1" applyAlignment="1" applyProtection="1">
      <alignment horizontal="center" vertical="center" wrapText="1"/>
      <protection locked="0"/>
    </xf>
    <xf numFmtId="168" fontId="91" fillId="4" borderId="45" xfId="0" applyNumberFormat="1" applyFont="1" applyFill="1" applyBorder="1" applyAlignment="1">
      <alignment horizontal="center" vertical="center"/>
    </xf>
    <xf numFmtId="168" fontId="92" fillId="3" borderId="78" xfId="0" applyNumberFormat="1" applyFont="1" applyFill="1" applyBorder="1" applyAlignment="1">
      <alignment horizontal="center" vertical="center"/>
    </xf>
    <xf numFmtId="0" fontId="26" fillId="8" borderId="143" xfId="0" applyFont="1" applyFill="1" applyBorder="1" applyAlignment="1" applyProtection="1">
      <alignment horizontal="center" vertical="center" wrapText="1"/>
      <protection hidden="1"/>
    </xf>
    <xf numFmtId="0" fontId="98" fillId="8" borderId="114" xfId="0" applyFont="1" applyFill="1" applyBorder="1" applyAlignment="1">
      <alignment horizontal="center" vertical="center" wrapText="1"/>
    </xf>
    <xf numFmtId="168" fontId="83" fillId="4" borderId="150" xfId="0" applyNumberFormat="1" applyFont="1" applyFill="1" applyBorder="1" applyAlignment="1" applyProtection="1">
      <alignment horizontal="center" vertical="center"/>
      <protection hidden="1"/>
    </xf>
    <xf numFmtId="168" fontId="83" fillId="4" borderId="150" xfId="1" applyNumberFormat="1" applyFont="1" applyFill="1" applyBorder="1" applyAlignment="1" applyProtection="1">
      <alignment horizontal="center" vertical="center"/>
      <protection hidden="1"/>
    </xf>
    <xf numFmtId="168" fontId="83" fillId="4" borderId="151" xfId="0" applyNumberFormat="1" applyFont="1" applyFill="1" applyBorder="1" applyAlignment="1" applyProtection="1">
      <alignment horizontal="center" vertical="center"/>
      <protection hidden="1"/>
    </xf>
    <xf numFmtId="168" fontId="83" fillId="4" borderId="152" xfId="0" applyNumberFormat="1" applyFont="1" applyFill="1" applyBorder="1" applyAlignment="1" applyProtection="1">
      <alignment horizontal="center" vertical="center"/>
      <protection hidden="1"/>
    </xf>
    <xf numFmtId="9" fontId="91" fillId="4" borderId="20" xfId="1" applyFont="1" applyFill="1" applyBorder="1" applyAlignment="1" applyProtection="1">
      <alignment horizontal="center" vertical="center"/>
    </xf>
    <xf numFmtId="168" fontId="91" fillId="4" borderId="2" xfId="0" applyNumberFormat="1" applyFont="1" applyFill="1" applyBorder="1" applyAlignment="1">
      <alignment horizontal="center" vertical="center"/>
    </xf>
    <xf numFmtId="168" fontId="92" fillId="3" borderId="175" xfId="0" applyNumberFormat="1" applyFont="1" applyFill="1" applyBorder="1" applyAlignment="1">
      <alignment horizontal="center" vertical="center"/>
    </xf>
    <xf numFmtId="9" fontId="91" fillId="4" borderId="15" xfId="1" applyFont="1" applyFill="1" applyBorder="1" applyAlignment="1">
      <alignment horizontal="center" vertical="center"/>
    </xf>
    <xf numFmtId="168" fontId="91" fillId="4" borderId="52" xfId="0" applyNumberFormat="1" applyFont="1" applyFill="1" applyBorder="1" applyAlignment="1">
      <alignment horizontal="center" vertical="center"/>
    </xf>
    <xf numFmtId="9" fontId="91" fillId="4" borderId="23" xfId="1" applyFont="1" applyFill="1" applyBorder="1" applyAlignment="1">
      <alignment horizontal="center" vertical="center"/>
    </xf>
    <xf numFmtId="0" fontId="105" fillId="8" borderId="127" xfId="0" applyFont="1" applyFill="1" applyBorder="1" applyAlignment="1" applyProtection="1">
      <alignment horizontal="center" vertical="center" wrapText="1"/>
      <protection hidden="1"/>
    </xf>
    <xf numFmtId="0" fontId="107" fillId="8" borderId="127" xfId="0" applyFont="1" applyFill="1" applyBorder="1" applyAlignment="1" applyProtection="1">
      <alignment horizontal="center" vertical="center" wrapText="1"/>
      <protection hidden="1"/>
    </xf>
    <xf numFmtId="0" fontId="107" fillId="8" borderId="177" xfId="0" applyFont="1" applyFill="1" applyBorder="1" applyAlignment="1" applyProtection="1">
      <alignment horizontal="center" vertical="center" wrapText="1"/>
      <protection hidden="1"/>
    </xf>
    <xf numFmtId="0" fontId="107" fillId="8" borderId="163" xfId="0" applyFont="1" applyFill="1" applyBorder="1" applyAlignment="1">
      <alignment horizontal="center" vertical="center" wrapText="1"/>
    </xf>
    <xf numFmtId="0" fontId="96" fillId="8" borderId="127" xfId="0" applyFont="1" applyFill="1" applyBorder="1" applyAlignment="1" applyProtection="1">
      <alignment horizontal="center" vertical="center" wrapText="1"/>
      <protection hidden="1"/>
    </xf>
    <xf numFmtId="0" fontId="84" fillId="8" borderId="127" xfId="0" quotePrefix="1" applyFont="1" applyFill="1" applyBorder="1" applyAlignment="1" applyProtection="1">
      <alignment horizontal="center" vertical="center" wrapText="1"/>
      <protection hidden="1"/>
    </xf>
    <xf numFmtId="0" fontId="84" fillId="8" borderId="127" xfId="0" applyFont="1" applyFill="1" applyBorder="1" applyAlignment="1" applyProtection="1">
      <alignment horizontal="center" vertical="center" wrapText="1"/>
      <protection hidden="1"/>
    </xf>
    <xf numFmtId="0" fontId="108" fillId="8" borderId="127" xfId="0" applyFont="1" applyFill="1" applyBorder="1" applyAlignment="1" applyProtection="1">
      <alignment horizontal="center" vertical="center" wrapText="1"/>
      <protection hidden="1"/>
    </xf>
    <xf numFmtId="0" fontId="97" fillId="4" borderId="144" xfId="0" applyFont="1" applyFill="1" applyBorder="1" applyAlignment="1" applyProtection="1">
      <alignment horizontal="center" vertical="center" wrapText="1"/>
      <protection locked="0"/>
    </xf>
    <xf numFmtId="10" fontId="83" fillId="4" borderId="145" xfId="1" applyNumberFormat="1" applyFont="1" applyFill="1" applyBorder="1" applyAlignment="1">
      <alignment horizontal="center" vertical="center"/>
    </xf>
    <xf numFmtId="10" fontId="72" fillId="4" borderId="164" xfId="1" applyNumberFormat="1" applyFont="1" applyFill="1" applyBorder="1" applyAlignment="1">
      <alignment horizontal="center" vertical="center"/>
    </xf>
    <xf numFmtId="168" fontId="83" fillId="4" borderId="145" xfId="0" applyNumberFormat="1" applyFont="1" applyFill="1" applyBorder="1" applyAlignment="1" applyProtection="1">
      <alignment horizontal="center" vertical="center"/>
      <protection hidden="1"/>
    </xf>
    <xf numFmtId="168" fontId="83" fillId="4" borderId="145" xfId="1" applyNumberFormat="1" applyFont="1" applyFill="1" applyBorder="1" applyAlignment="1" applyProtection="1">
      <alignment horizontal="center" vertical="center"/>
      <protection hidden="1"/>
    </xf>
    <xf numFmtId="168" fontId="83" fillId="4" borderId="146" xfId="0" applyNumberFormat="1" applyFont="1" applyFill="1" applyBorder="1" applyAlignment="1" applyProtection="1">
      <alignment horizontal="center" vertical="center"/>
      <protection hidden="1"/>
    </xf>
    <xf numFmtId="168" fontId="83" fillId="4" borderId="147" xfId="0" applyNumberFormat="1" applyFont="1" applyFill="1" applyBorder="1" applyAlignment="1" applyProtection="1">
      <alignment horizontal="center" vertical="center"/>
      <protection hidden="1"/>
    </xf>
    <xf numFmtId="0" fontId="72" fillId="4" borderId="178" xfId="0" applyFont="1" applyFill="1" applyBorder="1" applyAlignment="1">
      <alignment horizontal="center" vertical="center" wrapText="1"/>
    </xf>
    <xf numFmtId="0" fontId="72" fillId="4" borderId="52" xfId="0" applyFont="1" applyFill="1" applyBorder="1" applyAlignment="1">
      <alignment horizontal="center" vertical="center" wrapText="1"/>
    </xf>
    <xf numFmtId="9" fontId="72" fillId="4" borderId="52" xfId="1" applyFont="1" applyFill="1" applyBorder="1" applyAlignment="1">
      <alignment horizontal="center" vertical="center" wrapText="1"/>
    </xf>
    <xf numFmtId="168" fontId="27" fillId="4" borderId="77" xfId="101" applyNumberFormat="1" applyFont="1" applyFill="1" applyBorder="1" applyAlignment="1">
      <alignment horizontal="center" vertical="center" wrapText="1"/>
    </xf>
    <xf numFmtId="168" fontId="5" fillId="4" borderId="3" xfId="101" applyNumberFormat="1" applyFont="1" applyFill="1" applyBorder="1" applyAlignment="1">
      <alignment horizontal="center" vertical="center" wrapText="1"/>
    </xf>
    <xf numFmtId="164" fontId="91" fillId="4" borderId="11" xfId="0" applyNumberFormat="1" applyFont="1" applyFill="1" applyBorder="1" applyAlignment="1">
      <alignment horizontal="center" vertical="center"/>
    </xf>
    <xf numFmtId="164" fontId="91" fillId="4" borderId="179" xfId="0" applyNumberFormat="1" applyFont="1" applyFill="1" applyBorder="1" applyAlignment="1">
      <alignment horizontal="center" vertical="center"/>
    </xf>
    <xf numFmtId="164" fontId="91" fillId="4" borderId="45" xfId="0" applyNumberFormat="1" applyFont="1" applyFill="1" applyBorder="1" applyAlignment="1">
      <alignment horizontal="center" vertical="center"/>
    </xf>
    <xf numFmtId="10" fontId="72" fillId="4" borderId="45" xfId="1" applyNumberFormat="1" applyFont="1" applyFill="1" applyBorder="1" applyAlignment="1">
      <alignment horizontal="center" vertical="center"/>
    </xf>
    <xf numFmtId="10" fontId="72" fillId="4" borderId="180" xfId="1" applyNumberFormat="1" applyFont="1" applyFill="1" applyBorder="1" applyAlignment="1">
      <alignment horizontal="center" vertical="center"/>
    </xf>
    <xf numFmtId="164" fontId="91" fillId="4" borderId="114" xfId="0" applyNumberFormat="1" applyFont="1" applyFill="1" applyBorder="1" applyAlignment="1">
      <alignment horizontal="center" vertical="center"/>
    </xf>
    <xf numFmtId="168" fontId="15" fillId="4" borderId="1" xfId="0" applyNumberFormat="1" applyFont="1" applyFill="1" applyBorder="1" applyAlignment="1">
      <alignment horizontal="center" vertical="center" wrapText="1"/>
    </xf>
    <xf numFmtId="166" fontId="0" fillId="4" borderId="1" xfId="101" applyFont="1" applyFill="1" applyBorder="1" applyAlignment="1">
      <alignment horizontal="center" vertical="center" wrapText="1"/>
    </xf>
    <xf numFmtId="10" fontId="15" fillId="11" borderId="1" xfId="0" applyNumberFormat="1" applyFont="1" applyFill="1" applyBorder="1" applyAlignment="1">
      <alignment horizontal="center" vertical="center" wrapText="1"/>
    </xf>
    <xf numFmtId="0" fontId="99" fillId="27" borderId="16" xfId="0" applyFont="1" applyFill="1" applyBorder="1" applyAlignment="1">
      <alignment horizontal="center" vertical="center" wrapText="1"/>
    </xf>
    <xf numFmtId="168" fontId="83" fillId="4" borderId="15" xfId="0" applyNumberFormat="1" applyFont="1" applyFill="1" applyBorder="1" applyAlignment="1">
      <alignment horizontal="center" vertical="center"/>
    </xf>
    <xf numFmtId="0" fontId="99" fillId="27" borderId="30" xfId="0" applyFont="1" applyFill="1" applyBorder="1" applyAlignment="1">
      <alignment horizontal="center" vertical="center" wrapText="1"/>
    </xf>
    <xf numFmtId="0" fontId="97" fillId="4" borderId="176" xfId="0" applyFont="1" applyFill="1" applyBorder="1" applyAlignment="1" applyProtection="1">
      <alignment horizontal="center" vertical="center" wrapText="1"/>
      <protection locked="0"/>
    </xf>
    <xf numFmtId="168" fontId="83" fillId="4" borderId="186" xfId="1" applyNumberFormat="1" applyFont="1" applyFill="1" applyBorder="1" applyAlignment="1">
      <alignment horizontal="center" vertical="center"/>
    </xf>
    <xf numFmtId="10" fontId="83" fillId="4" borderId="127" xfId="1" applyNumberFormat="1" applyFont="1" applyFill="1" applyBorder="1" applyAlignment="1">
      <alignment horizontal="center" vertical="center"/>
    </xf>
    <xf numFmtId="0" fontId="97" fillId="4" borderId="112" xfId="0" applyFont="1" applyFill="1" applyBorder="1" applyAlignment="1" applyProtection="1">
      <alignment horizontal="center" vertical="center" wrapText="1"/>
      <protection locked="0"/>
    </xf>
    <xf numFmtId="168" fontId="83" fillId="4" borderId="128" xfId="1" applyNumberFormat="1" applyFont="1" applyFill="1" applyBorder="1" applyAlignment="1">
      <alignment horizontal="center" vertical="center"/>
    </xf>
    <xf numFmtId="168" fontId="83" fillId="4" borderId="1" xfId="1" applyNumberFormat="1" applyFont="1" applyFill="1" applyBorder="1" applyAlignment="1">
      <alignment horizontal="center" vertical="center"/>
    </xf>
    <xf numFmtId="168" fontId="83" fillId="4" borderId="114" xfId="1" applyNumberFormat="1" applyFont="1" applyFill="1" applyBorder="1" applyAlignment="1" applyProtection="1">
      <alignment horizontal="center" vertical="center"/>
      <protection hidden="1"/>
    </xf>
    <xf numFmtId="168" fontId="83" fillId="4" borderId="186" xfId="0" applyNumberFormat="1" applyFont="1" applyFill="1" applyBorder="1" applyAlignment="1" applyProtection="1">
      <alignment horizontal="center" vertical="center"/>
      <protection hidden="1"/>
    </xf>
    <xf numFmtId="168" fontId="83" fillId="4" borderId="190" xfId="0" applyNumberFormat="1" applyFont="1" applyFill="1" applyBorder="1" applyAlignment="1" applyProtection="1">
      <alignment horizontal="center" vertical="center"/>
      <protection hidden="1"/>
    </xf>
    <xf numFmtId="168" fontId="83" fillId="4" borderId="1" xfId="1" applyNumberFormat="1" applyFont="1" applyFill="1" applyBorder="1" applyAlignment="1" applyProtection="1">
      <alignment horizontal="center" vertical="center"/>
      <protection hidden="1"/>
    </xf>
    <xf numFmtId="0" fontId="15" fillId="8" borderId="16" xfId="0" applyFont="1" applyFill="1" applyBorder="1" applyAlignment="1">
      <alignment horizontal="center" vertical="center" wrapText="1"/>
    </xf>
    <xf numFmtId="0" fontId="15" fillId="8" borderId="191" xfId="0" applyFont="1" applyFill="1" applyBorder="1" applyAlignment="1">
      <alignment horizontal="center" vertical="center" wrapText="1"/>
    </xf>
    <xf numFmtId="0" fontId="5" fillId="11" borderId="16" xfId="0" applyFont="1" applyFill="1" applyBorder="1" applyAlignment="1">
      <alignment horizontal="center" vertical="center" wrapText="1"/>
    </xf>
    <xf numFmtId="168" fontId="5" fillId="11" borderId="35" xfId="0" applyNumberFormat="1" applyFont="1" applyFill="1" applyBorder="1" applyAlignment="1">
      <alignment horizontal="center" vertical="center" wrapText="1"/>
    </xf>
    <xf numFmtId="168" fontId="5" fillId="4" borderId="192" xfId="0" applyNumberFormat="1" applyFont="1" applyFill="1" applyBorder="1" applyAlignment="1">
      <alignment vertical="center"/>
    </xf>
    <xf numFmtId="168" fontId="53" fillId="11" borderId="49" xfId="0" applyNumberFormat="1" applyFont="1" applyFill="1" applyBorder="1" applyAlignment="1">
      <alignment vertical="center" wrapText="1"/>
    </xf>
    <xf numFmtId="0" fontId="5" fillId="11" borderId="31" xfId="0" applyFont="1" applyFill="1" applyBorder="1" applyAlignment="1">
      <alignment horizontal="center" vertical="center" wrapText="1"/>
    </xf>
    <xf numFmtId="0" fontId="53" fillId="11" borderId="31" xfId="0" applyFont="1" applyFill="1" applyBorder="1" applyAlignment="1">
      <alignment vertical="center" wrapText="1"/>
    </xf>
    <xf numFmtId="168" fontId="53" fillId="11" borderId="32" xfId="0" applyNumberFormat="1" applyFont="1" applyFill="1" applyBorder="1" applyAlignment="1">
      <alignment vertical="center" wrapText="1"/>
    </xf>
    <xf numFmtId="0" fontId="15" fillId="10" borderId="16"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5" fillId="11" borderId="15" xfId="0" applyFont="1" applyFill="1" applyBorder="1" applyAlignment="1">
      <alignment horizontal="center" vertical="center" wrapText="1"/>
    </xf>
    <xf numFmtId="2" fontId="5" fillId="0" borderId="192" xfId="0" applyNumberFormat="1" applyFont="1" applyBorder="1" applyAlignment="1" applyProtection="1">
      <alignment horizontal="center" vertical="center" wrapText="1"/>
      <protection locked="0"/>
    </xf>
    <xf numFmtId="2" fontId="53" fillId="11" borderId="32" xfId="0" applyNumberFormat="1" applyFont="1" applyFill="1" applyBorder="1" applyAlignment="1">
      <alignment horizontal="center" vertical="center" wrapText="1"/>
    </xf>
    <xf numFmtId="0" fontId="53" fillId="10" borderId="33" xfId="0" applyFont="1" applyFill="1" applyBorder="1" applyAlignment="1">
      <alignment horizontal="center" vertical="center" wrapText="1"/>
    </xf>
    <xf numFmtId="0" fontId="53" fillId="10" borderId="191" xfId="0" applyFont="1" applyFill="1" applyBorder="1" applyAlignment="1">
      <alignment horizontal="center" vertical="center" wrapText="1"/>
    </xf>
    <xf numFmtId="0" fontId="53" fillId="8" borderId="33" xfId="0" applyFont="1" applyFill="1" applyBorder="1" applyAlignment="1">
      <alignment horizontal="center" vertical="center" wrapText="1"/>
    </xf>
    <xf numFmtId="0" fontId="53" fillId="8" borderId="191" xfId="0" applyFont="1" applyFill="1" applyBorder="1" applyAlignment="1">
      <alignment horizontal="center" vertical="center" wrapText="1"/>
    </xf>
    <xf numFmtId="9" fontId="5" fillId="11" borderId="1" xfId="1" applyFont="1" applyFill="1" applyBorder="1" applyAlignment="1" applyProtection="1">
      <alignment horizontal="center" vertical="center" wrapText="1"/>
      <protection locked="0"/>
    </xf>
    <xf numFmtId="2" fontId="5" fillId="6" borderId="1" xfId="0" applyNumberFormat="1" applyFont="1" applyFill="1" applyBorder="1" applyAlignment="1">
      <alignment horizontal="center" vertical="center" wrapText="1"/>
    </xf>
    <xf numFmtId="2" fontId="5" fillId="4" borderId="1" xfId="0" applyNumberFormat="1" applyFont="1" applyFill="1" applyBorder="1" applyAlignment="1">
      <alignment horizontal="center" vertical="center" wrapText="1"/>
    </xf>
    <xf numFmtId="10" fontId="83" fillId="4" borderId="114" xfId="1" applyNumberFormat="1" applyFont="1" applyFill="1" applyBorder="1" applyAlignment="1">
      <alignment horizontal="center" vertical="center"/>
    </xf>
    <xf numFmtId="10" fontId="91" fillId="4" borderId="112" xfId="1" applyNumberFormat="1" applyFont="1" applyFill="1" applyBorder="1" applyAlignment="1">
      <alignment horizontal="center" vertical="center"/>
    </xf>
    <xf numFmtId="10" fontId="91" fillId="0" borderId="186" xfId="1" applyNumberFormat="1" applyFont="1" applyFill="1" applyBorder="1" applyAlignment="1" applyProtection="1">
      <alignment horizontal="center" vertical="center"/>
      <protection locked="0"/>
    </xf>
    <xf numFmtId="10" fontId="91" fillId="0" borderId="92" xfId="1" applyNumberFormat="1" applyFont="1" applyFill="1" applyBorder="1" applyAlignment="1" applyProtection="1">
      <alignment horizontal="center" vertical="center"/>
      <protection locked="0"/>
    </xf>
    <xf numFmtId="10" fontId="91" fillId="0" borderId="1" xfId="1" applyNumberFormat="1" applyFont="1" applyFill="1" applyBorder="1" applyAlignment="1" applyProtection="1">
      <alignment horizontal="center" vertical="center"/>
      <protection locked="0"/>
    </xf>
    <xf numFmtId="164" fontId="91" fillId="4" borderId="75" xfId="0" applyNumberFormat="1" applyFont="1" applyFill="1" applyBorder="1" applyAlignment="1">
      <alignment horizontal="center" vertical="center"/>
    </xf>
    <xf numFmtId="10" fontId="91" fillId="4" borderId="1" xfId="1" applyNumberFormat="1" applyFont="1" applyFill="1" applyBorder="1" applyAlignment="1">
      <alignment horizontal="center" vertical="center"/>
    </xf>
    <xf numFmtId="168" fontId="91" fillId="4" borderId="114" xfId="1" applyNumberFormat="1" applyFont="1" applyFill="1" applyBorder="1" applyAlignment="1">
      <alignment horizontal="center" vertical="center"/>
    </xf>
    <xf numFmtId="10" fontId="91" fillId="4" borderId="156" xfId="1" applyNumberFormat="1" applyFont="1" applyFill="1" applyBorder="1" applyAlignment="1">
      <alignment horizontal="center" vertical="center"/>
    </xf>
    <xf numFmtId="10" fontId="91" fillId="4" borderId="157" xfId="1" applyNumberFormat="1" applyFont="1" applyFill="1" applyBorder="1" applyAlignment="1">
      <alignment horizontal="center" vertical="center"/>
    </xf>
    <xf numFmtId="166" fontId="3" fillId="2" borderId="36" xfId="0" applyNumberFormat="1" applyFont="1" applyFill="1" applyBorder="1" applyAlignment="1" applyProtection="1">
      <alignment horizontal="center" vertical="center"/>
      <protection locked="0"/>
    </xf>
    <xf numFmtId="166" fontId="3" fillId="2" borderId="0" xfId="0" applyNumberFormat="1" applyFont="1" applyFill="1" applyAlignment="1" applyProtection="1">
      <alignment horizontal="center" vertical="center"/>
      <protection locked="0"/>
    </xf>
    <xf numFmtId="0" fontId="26" fillId="4" borderId="195" xfId="0" applyFont="1" applyFill="1" applyBorder="1" applyAlignment="1">
      <alignment horizontal="center" vertical="center" wrapText="1"/>
    </xf>
    <xf numFmtId="0" fontId="26" fillId="4" borderId="196" xfId="0" applyFont="1" applyFill="1" applyBorder="1" applyAlignment="1">
      <alignment horizontal="center" vertical="center" wrapText="1"/>
    </xf>
    <xf numFmtId="0" fontId="26" fillId="9" borderId="198" xfId="0" applyFont="1" applyFill="1" applyBorder="1" applyAlignment="1">
      <alignment horizontal="center" vertical="center" wrapText="1"/>
    </xf>
    <xf numFmtId="0" fontId="26" fillId="9" borderId="199" xfId="0" applyFont="1" applyFill="1" applyBorder="1" applyAlignment="1">
      <alignment horizontal="center" vertical="center" wrapText="1"/>
    </xf>
    <xf numFmtId="168" fontId="26" fillId="4" borderId="195" xfId="0" applyNumberFormat="1" applyFont="1" applyFill="1" applyBorder="1" applyAlignment="1">
      <alignment horizontal="center" vertical="center" wrapText="1"/>
    </xf>
    <xf numFmtId="0" fontId="26" fillId="9" borderId="200" xfId="0" applyFont="1" applyFill="1" applyBorder="1" applyAlignment="1">
      <alignment horizontal="center" vertical="center" wrapText="1"/>
    </xf>
    <xf numFmtId="0" fontId="26" fillId="9" borderId="201" xfId="0" applyFont="1" applyFill="1" applyBorder="1" applyAlignment="1">
      <alignment horizontal="center" vertical="center" wrapText="1"/>
    </xf>
    <xf numFmtId="0" fontId="26" fillId="4" borderId="202" xfId="0" applyFont="1" applyFill="1" applyBorder="1" applyAlignment="1">
      <alignment horizontal="center" vertical="center" wrapText="1"/>
    </xf>
    <xf numFmtId="0" fontId="26" fillId="4" borderId="196" xfId="0" applyFont="1" applyFill="1" applyBorder="1" applyAlignment="1" applyProtection="1">
      <alignment horizontal="center" vertical="center" wrapText="1"/>
      <protection hidden="1"/>
    </xf>
    <xf numFmtId="10" fontId="102" fillId="43" borderId="146" xfId="0" applyNumberFormat="1" applyFont="1" applyFill="1" applyBorder="1" applyAlignment="1" applyProtection="1">
      <alignment horizontal="center" vertical="center"/>
      <protection hidden="1"/>
    </xf>
    <xf numFmtId="10" fontId="102" fillId="43" borderId="143" xfId="0" applyNumberFormat="1" applyFont="1" applyFill="1" applyBorder="1" applyAlignment="1" applyProtection="1">
      <alignment horizontal="center" vertical="center"/>
      <protection hidden="1"/>
    </xf>
    <xf numFmtId="10" fontId="102" fillId="43" borderId="151" xfId="0" applyNumberFormat="1" applyFont="1" applyFill="1" applyBorder="1" applyAlignment="1" applyProtection="1">
      <alignment horizontal="center" vertical="center"/>
      <protection hidden="1"/>
    </xf>
    <xf numFmtId="165" fontId="73" fillId="42" borderId="187" xfId="0" applyNumberFormat="1" applyFont="1" applyFill="1" applyBorder="1" applyAlignment="1">
      <alignment horizontal="center" vertical="center"/>
    </xf>
    <xf numFmtId="165" fontId="73" fillId="42" borderId="188" xfId="0" applyNumberFormat="1" applyFont="1" applyFill="1" applyBorder="1" applyAlignment="1">
      <alignment horizontal="center" vertical="center"/>
    </xf>
    <xf numFmtId="168" fontId="92" fillId="3" borderId="18" xfId="0" applyNumberFormat="1" applyFont="1" applyFill="1" applyBorder="1" applyAlignment="1">
      <alignment horizontal="center" vertical="center"/>
    </xf>
    <xf numFmtId="10" fontId="73" fillId="42" borderId="189" xfId="1" applyNumberFormat="1" applyFont="1" applyFill="1" applyBorder="1" applyAlignment="1">
      <alignment horizontal="center" vertical="center"/>
    </xf>
    <xf numFmtId="164" fontId="91" fillId="4" borderId="206" xfId="0" applyNumberFormat="1" applyFont="1" applyFill="1" applyBorder="1" applyAlignment="1">
      <alignment horizontal="center" vertical="center"/>
    </xf>
    <xf numFmtId="164" fontId="91" fillId="4" borderId="36" xfId="0" applyNumberFormat="1" applyFont="1" applyFill="1" applyBorder="1" applyAlignment="1">
      <alignment horizontal="center" vertical="center"/>
    </xf>
    <xf numFmtId="10" fontId="72" fillId="4" borderId="11" xfId="1" applyNumberFormat="1" applyFont="1" applyFill="1" applyBorder="1" applyAlignment="1">
      <alignment horizontal="center" vertical="center"/>
    </xf>
    <xf numFmtId="168" fontId="83" fillId="4" borderId="207" xfId="0" applyNumberFormat="1" applyFont="1" applyFill="1" applyBorder="1" applyAlignment="1" applyProtection="1">
      <alignment horizontal="center" vertical="center"/>
      <protection hidden="1"/>
    </xf>
    <xf numFmtId="0" fontId="26" fillId="3" borderId="208" xfId="0" applyFont="1" applyFill="1" applyBorder="1" applyAlignment="1">
      <alignment horizontal="center" vertical="center"/>
    </xf>
    <xf numFmtId="164" fontId="26" fillId="3" borderId="209" xfId="0" applyNumberFormat="1" applyFont="1" applyFill="1" applyBorder="1" applyAlignment="1">
      <alignment horizontal="center" vertical="center"/>
    </xf>
    <xf numFmtId="9" fontId="26" fillId="3" borderId="209" xfId="1" applyFont="1" applyFill="1" applyBorder="1" applyAlignment="1">
      <alignment horizontal="center" vertical="center"/>
    </xf>
    <xf numFmtId="10" fontId="26" fillId="3" borderId="209" xfId="1" applyNumberFormat="1" applyFont="1" applyFill="1" applyBorder="1" applyAlignment="1">
      <alignment horizontal="center" vertical="center"/>
    </xf>
    <xf numFmtId="168" fontId="92" fillId="3" borderId="209" xfId="1" applyNumberFormat="1" applyFont="1" applyFill="1" applyBorder="1" applyAlignment="1">
      <alignment horizontal="center" vertical="center"/>
    </xf>
    <xf numFmtId="168" fontId="92" fillId="3" borderId="210" xfId="1" applyNumberFormat="1" applyFont="1" applyFill="1" applyBorder="1" applyAlignment="1">
      <alignment horizontal="center" vertical="center"/>
    </xf>
    <xf numFmtId="168" fontId="92" fillId="3" borderId="211" xfId="1" applyNumberFormat="1" applyFont="1" applyFill="1" applyBorder="1" applyAlignment="1">
      <alignment horizontal="center" vertical="center"/>
    </xf>
    <xf numFmtId="10" fontId="26" fillId="3" borderId="208" xfId="1" applyNumberFormat="1" applyFont="1" applyFill="1" applyBorder="1" applyAlignment="1">
      <alignment horizontal="center" vertical="center"/>
    </xf>
    <xf numFmtId="0" fontId="111" fillId="10" borderId="11" xfId="0" applyFont="1" applyFill="1" applyBorder="1" applyAlignment="1">
      <alignment horizontal="center" vertical="center" wrapText="1"/>
    </xf>
    <xf numFmtId="2" fontId="5" fillId="6" borderId="192" xfId="0" applyNumberFormat="1" applyFont="1" applyFill="1" applyBorder="1" applyAlignment="1" applyProtection="1">
      <alignment horizontal="center" vertical="center" wrapText="1"/>
      <protection locked="0"/>
    </xf>
    <xf numFmtId="0" fontId="53" fillId="8" borderId="212" xfId="0" applyFont="1" applyFill="1" applyBorder="1" applyAlignment="1">
      <alignment horizontal="center" vertical="center" wrapText="1"/>
    </xf>
    <xf numFmtId="2" fontId="5" fillId="6" borderId="213" xfId="0" applyNumberFormat="1" applyFont="1" applyFill="1" applyBorder="1" applyAlignment="1">
      <alignment horizontal="center" vertical="center" wrapText="1"/>
    </xf>
    <xf numFmtId="2" fontId="5" fillId="6" borderId="32" xfId="0" applyNumberFormat="1" applyFont="1" applyFill="1" applyBorder="1" applyAlignment="1">
      <alignment horizontal="center" vertical="center" wrapText="1"/>
    </xf>
    <xf numFmtId="14" fontId="5" fillId="6" borderId="192" xfId="0" applyNumberFormat="1" applyFont="1" applyFill="1" applyBorder="1" applyAlignment="1" applyProtection="1">
      <alignment horizontal="center" vertical="center" wrapText="1"/>
      <protection locked="0"/>
    </xf>
    <xf numFmtId="0" fontId="5" fillId="6" borderId="192" xfId="0" applyFont="1" applyFill="1" applyBorder="1" applyAlignment="1" applyProtection="1">
      <alignment horizontal="center" vertical="center" wrapText="1"/>
      <protection locked="0"/>
    </xf>
    <xf numFmtId="0" fontId="53" fillId="8" borderId="47" xfId="0" applyFont="1" applyFill="1" applyBorder="1" applyAlignment="1" applyProtection="1">
      <alignment horizontal="center" vertical="center" wrapText="1"/>
      <protection locked="0"/>
    </xf>
    <xf numFmtId="0" fontId="53" fillId="8" borderId="44" xfId="0" applyFont="1" applyFill="1" applyBorder="1" applyAlignment="1" applyProtection="1">
      <alignment horizontal="center" vertical="center" wrapText="1"/>
      <protection locked="0"/>
    </xf>
    <xf numFmtId="0" fontId="53" fillId="8" borderId="44" xfId="0" applyFont="1" applyFill="1" applyBorder="1" applyAlignment="1">
      <alignment horizontal="center" vertical="center" wrapText="1"/>
    </xf>
    <xf numFmtId="0" fontId="53" fillId="8" borderId="48" xfId="0" applyFont="1" applyFill="1" applyBorder="1" applyAlignment="1" applyProtection="1">
      <alignment horizontal="center" vertical="center" wrapText="1"/>
      <protection locked="0"/>
    </xf>
    <xf numFmtId="0" fontId="15" fillId="8" borderId="15" xfId="0" applyFont="1" applyFill="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5" fillId="4" borderId="70"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15" fillId="8" borderId="70" xfId="0" applyFont="1" applyFill="1" applyBorder="1" applyAlignment="1">
      <alignment horizontal="center" vertical="center" wrapText="1"/>
    </xf>
    <xf numFmtId="168" fontId="5" fillId="4" borderId="3" xfId="0" applyNumberFormat="1" applyFont="1" applyFill="1" applyBorder="1" applyAlignment="1">
      <alignment horizontal="center" vertical="center" wrapText="1"/>
    </xf>
    <xf numFmtId="0" fontId="53" fillId="8" borderId="222" xfId="0" applyFont="1" applyFill="1" applyBorder="1" applyAlignment="1">
      <alignment horizontal="center" vertical="center" wrapText="1"/>
    </xf>
    <xf numFmtId="0" fontId="53" fillId="8" borderId="223" xfId="0" applyFont="1" applyFill="1" applyBorder="1" applyAlignment="1">
      <alignment horizontal="center" vertical="center" wrapText="1"/>
    </xf>
    <xf numFmtId="0" fontId="15" fillId="8" borderId="224" xfId="0" applyFont="1" applyFill="1" applyBorder="1" applyAlignment="1">
      <alignment horizontal="center" vertical="center" wrapText="1"/>
    </xf>
    <xf numFmtId="0" fontId="15" fillId="11" borderId="224" xfId="0" applyFont="1" applyFill="1" applyBorder="1" applyAlignment="1">
      <alignment horizontal="center" vertical="center" wrapText="1"/>
    </xf>
    <xf numFmtId="0" fontId="15" fillId="11" borderId="70" xfId="0" applyFont="1" applyFill="1" applyBorder="1" applyAlignment="1">
      <alignment horizontal="center" vertical="center" wrapText="1"/>
    </xf>
    <xf numFmtId="0" fontId="5" fillId="4" borderId="224" xfId="0" applyFont="1" applyFill="1" applyBorder="1" applyAlignment="1">
      <alignment horizontal="center" vertical="center" wrapText="1"/>
    </xf>
    <xf numFmtId="0" fontId="5" fillId="4" borderId="225" xfId="0" applyFont="1" applyFill="1" applyBorder="1" applyAlignment="1">
      <alignment horizontal="center" vertical="center" wrapText="1"/>
    </xf>
    <xf numFmtId="0" fontId="5" fillId="4" borderId="226" xfId="0" applyFont="1" applyFill="1" applyBorder="1" applyAlignment="1">
      <alignment horizontal="center" vertical="center" wrapText="1"/>
    </xf>
    <xf numFmtId="9" fontId="5" fillId="4" borderId="140" xfId="0" applyNumberFormat="1"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43" xfId="0" applyFont="1" applyFill="1" applyBorder="1" applyAlignment="1">
      <alignment horizontal="center" vertical="center" wrapText="1"/>
    </xf>
    <xf numFmtId="168" fontId="5" fillId="4" borderId="229" xfId="0" applyNumberFormat="1" applyFont="1" applyFill="1" applyBorder="1" applyAlignment="1">
      <alignment horizontal="center" vertical="center"/>
    </xf>
    <xf numFmtId="0" fontId="5" fillId="4" borderId="72" xfId="0" applyFont="1" applyFill="1" applyBorder="1" applyAlignment="1">
      <alignment horizontal="center" vertical="center" wrapText="1"/>
    </xf>
    <xf numFmtId="0" fontId="5" fillId="4" borderId="230" xfId="0" applyFont="1" applyFill="1" applyBorder="1" applyAlignment="1">
      <alignment horizontal="center" vertical="center" wrapText="1"/>
    </xf>
    <xf numFmtId="0" fontId="5" fillId="0" borderId="72" xfId="0" applyFont="1" applyBorder="1" applyAlignment="1" applyProtection="1">
      <alignment horizontal="center" vertical="center"/>
      <protection locked="0"/>
    </xf>
    <xf numFmtId="168" fontId="5" fillId="4" borderId="72" xfId="0" applyNumberFormat="1" applyFont="1" applyFill="1" applyBorder="1" applyAlignment="1">
      <alignment horizontal="center" vertical="center"/>
    </xf>
    <xf numFmtId="168" fontId="5" fillId="6" borderId="72" xfId="102" applyNumberFormat="1" applyFont="1" applyFill="1" applyBorder="1" applyAlignment="1" applyProtection="1">
      <alignment horizontal="center" vertical="center" wrapText="1"/>
      <protection locked="0"/>
    </xf>
    <xf numFmtId="0" fontId="53" fillId="4" borderId="72" xfId="0" applyFont="1" applyFill="1" applyBorder="1" applyAlignment="1">
      <alignment horizontal="center" vertical="center" wrapText="1"/>
    </xf>
    <xf numFmtId="168" fontId="5" fillId="4" borderId="232" xfId="0" applyNumberFormat="1" applyFont="1" applyFill="1" applyBorder="1" applyAlignment="1">
      <alignment horizontal="center" vertical="center"/>
    </xf>
    <xf numFmtId="0" fontId="5" fillId="4" borderId="233" xfId="0" applyFont="1" applyFill="1" applyBorder="1" applyAlignment="1">
      <alignment horizontal="center" vertical="center" wrapText="1"/>
    </xf>
    <xf numFmtId="0" fontId="5" fillId="4" borderId="229" xfId="0" applyFont="1" applyFill="1" applyBorder="1" applyAlignment="1">
      <alignment horizontal="center" vertical="center" wrapText="1"/>
    </xf>
    <xf numFmtId="0" fontId="15" fillId="8" borderId="25" xfId="0" applyFont="1" applyFill="1" applyBorder="1" applyAlignment="1" applyProtection="1">
      <alignment horizontal="center" vertical="center" wrapText="1"/>
      <protection locked="0"/>
    </xf>
    <xf numFmtId="0" fontId="15" fillId="8" borderId="11" xfId="0" applyFont="1" applyFill="1" applyBorder="1" applyAlignment="1" applyProtection="1">
      <alignment horizontal="center" vertical="center" wrapText="1"/>
      <protection locked="0"/>
    </xf>
    <xf numFmtId="0" fontId="15" fillId="8" borderId="62" xfId="0" applyFont="1" applyFill="1" applyBorder="1" applyAlignment="1" applyProtection="1">
      <alignment horizontal="center" vertical="center" wrapText="1"/>
      <protection locked="0"/>
    </xf>
    <xf numFmtId="0" fontId="15" fillId="8" borderId="219" xfId="0" applyFont="1" applyFill="1" applyBorder="1" applyAlignment="1">
      <alignment horizontal="center" vertical="center" wrapText="1"/>
    </xf>
    <xf numFmtId="0" fontId="15" fillId="8" borderId="217" xfId="0" applyFont="1" applyFill="1" applyBorder="1" applyAlignment="1">
      <alignment horizontal="center" vertical="center" wrapText="1"/>
    </xf>
    <xf numFmtId="0" fontId="15" fillId="8" borderId="227" xfId="0" applyFont="1" applyFill="1" applyBorder="1" applyAlignment="1" applyProtection="1">
      <alignment horizontal="center" vertical="center" wrapText="1"/>
      <protection locked="0"/>
    </xf>
    <xf numFmtId="0" fontId="15" fillId="8" borderId="53" xfId="0" applyFont="1" applyFill="1" applyBorder="1" applyAlignment="1" applyProtection="1">
      <alignment horizontal="center" vertical="center" wrapText="1"/>
      <protection locked="0"/>
    </xf>
    <xf numFmtId="168" fontId="5" fillId="4" borderId="5" xfId="0" applyNumberFormat="1" applyFont="1" applyFill="1" applyBorder="1" applyAlignment="1">
      <alignment horizontal="center" vertical="center" wrapText="1"/>
    </xf>
    <xf numFmtId="168" fontId="5" fillId="4" borderId="27" xfId="101" applyNumberFormat="1" applyFont="1" applyFill="1" applyBorder="1" applyAlignment="1">
      <alignment horizontal="center" vertical="center" wrapText="1"/>
    </xf>
    <xf numFmtId="168" fontId="5" fillId="4" borderId="54" xfId="0" applyNumberFormat="1" applyFont="1" applyFill="1" applyBorder="1" applyAlignment="1">
      <alignment horizontal="center" vertical="center" wrapText="1"/>
    </xf>
    <xf numFmtId="168" fontId="5" fillId="4" borderId="55" xfId="0" applyNumberFormat="1" applyFont="1" applyFill="1" applyBorder="1" applyAlignment="1">
      <alignment horizontal="center" vertical="center" wrapText="1"/>
    </xf>
    <xf numFmtId="0" fontId="5" fillId="0" borderId="14" xfId="0" applyFont="1" applyBorder="1" applyAlignment="1" applyProtection="1">
      <alignment horizontal="center" vertical="center"/>
      <protection locked="0"/>
    </xf>
    <xf numFmtId="168" fontId="5" fillId="4" borderId="14" xfId="0" applyNumberFormat="1" applyFont="1" applyFill="1" applyBorder="1" applyAlignment="1">
      <alignment horizontal="center" vertical="center"/>
    </xf>
    <xf numFmtId="168" fontId="5" fillId="4" borderId="70" xfId="101" applyNumberFormat="1" applyFont="1" applyFill="1" applyBorder="1" applyAlignment="1">
      <alignment horizontal="center" vertical="center" wrapText="1"/>
    </xf>
    <xf numFmtId="168" fontId="5" fillId="4" borderId="70" xfId="0" applyNumberFormat="1" applyFont="1" applyFill="1" applyBorder="1" applyAlignment="1">
      <alignment horizontal="center" vertical="center" wrapText="1"/>
    </xf>
    <xf numFmtId="9" fontId="5" fillId="4" borderId="70" xfId="0" applyNumberFormat="1" applyFont="1" applyFill="1" applyBorder="1" applyAlignment="1">
      <alignment horizontal="center" vertical="center" wrapText="1"/>
    </xf>
    <xf numFmtId="168" fontId="5" fillId="6" borderId="14" xfId="102" applyNumberFormat="1" applyFont="1" applyFill="1" applyBorder="1" applyAlignment="1" applyProtection="1">
      <alignment horizontal="center" vertical="center" wrapText="1"/>
      <protection locked="0"/>
    </xf>
    <xf numFmtId="0" fontId="53" fillId="4" borderId="14" xfId="0" applyFont="1" applyFill="1" applyBorder="1" applyAlignment="1">
      <alignment horizontal="center" vertical="center" wrapText="1"/>
    </xf>
    <xf numFmtId="168" fontId="5" fillId="4" borderId="235" xfId="0" applyNumberFormat="1" applyFont="1" applyFill="1" applyBorder="1" applyAlignment="1">
      <alignment horizontal="center" vertical="center"/>
    </xf>
    <xf numFmtId="0" fontId="5" fillId="0" borderId="70" xfId="0" applyFont="1" applyBorder="1" applyAlignment="1" applyProtection="1">
      <alignment horizontal="center" vertical="center"/>
      <protection locked="0"/>
    </xf>
    <xf numFmtId="168" fontId="5" fillId="4" borderId="70" xfId="0" applyNumberFormat="1" applyFont="1" applyFill="1" applyBorder="1" applyAlignment="1">
      <alignment horizontal="center" vertical="center"/>
    </xf>
    <xf numFmtId="168" fontId="5" fillId="6" borderId="70" xfId="102" applyNumberFormat="1" applyFont="1" applyFill="1" applyBorder="1" applyAlignment="1" applyProtection="1">
      <alignment horizontal="center" vertical="center" wrapText="1"/>
      <protection locked="0"/>
    </xf>
    <xf numFmtId="0" fontId="53" fillId="4" borderId="70" xfId="0" applyFont="1" applyFill="1" applyBorder="1" applyAlignment="1">
      <alignment horizontal="center" vertical="center" wrapText="1"/>
    </xf>
    <xf numFmtId="0" fontId="15" fillId="10" borderId="25" xfId="0" applyFont="1" applyFill="1" applyBorder="1" applyAlignment="1" applyProtection="1">
      <alignment horizontal="center" vertical="center" wrapText="1"/>
      <protection locked="0"/>
    </xf>
    <xf numFmtId="0" fontId="15" fillId="10" borderId="11" xfId="0" applyFont="1" applyFill="1" applyBorder="1" applyAlignment="1" applyProtection="1">
      <alignment horizontal="center" vertical="center" wrapText="1"/>
      <protection locked="0"/>
    </xf>
    <xf numFmtId="0" fontId="15" fillId="10" borderId="36" xfId="0" applyFont="1" applyFill="1" applyBorder="1" applyAlignment="1" applyProtection="1">
      <alignment horizontal="center" vertical="center" wrapText="1"/>
      <protection locked="0"/>
    </xf>
    <xf numFmtId="0" fontId="15" fillId="10" borderId="62" xfId="0" applyFont="1" applyFill="1" applyBorder="1" applyAlignment="1" applyProtection="1">
      <alignment horizontal="center" vertical="center" wrapText="1"/>
      <protection locked="0"/>
    </xf>
    <xf numFmtId="0" fontId="15" fillId="10" borderId="217" xfId="0" applyFont="1" applyFill="1" applyBorder="1" applyAlignment="1">
      <alignment horizontal="center" vertical="center" wrapText="1"/>
    </xf>
    <xf numFmtId="0" fontId="15" fillId="10" borderId="63" xfId="0" applyFont="1" applyFill="1" applyBorder="1" applyAlignment="1">
      <alignment horizontal="center" vertical="center" wrapText="1"/>
    </xf>
    <xf numFmtId="0" fontId="15" fillId="10" borderId="227" xfId="0" applyFont="1" applyFill="1" applyBorder="1" applyAlignment="1" applyProtection="1">
      <alignment horizontal="center" vertical="center" wrapText="1"/>
      <protection locked="0"/>
    </xf>
    <xf numFmtId="0" fontId="15" fillId="10" borderId="236" xfId="0" applyFont="1" applyFill="1" applyBorder="1" applyAlignment="1" applyProtection="1">
      <alignment horizontal="center" vertical="center" wrapText="1"/>
      <protection locked="0"/>
    </xf>
    <xf numFmtId="0" fontId="15" fillId="10" borderId="127" xfId="0" applyFont="1" applyFill="1" applyBorder="1" applyAlignment="1" applyProtection="1">
      <alignment horizontal="center" vertical="center" wrapText="1"/>
      <protection locked="0"/>
    </xf>
    <xf numFmtId="0" fontId="15" fillId="10" borderId="237" xfId="0" applyFont="1" applyFill="1" applyBorder="1" applyAlignment="1" applyProtection="1">
      <alignment horizontal="center" vertical="center" wrapText="1"/>
      <protection locked="0"/>
    </xf>
    <xf numFmtId="0" fontId="15" fillId="8" borderId="11" xfId="0" applyFont="1" applyFill="1" applyBorder="1" applyAlignment="1">
      <alignment horizontal="center" vertical="center" wrapText="1"/>
    </xf>
    <xf numFmtId="9" fontId="5" fillId="0" borderId="5" xfId="0" applyNumberFormat="1" applyFont="1" applyBorder="1" applyAlignment="1" applyProtection="1">
      <alignment horizontal="center" vertical="center" wrapText="1"/>
      <protection locked="0"/>
    </xf>
    <xf numFmtId="2" fontId="0" fillId="6" borderId="14" xfId="0" applyNumberFormat="1" applyFill="1" applyBorder="1" applyAlignment="1" applyProtection="1">
      <alignment horizontal="center" vertical="center" wrapText="1"/>
      <protection locked="0"/>
    </xf>
    <xf numFmtId="168" fontId="15" fillId="4" borderId="56" xfId="0" applyNumberFormat="1" applyFont="1" applyFill="1" applyBorder="1" applyAlignment="1">
      <alignment horizontal="center" vertical="center"/>
    </xf>
    <xf numFmtId="168" fontId="15" fillId="4" borderId="14" xfId="0" applyNumberFormat="1" applyFont="1" applyFill="1" applyBorder="1" applyAlignment="1">
      <alignment horizontal="center" vertical="center"/>
    </xf>
    <xf numFmtId="168" fontId="56" fillId="4" borderId="57" xfId="0" applyNumberFormat="1" applyFont="1" applyFill="1" applyBorder="1" applyAlignment="1">
      <alignment horizontal="center" vertical="center"/>
    </xf>
    <xf numFmtId="0" fontId="5" fillId="4" borderId="92" xfId="0" applyFont="1" applyFill="1" applyBorder="1" applyAlignment="1">
      <alignment horizontal="center" vertical="center" wrapText="1"/>
    </xf>
    <xf numFmtId="0" fontId="5" fillId="0" borderId="92" xfId="0" applyFont="1" applyBorder="1" applyAlignment="1" applyProtection="1">
      <alignment horizontal="center" vertical="center"/>
      <protection locked="0"/>
    </xf>
    <xf numFmtId="168" fontId="5" fillId="4" borderId="92" xfId="0" applyNumberFormat="1" applyFont="1" applyFill="1" applyBorder="1" applyAlignment="1">
      <alignment horizontal="center" vertical="center"/>
    </xf>
    <xf numFmtId="168" fontId="10" fillId="4" borderId="92" xfId="0" applyNumberFormat="1" applyFont="1" applyFill="1" applyBorder="1" applyAlignment="1">
      <alignment horizontal="center" vertical="center" wrapText="1"/>
    </xf>
    <xf numFmtId="168" fontId="5" fillId="6" borderId="92" xfId="102" applyNumberFormat="1" applyFont="1" applyFill="1" applyBorder="1" applyAlignment="1" applyProtection="1">
      <alignment horizontal="center" vertical="center" wrapText="1"/>
      <protection locked="0"/>
    </xf>
    <xf numFmtId="0" fontId="53" fillId="4" borderId="92" xfId="0" applyFont="1" applyFill="1" applyBorder="1" applyAlignment="1">
      <alignment horizontal="center" vertical="center" wrapText="1"/>
    </xf>
    <xf numFmtId="0" fontId="5" fillId="11" borderId="70" xfId="0" applyFont="1" applyFill="1" applyBorder="1" applyAlignment="1">
      <alignment horizontal="center" vertical="center" wrapText="1"/>
    </xf>
    <xf numFmtId="10" fontId="5" fillId="11" borderId="70" xfId="0" applyNumberFormat="1" applyFont="1" applyFill="1" applyBorder="1" applyAlignment="1">
      <alignment horizontal="center" vertical="center" wrapText="1"/>
    </xf>
    <xf numFmtId="0" fontId="5" fillId="11" borderId="70" xfId="0" applyFont="1" applyFill="1" applyBorder="1" applyAlignment="1" applyProtection="1">
      <alignment horizontal="center" vertical="center" wrapText="1"/>
      <protection locked="0"/>
    </xf>
    <xf numFmtId="2" fontId="5" fillId="11" borderId="70" xfId="0" applyNumberFormat="1" applyFont="1" applyFill="1" applyBorder="1" applyAlignment="1">
      <alignment horizontal="center" vertical="center" wrapText="1"/>
    </xf>
    <xf numFmtId="0" fontId="15" fillId="11" borderId="70" xfId="0" applyFont="1" applyFill="1" applyBorder="1" applyAlignment="1" applyProtection="1">
      <alignment horizontal="center" vertical="center" wrapText="1"/>
      <protection locked="0"/>
    </xf>
    <xf numFmtId="168" fontId="5" fillId="11" borderId="70" xfId="0" applyNumberFormat="1" applyFont="1" applyFill="1" applyBorder="1" applyAlignment="1">
      <alignment horizontal="center" vertical="center"/>
    </xf>
    <xf numFmtId="168" fontId="5" fillId="11" borderId="70" xfId="0" applyNumberFormat="1" applyFont="1" applyFill="1" applyBorder="1" applyAlignment="1">
      <alignment horizontal="center" vertical="center" wrapText="1"/>
    </xf>
    <xf numFmtId="9" fontId="5" fillId="11" borderId="70" xfId="0" applyNumberFormat="1" applyFont="1" applyFill="1" applyBorder="1" applyAlignment="1">
      <alignment horizontal="center" vertical="center" wrapText="1"/>
    </xf>
    <xf numFmtId="0" fontId="5" fillId="11" borderId="70" xfId="0" applyFont="1" applyFill="1" applyBorder="1" applyAlignment="1" applyProtection="1">
      <alignment horizontal="center" vertical="center"/>
      <protection locked="0"/>
    </xf>
    <xf numFmtId="168" fontId="10" fillId="11" borderId="70" xfId="0" applyNumberFormat="1" applyFont="1" applyFill="1" applyBorder="1" applyAlignment="1">
      <alignment horizontal="center" vertical="center" wrapText="1"/>
    </xf>
    <xf numFmtId="168" fontId="5" fillId="11" borderId="70" xfId="102" applyNumberFormat="1" applyFont="1" applyFill="1" applyBorder="1" applyAlignment="1" applyProtection="1">
      <alignment horizontal="center" vertical="center" wrapText="1"/>
      <protection locked="0"/>
    </xf>
    <xf numFmtId="0" fontId="53" fillId="11" borderId="70" xfId="0" applyFont="1" applyFill="1" applyBorder="1" applyAlignment="1">
      <alignment horizontal="center" vertical="center" wrapText="1"/>
    </xf>
    <xf numFmtId="0" fontId="5" fillId="11" borderId="143" xfId="0" applyFont="1" applyFill="1" applyBorder="1" applyAlignment="1">
      <alignment horizontal="center" vertical="center" wrapText="1"/>
    </xf>
    <xf numFmtId="0" fontId="5" fillId="6" borderId="239" xfId="0" applyFont="1" applyFill="1" applyBorder="1" applyAlignment="1" applyProtection="1">
      <alignment horizontal="center" vertical="center" wrapText="1"/>
      <protection locked="0"/>
    </xf>
    <xf numFmtId="0" fontId="5" fillId="6" borderId="73" xfId="0" applyFont="1" applyFill="1" applyBorder="1" applyAlignment="1" applyProtection="1">
      <alignment horizontal="center" vertical="center" wrapText="1"/>
      <protection locked="0"/>
    </xf>
    <xf numFmtId="168" fontId="5" fillId="0" borderId="70" xfId="0" applyNumberFormat="1" applyFont="1" applyBorder="1" applyAlignment="1" applyProtection="1">
      <alignment horizontal="center" vertical="center"/>
      <protection locked="0"/>
    </xf>
    <xf numFmtId="168" fontId="5" fillId="0" borderId="70" xfId="0" applyNumberFormat="1" applyFont="1" applyBorder="1" applyAlignment="1" applyProtection="1">
      <alignment horizontal="center" vertical="center" wrapText="1"/>
      <protection locked="0"/>
    </xf>
    <xf numFmtId="1" fontId="0" fillId="6" borderId="143" xfId="0" applyNumberFormat="1" applyFill="1" applyBorder="1" applyAlignment="1" applyProtection="1">
      <alignment horizontal="center" vertical="center" wrapText="1"/>
      <protection locked="0"/>
    </xf>
    <xf numFmtId="0" fontId="5" fillId="0" borderId="224" xfId="0" applyFont="1" applyBorder="1" applyAlignment="1" applyProtection="1">
      <alignment horizontal="center" vertical="center" wrapText="1"/>
      <protection locked="0"/>
    </xf>
    <xf numFmtId="0" fontId="5" fillId="0" borderId="225" xfId="0" applyFont="1" applyBorder="1" applyAlignment="1" applyProtection="1">
      <alignment horizontal="center" vertical="center" wrapText="1"/>
      <protection locked="0"/>
    </xf>
    <xf numFmtId="0" fontId="5" fillId="0" borderId="226" xfId="0" applyFont="1" applyBorder="1" applyAlignment="1" applyProtection="1">
      <alignment horizontal="center" vertical="center" wrapText="1"/>
      <protection locked="0"/>
    </xf>
    <xf numFmtId="168" fontId="5" fillId="0" borderId="226" xfId="0" applyNumberFormat="1" applyFont="1" applyBorder="1" applyAlignment="1" applyProtection="1">
      <alignment horizontal="center" vertical="center"/>
      <protection locked="0"/>
    </xf>
    <xf numFmtId="168" fontId="5" fillId="0" borderId="226" xfId="0" applyNumberFormat="1" applyFont="1" applyBorder="1" applyAlignment="1" applyProtection="1">
      <alignment horizontal="center" vertical="center" wrapText="1"/>
      <protection locked="0"/>
    </xf>
    <xf numFmtId="1" fontId="5" fillId="11" borderId="143"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231" xfId="0" applyFont="1" applyFill="1" applyBorder="1" applyAlignment="1">
      <alignment horizontal="center" vertical="center" wrapText="1"/>
    </xf>
    <xf numFmtId="0" fontId="5" fillId="4" borderId="121" xfId="0" applyFont="1" applyFill="1" applyBorder="1" applyAlignment="1">
      <alignment horizontal="center" vertical="center" wrapText="1"/>
    </xf>
    <xf numFmtId="0" fontId="5" fillId="11" borderId="224" xfId="0" applyFont="1" applyFill="1" applyBorder="1" applyAlignment="1">
      <alignment horizontal="center" vertical="center" wrapText="1"/>
    </xf>
    <xf numFmtId="0" fontId="5" fillId="4" borderId="240" xfId="0" applyFont="1" applyFill="1" applyBorder="1" applyAlignment="1">
      <alignment horizontal="center" vertical="center" wrapText="1"/>
    </xf>
    <xf numFmtId="0" fontId="5" fillId="4" borderId="238" xfId="0" applyFont="1" applyFill="1" applyBorder="1" applyAlignment="1">
      <alignment horizontal="center" vertical="center" wrapText="1"/>
    </xf>
    <xf numFmtId="0" fontId="5" fillId="4" borderId="214" xfId="0" applyFont="1" applyFill="1" applyBorder="1" applyAlignment="1">
      <alignment horizontal="center" vertical="center" wrapText="1"/>
    </xf>
    <xf numFmtId="0" fontId="5" fillId="4" borderId="215" xfId="0" applyFont="1" applyFill="1" applyBorder="1" applyAlignment="1">
      <alignment horizontal="center" vertical="center" wrapText="1"/>
    </xf>
    <xf numFmtId="168" fontId="5" fillId="4" borderId="216" xfId="0" applyNumberFormat="1" applyFont="1" applyFill="1" applyBorder="1" applyAlignment="1">
      <alignment horizontal="center" vertical="center" wrapText="1"/>
    </xf>
    <xf numFmtId="168" fontId="5" fillId="11" borderId="143" xfId="0" applyNumberFormat="1" applyFont="1" applyFill="1" applyBorder="1" applyAlignment="1">
      <alignment horizontal="center" vertical="center" wrapText="1"/>
    </xf>
    <xf numFmtId="168" fontId="5" fillId="4" borderId="143" xfId="0" applyNumberFormat="1" applyFont="1" applyFill="1" applyBorder="1" applyAlignment="1">
      <alignment horizontal="center" vertical="center" wrapText="1"/>
    </xf>
    <xf numFmtId="168" fontId="5" fillId="4" borderId="241" xfId="0" applyNumberFormat="1" applyFont="1" applyFill="1" applyBorder="1" applyAlignment="1">
      <alignment horizontal="center" vertical="center" wrapText="1"/>
    </xf>
    <xf numFmtId="0" fontId="15" fillId="11" borderId="242" xfId="0" applyFont="1" applyFill="1" applyBorder="1" applyAlignment="1">
      <alignment horizontal="center" vertical="center" wrapText="1"/>
    </xf>
    <xf numFmtId="0" fontId="5" fillId="0" borderId="242" xfId="0" applyFont="1" applyBorder="1" applyAlignment="1" applyProtection="1">
      <alignment horizontal="center" vertical="center" wrapText="1"/>
      <protection locked="0"/>
    </xf>
    <xf numFmtId="0" fontId="5" fillId="0" borderId="243" xfId="0" applyFont="1" applyBorder="1" applyAlignment="1" applyProtection="1">
      <alignment horizontal="center" vertical="center" wrapText="1"/>
      <protection locked="0"/>
    </xf>
    <xf numFmtId="0" fontId="5" fillId="0" borderId="244" xfId="0" applyFont="1" applyBorder="1" applyAlignment="1" applyProtection="1">
      <alignment horizontal="center" vertical="center" wrapText="1"/>
      <protection locked="0"/>
    </xf>
    <xf numFmtId="168" fontId="5" fillId="0" borderId="244" xfId="0" applyNumberFormat="1" applyFont="1" applyBorder="1" applyAlignment="1" applyProtection="1">
      <alignment horizontal="center" vertical="center" wrapText="1"/>
      <protection locked="0"/>
    </xf>
    <xf numFmtId="168" fontId="5" fillId="4" borderId="233" xfId="0" applyNumberFormat="1" applyFont="1" applyFill="1" applyBorder="1" applyAlignment="1">
      <alignment horizontal="center" vertical="center" wrapText="1"/>
    </xf>
    <xf numFmtId="168" fontId="5" fillId="4" borderId="245" xfId="0" applyNumberFormat="1" applyFont="1" applyFill="1" applyBorder="1" applyAlignment="1">
      <alignment horizontal="center" vertical="center" wrapText="1"/>
    </xf>
    <xf numFmtId="168" fontId="5" fillId="11" borderId="242" xfId="0" applyNumberFormat="1" applyFont="1" applyFill="1" applyBorder="1" applyAlignment="1">
      <alignment horizontal="center" vertical="center" wrapText="1"/>
    </xf>
    <xf numFmtId="0" fontId="5" fillId="4" borderId="246" xfId="0" applyFont="1" applyFill="1" applyBorder="1" applyAlignment="1">
      <alignment horizontal="center" vertical="center" wrapText="1"/>
    </xf>
    <xf numFmtId="168" fontId="5" fillId="4" borderId="242" xfId="101" applyNumberFormat="1" applyFont="1" applyFill="1" applyBorder="1" applyAlignment="1">
      <alignment horizontal="center" vertical="center" wrapText="1"/>
    </xf>
    <xf numFmtId="168" fontId="5" fillId="4" borderId="247" xfId="101" applyNumberFormat="1" applyFont="1" applyFill="1" applyBorder="1" applyAlignment="1">
      <alignment horizontal="center" vertical="center" wrapText="1"/>
    </xf>
    <xf numFmtId="168" fontId="5" fillId="4" borderId="248" xfId="101" applyNumberFormat="1" applyFont="1" applyFill="1" applyBorder="1" applyAlignment="1">
      <alignment horizontal="center" vertical="center" wrapText="1"/>
    </xf>
    <xf numFmtId="168" fontId="5" fillId="4" borderId="218" xfId="101" applyNumberFormat="1" applyFont="1" applyFill="1" applyBorder="1" applyAlignment="1">
      <alignment horizontal="center" vertical="center" wrapText="1"/>
    </xf>
    <xf numFmtId="168" fontId="5" fillId="4" borderId="250" xfId="0" applyNumberFormat="1" applyFont="1" applyFill="1" applyBorder="1" applyAlignment="1">
      <alignment horizontal="center" vertical="center" wrapText="1"/>
    </xf>
    <xf numFmtId="168" fontId="5" fillId="4" borderId="251" xfId="0" applyNumberFormat="1" applyFont="1" applyFill="1" applyBorder="1" applyAlignment="1" applyProtection="1">
      <alignment horizontal="center" vertical="center" wrapText="1"/>
      <protection locked="0"/>
    </xf>
    <xf numFmtId="2" fontId="5" fillId="11" borderId="114" xfId="0" applyNumberFormat="1" applyFont="1" applyFill="1" applyBorder="1" applyAlignment="1">
      <alignment horizontal="center" vertical="center"/>
    </xf>
    <xf numFmtId="0" fontId="15" fillId="11" borderId="252" xfId="0" applyFont="1" applyFill="1" applyBorder="1" applyAlignment="1">
      <alignment horizontal="center" vertical="center" wrapText="1"/>
    </xf>
    <xf numFmtId="168" fontId="5" fillId="11" borderId="253" xfId="0" applyNumberFormat="1" applyFont="1" applyFill="1" applyBorder="1" applyAlignment="1">
      <alignment horizontal="center" vertical="center"/>
    </xf>
    <xf numFmtId="0" fontId="5" fillId="0" borderId="252" xfId="0" applyFont="1" applyBorder="1" applyAlignment="1" applyProtection="1">
      <alignment horizontal="center" vertical="center" wrapText="1"/>
      <protection locked="0"/>
    </xf>
    <xf numFmtId="168" fontId="0" fillId="4" borderId="253" xfId="0" applyNumberFormat="1" applyFill="1" applyBorder="1" applyAlignment="1">
      <alignment horizontal="center" vertical="center"/>
    </xf>
    <xf numFmtId="0" fontId="5" fillId="0" borderId="254" xfId="0" applyFont="1" applyBorder="1" applyAlignment="1" applyProtection="1">
      <alignment horizontal="center" vertical="center" wrapText="1"/>
      <protection locked="0"/>
    </xf>
    <xf numFmtId="0" fontId="5" fillId="0" borderId="255" xfId="0" applyFont="1" applyBorder="1" applyAlignment="1" applyProtection="1">
      <alignment horizontal="center" vertical="center" wrapText="1"/>
      <protection locked="0"/>
    </xf>
    <xf numFmtId="168" fontId="5" fillId="0" borderId="255" xfId="0" applyNumberFormat="1" applyFont="1" applyBorder="1" applyAlignment="1" applyProtection="1">
      <alignment horizontal="center" vertical="center" wrapText="1"/>
      <protection locked="0"/>
    </xf>
    <xf numFmtId="168" fontId="5" fillId="4" borderId="256" xfId="0" applyNumberFormat="1" applyFont="1" applyFill="1" applyBorder="1" applyAlignment="1" applyProtection="1">
      <alignment horizontal="center" vertical="center" wrapText="1"/>
      <protection locked="0"/>
    </xf>
    <xf numFmtId="168" fontId="5" fillId="4" borderId="257" xfId="0" applyNumberFormat="1" applyFont="1" applyFill="1" applyBorder="1" applyAlignment="1">
      <alignment horizontal="center" vertical="center" wrapText="1"/>
    </xf>
    <xf numFmtId="0" fontId="5" fillId="4" borderId="114" xfId="0" applyFont="1" applyFill="1" applyBorder="1" applyAlignment="1">
      <alignment horizontal="center" vertical="center" wrapText="1"/>
    </xf>
    <xf numFmtId="0" fontId="15" fillId="8" borderId="258" xfId="0" applyFont="1" applyFill="1" applyBorder="1" applyAlignment="1">
      <alignment horizontal="center" vertical="center" wrapText="1"/>
    </xf>
    <xf numFmtId="168" fontId="5" fillId="11" borderId="252" xfId="0" applyNumberFormat="1" applyFont="1" applyFill="1" applyBorder="1" applyAlignment="1">
      <alignment horizontal="center" vertical="center" wrapText="1"/>
    </xf>
    <xf numFmtId="168" fontId="5" fillId="11" borderId="253" xfId="0" applyNumberFormat="1" applyFont="1" applyFill="1" applyBorder="1" applyAlignment="1">
      <alignment horizontal="center" vertical="center" wrapText="1"/>
    </xf>
    <xf numFmtId="0" fontId="5" fillId="4" borderId="259" xfId="0" applyFont="1" applyFill="1" applyBorder="1" applyAlignment="1">
      <alignment horizontal="center" vertical="center" wrapText="1"/>
    </xf>
    <xf numFmtId="168" fontId="5" fillId="4" borderId="260" xfId="0" applyNumberFormat="1" applyFont="1" applyFill="1" applyBorder="1" applyAlignment="1">
      <alignment horizontal="center" vertical="center" wrapText="1"/>
    </xf>
    <xf numFmtId="168" fontId="5" fillId="4" borderId="252" xfId="101" applyNumberFormat="1" applyFont="1" applyFill="1" applyBorder="1" applyAlignment="1">
      <alignment horizontal="center" vertical="center" wrapText="1"/>
    </xf>
    <xf numFmtId="168" fontId="5" fillId="4" borderId="253" xfId="0" applyNumberFormat="1" applyFont="1" applyFill="1" applyBorder="1" applyAlignment="1">
      <alignment horizontal="center" vertical="center" wrapText="1"/>
    </xf>
    <xf numFmtId="168" fontId="5" fillId="4" borderId="54" xfId="101" applyNumberFormat="1" applyFont="1" applyFill="1" applyBorder="1" applyAlignment="1">
      <alignment horizontal="center" vertical="center" wrapText="1"/>
    </xf>
    <xf numFmtId="168" fontId="5" fillId="4" borderId="58" xfId="101" applyNumberFormat="1" applyFont="1" applyFill="1" applyBorder="1" applyAlignment="1">
      <alignment horizontal="center" vertical="center" wrapText="1"/>
    </xf>
    <xf numFmtId="168" fontId="5" fillId="4" borderId="66" xfId="101" applyNumberFormat="1" applyFont="1" applyFill="1" applyBorder="1" applyAlignment="1">
      <alignment horizontal="center" vertical="center" wrapText="1"/>
    </xf>
    <xf numFmtId="168" fontId="5" fillId="4" borderId="221" xfId="101" applyNumberFormat="1" applyFont="1" applyFill="1" applyBorder="1" applyAlignment="1">
      <alignment horizontal="center" vertical="center" wrapText="1"/>
    </xf>
    <xf numFmtId="168" fontId="5" fillId="4" borderId="66" xfId="0" applyNumberFormat="1" applyFont="1" applyFill="1" applyBorder="1" applyAlignment="1">
      <alignment horizontal="center" vertical="center" wrapText="1"/>
    </xf>
    <xf numFmtId="168" fontId="5" fillId="4" borderId="67" xfId="0" applyNumberFormat="1" applyFont="1" applyFill="1" applyBorder="1" applyAlignment="1">
      <alignment horizontal="center" vertical="center" wrapText="1"/>
    </xf>
    <xf numFmtId="168" fontId="5" fillId="4" borderId="261" xfId="0" applyNumberFormat="1" applyFont="1" applyFill="1" applyBorder="1" applyAlignment="1">
      <alignment horizontal="center" vertical="center" wrapText="1"/>
    </xf>
    <xf numFmtId="0" fontId="5" fillId="0" borderId="143" xfId="0" applyFont="1" applyBorder="1" applyAlignment="1" applyProtection="1">
      <alignment horizontal="center" vertical="center" wrapText="1"/>
      <protection locked="0"/>
    </xf>
    <xf numFmtId="168" fontId="5" fillId="0" borderId="114" xfId="0" applyNumberFormat="1" applyFont="1" applyBorder="1" applyAlignment="1" applyProtection="1">
      <alignment horizontal="center" vertical="center" wrapText="1"/>
      <protection locked="0"/>
    </xf>
    <xf numFmtId="168" fontId="5" fillId="0" borderId="127" xfId="0" applyNumberFormat="1" applyFont="1" applyBorder="1" applyAlignment="1" applyProtection="1">
      <alignment horizontal="center" vertical="center"/>
      <protection locked="0"/>
    </xf>
    <xf numFmtId="0" fontId="15" fillId="10" borderId="219" xfId="0" applyFont="1" applyFill="1" applyBorder="1" applyAlignment="1">
      <alignment horizontal="center" vertical="center" wrapText="1"/>
    </xf>
    <xf numFmtId="0" fontId="15" fillId="10" borderId="53" xfId="0" applyFont="1" applyFill="1" applyBorder="1" applyAlignment="1" applyProtection="1">
      <alignment horizontal="center" vertical="center" wrapText="1"/>
      <protection locked="0"/>
    </xf>
    <xf numFmtId="0" fontId="15" fillId="10" borderId="70" xfId="0" applyFont="1" applyFill="1" applyBorder="1" applyAlignment="1">
      <alignment horizontal="center" vertical="center" wrapText="1"/>
    </xf>
    <xf numFmtId="0" fontId="15" fillId="10" borderId="232" xfId="0" applyFont="1" applyFill="1" applyBorder="1" applyAlignment="1">
      <alignment horizontal="center" vertical="center" wrapText="1"/>
    </xf>
    <xf numFmtId="0" fontId="15" fillId="8" borderId="262" xfId="0" applyFont="1" applyFill="1" applyBorder="1" applyAlignment="1">
      <alignment horizontal="center" vertical="center" wrapText="1"/>
    </xf>
    <xf numFmtId="168" fontId="5" fillId="4" borderId="27" xfId="0" applyNumberFormat="1" applyFont="1" applyFill="1" applyBorder="1" applyAlignment="1">
      <alignment horizontal="center" vertical="center" wrapText="1"/>
    </xf>
    <xf numFmtId="168" fontId="5" fillId="4" borderId="249" xfId="0" applyNumberFormat="1" applyFont="1" applyFill="1" applyBorder="1" applyAlignment="1">
      <alignment horizontal="center" vertical="center" wrapText="1"/>
    </xf>
    <xf numFmtId="168" fontId="5" fillId="4" borderId="228" xfId="101" applyNumberFormat="1" applyFont="1" applyFill="1" applyBorder="1" applyAlignment="1">
      <alignment horizontal="center" vertical="center" wrapText="1"/>
    </xf>
    <xf numFmtId="168" fontId="5" fillId="4" borderId="229" xfId="101" applyNumberFormat="1" applyFont="1" applyFill="1" applyBorder="1" applyAlignment="1">
      <alignment horizontal="center" vertical="center" wrapText="1"/>
    </xf>
    <xf numFmtId="168" fontId="5" fillId="4" borderId="263" xfId="101" applyNumberFormat="1" applyFont="1" applyFill="1" applyBorder="1" applyAlignment="1">
      <alignment horizontal="center" vertical="center" wrapText="1"/>
    </xf>
    <xf numFmtId="168" fontId="5" fillId="4" borderId="220" xfId="0" applyNumberFormat="1" applyFont="1" applyFill="1" applyBorder="1" applyAlignment="1">
      <alignment horizontal="center" vertical="center" wrapText="1"/>
    </xf>
    <xf numFmtId="0" fontId="5" fillId="4" borderId="228" xfId="0" applyFont="1" applyFill="1" applyBorder="1" applyAlignment="1">
      <alignment horizontal="center" vertical="center" wrapText="1"/>
    </xf>
    <xf numFmtId="0" fontId="5" fillId="4" borderId="264" xfId="0" applyFont="1" applyFill="1" applyBorder="1" applyAlignment="1">
      <alignment horizontal="center" vertical="center" wrapText="1"/>
    </xf>
    <xf numFmtId="168" fontId="5" fillId="0" borderId="163" xfId="0" applyNumberFormat="1" applyFont="1" applyBorder="1" applyAlignment="1" applyProtection="1">
      <alignment horizontal="center" vertical="center" wrapText="1"/>
      <protection locked="0"/>
    </xf>
    <xf numFmtId="0" fontId="15" fillId="10" borderId="234" xfId="0" applyFont="1" applyFill="1" applyBorder="1" applyAlignment="1" applyProtection="1">
      <alignment horizontal="center" vertical="center" wrapText="1"/>
      <protection locked="0"/>
    </xf>
    <xf numFmtId="168" fontId="0" fillId="11" borderId="234" xfId="0" applyNumberFormat="1" applyFill="1" applyBorder="1" applyAlignment="1">
      <alignment horizontal="center" vertical="center"/>
    </xf>
    <xf numFmtId="168" fontId="5" fillId="4" borderId="234" xfId="0" applyNumberFormat="1" applyFont="1" applyFill="1" applyBorder="1" applyAlignment="1">
      <alignment horizontal="center" vertical="center"/>
    </xf>
    <xf numFmtId="0" fontId="53" fillId="10" borderId="70" xfId="0" applyFont="1" applyFill="1" applyBorder="1" applyAlignment="1" applyProtection="1">
      <alignment horizontal="center" vertical="center" wrapText="1"/>
      <protection locked="0"/>
    </xf>
    <xf numFmtId="1" fontId="15" fillId="11" borderId="70" xfId="0" applyNumberFormat="1" applyFont="1" applyFill="1" applyBorder="1" applyAlignment="1" applyProtection="1">
      <alignment horizontal="center" vertical="center" wrapText="1"/>
      <protection locked="0"/>
    </xf>
    <xf numFmtId="2" fontId="15" fillId="11" borderId="70" xfId="0" applyNumberFormat="1" applyFont="1" applyFill="1" applyBorder="1" applyAlignment="1" applyProtection="1">
      <alignment horizontal="center" vertical="center" wrapText="1"/>
      <protection locked="0"/>
    </xf>
    <xf numFmtId="168" fontId="15" fillId="11" borderId="70" xfId="0" applyNumberFormat="1" applyFont="1" applyFill="1" applyBorder="1" applyAlignment="1" applyProtection="1">
      <alignment horizontal="center" vertical="center"/>
      <protection locked="0"/>
    </xf>
    <xf numFmtId="168" fontId="15" fillId="11" borderId="70" xfId="0" applyNumberFormat="1" applyFont="1" applyFill="1" applyBorder="1" applyAlignment="1" applyProtection="1">
      <alignment horizontal="center" vertical="center" wrapText="1"/>
      <protection locked="0"/>
    </xf>
    <xf numFmtId="2" fontId="5" fillId="0" borderId="70" xfId="0" applyNumberFormat="1" applyFont="1" applyBorder="1" applyAlignment="1" applyProtection="1">
      <alignment horizontal="center" vertical="center" wrapText="1"/>
      <protection locked="0"/>
    </xf>
    <xf numFmtId="0" fontId="5" fillId="11"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15" fillId="8" borderId="70" xfId="0" applyFont="1" applyFill="1" applyBorder="1" applyAlignment="1" applyProtection="1">
      <alignment horizontal="center" vertical="center" wrapText="1"/>
      <protection locked="0"/>
    </xf>
    <xf numFmtId="168" fontId="5" fillId="11" borderId="70" xfId="0" applyNumberFormat="1" applyFont="1" applyFill="1" applyBorder="1" applyAlignment="1" applyProtection="1">
      <alignment horizontal="center" vertical="center" wrapText="1"/>
      <protection locked="0"/>
    </xf>
    <xf numFmtId="0" fontId="53" fillId="10" borderId="143" xfId="0" applyFont="1" applyFill="1" applyBorder="1" applyAlignment="1" applyProtection="1">
      <alignment horizontal="center" vertical="center" wrapText="1"/>
      <protection locked="0"/>
    </xf>
    <xf numFmtId="0" fontId="15" fillId="10" borderId="143" xfId="0" applyFont="1" applyFill="1" applyBorder="1" applyAlignment="1" applyProtection="1">
      <alignment horizontal="center" vertical="center" wrapText="1"/>
      <protection locked="0"/>
    </xf>
    <xf numFmtId="0" fontId="15" fillId="11" borderId="143" xfId="0" applyFont="1" applyFill="1" applyBorder="1" applyAlignment="1" applyProtection="1">
      <alignment horizontal="center" vertical="center" wrapText="1"/>
      <protection locked="0"/>
    </xf>
    <xf numFmtId="2" fontId="5" fillId="0" borderId="143" xfId="0" applyNumberFormat="1" applyFont="1" applyBorder="1" applyAlignment="1" applyProtection="1">
      <alignment horizontal="center" vertical="center" wrapText="1"/>
      <protection locked="0"/>
    </xf>
    <xf numFmtId="0" fontId="53" fillId="10" borderId="222" xfId="0" applyFont="1" applyFill="1" applyBorder="1" applyAlignment="1">
      <alignment horizontal="center" vertical="center" wrapText="1"/>
    </xf>
    <xf numFmtId="0" fontId="53" fillId="10" borderId="223" xfId="0" applyFont="1" applyFill="1" applyBorder="1" applyAlignment="1">
      <alignment horizontal="center" vertical="center" wrapText="1"/>
    </xf>
    <xf numFmtId="0" fontId="53" fillId="10" borderId="223" xfId="0" applyFont="1" applyFill="1" applyBorder="1" applyAlignment="1" applyProtection="1">
      <alignment horizontal="center" vertical="center" wrapText="1"/>
      <protection locked="0"/>
    </xf>
    <xf numFmtId="0" fontId="15" fillId="10" borderId="224" xfId="0" applyFont="1" applyFill="1" applyBorder="1" applyAlignment="1">
      <alignment horizontal="center" vertical="center" wrapText="1"/>
    </xf>
    <xf numFmtId="0" fontId="53" fillId="8" borderId="143" xfId="0" applyFont="1" applyFill="1" applyBorder="1" applyAlignment="1" applyProtection="1">
      <alignment horizontal="center" vertical="center" wrapText="1"/>
      <protection locked="0"/>
    </xf>
    <xf numFmtId="0" fontId="15" fillId="8" borderId="143" xfId="0" applyFont="1" applyFill="1" applyBorder="1" applyAlignment="1" applyProtection="1">
      <alignment horizontal="center" vertical="center" wrapText="1"/>
      <protection locked="0"/>
    </xf>
    <xf numFmtId="0" fontId="53" fillId="8" borderId="223" xfId="0" applyFont="1" applyFill="1" applyBorder="1" applyAlignment="1" applyProtection="1">
      <alignment horizontal="center" vertical="center" wrapText="1"/>
      <protection locked="0"/>
    </xf>
    <xf numFmtId="168" fontId="5" fillId="4" borderId="226" xfId="101" applyNumberFormat="1" applyFont="1" applyFill="1" applyBorder="1" applyAlignment="1">
      <alignment horizontal="center" vertical="center" wrapText="1"/>
    </xf>
    <xf numFmtId="0" fontId="53" fillId="10" borderId="265" xfId="0" applyFont="1" applyFill="1" applyBorder="1" applyAlignment="1" applyProtection="1">
      <alignment horizontal="center" vertical="center" wrapText="1"/>
      <protection locked="0"/>
    </xf>
    <xf numFmtId="0" fontId="53" fillId="10" borderId="266" xfId="0" applyFont="1" applyFill="1" applyBorder="1" applyAlignment="1">
      <alignment horizontal="center" vertical="center" wrapText="1"/>
    </xf>
    <xf numFmtId="0" fontId="53" fillId="10" borderId="267" xfId="0" applyFont="1" applyFill="1" applyBorder="1" applyAlignment="1">
      <alignment horizontal="center" vertical="center" wrapText="1"/>
    </xf>
    <xf numFmtId="0" fontId="53" fillId="10" borderId="267" xfId="0" applyFont="1" applyFill="1" applyBorder="1" applyAlignment="1" applyProtection="1">
      <alignment horizontal="center" vertical="center" wrapText="1"/>
      <protection locked="0"/>
    </xf>
    <xf numFmtId="0" fontId="15" fillId="10" borderId="242" xfId="0" applyFont="1" applyFill="1" applyBorder="1" applyAlignment="1">
      <alignment horizontal="center" vertical="center" wrapText="1"/>
    </xf>
    <xf numFmtId="0" fontId="53" fillId="8" borderId="265" xfId="0" applyFont="1" applyFill="1" applyBorder="1" applyAlignment="1" applyProtection="1">
      <alignment horizontal="center" vertical="center" wrapText="1"/>
      <protection locked="0"/>
    </xf>
    <xf numFmtId="0" fontId="53" fillId="8" borderId="266" xfId="0" applyFont="1" applyFill="1" applyBorder="1" applyAlignment="1">
      <alignment horizontal="center" vertical="center" wrapText="1"/>
    </xf>
    <xf numFmtId="0" fontId="53" fillId="8" borderId="267" xfId="0" applyFont="1" applyFill="1" applyBorder="1" applyAlignment="1">
      <alignment horizontal="center" vertical="center" wrapText="1"/>
    </xf>
    <xf numFmtId="0" fontId="53" fillId="8" borderId="267" xfId="0" applyFont="1" applyFill="1" applyBorder="1" applyAlignment="1" applyProtection="1">
      <alignment horizontal="center" vertical="center" wrapText="1"/>
      <protection locked="0"/>
    </xf>
    <xf numFmtId="0" fontId="15" fillId="8" borderId="242" xfId="0" applyFont="1" applyFill="1" applyBorder="1" applyAlignment="1">
      <alignment horizontal="center" vertical="center" wrapText="1"/>
    </xf>
    <xf numFmtId="168" fontId="5" fillId="4" borderId="243" xfId="101" applyNumberFormat="1" applyFont="1" applyFill="1" applyBorder="1" applyAlignment="1">
      <alignment horizontal="center" vertical="center" wrapText="1"/>
    </xf>
    <xf numFmtId="168" fontId="5" fillId="4" borderId="244" xfId="101" applyNumberFormat="1" applyFont="1" applyFill="1" applyBorder="1" applyAlignment="1">
      <alignment horizontal="center" vertical="center" wrapText="1"/>
    </xf>
    <xf numFmtId="0" fontId="53" fillId="10" borderId="268" xfId="0" applyFont="1" applyFill="1" applyBorder="1" applyAlignment="1" applyProtection="1">
      <alignment horizontal="center" vertical="center" wrapText="1"/>
      <protection locked="0"/>
    </xf>
    <xf numFmtId="0" fontId="53" fillId="10" borderId="269" xfId="0" applyFont="1" applyFill="1" applyBorder="1" applyAlignment="1">
      <alignment horizontal="center" vertical="center" wrapText="1"/>
    </xf>
    <xf numFmtId="0" fontId="53" fillId="10" borderId="270" xfId="0" applyFont="1" applyFill="1" applyBorder="1" applyAlignment="1">
      <alignment horizontal="center" vertical="center" wrapText="1"/>
    </xf>
    <xf numFmtId="0" fontId="53" fillId="10" borderId="270" xfId="0" applyFont="1" applyFill="1" applyBorder="1" applyAlignment="1" applyProtection="1">
      <alignment horizontal="center" vertical="center" wrapText="1"/>
      <protection locked="0"/>
    </xf>
    <xf numFmtId="0" fontId="53" fillId="10" borderId="271" xfId="0" applyFont="1" applyFill="1" applyBorder="1" applyAlignment="1" applyProtection="1">
      <alignment horizontal="center" vertical="center" wrapText="1"/>
      <protection locked="0"/>
    </xf>
    <xf numFmtId="0" fontId="15" fillId="10" borderId="252" xfId="0" applyFont="1" applyFill="1" applyBorder="1" applyAlignment="1">
      <alignment horizontal="center" vertical="center" wrapText="1"/>
    </xf>
    <xf numFmtId="168" fontId="5" fillId="4" borderId="272" xfId="0" applyNumberFormat="1" applyFont="1" applyFill="1" applyBorder="1" applyAlignment="1" applyProtection="1">
      <alignment horizontal="center" vertical="center" wrapText="1"/>
      <protection locked="0"/>
    </xf>
    <xf numFmtId="0" fontId="53" fillId="8" borderId="268" xfId="0" applyFont="1" applyFill="1" applyBorder="1" applyAlignment="1" applyProtection="1">
      <alignment horizontal="center" vertical="center" wrapText="1"/>
      <protection locked="0"/>
    </xf>
    <xf numFmtId="168" fontId="5" fillId="4" borderId="143" xfId="101" applyNumberFormat="1" applyFont="1" applyFill="1" applyBorder="1" applyAlignment="1">
      <alignment horizontal="center" vertical="center" wrapText="1"/>
    </xf>
    <xf numFmtId="168" fontId="5" fillId="4" borderId="251" xfId="101" applyNumberFormat="1" applyFont="1" applyFill="1" applyBorder="1" applyAlignment="1">
      <alignment horizontal="center" vertical="center" wrapText="1"/>
    </xf>
    <xf numFmtId="0" fontId="53" fillId="8" borderId="269" xfId="0" applyFont="1" applyFill="1" applyBorder="1" applyAlignment="1">
      <alignment horizontal="center" vertical="center" wrapText="1"/>
    </xf>
    <xf numFmtId="0" fontId="53" fillId="8" borderId="270" xfId="0" applyFont="1" applyFill="1" applyBorder="1" applyAlignment="1">
      <alignment horizontal="center" vertical="center" wrapText="1"/>
    </xf>
    <xf numFmtId="0" fontId="53" fillId="8" borderId="270" xfId="0" applyFont="1" applyFill="1" applyBorder="1" applyAlignment="1" applyProtection="1">
      <alignment horizontal="center" vertical="center" wrapText="1"/>
      <protection locked="0"/>
    </xf>
    <xf numFmtId="0" fontId="53" fillId="8" borderId="273" xfId="0" applyFont="1" applyFill="1" applyBorder="1" applyAlignment="1" applyProtection="1">
      <alignment horizontal="center" vertical="center" wrapText="1"/>
      <protection locked="0"/>
    </xf>
    <xf numFmtId="0" fontId="15" fillId="8" borderId="252" xfId="0" applyFont="1" applyFill="1" applyBorder="1" applyAlignment="1">
      <alignment horizontal="center" vertical="center" wrapText="1"/>
    </xf>
    <xf numFmtId="0" fontId="15" fillId="8" borderId="253" xfId="0" applyFont="1" applyFill="1" applyBorder="1" applyAlignment="1" applyProtection="1">
      <alignment horizontal="center" vertical="center" wrapText="1"/>
      <protection locked="0"/>
    </xf>
    <xf numFmtId="168" fontId="5" fillId="4" borderId="254" xfId="101" applyNumberFormat="1" applyFont="1" applyFill="1" applyBorder="1" applyAlignment="1">
      <alignment horizontal="center" vertical="center" wrapText="1"/>
    </xf>
    <xf numFmtId="168" fontId="5" fillId="4" borderId="255" xfId="101" applyNumberFormat="1" applyFont="1" applyFill="1" applyBorder="1" applyAlignment="1">
      <alignment horizontal="center" vertical="center" wrapText="1"/>
    </xf>
    <xf numFmtId="168" fontId="5" fillId="4" borderId="256" xfId="0" applyNumberFormat="1" applyFont="1" applyFill="1" applyBorder="1" applyAlignment="1">
      <alignment horizontal="center" vertical="center" wrapText="1"/>
    </xf>
    <xf numFmtId="0" fontId="5" fillId="4" borderId="64"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62" fillId="10" borderId="14" xfId="0" applyFont="1" applyFill="1" applyBorder="1" applyAlignment="1">
      <alignment horizontal="center" vertical="center" wrapText="1"/>
    </xf>
    <xf numFmtId="3" fontId="5" fillId="4" borderId="14" xfId="102" applyNumberFormat="1" applyFont="1" applyFill="1" applyBorder="1" applyAlignment="1" applyProtection="1">
      <alignment horizontal="center" vertical="center" wrapText="1"/>
      <protection locked="0"/>
    </xf>
    <xf numFmtId="0" fontId="62" fillId="8" borderId="14" xfId="0" applyFont="1" applyFill="1" applyBorder="1" applyAlignment="1">
      <alignment horizontal="center" vertical="center" wrapText="1"/>
    </xf>
    <xf numFmtId="0" fontId="5" fillId="0" borderId="14" xfId="0" applyFont="1" applyBorder="1" applyAlignment="1" applyProtection="1">
      <alignment vertical="top" wrapText="1"/>
      <protection locked="0"/>
    </xf>
    <xf numFmtId="0" fontId="62" fillId="8" borderId="27" xfId="0" applyFont="1" applyFill="1" applyBorder="1" applyAlignment="1">
      <alignment horizontal="center" vertical="center" wrapText="1"/>
    </xf>
    <xf numFmtId="168" fontId="74" fillId="4" borderId="48" xfId="0" applyNumberFormat="1" applyFont="1" applyFill="1" applyBorder="1" applyAlignment="1">
      <alignment horizontal="center" vertical="center" wrapText="1"/>
    </xf>
    <xf numFmtId="168" fontId="74" fillId="4" borderId="15" xfId="0" applyNumberFormat="1" applyFont="1" applyFill="1" applyBorder="1" applyAlignment="1">
      <alignment horizontal="center" vertical="center" wrapText="1"/>
    </xf>
    <xf numFmtId="168" fontId="74" fillId="4" borderId="32" xfId="0" applyNumberFormat="1" applyFont="1" applyFill="1" applyBorder="1" applyAlignment="1">
      <alignment horizontal="center" vertical="center" wrapText="1"/>
    </xf>
    <xf numFmtId="9" fontId="74" fillId="4" borderId="46" xfId="1" applyFont="1" applyFill="1" applyBorder="1" applyAlignment="1">
      <alignment horizontal="center" vertical="center" wrapText="1"/>
    </xf>
    <xf numFmtId="9" fontId="74" fillId="4" borderId="15" xfId="1" applyFont="1" applyFill="1" applyBorder="1" applyAlignment="1">
      <alignment horizontal="center" vertical="center" wrapText="1"/>
    </xf>
    <xf numFmtId="9" fontId="74" fillId="4" borderId="77" xfId="1" applyFont="1" applyFill="1" applyBorder="1" applyAlignment="1">
      <alignment horizontal="center" vertical="center" wrapText="1"/>
    </xf>
    <xf numFmtId="168" fontId="72" fillId="4" borderId="46" xfId="1" applyNumberFormat="1" applyFont="1" applyFill="1" applyBorder="1" applyAlignment="1">
      <alignment horizontal="center" vertical="center" wrapText="1"/>
    </xf>
    <xf numFmtId="168" fontId="72" fillId="4" borderId="15" xfId="1" applyNumberFormat="1" applyFont="1" applyFill="1" applyBorder="1" applyAlignment="1">
      <alignment horizontal="center" vertical="center" wrapText="1"/>
    </xf>
    <xf numFmtId="168" fontId="72" fillId="4" borderId="77" xfId="1" applyNumberFormat="1" applyFont="1" applyFill="1" applyBorder="1" applyAlignment="1">
      <alignment horizontal="center" vertical="center" wrapText="1"/>
    </xf>
    <xf numFmtId="0" fontId="53" fillId="10" borderId="275" xfId="0" applyFont="1" applyFill="1" applyBorder="1" applyAlignment="1" applyProtection="1">
      <alignment horizontal="center" vertical="center" wrapText="1"/>
      <protection locked="0"/>
    </xf>
    <xf numFmtId="0" fontId="53" fillId="10" borderId="276" xfId="0" applyFont="1" applyFill="1" applyBorder="1" applyAlignment="1" applyProtection="1">
      <alignment horizontal="center" vertical="center" wrapText="1"/>
      <protection locked="0"/>
    </xf>
    <xf numFmtId="0" fontId="53" fillId="10" borderId="277" xfId="0" applyFont="1" applyFill="1" applyBorder="1" applyAlignment="1" applyProtection="1">
      <alignment horizontal="center" vertical="center" wrapText="1"/>
      <protection locked="0"/>
    </xf>
    <xf numFmtId="0" fontId="53" fillId="10" borderId="278" xfId="0" applyFont="1" applyFill="1" applyBorder="1" applyAlignment="1">
      <alignment horizontal="center" vertical="center" wrapText="1"/>
    </xf>
    <xf numFmtId="0" fontId="53" fillId="10" borderId="279" xfId="0" applyFont="1" applyFill="1" applyBorder="1" applyAlignment="1">
      <alignment horizontal="center" vertical="center" wrapText="1"/>
    </xf>
    <xf numFmtId="0" fontId="53" fillId="10" borderId="280" xfId="0" applyFont="1" applyFill="1" applyBorder="1" applyAlignment="1" applyProtection="1">
      <alignment horizontal="center" vertical="center" wrapText="1"/>
      <protection locked="0"/>
    </xf>
    <xf numFmtId="0" fontId="53" fillId="10" borderId="281" xfId="0" applyFont="1" applyFill="1" applyBorder="1" applyAlignment="1">
      <alignment horizontal="center" vertical="center" wrapText="1"/>
    </xf>
    <xf numFmtId="0" fontId="53" fillId="10" borderId="282" xfId="0" applyFont="1" applyFill="1" applyBorder="1" applyAlignment="1">
      <alignment horizontal="center" vertical="center" wrapText="1"/>
    </xf>
    <xf numFmtId="0" fontId="53" fillId="10" borderId="283" xfId="0" applyFont="1" applyFill="1" applyBorder="1" applyAlignment="1" applyProtection="1">
      <alignment horizontal="center" vertical="center" wrapText="1"/>
      <protection locked="0"/>
    </xf>
    <xf numFmtId="0" fontId="53" fillId="10" borderId="284" xfId="0" applyFont="1" applyFill="1" applyBorder="1" applyAlignment="1">
      <alignment horizontal="center" vertical="center" wrapText="1"/>
    </xf>
    <xf numFmtId="0" fontId="53" fillId="10" borderId="285" xfId="0" applyFont="1" applyFill="1" applyBorder="1" applyAlignment="1">
      <alignment horizontal="center" vertical="center" wrapText="1"/>
    </xf>
    <xf numFmtId="0" fontId="53" fillId="10" borderId="286" xfId="0" applyFont="1" applyFill="1" applyBorder="1" applyAlignment="1" applyProtection="1">
      <alignment horizontal="center" vertical="center" wrapText="1"/>
      <protection locked="0"/>
    </xf>
    <xf numFmtId="0" fontId="53" fillId="10" borderId="287" xfId="0" applyFont="1" applyFill="1" applyBorder="1" applyAlignment="1" applyProtection="1">
      <alignment horizontal="center" vertical="center" wrapText="1"/>
      <protection locked="0"/>
    </xf>
    <xf numFmtId="0" fontId="53" fillId="10" borderId="288" xfId="0" applyFont="1" applyFill="1" applyBorder="1" applyAlignment="1" applyProtection="1">
      <alignment horizontal="center" vertical="center" wrapText="1"/>
      <protection locked="0"/>
    </xf>
    <xf numFmtId="0" fontId="53" fillId="10" borderId="89" xfId="0" applyFont="1" applyFill="1" applyBorder="1" applyAlignment="1" applyProtection="1">
      <alignment horizontal="center" vertical="center" wrapText="1"/>
      <protection locked="0"/>
    </xf>
    <xf numFmtId="0" fontId="53" fillId="10" borderId="289" xfId="0" applyFont="1" applyFill="1" applyBorder="1" applyAlignment="1" applyProtection="1">
      <alignment horizontal="center" vertical="center" wrapText="1"/>
      <protection locked="0"/>
    </xf>
    <xf numFmtId="0" fontId="53" fillId="10" borderId="290" xfId="0" applyFont="1" applyFill="1" applyBorder="1" applyAlignment="1" applyProtection="1">
      <alignment horizontal="center" vertical="center" wrapText="1"/>
      <protection locked="0"/>
    </xf>
    <xf numFmtId="0" fontId="53" fillId="10" borderId="115" xfId="0" applyFont="1" applyFill="1" applyBorder="1" applyAlignment="1" applyProtection="1">
      <alignment horizontal="center" vertical="center" wrapText="1"/>
      <protection locked="0"/>
    </xf>
    <xf numFmtId="0" fontId="15" fillId="10" borderId="0" xfId="0" applyFont="1" applyFill="1" applyAlignment="1" applyProtection="1">
      <alignment horizontal="center" vertical="center" wrapText="1"/>
      <protection locked="0"/>
    </xf>
    <xf numFmtId="0" fontId="15" fillId="10" borderId="100" xfId="0" applyFont="1" applyFill="1" applyBorder="1" applyAlignment="1" applyProtection="1">
      <alignment horizontal="center" vertical="center" wrapText="1"/>
      <protection locked="0"/>
    </xf>
    <xf numFmtId="0" fontId="53" fillId="11" borderId="183" xfId="0" applyFont="1" applyFill="1" applyBorder="1" applyAlignment="1">
      <alignment horizontal="center" vertical="center"/>
    </xf>
    <xf numFmtId="49" fontId="53" fillId="11" borderId="84" xfId="0" applyNumberFormat="1" applyFont="1" applyFill="1" applyBorder="1" applyAlignment="1">
      <alignment horizontal="center" vertical="center" wrapText="1"/>
    </xf>
    <xf numFmtId="0" fontId="0" fillId="7" borderId="291" xfId="0" applyFill="1" applyBorder="1" applyAlignment="1">
      <alignment horizontal="center" vertical="center"/>
    </xf>
    <xf numFmtId="0" fontId="5" fillId="6" borderId="292" xfId="102" applyFont="1" applyFill="1" applyBorder="1" applyAlignment="1" applyProtection="1">
      <alignment horizontal="center" vertical="center" wrapText="1"/>
      <protection locked="0"/>
    </xf>
    <xf numFmtId="168" fontId="49" fillId="2" borderId="293" xfId="0" applyNumberFormat="1" applyFont="1" applyFill="1" applyBorder="1" applyAlignment="1" applyProtection="1">
      <alignment vertical="center"/>
      <protection locked="0"/>
    </xf>
    <xf numFmtId="166" fontId="3" fillId="2" borderId="294" xfId="0" applyNumberFormat="1" applyFont="1" applyFill="1" applyBorder="1" applyAlignment="1" applyProtection="1">
      <alignment vertical="center"/>
      <protection locked="0"/>
    </xf>
    <xf numFmtId="0" fontId="53" fillId="8" borderId="295" xfId="0" applyFont="1" applyFill="1" applyBorder="1" applyAlignment="1">
      <alignment horizontal="center" vertical="center" wrapText="1"/>
    </xf>
    <xf numFmtId="0" fontId="53" fillId="8" borderId="274" xfId="0" applyFont="1" applyFill="1" applyBorder="1" applyAlignment="1">
      <alignment horizontal="center" vertical="center" wrapText="1"/>
    </xf>
    <xf numFmtId="0" fontId="53" fillId="8" borderId="296" xfId="0" applyFont="1" applyFill="1" applyBorder="1" applyAlignment="1">
      <alignment horizontal="center" vertical="center" wrapText="1"/>
    </xf>
    <xf numFmtId="0" fontId="53" fillId="8" borderId="36" xfId="0" applyFont="1" applyFill="1" applyBorder="1" applyAlignment="1">
      <alignment horizontal="center" vertical="center" wrapText="1"/>
    </xf>
    <xf numFmtId="0" fontId="53" fillId="8" borderId="297" xfId="0" applyFont="1" applyFill="1" applyBorder="1" applyAlignment="1" applyProtection="1">
      <alignment horizontal="center" vertical="center" wrapText="1"/>
      <protection locked="0"/>
    </xf>
    <xf numFmtId="0" fontId="53" fillId="8" borderId="298" xfId="0" applyFont="1" applyFill="1" applyBorder="1" applyAlignment="1">
      <alignment horizontal="center" vertical="center" wrapText="1"/>
    </xf>
    <xf numFmtId="0" fontId="53" fillId="8" borderId="235" xfId="0" applyFont="1" applyFill="1" applyBorder="1" applyAlignment="1">
      <alignment horizontal="center" vertical="center" wrapText="1"/>
    </xf>
    <xf numFmtId="0" fontId="53" fillId="8" borderId="55" xfId="0" applyFont="1" applyFill="1" applyBorder="1" applyAlignment="1" applyProtection="1">
      <alignment horizontal="center" vertical="center" wrapText="1"/>
      <protection locked="0"/>
    </xf>
    <xf numFmtId="0" fontId="53" fillId="8" borderId="115" xfId="0" applyFont="1" applyFill="1" applyBorder="1" applyAlignment="1" applyProtection="1">
      <alignment horizontal="center" vertical="center" wrapText="1"/>
      <protection locked="0"/>
    </xf>
    <xf numFmtId="0" fontId="53" fillId="8" borderId="299" xfId="0" applyFont="1" applyFill="1" applyBorder="1" applyAlignment="1" applyProtection="1">
      <alignment horizontal="center" vertical="center" wrapText="1"/>
      <protection locked="0"/>
    </xf>
    <xf numFmtId="0" fontId="15" fillId="8" borderId="106" xfId="0" applyFont="1" applyFill="1" applyBorder="1" applyAlignment="1" applyProtection="1">
      <alignment horizontal="center" vertical="center" wrapText="1"/>
      <protection locked="0"/>
    </xf>
    <xf numFmtId="0" fontId="15" fillId="8" borderId="300" xfId="0" applyFont="1" applyFill="1" applyBorder="1" applyAlignment="1" applyProtection="1">
      <alignment horizontal="center" vertical="center" wrapText="1"/>
      <protection locked="0"/>
    </xf>
    <xf numFmtId="0" fontId="5" fillId="11" borderId="83" xfId="0" applyFont="1" applyFill="1" applyBorder="1" applyAlignment="1">
      <alignment horizontal="center" vertical="center" wrapText="1"/>
    </xf>
    <xf numFmtId="168" fontId="5" fillId="11" borderId="84" xfId="0" applyNumberFormat="1" applyFont="1" applyFill="1" applyBorder="1" applyAlignment="1">
      <alignment horizontal="center" vertical="center"/>
    </xf>
    <xf numFmtId="0" fontId="5" fillId="4" borderId="137" xfId="0" applyFont="1" applyFill="1" applyBorder="1" applyAlignment="1">
      <alignment horizontal="center" vertical="center" wrapText="1"/>
    </xf>
    <xf numFmtId="168" fontId="5" fillId="4" borderId="138" xfId="0" applyNumberFormat="1" applyFont="1" applyFill="1" applyBorder="1" applyAlignment="1">
      <alignment horizontal="center" vertical="center"/>
    </xf>
    <xf numFmtId="0" fontId="5" fillId="4" borderId="83" xfId="0" applyFont="1" applyFill="1" applyBorder="1" applyAlignment="1">
      <alignment horizontal="center" vertical="center" wrapText="1"/>
    </xf>
    <xf numFmtId="168" fontId="5" fillId="4" borderId="84" xfId="0" applyNumberFormat="1" applyFont="1" applyFill="1" applyBorder="1" applyAlignment="1">
      <alignment horizontal="center" vertical="center"/>
    </xf>
    <xf numFmtId="0" fontId="5" fillId="4" borderId="301" xfId="0" applyFont="1" applyFill="1" applyBorder="1" applyAlignment="1">
      <alignment horizontal="center" vertical="center" wrapText="1"/>
    </xf>
    <xf numFmtId="168" fontId="5" fillId="4" borderId="292" xfId="0" applyNumberFormat="1" applyFont="1" applyFill="1" applyBorder="1" applyAlignment="1">
      <alignment horizontal="center" vertical="center"/>
    </xf>
    <xf numFmtId="0" fontId="5" fillId="4" borderId="302" xfId="0" applyFont="1" applyFill="1" applyBorder="1" applyAlignment="1">
      <alignment horizontal="center" vertical="center" wrapText="1"/>
    </xf>
    <xf numFmtId="168" fontId="5" fillId="4" borderId="303" xfId="0" applyNumberFormat="1" applyFont="1" applyFill="1" applyBorder="1" applyAlignment="1">
      <alignment horizontal="center" vertical="center"/>
    </xf>
    <xf numFmtId="166" fontId="3" fillId="2" borderId="304" xfId="0" applyNumberFormat="1" applyFont="1" applyFill="1" applyBorder="1" applyAlignment="1" applyProtection="1">
      <alignment vertical="center"/>
      <protection locked="0"/>
    </xf>
    <xf numFmtId="0" fontId="0" fillId="2" borderId="97" xfId="0" applyFill="1" applyBorder="1" applyProtection="1">
      <protection locked="0"/>
    </xf>
    <xf numFmtId="0" fontId="0" fillId="2" borderId="97" xfId="0" applyFill="1" applyBorder="1" applyAlignment="1" applyProtection="1">
      <alignment horizontal="center"/>
      <protection locked="0"/>
    </xf>
    <xf numFmtId="168" fontId="49" fillId="2" borderId="294" xfId="0" applyNumberFormat="1" applyFont="1" applyFill="1" applyBorder="1" applyAlignment="1" applyProtection="1">
      <alignment vertical="center"/>
      <protection locked="0"/>
    </xf>
    <xf numFmtId="0" fontId="5" fillId="6" borderId="27" xfId="0" applyFont="1" applyFill="1" applyBorder="1" applyAlignment="1" applyProtection="1">
      <alignment horizontal="center" vertical="center" wrapText="1"/>
      <protection locked="0"/>
    </xf>
    <xf numFmtId="0" fontId="5" fillId="0" borderId="70" xfId="0" applyFont="1" applyBorder="1" applyAlignment="1">
      <alignment horizontal="center" vertical="center" wrapText="1"/>
    </xf>
    <xf numFmtId="14" fontId="5" fillId="4" borderId="27" xfId="0" applyNumberFormat="1" applyFont="1" applyFill="1" applyBorder="1" applyAlignment="1">
      <alignment horizontal="center" vertical="center" wrapText="1"/>
    </xf>
    <xf numFmtId="0" fontId="15" fillId="11" borderId="17" xfId="102" applyFont="1" applyFill="1" applyBorder="1" applyAlignment="1">
      <alignment horizontal="center" vertical="center" wrapText="1"/>
    </xf>
    <xf numFmtId="0" fontId="15" fillId="11" borderId="11" xfId="102" applyFont="1" applyFill="1" applyBorder="1" applyAlignment="1">
      <alignment horizontal="center" vertical="center" wrapText="1"/>
    </xf>
    <xf numFmtId="9" fontId="15" fillId="11" borderId="11" xfId="1" applyFont="1" applyFill="1" applyBorder="1" applyAlignment="1" applyProtection="1">
      <alignment horizontal="center" vertical="center" wrapText="1"/>
    </xf>
    <xf numFmtId="14" fontId="5" fillId="4" borderId="70" xfId="0" applyNumberFormat="1" applyFont="1" applyFill="1" applyBorder="1" applyAlignment="1">
      <alignment horizontal="center" vertical="center" wrapText="1"/>
    </xf>
    <xf numFmtId="1" fontId="15" fillId="11" borderId="11" xfId="102" applyNumberFormat="1" applyFont="1" applyFill="1" applyBorder="1" applyAlignment="1">
      <alignment horizontal="center" vertical="center" wrapText="1"/>
    </xf>
    <xf numFmtId="49" fontId="15" fillId="11" borderId="11" xfId="102" applyNumberFormat="1" applyFont="1" applyFill="1" applyBorder="1" applyAlignment="1">
      <alignment horizontal="center" vertical="center" wrapText="1"/>
    </xf>
    <xf numFmtId="168" fontId="15" fillId="11" borderId="11" xfId="102" applyNumberFormat="1" applyFont="1" applyFill="1" applyBorder="1" applyAlignment="1">
      <alignment horizontal="center" vertical="center" wrapText="1"/>
    </xf>
    <xf numFmtId="168" fontId="49" fillId="11" borderId="11" xfId="0" applyNumberFormat="1" applyFont="1" applyFill="1" applyBorder="1" applyAlignment="1">
      <alignment horizontal="right" vertical="center" wrapText="1"/>
    </xf>
    <xf numFmtId="0" fontId="56" fillId="11" borderId="11" xfId="0" applyFont="1" applyFill="1" applyBorder="1" applyAlignment="1">
      <alignment horizontal="center" vertical="center" wrapText="1"/>
    </xf>
    <xf numFmtId="168" fontId="49" fillId="11" borderId="192" xfId="0" applyNumberFormat="1" applyFont="1" applyFill="1" applyBorder="1" applyAlignment="1">
      <alignment horizontal="right" vertical="center" wrapText="1"/>
    </xf>
    <xf numFmtId="14" fontId="5" fillId="4" borderId="103" xfId="0" applyNumberFormat="1" applyFont="1" applyFill="1" applyBorder="1" applyAlignment="1">
      <alignment horizontal="center" vertical="center" wrapText="1"/>
    </xf>
    <xf numFmtId="14" fontId="5" fillId="4" borderId="89" xfId="0" applyNumberFormat="1" applyFont="1" applyFill="1" applyBorder="1" applyAlignment="1">
      <alignment horizontal="center" vertical="center" wrapText="1"/>
    </xf>
    <xf numFmtId="14" fontId="5" fillId="4" borderId="287" xfId="0" applyNumberFormat="1" applyFont="1" applyFill="1" applyBorder="1" applyAlignment="1">
      <alignment horizontal="center" vertical="center" wrapText="1"/>
    </xf>
    <xf numFmtId="2" fontId="5" fillId="4" borderId="276" xfId="0" applyNumberFormat="1" applyFont="1" applyFill="1" applyBorder="1" applyAlignment="1">
      <alignment horizontal="center" vertical="center" wrapText="1"/>
    </xf>
    <xf numFmtId="14" fontId="5" fillId="4" borderId="276" xfId="0" applyNumberFormat="1" applyFont="1" applyFill="1" applyBorder="1" applyAlignment="1">
      <alignment horizontal="center" vertical="center" wrapText="1"/>
    </xf>
    <xf numFmtId="3" fontId="5" fillId="4" borderId="276" xfId="102" applyNumberFormat="1" applyFont="1" applyFill="1" applyBorder="1" applyAlignment="1" applyProtection="1">
      <alignment horizontal="center" vertical="center" wrapText="1"/>
      <protection locked="0"/>
    </xf>
    <xf numFmtId="168" fontId="5" fillId="4" borderId="276" xfId="0" applyNumberFormat="1" applyFont="1" applyFill="1" applyBorder="1" applyAlignment="1">
      <alignment horizontal="center" vertical="center" wrapText="1"/>
    </xf>
    <xf numFmtId="0" fontId="5" fillId="0" borderId="276" xfId="0" applyFont="1" applyBorder="1" applyAlignment="1">
      <alignment horizontal="center" vertical="center" wrapText="1"/>
    </xf>
    <xf numFmtId="168" fontId="53" fillId="4" borderId="276" xfId="0" applyNumberFormat="1" applyFont="1" applyFill="1" applyBorder="1" applyAlignment="1">
      <alignment horizontal="center" vertical="center" wrapText="1"/>
    </xf>
    <xf numFmtId="0" fontId="5" fillId="0" borderId="276" xfId="0" applyFont="1" applyBorder="1" applyAlignment="1" applyProtection="1">
      <alignment vertical="top" wrapText="1"/>
      <protection locked="0"/>
    </xf>
    <xf numFmtId="0" fontId="53" fillId="4" borderId="276" xfId="0" applyFont="1" applyFill="1" applyBorder="1" applyAlignment="1">
      <alignment horizontal="center" vertical="center" wrapText="1"/>
    </xf>
    <xf numFmtId="168" fontId="5" fillId="4" borderId="306" xfId="0" applyNumberFormat="1" applyFont="1" applyFill="1" applyBorder="1" applyAlignment="1">
      <alignment horizontal="center" vertical="center" wrapText="1"/>
    </xf>
    <xf numFmtId="14" fontId="5" fillId="4" borderId="83" xfId="0" applyNumberFormat="1" applyFont="1" applyFill="1" applyBorder="1" applyAlignment="1">
      <alignment horizontal="center" vertical="center" wrapText="1"/>
    </xf>
    <xf numFmtId="168" fontId="5" fillId="4" borderId="299" xfId="0" applyNumberFormat="1" applyFont="1" applyFill="1" applyBorder="1" applyAlignment="1">
      <alignment horizontal="center" vertical="center" wrapText="1"/>
    </xf>
    <xf numFmtId="14" fontId="5" fillId="4" borderId="85" xfId="0" applyNumberFormat="1" applyFont="1" applyFill="1" applyBorder="1" applyAlignment="1">
      <alignment horizontal="center" vertical="center" wrapText="1"/>
    </xf>
    <xf numFmtId="14" fontId="5" fillId="4" borderId="86" xfId="0" applyNumberFormat="1" applyFont="1" applyFill="1" applyBorder="1" applyAlignment="1">
      <alignment horizontal="center" vertical="center" wrapText="1"/>
    </xf>
    <xf numFmtId="14" fontId="5" fillId="4" borderId="307" xfId="0" applyNumberFormat="1" applyFont="1" applyFill="1" applyBorder="1" applyAlignment="1">
      <alignment horizontal="center" vertical="center" wrapText="1"/>
    </xf>
    <xf numFmtId="2" fontId="5" fillId="4" borderId="293" xfId="0" applyNumberFormat="1" applyFont="1" applyFill="1" applyBorder="1" applyAlignment="1">
      <alignment horizontal="center" vertical="center" wrapText="1"/>
    </xf>
    <xf numFmtId="14" fontId="5" fillId="4" borderId="293" xfId="0" applyNumberFormat="1" applyFont="1" applyFill="1" applyBorder="1" applyAlignment="1">
      <alignment horizontal="center" vertical="center" wrapText="1"/>
    </xf>
    <xf numFmtId="3" fontId="5" fillId="4" borderId="293" xfId="102" applyNumberFormat="1" applyFont="1" applyFill="1" applyBorder="1" applyAlignment="1" applyProtection="1">
      <alignment horizontal="center" vertical="center" wrapText="1"/>
      <protection locked="0"/>
    </xf>
    <xf numFmtId="168" fontId="5" fillId="4" borderId="293" xfId="0" applyNumberFormat="1" applyFont="1" applyFill="1" applyBorder="1" applyAlignment="1">
      <alignment horizontal="center" vertical="center" wrapText="1"/>
    </xf>
    <xf numFmtId="0" fontId="5" fillId="0" borderId="293" xfId="0" applyFont="1" applyBorder="1" applyAlignment="1">
      <alignment horizontal="center" vertical="center" wrapText="1"/>
    </xf>
    <xf numFmtId="168" fontId="53" fillId="4" borderId="308" xfId="0" applyNumberFormat="1" applyFont="1" applyFill="1" applyBorder="1" applyAlignment="1">
      <alignment horizontal="center" vertical="center" wrapText="1"/>
    </xf>
    <xf numFmtId="0" fontId="5" fillId="0" borderId="293" xfId="0" applyFont="1" applyBorder="1" applyProtection="1">
      <protection locked="0"/>
    </xf>
    <xf numFmtId="0" fontId="53" fillId="4" borderId="308" xfId="0" applyFont="1" applyFill="1" applyBorder="1" applyAlignment="1">
      <alignment horizontal="center" vertical="center" wrapText="1"/>
    </xf>
    <xf numFmtId="168" fontId="5" fillId="4" borderId="309" xfId="0" applyNumberFormat="1" applyFont="1" applyFill="1" applyBorder="1" applyAlignment="1">
      <alignment horizontal="center" vertical="center" wrapText="1"/>
    </xf>
    <xf numFmtId="0" fontId="5" fillId="7" borderId="5" xfId="0" applyFont="1"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49" fontId="5" fillId="11" borderId="11" xfId="0" applyNumberFormat="1" applyFont="1" applyFill="1" applyBorder="1" applyAlignment="1" applyProtection="1">
      <alignment horizontal="center" vertical="center" wrapText="1"/>
      <protection locked="0"/>
    </xf>
    <xf numFmtId="9" fontId="15" fillId="11" borderId="11" xfId="102" applyNumberFormat="1" applyFont="1" applyFill="1" applyBorder="1" applyAlignment="1">
      <alignment horizontal="center" vertical="center" wrapText="1"/>
    </xf>
    <xf numFmtId="168" fontId="15" fillId="11" borderId="11" xfId="1" applyNumberFormat="1" applyFont="1" applyFill="1" applyBorder="1" applyAlignment="1" applyProtection="1">
      <alignment horizontal="right" vertical="center" wrapText="1"/>
    </xf>
    <xf numFmtId="168" fontId="10" fillId="11" borderId="25" xfId="101" applyNumberFormat="1" applyFont="1" applyFill="1" applyBorder="1" applyAlignment="1">
      <alignment horizontal="right" vertical="center" wrapText="1"/>
    </xf>
    <xf numFmtId="49" fontId="15" fillId="11" borderId="11" xfId="1" applyNumberFormat="1" applyFont="1" applyFill="1" applyBorder="1" applyAlignment="1" applyProtection="1">
      <alignment horizontal="center" vertical="center" wrapText="1"/>
    </xf>
    <xf numFmtId="0" fontId="15" fillId="11" borderId="62" xfId="0" applyFont="1" applyFill="1" applyBorder="1" applyAlignment="1">
      <alignment horizontal="center" vertical="center" wrapText="1"/>
    </xf>
    <xf numFmtId="0" fontId="5" fillId="6" borderId="310" xfId="0" applyFont="1" applyFill="1" applyBorder="1" applyAlignment="1" applyProtection="1">
      <alignment horizontal="center" vertical="center" wrapText="1"/>
      <protection locked="0"/>
    </xf>
    <xf numFmtId="0" fontId="5" fillId="0" borderId="311" xfId="0" applyFont="1" applyBorder="1" applyAlignment="1">
      <alignment horizontal="center" vertical="center" wrapText="1"/>
    </xf>
    <xf numFmtId="0" fontId="5" fillId="0" borderId="276" xfId="0" applyFont="1" applyBorder="1" applyAlignment="1" applyProtection="1">
      <alignment horizontal="center" vertical="center" wrapText="1"/>
      <protection locked="0"/>
    </xf>
    <xf numFmtId="0" fontId="5" fillId="6" borderId="276" xfId="0" applyFont="1" applyFill="1" applyBorder="1" applyAlignment="1" applyProtection="1">
      <alignment horizontal="center" vertical="center" wrapText="1"/>
      <protection locked="0"/>
    </xf>
    <xf numFmtId="9" fontId="5" fillId="0" borderId="276" xfId="0" applyNumberFormat="1" applyFont="1" applyBorder="1" applyAlignment="1" applyProtection="1">
      <alignment horizontal="center" vertical="center" wrapText="1"/>
      <protection locked="0"/>
    </xf>
    <xf numFmtId="3" fontId="5" fillId="6" borderId="276" xfId="102" applyNumberFormat="1" applyFont="1" applyFill="1" applyBorder="1" applyAlignment="1" applyProtection="1">
      <alignment horizontal="center" vertical="center" wrapText="1"/>
      <protection locked="0"/>
    </xf>
    <xf numFmtId="14" fontId="5" fillId="6" borderId="276" xfId="0" applyNumberFormat="1" applyFont="1" applyFill="1" applyBorder="1" applyAlignment="1" applyProtection="1">
      <alignment horizontal="center" vertical="center" wrapText="1"/>
      <protection locked="0"/>
    </xf>
    <xf numFmtId="168" fontId="5" fillId="6" borderId="276" xfId="101" applyNumberFormat="1" applyFont="1" applyFill="1" applyBorder="1" applyAlignment="1" applyProtection="1">
      <alignment horizontal="right" vertical="center" wrapText="1"/>
      <protection locked="0"/>
    </xf>
    <xf numFmtId="168" fontId="53" fillId="4" borderId="276" xfId="101" applyNumberFormat="1" applyFont="1" applyFill="1" applyBorder="1" applyAlignment="1">
      <alignment horizontal="right" vertical="center" wrapText="1"/>
    </xf>
    <xf numFmtId="0" fontId="5" fillId="0" borderId="306" xfId="0" applyFont="1" applyBorder="1" applyAlignment="1" applyProtection="1">
      <alignment horizontal="center" vertical="center" wrapText="1"/>
      <protection locked="0"/>
    </xf>
    <xf numFmtId="0" fontId="5" fillId="6" borderId="312" xfId="0" applyFont="1" applyFill="1" applyBorder="1" applyAlignment="1" applyProtection="1">
      <alignment horizontal="center" vertical="center" wrapText="1"/>
      <protection locked="0"/>
    </xf>
    <xf numFmtId="0" fontId="5" fillId="0" borderId="313" xfId="0" applyFont="1" applyBorder="1" applyAlignment="1" applyProtection="1">
      <alignment horizontal="center" vertical="center" wrapText="1"/>
      <protection locked="0"/>
    </xf>
    <xf numFmtId="0" fontId="5" fillId="6" borderId="115" xfId="0" applyFont="1" applyFill="1" applyBorder="1" applyAlignment="1" applyProtection="1">
      <alignment horizontal="center" vertical="center" wrapText="1"/>
      <protection locked="0"/>
    </xf>
    <xf numFmtId="0" fontId="5" fillId="6" borderId="314" xfId="0" applyFont="1" applyFill="1" applyBorder="1" applyAlignment="1" applyProtection="1">
      <alignment horizontal="center" vertical="center" wrapText="1"/>
      <protection locked="0"/>
    </xf>
    <xf numFmtId="0" fontId="5" fillId="0" borderId="308" xfId="0" applyFont="1" applyBorder="1" applyAlignment="1" applyProtection="1">
      <alignment horizontal="center" vertical="center" wrapText="1"/>
      <protection locked="0"/>
    </xf>
    <xf numFmtId="0" fontId="5" fillId="6" borderId="293" xfId="0" applyFont="1" applyFill="1" applyBorder="1" applyAlignment="1" applyProtection="1">
      <alignment horizontal="center" vertical="center" wrapText="1"/>
      <protection locked="0"/>
    </xf>
    <xf numFmtId="9" fontId="5" fillId="0" borderId="308" xfId="0" applyNumberFormat="1" applyFont="1" applyBorder="1" applyAlignment="1" applyProtection="1">
      <alignment horizontal="center" vertical="center" wrapText="1"/>
      <protection locked="0"/>
    </xf>
    <xf numFmtId="3" fontId="5" fillId="6" borderId="293" xfId="102" applyNumberFormat="1" applyFont="1" applyFill="1" applyBorder="1" applyAlignment="1" applyProtection="1">
      <alignment horizontal="center" vertical="center" wrapText="1"/>
      <protection locked="0"/>
    </xf>
    <xf numFmtId="14" fontId="5" fillId="6" borderId="293" xfId="0" applyNumberFormat="1" applyFont="1" applyFill="1" applyBorder="1" applyAlignment="1" applyProtection="1">
      <alignment horizontal="center" vertical="center" wrapText="1"/>
      <protection locked="0"/>
    </xf>
    <xf numFmtId="168" fontId="5" fillId="6" borderId="293" xfId="101" applyNumberFormat="1" applyFont="1" applyFill="1" applyBorder="1" applyAlignment="1" applyProtection="1">
      <alignment horizontal="right" vertical="center" wrapText="1"/>
      <protection locked="0"/>
    </xf>
    <xf numFmtId="168" fontId="53" fillId="4" borderId="293" xfId="101" applyNumberFormat="1" applyFont="1" applyFill="1" applyBorder="1" applyAlignment="1">
      <alignment horizontal="right" vertical="center" wrapText="1"/>
    </xf>
    <xf numFmtId="0" fontId="5" fillId="0" borderId="294" xfId="0" applyFont="1" applyBorder="1" applyAlignment="1" applyProtection="1">
      <alignment horizontal="center" vertical="center" wrapText="1"/>
      <protection locked="0"/>
    </xf>
    <xf numFmtId="0" fontId="53" fillId="10" borderId="276" xfId="0" applyFont="1" applyFill="1" applyBorder="1" applyAlignment="1">
      <alignment horizontal="center" vertical="center" wrapText="1"/>
    </xf>
    <xf numFmtId="0" fontId="53" fillId="10" borderId="277" xfId="0" applyFont="1" applyFill="1" applyBorder="1" applyAlignment="1">
      <alignment horizontal="center" vertical="center" wrapText="1"/>
    </xf>
    <xf numFmtId="0" fontId="53" fillId="10" borderId="283" xfId="0" applyFont="1" applyFill="1" applyBorder="1" applyAlignment="1">
      <alignment horizontal="center" vertical="center" wrapText="1"/>
    </xf>
    <xf numFmtId="0" fontId="53" fillId="10" borderId="306" xfId="0" applyFont="1" applyFill="1" applyBorder="1" applyAlignment="1">
      <alignment horizontal="center" vertical="center" wrapText="1"/>
    </xf>
    <xf numFmtId="0" fontId="15" fillId="10" borderId="313" xfId="0" applyFont="1" applyFill="1" applyBorder="1" applyAlignment="1">
      <alignment horizontal="center" vertical="center" wrapText="1"/>
    </xf>
    <xf numFmtId="0" fontId="5" fillId="11" borderId="291" xfId="0" applyFont="1" applyFill="1" applyBorder="1" applyAlignment="1">
      <alignment horizontal="center" vertical="center" wrapText="1"/>
    </xf>
    <xf numFmtId="49" fontId="53" fillId="11" borderId="313" xfId="0" applyNumberFormat="1" applyFont="1" applyFill="1" applyBorder="1" applyAlignment="1">
      <alignment horizontal="center" vertical="center" wrapText="1"/>
    </xf>
    <xf numFmtId="0" fontId="5" fillId="7" borderId="291" xfId="0" applyFont="1" applyFill="1" applyBorder="1" applyAlignment="1">
      <alignment horizontal="center" vertical="center" wrapText="1"/>
    </xf>
    <xf numFmtId="49" fontId="53" fillId="0" borderId="313" xfId="0" applyNumberFormat="1" applyFont="1" applyBorder="1" applyAlignment="1" applyProtection="1">
      <alignment horizontal="center" vertical="center" wrapText="1"/>
      <protection locked="0"/>
    </xf>
    <xf numFmtId="0" fontId="3" fillId="2" borderId="315" xfId="0" applyFont="1" applyFill="1" applyBorder="1" applyAlignment="1">
      <alignment horizontal="right" vertical="center" wrapText="1"/>
    </xf>
    <xf numFmtId="0" fontId="3" fillId="2" borderId="308" xfId="0" applyFont="1" applyFill="1" applyBorder="1" applyAlignment="1">
      <alignment horizontal="right" vertical="center" wrapText="1"/>
    </xf>
    <xf numFmtId="168" fontId="3" fillId="2" borderId="308" xfId="0" applyNumberFormat="1" applyFont="1" applyFill="1" applyBorder="1" applyAlignment="1">
      <alignment vertical="center" wrapText="1"/>
    </xf>
    <xf numFmtId="166" fontId="3" fillId="2" borderId="294" xfId="0" applyNumberFormat="1" applyFont="1" applyFill="1" applyBorder="1" applyAlignment="1">
      <alignment vertical="center" wrapText="1"/>
    </xf>
    <xf numFmtId="0" fontId="53" fillId="9" borderId="310" xfId="0" applyFont="1" applyFill="1" applyBorder="1" applyAlignment="1">
      <alignment horizontal="center" vertical="center" wrapText="1"/>
    </xf>
    <xf numFmtId="0" fontId="53" fillId="9" borderId="276" xfId="0" applyFont="1" applyFill="1" applyBorder="1" applyAlignment="1">
      <alignment horizontal="center" vertical="center" wrapText="1"/>
    </xf>
    <xf numFmtId="0" fontId="53" fillId="32" borderId="276" xfId="0" applyFont="1" applyFill="1" applyBorder="1" applyAlignment="1" applyProtection="1">
      <alignment horizontal="center" vertical="center" wrapText="1"/>
      <protection locked="0"/>
    </xf>
    <xf numFmtId="0" fontId="53" fillId="9" borderId="306" xfId="0" applyFont="1" applyFill="1" applyBorder="1" applyAlignment="1">
      <alignment horizontal="center" vertical="center" wrapText="1"/>
    </xf>
    <xf numFmtId="0" fontId="15" fillId="9" borderId="115" xfId="0" applyFont="1" applyFill="1" applyBorder="1" applyAlignment="1">
      <alignment horizontal="center" vertical="center" wrapText="1"/>
    </xf>
    <xf numFmtId="0" fontId="15" fillId="9" borderId="299" xfId="0" applyFont="1" applyFill="1" applyBorder="1" applyAlignment="1">
      <alignment horizontal="center" vertical="center" wrapText="1"/>
    </xf>
    <xf numFmtId="0" fontId="5" fillId="11" borderId="183" xfId="0" applyFont="1" applyFill="1" applyBorder="1" applyAlignment="1">
      <alignment horizontal="center" vertical="center" wrapText="1"/>
    </xf>
    <xf numFmtId="168" fontId="5" fillId="11" borderId="313" xfId="0" applyNumberFormat="1" applyFont="1" applyFill="1" applyBorder="1" applyAlignment="1">
      <alignment horizontal="center" vertical="center"/>
    </xf>
    <xf numFmtId="0" fontId="5" fillId="4" borderId="183" xfId="0" applyFont="1" applyFill="1" applyBorder="1" applyAlignment="1">
      <alignment horizontal="center" vertical="center" wrapText="1"/>
    </xf>
    <xf numFmtId="168" fontId="5" fillId="4" borderId="313" xfId="0" applyNumberFormat="1" applyFont="1" applyFill="1" applyBorder="1" applyAlignment="1">
      <alignment horizontal="center" vertical="center"/>
    </xf>
    <xf numFmtId="168" fontId="3" fillId="2" borderId="294" xfId="0" applyNumberFormat="1" applyFont="1" applyFill="1" applyBorder="1" applyAlignment="1">
      <alignment vertical="center" wrapText="1"/>
    </xf>
    <xf numFmtId="0" fontId="15" fillId="30" borderId="291" xfId="0" applyFont="1" applyFill="1" applyBorder="1" applyAlignment="1">
      <alignment horizontal="center" vertical="center" wrapText="1"/>
    </xf>
    <xf numFmtId="0" fontId="15" fillId="8" borderId="299" xfId="0" applyFont="1" applyFill="1" applyBorder="1" applyAlignment="1">
      <alignment horizontal="center" vertical="center" wrapText="1"/>
    </xf>
    <xf numFmtId="0" fontId="56" fillId="11" borderId="291" xfId="0" applyFont="1" applyFill="1" applyBorder="1" applyAlignment="1">
      <alignment horizontal="center" vertical="center" wrapText="1"/>
    </xf>
    <xf numFmtId="168" fontId="56" fillId="11" borderId="313" xfId="0" applyNumberFormat="1" applyFont="1" applyFill="1" applyBorder="1" applyAlignment="1">
      <alignment horizontal="center" vertical="center"/>
    </xf>
    <xf numFmtId="0" fontId="0" fillId="4" borderId="291" xfId="0" applyFill="1" applyBorder="1" applyAlignment="1">
      <alignment horizontal="center" vertical="center" wrapText="1"/>
    </xf>
    <xf numFmtId="168" fontId="0" fillId="4" borderId="313" xfId="0" applyNumberFormat="1" applyFill="1" applyBorder="1" applyAlignment="1">
      <alignment horizontal="center" vertical="center"/>
    </xf>
    <xf numFmtId="0" fontId="53" fillId="30" borderId="115" xfId="0" applyFont="1" applyFill="1" applyBorder="1" applyAlignment="1">
      <alignment horizontal="center" vertical="center" wrapText="1"/>
    </xf>
    <xf numFmtId="0" fontId="53" fillId="8" borderId="299" xfId="0" applyFont="1" applyFill="1" applyBorder="1" applyAlignment="1">
      <alignment horizontal="center" vertical="center" wrapText="1"/>
    </xf>
    <xf numFmtId="0" fontId="53" fillId="10" borderId="299" xfId="0" applyFont="1" applyFill="1" applyBorder="1" applyAlignment="1">
      <alignment horizontal="center" vertical="center" wrapText="1"/>
    </xf>
    <xf numFmtId="0" fontId="15" fillId="11" borderId="291" xfId="0" applyFont="1" applyFill="1" applyBorder="1" applyAlignment="1">
      <alignment horizontal="center" vertical="center" wrapText="1"/>
    </xf>
    <xf numFmtId="0" fontId="15" fillId="11" borderId="313" xfId="0" applyFont="1" applyFill="1" applyBorder="1" applyAlignment="1">
      <alignment horizontal="center" vertical="center" wrapText="1"/>
    </xf>
    <xf numFmtId="0" fontId="0" fillId="7" borderId="291" xfId="0" applyFill="1" applyBorder="1" applyAlignment="1">
      <alignment horizontal="center" vertical="center" wrapText="1"/>
    </xf>
    <xf numFmtId="0" fontId="0" fillId="0" borderId="313" xfId="0" applyBorder="1" applyAlignment="1" applyProtection="1">
      <alignment horizontal="center" vertical="center" wrapText="1"/>
      <protection locked="0"/>
    </xf>
    <xf numFmtId="0" fontId="0" fillId="2" borderId="294" xfId="0" applyFill="1" applyBorder="1" applyAlignment="1">
      <alignment vertical="center" wrapText="1"/>
    </xf>
    <xf numFmtId="0" fontId="53" fillId="4" borderId="11" xfId="0" applyFont="1" applyFill="1" applyBorder="1" applyAlignment="1">
      <alignment vertical="center" wrapText="1"/>
    </xf>
    <xf numFmtId="0" fontId="2" fillId="0" borderId="8" xfId="0" applyFont="1" applyBorder="1" applyAlignment="1">
      <alignment vertical="center"/>
    </xf>
    <xf numFmtId="0" fontId="2" fillId="0" borderId="0" xfId="0" applyFont="1" applyAlignment="1">
      <alignment vertical="center"/>
    </xf>
    <xf numFmtId="168" fontId="91" fillId="4" borderId="14" xfId="0" applyNumberFormat="1" applyFont="1" applyFill="1" applyBorder="1" applyAlignment="1">
      <alignment horizontal="center" vertical="center"/>
    </xf>
    <xf numFmtId="0" fontId="27" fillId="7" borderId="184" xfId="0" applyFont="1" applyFill="1" applyBorder="1" applyAlignment="1">
      <alignment vertical="center" wrapText="1"/>
    </xf>
    <xf numFmtId="168" fontId="72" fillId="4" borderId="118" xfId="6" applyNumberFormat="1" applyFont="1" applyFill="1" applyBorder="1" applyAlignment="1">
      <alignment vertical="center"/>
    </xf>
    <xf numFmtId="0" fontId="27" fillId="7" borderId="162" xfId="0" applyFont="1" applyFill="1" applyBorder="1" applyAlignment="1">
      <alignment vertical="center" wrapText="1"/>
    </xf>
    <xf numFmtId="168" fontId="72" fillId="4" borderId="294" xfId="6" applyNumberFormat="1" applyFont="1" applyFill="1" applyBorder="1" applyAlignment="1">
      <alignment vertical="center"/>
    </xf>
    <xf numFmtId="0" fontId="113" fillId="7" borderId="171" xfId="0" applyFont="1" applyFill="1" applyBorder="1" applyAlignment="1">
      <alignment vertical="center" wrapText="1"/>
    </xf>
    <xf numFmtId="168" fontId="27" fillId="4" borderId="48" xfId="0" applyNumberFormat="1" applyFont="1" applyFill="1" applyBorder="1" applyAlignment="1">
      <alignment vertical="center"/>
    </xf>
    <xf numFmtId="0" fontId="113" fillId="7" borderId="321" xfId="0" applyFont="1" applyFill="1" applyBorder="1" applyAlignment="1">
      <alignment vertical="center" wrapText="1"/>
    </xf>
    <xf numFmtId="168" fontId="27" fillId="4" borderId="15" xfId="0" applyNumberFormat="1" applyFont="1" applyFill="1" applyBorder="1" applyAlignment="1">
      <alignment vertical="center" wrapText="1"/>
    </xf>
    <xf numFmtId="0" fontId="113" fillId="7" borderId="321" xfId="0" applyFont="1" applyFill="1" applyBorder="1" applyAlignment="1">
      <alignment vertical="center"/>
    </xf>
    <xf numFmtId="168" fontId="27" fillId="4" borderId="15" xfId="0" applyNumberFormat="1" applyFont="1" applyFill="1" applyBorder="1" applyAlignment="1">
      <alignment vertical="center"/>
    </xf>
    <xf numFmtId="0" fontId="27" fillId="0" borderId="0" xfId="0" applyFont="1" applyAlignment="1">
      <alignment vertical="center"/>
    </xf>
    <xf numFmtId="0" fontId="72" fillId="0" borderId="0" xfId="0" applyFont="1"/>
    <xf numFmtId="0" fontId="86" fillId="8" borderId="44" xfId="0" applyFont="1" applyFill="1" applyBorder="1" applyAlignment="1">
      <alignment horizontal="center" vertical="center" wrapText="1"/>
    </xf>
    <xf numFmtId="164" fontId="85" fillId="37" borderId="80" xfId="0" applyNumberFormat="1" applyFont="1" applyFill="1" applyBorder="1" applyAlignment="1" applyProtection="1">
      <alignment horizontal="center" vertical="center" wrapText="1"/>
      <protection hidden="1"/>
    </xf>
    <xf numFmtId="164" fontId="85" fillId="37" borderId="81" xfId="0" applyNumberFormat="1" applyFont="1" applyFill="1" applyBorder="1" applyAlignment="1" applyProtection="1">
      <alignment horizontal="center" vertical="center" wrapText="1"/>
      <protection hidden="1"/>
    </xf>
    <xf numFmtId="164" fontId="85" fillId="37" borderId="123" xfId="0" applyNumberFormat="1" applyFont="1" applyFill="1" applyBorder="1" applyAlignment="1" applyProtection="1">
      <alignment horizontal="center" vertical="center" wrapText="1"/>
      <protection hidden="1"/>
    </xf>
    <xf numFmtId="164" fontId="85" fillId="37" borderId="124" xfId="0" applyNumberFormat="1" applyFont="1" applyFill="1" applyBorder="1" applyAlignment="1" applyProtection="1">
      <alignment horizontal="center" vertical="center" wrapText="1"/>
      <protection hidden="1"/>
    </xf>
    <xf numFmtId="0" fontId="11" fillId="6" borderId="0" xfId="0" applyFont="1" applyFill="1" applyAlignment="1" applyProtection="1">
      <alignment horizontal="center" vertical="center" wrapText="1"/>
      <protection hidden="1"/>
    </xf>
    <xf numFmtId="0" fontId="99" fillId="27" borderId="44" xfId="0" applyFont="1" applyFill="1" applyBorder="1" applyAlignment="1">
      <alignment horizontal="center" vertical="center" wrapText="1"/>
    </xf>
    <xf numFmtId="0" fontId="99" fillId="27" borderId="1" xfId="0" applyFont="1" applyFill="1" applyBorder="1" applyAlignment="1">
      <alignment horizontal="center" vertical="center" wrapText="1"/>
    </xf>
    <xf numFmtId="0" fontId="99" fillId="27" borderId="48" xfId="0" applyFont="1" applyFill="1" applyBorder="1" applyAlignment="1">
      <alignment horizontal="center" vertical="center" wrapText="1"/>
    </xf>
    <xf numFmtId="0" fontId="99" fillId="27" borderId="15" xfId="0" applyFont="1" applyFill="1" applyBorder="1" applyAlignment="1">
      <alignment horizontal="center" vertical="center" wrapText="1"/>
    </xf>
    <xf numFmtId="0" fontId="78" fillId="10" borderId="125" xfId="0" applyFont="1" applyFill="1" applyBorder="1" applyAlignment="1">
      <alignment horizontal="center" vertical="center" wrapText="1"/>
    </xf>
    <xf numFmtId="0" fontId="78" fillId="10" borderId="139" xfId="0" applyFont="1" applyFill="1" applyBorder="1" applyAlignment="1">
      <alignment horizontal="center" vertical="center" wrapText="1"/>
    </xf>
    <xf numFmtId="0" fontId="78" fillId="10" borderId="45" xfId="0" applyFont="1" applyFill="1" applyBorder="1" applyAlignment="1">
      <alignment horizontal="center" vertical="center" wrapText="1"/>
    </xf>
    <xf numFmtId="0" fontId="78" fillId="10" borderId="140" xfId="0" applyFont="1" applyFill="1" applyBorder="1" applyAlignment="1">
      <alignment horizontal="center" vertical="center" wrapText="1"/>
    </xf>
    <xf numFmtId="0" fontId="78" fillId="12" borderId="46" xfId="0" applyFont="1" applyFill="1" applyBorder="1" applyAlignment="1">
      <alignment horizontal="center" vertical="center" wrapText="1"/>
    </xf>
    <xf numFmtId="0" fontId="78" fillId="12" borderId="141" xfId="0" applyFont="1" applyFill="1" applyBorder="1" applyAlignment="1">
      <alignment horizontal="center" vertical="center" wrapText="1"/>
    </xf>
    <xf numFmtId="0" fontId="78" fillId="12" borderId="45" xfId="0" applyFont="1" applyFill="1" applyBorder="1" applyAlignment="1">
      <alignment horizontal="center" vertical="center" wrapText="1"/>
    </xf>
    <xf numFmtId="0" fontId="78" fillId="12" borderId="140" xfId="0" applyFont="1" applyFill="1" applyBorder="1" applyAlignment="1">
      <alignment horizontal="center" vertical="center" wrapText="1"/>
    </xf>
    <xf numFmtId="164" fontId="11" fillId="37" borderId="320" xfId="0" applyNumberFormat="1" applyFont="1" applyFill="1" applyBorder="1" applyAlignment="1" applyProtection="1">
      <alignment horizontal="center" vertical="center" wrapText="1"/>
      <protection hidden="1"/>
    </xf>
    <xf numFmtId="164" fontId="11" fillId="37" borderId="123" xfId="0" applyNumberFormat="1" applyFont="1" applyFill="1" applyBorder="1" applyAlignment="1" applyProtection="1">
      <alignment horizontal="center" vertical="center" wrapText="1"/>
      <protection hidden="1"/>
    </xf>
    <xf numFmtId="164" fontId="11" fillId="37" borderId="124" xfId="0" applyNumberFormat="1" applyFont="1" applyFill="1" applyBorder="1" applyAlignment="1" applyProtection="1">
      <alignment horizontal="center" vertical="center" wrapText="1"/>
      <protection hidden="1"/>
    </xf>
    <xf numFmtId="0" fontId="11" fillId="37" borderId="22" xfId="0" applyFont="1" applyFill="1" applyBorder="1" applyAlignment="1">
      <alignment horizontal="center" vertical="center" wrapText="1"/>
    </xf>
    <xf numFmtId="0" fontId="11" fillId="37" borderId="23" xfId="0" applyFont="1" applyFill="1" applyBorder="1" applyAlignment="1">
      <alignment horizontal="center" vertical="center" wrapText="1"/>
    </xf>
    <xf numFmtId="0" fontId="86" fillId="10" borderId="46" xfId="0" applyFont="1" applyFill="1" applyBorder="1" applyAlignment="1">
      <alignment horizontal="center" vertical="center" wrapText="1"/>
    </xf>
    <xf numFmtId="0" fontId="86" fillId="10" borderId="35" xfId="0" applyFont="1" applyFill="1" applyBorder="1" applyAlignment="1">
      <alignment horizontal="center" vertical="center" wrapText="1"/>
    </xf>
    <xf numFmtId="0" fontId="86" fillId="10" borderId="76" xfId="0" applyFont="1" applyFill="1" applyBorder="1" applyAlignment="1">
      <alignment horizontal="center" vertical="center" wrapText="1"/>
    </xf>
    <xf numFmtId="0" fontId="86" fillId="10" borderId="34" xfId="0" applyFont="1" applyFill="1" applyBorder="1" applyAlignment="1">
      <alignment horizontal="center" vertical="center" wrapText="1"/>
    </xf>
    <xf numFmtId="0" fontId="16" fillId="0" borderId="0" xfId="0" applyFont="1" applyAlignment="1">
      <alignment horizontal="center" vertical="center" wrapText="1"/>
    </xf>
    <xf numFmtId="0" fontId="60" fillId="0" borderId="0" xfId="0" applyFont="1" applyAlignment="1" applyProtection="1">
      <alignment horizontal="center" vertical="center"/>
      <protection hidden="1"/>
    </xf>
    <xf numFmtId="0" fontId="60" fillId="0" borderId="0" xfId="0" applyFont="1" applyAlignment="1" applyProtection="1">
      <alignment horizontal="center" vertical="center" wrapText="1"/>
      <protection hidden="1"/>
    </xf>
    <xf numFmtId="0" fontId="54" fillId="12" borderId="10" xfId="0" applyFont="1" applyFill="1" applyBorder="1" applyAlignment="1">
      <alignment horizontal="center" vertical="center" wrapText="1"/>
    </xf>
    <xf numFmtId="0" fontId="54" fillId="12" borderId="12" xfId="0" applyFont="1" applyFill="1" applyBorder="1" applyAlignment="1">
      <alignment horizontal="center" vertical="center" wrapText="1"/>
    </xf>
    <xf numFmtId="0" fontId="54" fillId="12" borderId="7" xfId="0" applyFont="1" applyFill="1" applyBorder="1" applyAlignment="1">
      <alignment horizontal="center" vertical="center" wrapText="1"/>
    </xf>
    <xf numFmtId="0" fontId="86" fillId="10" borderId="45" xfId="0" applyFont="1" applyFill="1" applyBorder="1" applyAlignment="1">
      <alignment horizontal="center" vertical="center" wrapText="1"/>
    </xf>
    <xf numFmtId="0" fontId="86" fillId="10" borderId="25" xfId="0" applyFont="1" applyFill="1" applyBorder="1" applyAlignment="1">
      <alignment horizontal="center" vertical="center" wrapText="1"/>
    </xf>
    <xf numFmtId="0" fontId="11" fillId="28" borderId="93" xfId="0" applyFont="1" applyFill="1" applyBorder="1" applyAlignment="1">
      <alignment horizontal="center" vertical="center"/>
    </xf>
    <xf numFmtId="0" fontId="11" fillId="28" borderId="94" xfId="0" applyFont="1" applyFill="1" applyBorder="1" applyAlignment="1">
      <alignment horizontal="center" vertical="center"/>
    </xf>
    <xf numFmtId="0" fontId="11" fillId="28" borderId="81" xfId="0" applyFont="1" applyFill="1" applyBorder="1" applyAlignment="1">
      <alignment horizontal="center" vertical="center"/>
    </xf>
    <xf numFmtId="0" fontId="11" fillId="28" borderId="95" xfId="0" applyFont="1" applyFill="1" applyBorder="1" applyAlignment="1">
      <alignment horizontal="center" vertical="center"/>
    </xf>
    <xf numFmtId="0" fontId="26" fillId="2" borderId="119" xfId="0" applyFont="1" applyFill="1" applyBorder="1" applyAlignment="1">
      <alignment horizontal="center" vertical="center"/>
    </xf>
    <xf numFmtId="0" fontId="26" fillId="2" borderId="78" xfId="0" applyFont="1" applyFill="1" applyBorder="1" applyAlignment="1">
      <alignment horizontal="center" vertical="center"/>
    </xf>
    <xf numFmtId="0" fontId="26" fillId="10" borderId="115" xfId="0" applyFont="1" applyFill="1" applyBorder="1" applyAlignment="1">
      <alignment horizontal="center" vertical="center" wrapText="1"/>
    </xf>
    <xf numFmtId="0" fontId="26" fillId="10" borderId="5" xfId="0" applyFont="1" applyFill="1" applyBorder="1" applyAlignment="1">
      <alignment horizontal="center" vertical="center" wrapText="1"/>
    </xf>
    <xf numFmtId="0" fontId="26" fillId="10" borderId="90" xfId="0" applyFont="1" applyFill="1" applyBorder="1" applyAlignment="1">
      <alignment horizontal="center" vertical="center" wrapText="1"/>
    </xf>
    <xf numFmtId="0" fontId="26" fillId="10" borderId="62" xfId="0" applyFont="1" applyFill="1" applyBorder="1" applyAlignment="1">
      <alignment horizontal="center" vertical="center" wrapText="1"/>
    </xf>
    <xf numFmtId="0" fontId="26" fillId="2" borderId="79" xfId="0" applyFont="1" applyFill="1" applyBorder="1" applyAlignment="1">
      <alignment horizontal="center" vertical="center"/>
    </xf>
    <xf numFmtId="0" fontId="26" fillId="2" borderId="118" xfId="0" applyFont="1" applyFill="1" applyBorder="1" applyAlignment="1">
      <alignment horizontal="center" vertical="center"/>
    </xf>
    <xf numFmtId="0" fontId="26" fillId="10" borderId="182" xfId="0" applyFont="1" applyFill="1" applyBorder="1" applyAlignment="1">
      <alignment horizontal="center" vertical="center" wrapText="1"/>
    </xf>
    <xf numFmtId="0" fontId="26" fillId="10" borderId="183" xfId="0" applyFont="1" applyFill="1" applyBorder="1" applyAlignment="1">
      <alignment horizontal="center" vertical="center" wrapText="1"/>
    </xf>
    <xf numFmtId="0" fontId="26" fillId="10" borderId="184" xfId="0" applyFont="1" applyFill="1" applyBorder="1" applyAlignment="1">
      <alignment horizontal="center" vertical="center" wrapText="1"/>
    </xf>
    <xf numFmtId="0" fontId="99" fillId="27" borderId="47" xfId="0" applyFont="1" applyFill="1" applyBorder="1" applyAlignment="1">
      <alignment horizontal="center" vertical="center" wrapText="1"/>
    </xf>
    <xf numFmtId="0" fontId="99" fillId="27" borderId="16" xfId="0" applyFont="1" applyFill="1" applyBorder="1" applyAlignment="1">
      <alignment horizontal="center" vertical="center" wrapText="1"/>
    </xf>
    <xf numFmtId="0" fontId="18" fillId="4" borderId="121" xfId="0" applyFont="1" applyFill="1" applyBorder="1" applyAlignment="1">
      <alignment horizontal="center" vertical="center" wrapText="1"/>
    </xf>
    <xf numFmtId="0" fontId="18" fillId="4" borderId="92" xfId="0" applyFont="1" applyFill="1" applyBorder="1" applyAlignment="1">
      <alignment horizontal="center" vertical="center" wrapText="1"/>
    </xf>
    <xf numFmtId="0" fontId="18" fillId="4" borderId="114" xfId="0" applyFont="1" applyFill="1" applyBorder="1" applyAlignment="1">
      <alignment horizontal="center" vertical="center" wrapText="1"/>
    </xf>
    <xf numFmtId="0" fontId="18" fillId="4" borderId="70" xfId="0" applyFont="1" applyFill="1" applyBorder="1" applyAlignment="1">
      <alignment horizontal="center" vertical="center" wrapText="1"/>
    </xf>
    <xf numFmtId="0" fontId="18" fillId="4" borderId="163" xfId="0" applyFont="1" applyFill="1" applyBorder="1" applyAlignment="1">
      <alignment horizontal="center" vertical="center" wrapText="1"/>
    </xf>
    <xf numFmtId="0" fontId="18" fillId="4" borderId="127" xfId="0" applyFont="1" applyFill="1" applyBorder="1" applyAlignment="1">
      <alignment horizontal="center" vertical="center" wrapText="1"/>
    </xf>
    <xf numFmtId="164" fontId="26" fillId="3" borderId="49" xfId="0" applyNumberFormat="1" applyFont="1" applyFill="1" applyBorder="1" applyAlignment="1">
      <alignment horizontal="center" vertical="center"/>
    </xf>
    <xf numFmtId="164" fontId="26" fillId="3" borderId="181" xfId="0" applyNumberFormat="1" applyFont="1" applyFill="1" applyBorder="1" applyAlignment="1">
      <alignment horizontal="center" vertical="center"/>
    </xf>
    <xf numFmtId="164" fontId="26" fillId="3" borderId="185" xfId="0" applyNumberFormat="1" applyFont="1" applyFill="1" applyBorder="1" applyAlignment="1">
      <alignment horizontal="center" vertical="center"/>
    </xf>
    <xf numFmtId="9" fontId="92" fillId="10" borderId="127" xfId="1" applyFont="1" applyFill="1" applyBorder="1" applyAlignment="1" applyProtection="1">
      <alignment horizontal="center" vertical="center" wrapText="1"/>
      <protection hidden="1"/>
    </xf>
    <xf numFmtId="0" fontId="92" fillId="4" borderId="153" xfId="0" applyFont="1" applyFill="1" applyBorder="1" applyAlignment="1" applyProtection="1">
      <alignment horizontal="center" vertical="center"/>
      <protection locked="0"/>
    </xf>
    <xf numFmtId="0" fontId="92" fillId="4" borderId="154" xfId="0" applyFont="1" applyFill="1" applyBorder="1" applyAlignment="1" applyProtection="1">
      <alignment horizontal="center" vertical="center"/>
      <protection locked="0"/>
    </xf>
    <xf numFmtId="0" fontId="92" fillId="4" borderId="155" xfId="0" applyFont="1" applyFill="1" applyBorder="1" applyAlignment="1" applyProtection="1">
      <alignment horizontal="center" vertical="center"/>
      <protection locked="0"/>
    </xf>
    <xf numFmtId="10" fontId="91" fillId="4" borderId="156" xfId="1" applyNumberFormat="1" applyFont="1" applyFill="1" applyBorder="1" applyAlignment="1" applyProtection="1">
      <alignment horizontal="center" vertical="center"/>
    </xf>
    <xf numFmtId="10" fontId="91" fillId="4" borderId="157" xfId="1" applyNumberFormat="1" applyFont="1" applyFill="1" applyBorder="1" applyAlignment="1" applyProtection="1">
      <alignment horizontal="center" vertical="center"/>
    </xf>
    <xf numFmtId="10" fontId="91" fillId="4" borderId="158" xfId="1" applyNumberFormat="1" applyFont="1" applyFill="1" applyBorder="1" applyAlignment="1" applyProtection="1">
      <alignment horizontal="center" vertical="center"/>
    </xf>
    <xf numFmtId="10" fontId="91" fillId="4" borderId="153" xfId="1" applyNumberFormat="1" applyFont="1" applyFill="1" applyBorder="1" applyAlignment="1" applyProtection="1">
      <alignment horizontal="center" vertical="center"/>
    </xf>
    <xf numFmtId="10" fontId="91" fillId="4" borderId="154" xfId="1" applyNumberFormat="1" applyFont="1" applyFill="1" applyBorder="1" applyAlignment="1" applyProtection="1">
      <alignment horizontal="center" vertical="center"/>
    </xf>
    <xf numFmtId="10" fontId="91" fillId="4" borderId="155" xfId="1" applyNumberFormat="1" applyFont="1" applyFill="1" applyBorder="1" applyAlignment="1" applyProtection="1">
      <alignment horizontal="center" vertical="center"/>
    </xf>
    <xf numFmtId="0" fontId="11" fillId="27" borderId="10" xfId="0" applyFont="1" applyFill="1" applyBorder="1" applyAlignment="1">
      <alignment horizontal="center" vertical="center" wrapText="1"/>
    </xf>
    <xf numFmtId="0" fontId="11" fillId="27" borderId="12" xfId="0" applyFont="1" applyFill="1" applyBorder="1" applyAlignment="1">
      <alignment horizontal="center" vertical="center" wrapText="1"/>
    </xf>
    <xf numFmtId="0" fontId="11" fillId="27" borderId="13" xfId="0" applyFont="1" applyFill="1" applyBorder="1" applyAlignment="1">
      <alignment horizontal="center" vertical="center" wrapText="1"/>
    </xf>
    <xf numFmtId="0" fontId="86" fillId="10" borderId="52" xfId="0" applyFont="1" applyFill="1" applyBorder="1" applyAlignment="1">
      <alignment horizontal="center" vertical="center" wrapText="1"/>
    </xf>
    <xf numFmtId="0" fontId="86" fillId="10" borderId="77"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0" xfId="0" applyFont="1" applyAlignment="1">
      <alignment horizontal="center" vertical="center"/>
    </xf>
    <xf numFmtId="0" fontId="28" fillId="0" borderId="21" xfId="0" applyFont="1" applyBorder="1" applyAlignment="1">
      <alignment horizontal="center" vertical="center"/>
    </xf>
    <xf numFmtId="0" fontId="25" fillId="0" borderId="0" xfId="0" applyFont="1" applyAlignment="1">
      <alignment horizontal="center" vertical="center"/>
    </xf>
    <xf numFmtId="0" fontId="0" fillId="0" borderId="0" xfId="0" applyAlignment="1">
      <alignment horizontal="center" vertical="center"/>
    </xf>
    <xf numFmtId="0" fontId="25" fillId="12" borderId="8" xfId="0" applyFont="1" applyFill="1" applyBorder="1" applyAlignment="1">
      <alignment horizontal="left" vertical="center" wrapText="1"/>
    </xf>
    <xf numFmtId="0" fontId="25" fillId="12" borderId="0" xfId="0" applyFont="1" applyFill="1" applyAlignment="1">
      <alignment horizontal="left" vertical="center" wrapText="1"/>
    </xf>
    <xf numFmtId="0" fontId="2" fillId="12" borderId="8" xfId="0" applyFont="1" applyFill="1" applyBorder="1" applyAlignment="1">
      <alignment horizontal="left" vertical="center" wrapText="1"/>
    </xf>
    <xf numFmtId="0" fontId="2" fillId="12" borderId="0" xfId="0" applyFont="1" applyFill="1" applyAlignment="1">
      <alignment horizontal="left" vertical="center" wrapText="1"/>
    </xf>
    <xf numFmtId="0" fontId="16" fillId="0" borderId="0" xfId="0" applyFont="1" applyAlignment="1">
      <alignment horizontal="left"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21" xfId="0" applyFont="1" applyBorder="1" applyAlignment="1">
      <alignment horizontal="center" vertical="center"/>
    </xf>
    <xf numFmtId="0" fontId="19" fillId="29" borderId="8" xfId="0" applyFont="1" applyFill="1" applyBorder="1" applyAlignment="1" applyProtection="1">
      <alignment horizontal="center" vertical="center"/>
      <protection locked="0"/>
    </xf>
    <xf numFmtId="0" fontId="19" fillId="29" borderId="0" xfId="0" applyFont="1" applyFill="1" applyAlignment="1" applyProtection="1">
      <alignment horizontal="center" vertical="center"/>
      <protection locked="0"/>
    </xf>
    <xf numFmtId="0" fontId="19" fillId="29" borderId="21" xfId="0" applyFont="1" applyFill="1" applyBorder="1" applyAlignment="1" applyProtection="1">
      <alignment horizontal="center" vertical="center"/>
      <protection locked="0"/>
    </xf>
    <xf numFmtId="0" fontId="23" fillId="0" borderId="8" xfId="0" applyFont="1" applyBorder="1" applyAlignment="1">
      <alignment horizontal="center" vertical="center"/>
    </xf>
    <xf numFmtId="0" fontId="23" fillId="0" borderId="0" xfId="0" applyFont="1" applyAlignment="1">
      <alignment horizontal="center" vertical="center"/>
    </xf>
    <xf numFmtId="0" fontId="23" fillId="0" borderId="21" xfId="0" applyFont="1" applyBorder="1" applyAlignment="1">
      <alignment horizontal="center" vertical="center"/>
    </xf>
    <xf numFmtId="0" fontId="21" fillId="0" borderId="0" xfId="0" applyFont="1" applyAlignment="1">
      <alignment horizontal="center" vertical="center" wrapText="1"/>
    </xf>
    <xf numFmtId="0" fontId="25" fillId="12" borderId="0" xfId="0" applyFont="1" applyFill="1" applyAlignment="1">
      <alignment horizontal="left" vertical="center"/>
    </xf>
    <xf numFmtId="0" fontId="21" fillId="0" borderId="8" xfId="0" applyFont="1" applyBorder="1" applyAlignment="1">
      <alignment horizontal="left" vertical="center"/>
    </xf>
    <xf numFmtId="0" fontId="21" fillId="0" borderId="0" xfId="0" applyFont="1" applyAlignment="1">
      <alignment horizontal="left" vertical="center"/>
    </xf>
    <xf numFmtId="0" fontId="16" fillId="0" borderId="8" xfId="0" applyFont="1" applyBorder="1" applyAlignment="1">
      <alignment horizontal="left" vertical="center"/>
    </xf>
    <xf numFmtId="0" fontId="13" fillId="11" borderId="11" xfId="0" applyFont="1" applyFill="1" applyBorder="1" applyAlignment="1">
      <alignment horizontal="center" vertical="center" wrapText="1"/>
    </xf>
    <xf numFmtId="0" fontId="13" fillId="11" borderId="25"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1" borderId="53" xfId="0" applyFont="1" applyFill="1" applyBorder="1" applyAlignment="1">
      <alignment horizontal="center" vertical="top" wrapText="1"/>
    </xf>
    <xf numFmtId="0" fontId="13" fillId="11" borderId="42" xfId="0" applyFont="1" applyFill="1" applyBorder="1" applyAlignment="1">
      <alignment horizontal="center" vertical="top" wrapText="1"/>
    </xf>
    <xf numFmtId="0" fontId="26" fillId="12" borderId="2" xfId="0" applyFont="1" applyFill="1" applyBorder="1" applyAlignment="1">
      <alignment horizontal="center" vertical="center" wrapText="1"/>
    </xf>
    <xf numFmtId="0" fontId="26" fillId="12" borderId="9" xfId="0" applyFont="1" applyFill="1" applyBorder="1" applyAlignment="1">
      <alignment horizontal="center" vertical="center" wrapText="1"/>
    </xf>
    <xf numFmtId="0" fontId="26" fillId="12" borderId="3" xfId="0" applyFont="1" applyFill="1" applyBorder="1" applyAlignment="1">
      <alignment horizontal="center" vertical="center" wrapText="1"/>
    </xf>
    <xf numFmtId="0" fontId="3" fillId="2" borderId="5" xfId="0" applyFont="1" applyFill="1" applyBorder="1" applyAlignment="1" applyProtection="1">
      <alignment horizontal="right" vertical="center"/>
      <protection locked="0"/>
    </xf>
    <xf numFmtId="0" fontId="3" fillId="2" borderId="24" xfId="0" applyFont="1" applyFill="1" applyBorder="1" applyAlignment="1" applyProtection="1">
      <alignment horizontal="right" vertical="center"/>
      <protection locked="0"/>
    </xf>
    <xf numFmtId="0" fontId="3" fillId="2" borderId="27" xfId="0" applyFont="1" applyFill="1" applyBorder="1" applyAlignment="1" applyProtection="1">
      <alignment horizontal="right" vertical="center"/>
      <protection locked="0"/>
    </xf>
    <xf numFmtId="0" fontId="11" fillId="12" borderId="50" xfId="0" applyFont="1" applyFill="1" applyBorder="1" applyAlignment="1">
      <alignment horizontal="center" vertical="center"/>
    </xf>
    <xf numFmtId="0" fontId="11" fillId="12" borderId="204" xfId="0" applyFont="1" applyFill="1" applyBorder="1" applyAlignment="1">
      <alignment horizontal="center" vertical="center"/>
    </xf>
    <xf numFmtId="0" fontId="11" fillId="9" borderId="50" xfId="0" applyFont="1" applyFill="1" applyBorder="1" applyAlignment="1">
      <alignment horizontal="center" vertical="center"/>
    </xf>
    <xf numFmtId="0" fontId="11" fillId="9" borderId="204" xfId="0" applyFont="1" applyFill="1" applyBorder="1" applyAlignment="1">
      <alignment horizontal="center" vertical="center"/>
    </xf>
    <xf numFmtId="0" fontId="53" fillId="10" borderId="14" xfId="0" applyFont="1" applyFill="1" applyBorder="1" applyAlignment="1" applyProtection="1">
      <alignment horizontal="center" vertical="center" wrapText="1"/>
      <protection locked="0"/>
    </xf>
    <xf numFmtId="0" fontId="53" fillId="10" borderId="1" xfId="0" applyFont="1" applyFill="1" applyBorder="1" applyAlignment="1" applyProtection="1">
      <alignment horizontal="center" vertical="center" wrapText="1"/>
      <protection locked="0"/>
    </xf>
    <xf numFmtId="0" fontId="16" fillId="44" borderId="10" xfId="0" applyFont="1" applyFill="1" applyBorder="1" applyAlignment="1">
      <alignment horizontal="center" vertical="center"/>
    </xf>
    <xf numFmtId="0" fontId="16" fillId="44" borderId="12" xfId="0" applyFont="1" applyFill="1" applyBorder="1" applyAlignment="1">
      <alignment horizontal="center" vertical="center"/>
    </xf>
    <xf numFmtId="0" fontId="16" fillId="44" borderId="13" xfId="0" applyFont="1" applyFill="1" applyBorder="1" applyAlignment="1">
      <alignment horizontal="center" vertical="center"/>
    </xf>
    <xf numFmtId="0" fontId="57" fillId="44" borderId="10" xfId="0" applyFont="1" applyFill="1" applyBorder="1" applyAlignment="1">
      <alignment horizontal="left" vertical="center" wrapText="1"/>
    </xf>
    <xf numFmtId="0" fontId="57" fillId="44" borderId="12" xfId="0" applyFont="1" applyFill="1" applyBorder="1" applyAlignment="1">
      <alignment horizontal="left" vertical="center" wrapText="1"/>
    </xf>
    <xf numFmtId="0" fontId="57" fillId="44" borderId="13" xfId="0" applyFont="1" applyFill="1" applyBorder="1" applyAlignment="1">
      <alignment horizontal="left" vertical="center" wrapText="1"/>
    </xf>
    <xf numFmtId="0" fontId="3" fillId="2" borderId="2" xfId="0" applyFont="1" applyFill="1" applyBorder="1" applyAlignment="1" applyProtection="1">
      <alignment horizontal="right" vertical="center"/>
      <protection locked="0"/>
    </xf>
    <xf numFmtId="0" fontId="16" fillId="6" borderId="0" xfId="0" applyFont="1" applyFill="1" applyAlignment="1">
      <alignment horizontal="left" vertical="center" wrapText="1"/>
    </xf>
    <xf numFmtId="0" fontId="57" fillId="6" borderId="0" xfId="0" applyFont="1" applyFill="1" applyAlignment="1">
      <alignment horizontal="left" vertical="center" wrapText="1"/>
    </xf>
    <xf numFmtId="0" fontId="11" fillId="12" borderId="10" xfId="0" applyFont="1" applyFill="1" applyBorder="1" applyAlignment="1">
      <alignment horizontal="center" vertical="center" wrapText="1"/>
    </xf>
    <xf numFmtId="0" fontId="11" fillId="12" borderId="12" xfId="0" applyFont="1" applyFill="1" applyBorder="1" applyAlignment="1">
      <alignment horizontal="center" vertical="center" wrapText="1"/>
    </xf>
    <xf numFmtId="0" fontId="11" fillId="12" borderId="13" xfId="0" applyFont="1" applyFill="1" applyBorder="1" applyAlignment="1">
      <alignment horizontal="center" vertical="center" wrapText="1"/>
    </xf>
    <xf numFmtId="0" fontId="11" fillId="26" borderId="10" xfId="0" applyFont="1" applyFill="1" applyBorder="1" applyAlignment="1">
      <alignment horizontal="center" vertical="center" wrapText="1"/>
    </xf>
    <xf numFmtId="0" fontId="11" fillId="26" borderId="12" xfId="0" applyFont="1" applyFill="1" applyBorder="1" applyAlignment="1">
      <alignment horizontal="center" vertical="center" wrapText="1"/>
    </xf>
    <xf numFmtId="0" fontId="11" fillId="26" borderId="13" xfId="0" applyFont="1" applyFill="1" applyBorder="1" applyAlignment="1">
      <alignment horizontal="center" vertical="center" wrapText="1"/>
    </xf>
    <xf numFmtId="0" fontId="53" fillId="10" borderId="25" xfId="0" applyFont="1" applyFill="1" applyBorder="1" applyAlignment="1" applyProtection="1">
      <alignment horizontal="center" vertical="center" wrapText="1"/>
      <protection locked="0"/>
    </xf>
    <xf numFmtId="0" fontId="3" fillId="2" borderId="96" xfId="0" applyFont="1" applyFill="1" applyBorder="1" applyAlignment="1" applyProtection="1">
      <alignment horizontal="right" vertical="center"/>
      <protection locked="0"/>
    </xf>
    <xf numFmtId="0" fontId="3" fillId="2" borderId="97" xfId="0" applyFont="1" applyFill="1" applyBorder="1" applyAlignment="1" applyProtection="1">
      <alignment horizontal="right" vertical="center"/>
      <protection locked="0"/>
    </xf>
    <xf numFmtId="0" fontId="3" fillId="2" borderId="305" xfId="0" applyFont="1" applyFill="1" applyBorder="1" applyAlignment="1" applyProtection="1">
      <alignment horizontal="right" vertical="center"/>
      <protection locked="0"/>
    </xf>
    <xf numFmtId="0" fontId="11" fillId="12" borderId="93" xfId="0" applyFont="1" applyFill="1" applyBorder="1" applyAlignment="1">
      <alignment horizontal="center" vertical="center" wrapText="1"/>
    </xf>
    <xf numFmtId="0" fontId="11" fillId="12" borderId="94" xfId="0" applyFont="1" applyFill="1" applyBorder="1" applyAlignment="1">
      <alignment horizontal="center" vertical="center"/>
    </xf>
    <xf numFmtId="0" fontId="11" fillId="12" borderId="95" xfId="0" applyFont="1" applyFill="1" applyBorder="1" applyAlignment="1">
      <alignment horizontal="center" vertical="center"/>
    </xf>
    <xf numFmtId="0" fontId="11" fillId="26" borderId="93" xfId="0" applyFont="1" applyFill="1" applyBorder="1" applyAlignment="1">
      <alignment horizontal="center" vertical="center"/>
    </xf>
    <xf numFmtId="0" fontId="11" fillId="26" borderId="94" xfId="0" applyFont="1" applyFill="1" applyBorder="1" applyAlignment="1">
      <alignment horizontal="center" vertical="center"/>
    </xf>
    <xf numFmtId="0" fontId="11" fillId="26" borderId="95" xfId="0" applyFont="1" applyFill="1" applyBorder="1" applyAlignment="1">
      <alignment horizontal="center" vertical="center"/>
    </xf>
    <xf numFmtId="0" fontId="3" fillId="2" borderId="184" xfId="0" applyFont="1" applyFill="1" applyBorder="1" applyAlignment="1">
      <alignment horizontal="right" vertical="center" wrapText="1"/>
    </xf>
    <xf numFmtId="0" fontId="3" fillId="2" borderId="315" xfId="0" applyFont="1" applyFill="1" applyBorder="1" applyAlignment="1">
      <alignment horizontal="right" vertical="center" wrapText="1"/>
    </xf>
    <xf numFmtId="0" fontId="3" fillId="2" borderId="184" xfId="0" applyFont="1" applyFill="1" applyBorder="1" applyAlignment="1">
      <alignment horizontal="center" vertical="center" wrapText="1"/>
    </xf>
    <xf numFmtId="0" fontId="3" fillId="2" borderId="315" xfId="0" applyFont="1" applyFill="1" applyBorder="1" applyAlignment="1">
      <alignment horizontal="center" vertical="center" wrapText="1"/>
    </xf>
    <xf numFmtId="0" fontId="3" fillId="2" borderId="316" xfId="0" applyFont="1" applyFill="1" applyBorder="1" applyAlignment="1">
      <alignment horizontal="center" vertical="center" wrapText="1"/>
    </xf>
    <xf numFmtId="166" fontId="3" fillId="2" borderId="118" xfId="0" applyNumberFormat="1" applyFont="1" applyFill="1" applyBorder="1" applyAlignment="1">
      <alignment horizontal="center" vertical="center" wrapText="1"/>
    </xf>
    <xf numFmtId="166" fontId="3" fillId="2" borderId="316" xfId="0" applyNumberFormat="1" applyFont="1" applyFill="1" applyBorder="1" applyAlignment="1">
      <alignment horizontal="center" vertical="center" wrapText="1"/>
    </xf>
    <xf numFmtId="0" fontId="59" fillId="6" borderId="0" xfId="0" applyFont="1" applyFill="1" applyAlignment="1">
      <alignment horizontal="left" vertical="center" wrapText="1"/>
    </xf>
    <xf numFmtId="0" fontId="11" fillId="12" borderId="94" xfId="0" applyFont="1" applyFill="1" applyBorder="1" applyAlignment="1">
      <alignment horizontal="center" vertical="center" wrapText="1"/>
    </xf>
    <xf numFmtId="0" fontId="11" fillId="12" borderId="95" xfId="0" applyFont="1" applyFill="1" applyBorder="1" applyAlignment="1">
      <alignment horizontal="center" vertical="center" wrapText="1"/>
    </xf>
    <xf numFmtId="0" fontId="11" fillId="26" borderId="93" xfId="0" applyFont="1" applyFill="1" applyBorder="1" applyAlignment="1">
      <alignment horizontal="center" vertical="center" wrapText="1"/>
    </xf>
    <xf numFmtId="0" fontId="11" fillId="26" borderId="94" xfId="0" applyFont="1" applyFill="1" applyBorder="1" applyAlignment="1">
      <alignment horizontal="center" vertical="center" wrapText="1"/>
    </xf>
    <xf numFmtId="0" fontId="11" fillId="26" borderId="95" xfId="0" applyFont="1" applyFill="1" applyBorder="1" applyAlignment="1">
      <alignment horizontal="center" vertical="center" wrapText="1"/>
    </xf>
    <xf numFmtId="0" fontId="53" fillId="10" borderId="275" xfId="0" applyFont="1" applyFill="1" applyBorder="1" applyAlignment="1">
      <alignment horizontal="center" vertical="center" wrapText="1"/>
    </xf>
    <xf numFmtId="0" fontId="53" fillId="10" borderId="115" xfId="0" applyFont="1" applyFill="1" applyBorder="1" applyAlignment="1">
      <alignment horizontal="center" vertical="center" wrapText="1"/>
    </xf>
    <xf numFmtId="0" fontId="53" fillId="10" borderId="277" xfId="0" applyFont="1" applyFill="1" applyBorder="1" applyAlignment="1">
      <alignment horizontal="center" vertical="center" wrapText="1"/>
    </xf>
    <xf numFmtId="0" fontId="53" fillId="10" borderId="287" xfId="0" applyFont="1" applyFill="1" applyBorder="1" applyAlignment="1">
      <alignment horizontal="center" vertical="center" wrapText="1"/>
    </xf>
    <xf numFmtId="0" fontId="53" fillId="10" borderId="283" xfId="0" applyFont="1" applyFill="1" applyBorder="1" applyAlignment="1">
      <alignment horizontal="center" vertical="center" wrapText="1"/>
    </xf>
    <xf numFmtId="0" fontId="53" fillId="9" borderId="277" xfId="0" applyFont="1" applyFill="1" applyBorder="1" applyAlignment="1">
      <alignment horizontal="center" vertical="center" wrapText="1"/>
    </xf>
    <xf numFmtId="0" fontId="53" fillId="9" borderId="287" xfId="0" applyFont="1" applyFill="1" applyBorder="1" applyAlignment="1">
      <alignment horizontal="center" vertical="center" wrapText="1"/>
    </xf>
    <xf numFmtId="0" fontId="53" fillId="9" borderId="283" xfId="0" applyFont="1" applyFill="1" applyBorder="1" applyAlignment="1">
      <alignment horizontal="center" vertical="center" wrapText="1"/>
    </xf>
    <xf numFmtId="0" fontId="0" fillId="2" borderId="118" xfId="0" applyFill="1" applyBorder="1" applyAlignment="1">
      <alignment horizontal="center" vertical="center" wrapText="1"/>
    </xf>
    <xf numFmtId="0" fontId="0" fillId="2" borderId="316" xfId="0" applyFill="1" applyBorder="1" applyAlignment="1">
      <alignment horizontal="center" vertical="center" wrapText="1"/>
    </xf>
    <xf numFmtId="0" fontId="11" fillId="12" borderId="317" xfId="0" applyFont="1" applyFill="1" applyBorder="1" applyAlignment="1">
      <alignment horizontal="center" vertical="center" wrapText="1"/>
    </xf>
    <xf numFmtId="0" fontId="11" fillId="12" borderId="318" xfId="0" applyFont="1" applyFill="1" applyBorder="1" applyAlignment="1">
      <alignment horizontal="center" vertical="center" wrapText="1"/>
    </xf>
    <xf numFmtId="0" fontId="11" fillId="12" borderId="319" xfId="0" applyFont="1" applyFill="1" applyBorder="1" applyAlignment="1">
      <alignment horizontal="center" vertical="center" wrapText="1"/>
    </xf>
    <xf numFmtId="0" fontId="53" fillId="10" borderId="106" xfId="0" applyFont="1" applyFill="1" applyBorder="1" applyAlignment="1">
      <alignment horizontal="center" vertical="center" wrapText="1"/>
    </xf>
    <xf numFmtId="168" fontId="5" fillId="6" borderId="11" xfId="101" applyNumberFormat="1" applyFont="1" applyFill="1" applyBorder="1" applyAlignment="1">
      <alignment horizontal="center" vertical="center" wrapText="1"/>
    </xf>
    <xf numFmtId="168" fontId="5" fillId="6" borderId="25" xfId="101" applyNumberFormat="1" applyFont="1" applyFill="1" applyBorder="1" applyAlignment="1">
      <alignment horizontal="center" vertical="center" wrapText="1"/>
    </xf>
    <xf numFmtId="168" fontId="5" fillId="6" borderId="14" xfId="101" applyNumberFormat="1" applyFont="1" applyFill="1" applyBorder="1" applyAlignment="1">
      <alignment horizontal="center" vertical="center" wrapText="1"/>
    </xf>
    <xf numFmtId="0" fontId="11" fillId="26" borderId="6" xfId="0" applyFont="1" applyFill="1" applyBorder="1" applyAlignment="1">
      <alignment horizontal="center" vertical="center" wrapText="1"/>
    </xf>
    <xf numFmtId="0" fontId="11" fillId="26" borderId="7" xfId="0" applyFont="1" applyFill="1" applyBorder="1" applyAlignment="1">
      <alignment horizontal="center" vertical="center" wrapText="1"/>
    </xf>
    <xf numFmtId="0" fontId="11" fillId="26" borderId="20" xfId="0" applyFont="1" applyFill="1" applyBorder="1" applyAlignment="1">
      <alignment horizontal="center" vertical="center" wrapText="1"/>
    </xf>
    <xf numFmtId="0" fontId="11" fillId="12" borderId="6" xfId="0" applyFont="1" applyFill="1" applyBorder="1" applyAlignment="1">
      <alignment horizontal="center" vertical="center" wrapText="1"/>
    </xf>
    <xf numFmtId="0" fontId="11" fillId="12" borderId="7" xfId="0" applyFont="1" applyFill="1" applyBorder="1" applyAlignment="1">
      <alignment horizontal="center" vertical="center" wrapText="1"/>
    </xf>
    <xf numFmtId="0" fontId="24" fillId="11" borderId="193" xfId="0" applyFont="1" applyFill="1" applyBorder="1" applyAlignment="1" applyProtection="1">
      <alignment horizontal="right" vertical="center" wrapText="1"/>
      <protection locked="0"/>
    </xf>
    <xf numFmtId="0" fontId="24" fillId="11" borderId="181" xfId="0" applyFont="1" applyFill="1" applyBorder="1" applyAlignment="1" applyProtection="1">
      <alignment horizontal="right" vertical="center" wrapText="1"/>
      <protection locked="0"/>
    </xf>
    <xf numFmtId="0" fontId="24" fillId="11" borderId="43" xfId="0" applyFont="1" applyFill="1" applyBorder="1" applyAlignment="1" applyProtection="1">
      <alignment horizontal="right" vertical="center" wrapText="1"/>
      <protection locked="0"/>
    </xf>
    <xf numFmtId="0" fontId="53" fillId="11" borderId="193" xfId="0" applyFont="1" applyFill="1" applyBorder="1" applyAlignment="1" applyProtection="1">
      <alignment horizontal="right" vertical="center" wrapText="1"/>
      <protection locked="0"/>
    </xf>
    <xf numFmtId="0" fontId="53" fillId="11" borderId="181" xfId="0" applyFont="1" applyFill="1" applyBorder="1" applyAlignment="1" applyProtection="1">
      <alignment horizontal="right" vertical="center" wrapText="1"/>
      <protection locked="0"/>
    </xf>
    <xf numFmtId="0" fontId="53" fillId="11" borderId="43" xfId="0" applyFont="1" applyFill="1" applyBorder="1" applyAlignment="1" applyProtection="1">
      <alignment horizontal="right" vertical="center" wrapText="1"/>
      <protection locked="0"/>
    </xf>
    <xf numFmtId="0" fontId="5" fillId="11" borderId="17" xfId="0" applyFont="1" applyFill="1" applyBorder="1" applyAlignment="1" applyProtection="1">
      <alignment horizontal="center" vertical="center" wrapText="1"/>
      <protection locked="0"/>
    </xf>
    <xf numFmtId="0" fontId="5" fillId="11" borderId="34" xfId="0" applyFont="1" applyFill="1" applyBorder="1" applyAlignment="1" applyProtection="1">
      <alignment horizontal="center" vertical="center" wrapText="1"/>
      <protection locked="0"/>
    </xf>
    <xf numFmtId="0" fontId="5" fillId="11" borderId="33" xfId="0" applyFont="1" applyFill="1" applyBorder="1" applyAlignment="1" applyProtection="1">
      <alignment horizontal="center" vertical="center" wrapText="1"/>
      <protection locked="0"/>
    </xf>
    <xf numFmtId="0" fontId="11" fillId="26" borderId="8" xfId="0" applyFont="1" applyFill="1" applyBorder="1" applyAlignment="1">
      <alignment horizontal="center" vertical="center" wrapText="1"/>
    </xf>
    <xf numFmtId="0" fontId="11" fillId="26" borderId="0" xfId="0" applyFont="1" applyFill="1" applyAlignment="1">
      <alignment horizontal="center" vertical="center" wrapText="1"/>
    </xf>
    <xf numFmtId="0" fontId="98" fillId="0" borderId="0" xfId="0" applyFont="1" applyAlignment="1">
      <alignment horizontal="center" vertical="center" wrapText="1"/>
    </xf>
    <xf numFmtId="0" fontId="98" fillId="8" borderId="148" xfId="0" applyFont="1" applyFill="1" applyBorder="1" applyAlignment="1">
      <alignment horizontal="center" vertical="center" wrapText="1"/>
    </xf>
    <xf numFmtId="0" fontId="98" fillId="8" borderId="176" xfId="0" applyFont="1" applyFill="1" applyBorder="1" applyAlignment="1">
      <alignment horizontal="center" vertical="center" wrapText="1"/>
    </xf>
    <xf numFmtId="168" fontId="98" fillId="8" borderId="70" xfId="0" applyNumberFormat="1" applyFont="1" applyFill="1" applyBorder="1" applyAlignment="1">
      <alignment horizontal="center" vertical="center" wrapText="1"/>
    </xf>
    <xf numFmtId="168" fontId="98" fillId="8" borderId="127" xfId="0" applyNumberFormat="1" applyFont="1" applyFill="1" applyBorder="1" applyAlignment="1">
      <alignment horizontal="center" vertical="center" wrapText="1"/>
    </xf>
    <xf numFmtId="9" fontId="26" fillId="8" borderId="70" xfId="1" applyFont="1" applyFill="1" applyBorder="1" applyAlignment="1" applyProtection="1">
      <alignment horizontal="center" vertical="center" wrapText="1"/>
      <protection hidden="1"/>
    </xf>
    <xf numFmtId="9" fontId="26" fillId="8" borderId="127" xfId="1" applyFont="1" applyFill="1" applyBorder="1" applyAlignment="1" applyProtection="1">
      <alignment horizontal="center" vertical="center" wrapText="1"/>
      <protection hidden="1"/>
    </xf>
    <xf numFmtId="0" fontId="26" fillId="9" borderId="70" xfId="0" applyFont="1" applyFill="1" applyBorder="1" applyAlignment="1" applyProtection="1">
      <alignment horizontal="center" vertical="center" wrapText="1"/>
      <protection hidden="1"/>
    </xf>
    <xf numFmtId="168" fontId="100" fillId="38" borderId="70" xfId="0" applyNumberFormat="1" applyFont="1" applyFill="1" applyBorder="1" applyAlignment="1">
      <alignment horizontal="center" vertical="center" wrapText="1"/>
    </xf>
    <xf numFmtId="168" fontId="100" fillId="38" borderId="133" xfId="0" applyNumberFormat="1" applyFont="1" applyFill="1" applyBorder="1" applyAlignment="1">
      <alignment horizontal="center" vertical="center" wrapText="1"/>
    </xf>
    <xf numFmtId="0" fontId="98" fillId="9" borderId="70" xfId="0" applyFont="1" applyFill="1" applyBorder="1" applyAlignment="1">
      <alignment horizontal="center" vertical="center" wrapText="1"/>
    </xf>
    <xf numFmtId="0" fontId="98" fillId="8" borderId="70" xfId="0" applyFont="1" applyFill="1" applyBorder="1" applyAlignment="1">
      <alignment horizontal="center" vertical="center" wrapText="1"/>
    </xf>
    <xf numFmtId="0" fontId="98" fillId="8" borderId="133" xfId="0" applyFont="1" applyFill="1" applyBorder="1" applyAlignment="1">
      <alignment horizontal="center" vertical="center" wrapText="1"/>
    </xf>
    <xf numFmtId="168" fontId="100" fillId="41" borderId="70" xfId="0" applyNumberFormat="1" applyFont="1" applyFill="1" applyBorder="1" applyAlignment="1">
      <alignment horizontal="center" vertical="center" wrapText="1"/>
    </xf>
    <xf numFmtId="20" fontId="26" fillId="9" borderId="71" xfId="0" applyNumberFormat="1" applyFont="1" applyFill="1" applyBorder="1" applyAlignment="1">
      <alignment horizontal="center" vertical="center" wrapText="1"/>
    </xf>
    <xf numFmtId="20" fontId="26" fillId="9" borderId="73" xfId="0" applyNumberFormat="1" applyFont="1" applyFill="1" applyBorder="1" applyAlignment="1">
      <alignment horizontal="center" vertical="center" wrapText="1"/>
    </xf>
    <xf numFmtId="20" fontId="26" fillId="9" borderId="114" xfId="0" applyNumberFormat="1" applyFont="1" applyFill="1" applyBorder="1" applyAlignment="1">
      <alignment horizontal="center" vertical="center" wrapText="1"/>
    </xf>
    <xf numFmtId="0" fontId="26" fillId="8" borderId="127" xfId="0" applyFont="1" applyFill="1" applyBorder="1" applyAlignment="1" applyProtection="1">
      <alignment horizontal="center" vertical="center" wrapText="1"/>
      <protection hidden="1"/>
    </xf>
    <xf numFmtId="0" fontId="26" fillId="8" borderId="128" xfId="0" applyFont="1" applyFill="1" applyBorder="1" applyAlignment="1" applyProtection="1">
      <alignment horizontal="center" vertical="center" wrapText="1"/>
      <protection hidden="1"/>
    </xf>
    <xf numFmtId="0" fontId="26" fillId="8" borderId="165" xfId="0" applyFont="1" applyFill="1" applyBorder="1" applyAlignment="1" applyProtection="1">
      <alignment horizontal="center" vertical="center" wrapText="1"/>
      <protection hidden="1"/>
    </xf>
    <xf numFmtId="0" fontId="26" fillId="8" borderId="166" xfId="0" applyFont="1" applyFill="1" applyBorder="1" applyAlignment="1" applyProtection="1">
      <alignment horizontal="center" vertical="center" wrapText="1"/>
      <protection hidden="1"/>
    </xf>
    <xf numFmtId="168" fontId="100" fillId="38" borderId="203" xfId="0" applyNumberFormat="1" applyFont="1" applyFill="1" applyBorder="1" applyAlignment="1">
      <alignment horizontal="center" vertical="center" wrapText="1"/>
    </xf>
    <xf numFmtId="168" fontId="100" fillId="38" borderId="194" xfId="0" applyNumberFormat="1" applyFont="1" applyFill="1" applyBorder="1" applyAlignment="1">
      <alignment horizontal="center" vertical="center" wrapText="1"/>
    </xf>
    <xf numFmtId="168" fontId="100" fillId="38" borderId="197" xfId="0" applyNumberFormat="1" applyFont="1" applyFill="1" applyBorder="1" applyAlignment="1">
      <alignment horizontal="center" vertical="center" wrapText="1"/>
    </xf>
    <xf numFmtId="0" fontId="26" fillId="8" borderId="173" xfId="0" applyFont="1" applyFill="1" applyBorder="1" applyAlignment="1" applyProtection="1">
      <alignment horizontal="center" vertical="center" wrapText="1"/>
      <protection hidden="1"/>
    </xf>
    <xf numFmtId="0" fontId="26" fillId="8" borderId="174" xfId="0" applyFont="1" applyFill="1" applyBorder="1" applyAlignment="1" applyProtection="1">
      <alignment horizontal="center" vertical="center" wrapText="1"/>
      <protection hidden="1"/>
    </xf>
    <xf numFmtId="20" fontId="100" fillId="41" borderId="111" xfId="0" applyNumberFormat="1" applyFont="1" applyFill="1" applyBorder="1" applyAlignment="1">
      <alignment horizontal="center" vertical="center" wrapText="1"/>
    </xf>
    <xf numFmtId="20" fontId="100" fillId="41" borderId="159" xfId="0" applyNumberFormat="1" applyFont="1" applyFill="1" applyBorder="1" applyAlignment="1">
      <alignment horizontal="center" vertical="center" wrapText="1"/>
    </xf>
    <xf numFmtId="20" fontId="100" fillId="41" borderId="161" xfId="0" applyNumberFormat="1" applyFont="1" applyFill="1" applyBorder="1" applyAlignment="1">
      <alignment horizontal="center" vertical="center" wrapText="1"/>
    </xf>
    <xf numFmtId="0" fontId="97" fillId="4" borderId="145" xfId="0" applyFont="1" applyFill="1" applyBorder="1" applyAlignment="1" applyProtection="1">
      <alignment horizontal="center" vertical="center"/>
      <protection hidden="1"/>
    </xf>
    <xf numFmtId="0" fontId="97" fillId="4" borderId="143" xfId="0" applyFont="1" applyFill="1" applyBorder="1" applyAlignment="1" applyProtection="1">
      <alignment horizontal="center" vertical="center"/>
      <protection hidden="1"/>
    </xf>
    <xf numFmtId="0" fontId="97" fillId="4" borderId="150" xfId="0" applyFont="1" applyFill="1" applyBorder="1" applyAlignment="1" applyProtection="1">
      <alignment horizontal="center" vertical="center"/>
      <protection hidden="1"/>
    </xf>
    <xf numFmtId="10" fontId="83" fillId="4" borderId="145" xfId="1" applyNumberFormat="1" applyFont="1" applyFill="1" applyBorder="1" applyAlignment="1" applyProtection="1">
      <alignment horizontal="center" vertical="center"/>
      <protection hidden="1"/>
    </xf>
    <xf numFmtId="10" fontId="83" fillId="4" borderId="70" xfId="1" applyNumberFormat="1" applyFont="1" applyFill="1" applyBorder="1" applyAlignment="1" applyProtection="1">
      <alignment horizontal="center" vertical="center"/>
      <protection hidden="1"/>
    </xf>
    <xf numFmtId="10" fontId="83" fillId="4" borderId="150" xfId="1" applyNumberFormat="1" applyFont="1" applyFill="1" applyBorder="1" applyAlignment="1" applyProtection="1">
      <alignment horizontal="center" vertical="center"/>
      <protection hidden="1"/>
    </xf>
    <xf numFmtId="0" fontId="83" fillId="6" borderId="204" xfId="0" applyFont="1" applyFill="1" applyBorder="1" applyAlignment="1" applyProtection="1">
      <alignment horizontal="center" vertical="center"/>
      <protection hidden="1"/>
    </xf>
    <xf numFmtId="0" fontId="83" fillId="6" borderId="205" xfId="0" applyFont="1" applyFill="1" applyBorder="1" applyAlignment="1" applyProtection="1">
      <alignment horizontal="center" vertical="center"/>
      <protection hidden="1"/>
    </xf>
    <xf numFmtId="0" fontId="83" fillId="6" borderId="175" xfId="0" applyFont="1" applyFill="1" applyBorder="1" applyAlignment="1" applyProtection="1">
      <alignment horizontal="center" vertical="center"/>
      <protection hidden="1"/>
    </xf>
    <xf numFmtId="0" fontId="98" fillId="38" borderId="0" xfId="0" applyFont="1" applyFill="1" applyAlignment="1">
      <alignment horizontal="center" vertical="center" wrapText="1"/>
    </xf>
    <xf numFmtId="0" fontId="83" fillId="39" borderId="0" xfId="0" applyFont="1" applyFill="1" applyAlignment="1">
      <alignment horizontal="center" vertical="center" wrapText="1"/>
    </xf>
    <xf numFmtId="168" fontId="100" fillId="38" borderId="131" xfId="0" applyNumberFormat="1" applyFont="1" applyFill="1" applyBorder="1" applyAlignment="1">
      <alignment horizontal="center" vertical="center" wrapText="1"/>
    </xf>
    <xf numFmtId="0" fontId="100" fillId="40" borderId="129" xfId="0" applyFont="1" applyFill="1" applyBorder="1" applyAlignment="1">
      <alignment horizontal="center" vertical="center" wrapText="1"/>
    </xf>
    <xf numFmtId="0" fontId="100" fillId="40" borderId="0" xfId="0" applyFont="1" applyFill="1" applyAlignment="1">
      <alignment horizontal="center" vertical="center" wrapText="1"/>
    </xf>
    <xf numFmtId="0" fontId="20" fillId="26" borderId="93" xfId="0" applyFont="1" applyFill="1" applyBorder="1" applyAlignment="1">
      <alignment horizontal="center" vertical="center" wrapText="1"/>
    </xf>
    <xf numFmtId="0" fontId="20" fillId="26" borderId="94" xfId="0" applyFont="1" applyFill="1" applyBorder="1" applyAlignment="1">
      <alignment horizontal="center" vertical="center" wrapText="1"/>
    </xf>
    <xf numFmtId="0" fontId="20" fillId="26" borderId="95" xfId="0" applyFont="1" applyFill="1" applyBorder="1" applyAlignment="1">
      <alignment horizontal="center" vertical="center" wrapText="1"/>
    </xf>
    <xf numFmtId="0" fontId="54" fillId="33" borderId="99" xfId="0" applyFont="1" applyFill="1" applyBorder="1" applyAlignment="1" applyProtection="1">
      <alignment horizontal="center" vertical="center" wrapText="1"/>
      <protection locked="0"/>
    </xf>
    <xf numFmtId="0" fontId="54" fillId="33" borderId="0" xfId="0" applyFont="1" applyFill="1" applyAlignment="1" applyProtection="1">
      <alignment horizontal="center" vertical="center" wrapText="1"/>
      <protection locked="0"/>
    </xf>
    <xf numFmtId="0" fontId="54" fillId="33" borderId="100" xfId="0" applyFont="1" applyFill="1" applyBorder="1" applyAlignment="1" applyProtection="1">
      <alignment horizontal="center" vertical="center" wrapText="1"/>
      <protection locked="0"/>
    </xf>
    <xf numFmtId="0" fontId="16" fillId="12" borderId="93" xfId="0" applyFont="1" applyFill="1" applyBorder="1" applyAlignment="1">
      <alignment horizontal="left" vertical="center" wrapText="1"/>
    </xf>
    <xf numFmtId="0" fontId="16" fillId="12" borderId="94" xfId="0" applyFont="1" applyFill="1" applyBorder="1" applyAlignment="1">
      <alignment horizontal="left" vertical="center" wrapText="1"/>
    </xf>
    <xf numFmtId="0" fontId="16" fillId="12" borderId="95" xfId="0" applyFont="1" applyFill="1" applyBorder="1" applyAlignment="1">
      <alignment horizontal="left" vertical="center" wrapText="1"/>
    </xf>
    <xf numFmtId="0" fontId="16" fillId="12" borderId="80" xfId="0" applyFont="1" applyFill="1" applyBorder="1" applyAlignment="1">
      <alignment horizontal="left" vertical="center" wrapText="1"/>
    </xf>
    <xf numFmtId="0" fontId="16" fillId="12" borderId="81" xfId="0" applyFont="1" applyFill="1" applyBorder="1" applyAlignment="1">
      <alignment horizontal="left" vertical="center" wrapText="1"/>
    </xf>
    <xf numFmtId="0" fontId="16" fillId="12" borderId="82" xfId="0" applyFont="1" applyFill="1" applyBorder="1" applyAlignment="1">
      <alignment horizontal="left" vertical="center" wrapText="1"/>
    </xf>
    <xf numFmtId="0" fontId="68" fillId="0" borderId="81" xfId="0" applyFont="1" applyBorder="1" applyAlignment="1">
      <alignment horizontal="left" vertical="center" wrapText="1"/>
    </xf>
    <xf numFmtId="0" fontId="23" fillId="0" borderId="80" xfId="0" applyFont="1" applyBorder="1" applyAlignment="1">
      <alignment horizontal="center" vertical="center" wrapText="1"/>
    </xf>
    <xf numFmtId="0" fontId="23" fillId="0" borderId="81" xfId="0" applyFont="1" applyBorder="1" applyAlignment="1">
      <alignment horizontal="center" vertical="center" wrapText="1"/>
    </xf>
    <xf numFmtId="0" fontId="23" fillId="0" borderId="82" xfId="0" applyFont="1" applyBorder="1" applyAlignment="1">
      <alignment horizontal="center" vertical="center" wrapText="1"/>
    </xf>
    <xf numFmtId="0" fontId="26" fillId="8" borderId="99" xfId="0" applyFont="1" applyFill="1" applyBorder="1" applyAlignment="1">
      <alignment horizontal="center" vertical="center" wrapText="1"/>
    </xf>
    <xf numFmtId="0" fontId="26" fillId="8" borderId="0" xfId="0" applyFont="1" applyFill="1" applyAlignment="1">
      <alignment horizontal="center" vertical="center" wrapText="1"/>
    </xf>
    <xf numFmtId="0" fontId="26" fillId="8" borderId="100" xfId="0" applyFont="1" applyFill="1" applyBorder="1" applyAlignment="1">
      <alignment horizontal="center" vertical="center" wrapText="1"/>
    </xf>
    <xf numFmtId="0" fontId="28" fillId="0" borderId="99" xfId="0" applyFont="1" applyBorder="1" applyAlignment="1">
      <alignment horizontal="center" vertical="center" wrapText="1"/>
    </xf>
    <xf numFmtId="0" fontId="28" fillId="0" borderId="0" xfId="0" applyFont="1" applyAlignment="1">
      <alignment horizontal="center" vertical="center" wrapText="1"/>
    </xf>
    <xf numFmtId="0" fontId="28" fillId="0" borderId="100" xfId="0" applyFont="1" applyBorder="1" applyAlignment="1">
      <alignment horizontal="center" vertical="center" wrapText="1"/>
    </xf>
    <xf numFmtId="0" fontId="71" fillId="0" borderId="96" xfId="0" applyFont="1" applyBorder="1" applyAlignment="1">
      <alignment horizontal="center" vertical="center" wrapText="1"/>
    </xf>
    <xf numFmtId="0" fontId="71" fillId="0" borderId="97" xfId="0" applyFont="1" applyBorder="1" applyAlignment="1">
      <alignment horizontal="center" vertical="center" wrapText="1"/>
    </xf>
    <xf numFmtId="0" fontId="71" fillId="0" borderId="98" xfId="0" applyFont="1" applyBorder="1" applyAlignment="1">
      <alignment horizontal="center" vertical="center" wrapText="1"/>
    </xf>
    <xf numFmtId="0" fontId="67" fillId="0" borderId="0" xfId="0" applyFont="1" applyAlignment="1">
      <alignment horizontal="center" vertical="center" wrapText="1"/>
    </xf>
    <xf numFmtId="0" fontId="26" fillId="9" borderId="80" xfId="0" applyFont="1" applyFill="1" applyBorder="1" applyAlignment="1">
      <alignment horizontal="center" vertical="center" wrapText="1"/>
    </xf>
    <xf numFmtId="0" fontId="26" fillId="9" borderId="101" xfId="0" applyFont="1" applyFill="1" applyBorder="1" applyAlignment="1">
      <alignment horizontal="center" vertical="center" wrapText="1"/>
    </xf>
    <xf numFmtId="0" fontId="26" fillId="8" borderId="93" xfId="0" applyFont="1" applyFill="1" applyBorder="1" applyAlignment="1">
      <alignment horizontal="center" vertical="center" wrapText="1"/>
    </xf>
    <xf numFmtId="0" fontId="26" fillId="8" borderId="94" xfId="0" applyFont="1" applyFill="1" applyBorder="1" applyAlignment="1">
      <alignment horizontal="center" vertical="center" wrapText="1"/>
    </xf>
    <xf numFmtId="0" fontId="26" fillId="8" borderId="95" xfId="0" applyFont="1" applyFill="1" applyBorder="1" applyAlignment="1">
      <alignment horizontal="center" vertical="center" wrapText="1"/>
    </xf>
    <xf numFmtId="0" fontId="20" fillId="6" borderId="0" xfId="0" applyFont="1" applyFill="1" applyAlignment="1">
      <alignment horizontal="center" vertical="center" wrapText="1"/>
    </xf>
    <xf numFmtId="0" fontId="26" fillId="6" borderId="0" xfId="0" applyFont="1" applyFill="1" applyAlignment="1">
      <alignment horizontal="center" vertical="center" wrapText="1"/>
    </xf>
    <xf numFmtId="0" fontId="17" fillId="6" borderId="0" xfId="0" applyFont="1" applyFill="1" applyAlignment="1">
      <alignment horizontal="center" vertical="center" wrapText="1"/>
    </xf>
    <xf numFmtId="0" fontId="74" fillId="4" borderId="44" xfId="0" applyFont="1" applyFill="1" applyBorder="1" applyAlignment="1">
      <alignment horizontal="center" vertical="center" wrapText="1"/>
    </xf>
    <xf numFmtId="0" fontId="74" fillId="4" borderId="1" xfId="0" applyFont="1" applyFill="1" applyBorder="1" applyAlignment="1">
      <alignment horizontal="center" vertical="center" wrapText="1"/>
    </xf>
    <xf numFmtId="0" fontId="74" fillId="4" borderId="31" xfId="0" applyFont="1" applyFill="1" applyBorder="1" applyAlignment="1">
      <alignment horizontal="center" vertical="center" wrapText="1"/>
    </xf>
    <xf numFmtId="0" fontId="0" fillId="6" borderId="0" xfId="0" applyFill="1" applyAlignment="1">
      <alignment horizontal="center" vertical="center" wrapText="1"/>
    </xf>
    <xf numFmtId="0" fontId="26" fillId="8" borderId="10" xfId="0" applyFont="1" applyFill="1" applyBorder="1" applyAlignment="1">
      <alignment horizontal="center" vertical="center" wrapText="1"/>
    </xf>
    <xf numFmtId="0" fontId="26" fillId="8" borderId="12" xfId="0" applyFont="1" applyFill="1" applyBorder="1" applyAlignment="1">
      <alignment horizontal="center" vertical="center" wrapText="1"/>
    </xf>
    <xf numFmtId="0" fontId="26" fillId="8" borderId="13" xfId="0" applyFont="1" applyFill="1" applyBorder="1" applyAlignment="1">
      <alignment horizontal="center" vertical="center" wrapText="1"/>
    </xf>
    <xf numFmtId="0" fontId="72" fillId="7" borderId="44" xfId="0" applyFont="1" applyFill="1" applyBorder="1" applyAlignment="1">
      <alignment horizontal="center" vertical="center" wrapText="1"/>
    </xf>
    <xf numFmtId="0" fontId="72" fillId="7" borderId="1" xfId="0" applyFont="1" applyFill="1" applyBorder="1" applyAlignment="1">
      <alignment horizontal="center" vertical="center" wrapText="1"/>
    </xf>
    <xf numFmtId="0" fontId="72" fillId="7" borderId="31" xfId="0" applyFont="1" applyFill="1" applyBorder="1" applyAlignment="1">
      <alignment horizontal="center" vertical="center" wrapText="1"/>
    </xf>
    <xf numFmtId="9" fontId="74" fillId="7" borderId="44" xfId="1" applyFont="1" applyFill="1" applyBorder="1" applyAlignment="1">
      <alignment horizontal="center" vertical="center" wrapText="1"/>
    </xf>
    <xf numFmtId="9" fontId="74" fillId="7" borderId="1" xfId="1" applyFont="1" applyFill="1" applyBorder="1" applyAlignment="1">
      <alignment horizontal="center" vertical="center" wrapText="1"/>
    </xf>
    <xf numFmtId="9" fontId="74" fillId="7" borderId="31" xfId="1" applyFont="1" applyFill="1" applyBorder="1" applyAlignment="1">
      <alignment horizontal="center" vertical="center" wrapText="1"/>
    </xf>
    <xf numFmtId="0" fontId="73" fillId="36" borderId="75" xfId="0" applyFont="1" applyFill="1" applyBorder="1" applyAlignment="1">
      <alignment horizontal="center" vertical="center" wrapText="1"/>
    </xf>
    <xf numFmtId="0" fontId="73" fillId="36" borderId="7" xfId="0" applyFont="1" applyFill="1" applyBorder="1" applyAlignment="1">
      <alignment horizontal="center" vertical="center" wrapText="1"/>
    </xf>
    <xf numFmtId="0" fontId="73" fillId="36" borderId="91" xfId="0" applyFont="1" applyFill="1" applyBorder="1" applyAlignment="1">
      <alignment horizontal="center" vertical="center" wrapText="1"/>
    </xf>
    <xf numFmtId="0" fontId="27" fillId="2" borderId="10" xfId="0" applyFont="1" applyFill="1" applyBorder="1" applyAlignment="1">
      <alignment horizontal="right" vertical="center" wrapText="1"/>
    </xf>
    <xf numFmtId="0" fontId="27" fillId="2" borderId="12" xfId="0" applyFont="1" applyFill="1" applyBorder="1" applyAlignment="1">
      <alignment horizontal="right" vertical="center" wrapText="1"/>
    </xf>
    <xf numFmtId="0" fontId="27" fillId="2" borderId="108" xfId="0" applyFont="1" applyFill="1" applyBorder="1" applyAlignment="1">
      <alignment horizontal="right" vertical="center" wrapText="1"/>
    </xf>
    <xf numFmtId="0" fontId="26" fillId="8" borderId="26"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8" borderId="19" xfId="0" applyFont="1" applyFill="1" applyBorder="1" applyAlignment="1">
      <alignment horizontal="center" vertical="center" wrapText="1"/>
    </xf>
    <xf numFmtId="0" fontId="73" fillId="36" borderId="10" xfId="0" applyFont="1" applyFill="1" applyBorder="1" applyAlignment="1">
      <alignment horizontal="center" vertical="center" wrapText="1"/>
    </xf>
    <xf numFmtId="0" fontId="73" fillId="36" borderId="12" xfId="0" applyFont="1" applyFill="1" applyBorder="1" applyAlignment="1">
      <alignment horizontal="center" vertical="center" wrapText="1"/>
    </xf>
    <xf numFmtId="0" fontId="73" fillId="36" borderId="13" xfId="0" applyFont="1" applyFill="1" applyBorder="1" applyAlignment="1">
      <alignment horizontal="center" vertical="center" wrapText="1"/>
    </xf>
    <xf numFmtId="0" fontId="73" fillId="36" borderId="142" xfId="0" applyFont="1" applyFill="1" applyBorder="1" applyAlignment="1">
      <alignment horizontal="center" vertical="center" wrapText="1"/>
    </xf>
    <xf numFmtId="0" fontId="73" fillId="36" borderId="108" xfId="0" applyFont="1" applyFill="1" applyBorder="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12B3A64B-4B43-488D-8F01-54A23555BC28}"/>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69">
    <dxf>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ill>
        <patternFill>
          <bgColor rgb="FF00B050"/>
        </patternFill>
      </fill>
    </dxf>
    <dxf>
      <font>
        <color theme="0"/>
      </font>
      <fill>
        <patternFill>
          <bgColor rgb="FFC0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rgb="FFFF0000"/>
      </font>
      <fill>
        <patternFill>
          <bgColor rgb="FFFFFF00"/>
        </patternFill>
      </fill>
    </dxf>
    <dxf>
      <font>
        <b/>
        <i val="0"/>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C0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FF0000"/>
      </font>
      <fill>
        <patternFill>
          <bgColor rgb="FFFFFF00"/>
        </patternFill>
      </fill>
    </dxf>
    <dxf>
      <font>
        <b/>
        <i val="0"/>
        <color theme="0"/>
      </font>
      <fill>
        <patternFill>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color rgb="FFFF0000"/>
      </font>
      <fill>
        <patternFill>
          <bgColor rgb="FFFFFF00"/>
        </patternFill>
      </fill>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color theme="0"/>
      </font>
      <fill>
        <patternFill>
          <fgColor auto="1"/>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9"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diagonalUp="0" diagonalDown="0">
        <left style="medium">
          <color indexed="64"/>
        </left>
        <right style="medium">
          <color indexed="64"/>
        </right>
        <top style="medium">
          <color indexed="64"/>
        </top>
        <bottom style="medium">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9"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diagonalUp="0" diagonalDown="0">
        <left style="medium">
          <color indexed="64"/>
        </left>
        <right style="medium">
          <color indexed="64"/>
        </right>
        <top style="medium">
          <color indexed="64"/>
        </top>
        <bottom style="medium">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4D7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sv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image" Target="../media/image1.png"/><Relationship Id="rId6" Type="http://schemas.openxmlformats.org/officeDocument/2006/relationships/image" Target="../media/image8.png"/><Relationship Id="rId5" Type="http://schemas.openxmlformats.org/officeDocument/2006/relationships/image" Target="../media/image7.svg"/><Relationship Id="rId4" Type="http://schemas.openxmlformats.org/officeDocument/2006/relationships/image" Target="../media/image6.png"/><Relationship Id="rId9" Type="http://schemas.openxmlformats.org/officeDocument/2006/relationships/image" Target="../media/image11.sv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133351</xdr:colOff>
      <xdr:row>0</xdr:row>
      <xdr:rowOff>76200</xdr:rowOff>
    </xdr:from>
    <xdr:to>
      <xdr:col>3</xdr:col>
      <xdr:colOff>416719</xdr:colOff>
      <xdr:row>7</xdr:row>
      <xdr:rowOff>121082</xdr:rowOff>
    </xdr:to>
    <xdr:pic>
      <xdr:nvPicPr>
        <xdr:cNvPr id="3" name="Image 2">
          <a:extLst>
            <a:ext uri="{FF2B5EF4-FFF2-40B4-BE49-F238E27FC236}">
              <a16:creationId xmlns:a16="http://schemas.microsoft.com/office/drawing/2014/main" id="{EECB5CFE-9E7C-4A52-9241-8E61C122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5351" y="76200"/>
          <a:ext cx="1807368" cy="137838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821690</xdr:colOff>
      <xdr:row>2</xdr:row>
      <xdr:rowOff>557306</xdr:rowOff>
    </xdr:to>
    <xdr:pic>
      <xdr:nvPicPr>
        <xdr:cNvPr id="2" name="Image 1">
          <a:extLst>
            <a:ext uri="{FF2B5EF4-FFF2-40B4-BE49-F238E27FC236}">
              <a16:creationId xmlns:a16="http://schemas.microsoft.com/office/drawing/2014/main" id="{7F50E54A-5EB6-8F41-9456-1E65594C2D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85925" cy="1241009"/>
        </a:xfrm>
        <a:prstGeom prst="rect">
          <a:avLst/>
        </a:prstGeom>
      </xdr:spPr>
    </xdr:pic>
    <xdr:clientData/>
  </xdr:twoCellAnchor>
  <xdr:twoCellAnchor editAs="oneCell">
    <xdr:from>
      <xdr:col>0</xdr:col>
      <xdr:colOff>0</xdr:colOff>
      <xdr:row>12</xdr:row>
      <xdr:rowOff>1301073</xdr:rowOff>
    </xdr:from>
    <xdr:to>
      <xdr:col>1</xdr:col>
      <xdr:colOff>633186</xdr:colOff>
      <xdr:row>14</xdr:row>
      <xdr:rowOff>633813</xdr:rowOff>
    </xdr:to>
    <xdr:pic>
      <xdr:nvPicPr>
        <xdr:cNvPr id="3" name="Graphique 2" descr="Badge 1 avec un remplissage uni">
          <a:extLst>
            <a:ext uri="{FF2B5EF4-FFF2-40B4-BE49-F238E27FC236}">
              <a16:creationId xmlns:a16="http://schemas.microsoft.com/office/drawing/2014/main" id="{7408AD18-455A-5840-AE4F-12B76431EE6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6038846"/>
          <a:ext cx="1415217" cy="1576483"/>
        </a:xfrm>
        <a:prstGeom prst="rect">
          <a:avLst/>
        </a:prstGeom>
      </xdr:spPr>
    </xdr:pic>
    <xdr:clientData/>
  </xdr:twoCellAnchor>
  <xdr:twoCellAnchor editAs="oneCell">
    <xdr:from>
      <xdr:col>11</xdr:col>
      <xdr:colOff>2410454</xdr:colOff>
      <xdr:row>13</xdr:row>
      <xdr:rowOff>192513</xdr:rowOff>
    </xdr:from>
    <xdr:to>
      <xdr:col>12</xdr:col>
      <xdr:colOff>820563</xdr:colOff>
      <xdr:row>15</xdr:row>
      <xdr:rowOff>100026</xdr:rowOff>
    </xdr:to>
    <xdr:pic>
      <xdr:nvPicPr>
        <xdr:cNvPr id="4" name="Graphique 7" descr="Badge avec un remplissage uni">
          <a:extLst>
            <a:ext uri="{FF2B5EF4-FFF2-40B4-BE49-F238E27FC236}">
              <a16:creationId xmlns:a16="http://schemas.microsoft.com/office/drawing/2014/main" id="{DB9D5285-A8DD-0D4F-BA9C-3F241174E16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36134103" y="16385013"/>
          <a:ext cx="1292082" cy="1386016"/>
        </a:xfrm>
        <a:prstGeom prst="rect">
          <a:avLst/>
        </a:prstGeom>
      </xdr:spPr>
    </xdr:pic>
    <xdr:clientData/>
  </xdr:twoCellAnchor>
  <xdr:twoCellAnchor editAs="oneCell">
    <xdr:from>
      <xdr:col>0</xdr:col>
      <xdr:colOff>45893</xdr:colOff>
      <xdr:row>20</xdr:row>
      <xdr:rowOff>1338215</xdr:rowOff>
    </xdr:from>
    <xdr:to>
      <xdr:col>1</xdr:col>
      <xdr:colOff>533303</xdr:colOff>
      <xdr:row>22</xdr:row>
      <xdr:rowOff>403466</xdr:rowOff>
    </xdr:to>
    <xdr:pic>
      <xdr:nvPicPr>
        <xdr:cNvPr id="5" name="Graphique 4" descr="Badge 4 avec un remplissage uni">
          <a:extLst>
            <a:ext uri="{FF2B5EF4-FFF2-40B4-BE49-F238E27FC236}">
              <a16:creationId xmlns:a16="http://schemas.microsoft.com/office/drawing/2014/main" id="{4625A8EC-9F7A-4E4F-8671-258CB2B7529B}"/>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5893" y="29081942"/>
          <a:ext cx="1284046" cy="1318520"/>
        </a:xfrm>
        <a:prstGeom prst="rect">
          <a:avLst/>
        </a:prstGeom>
      </xdr:spPr>
    </xdr:pic>
    <xdr:clientData/>
  </xdr:twoCellAnchor>
  <xdr:twoCellAnchor editAs="oneCell">
    <xdr:from>
      <xdr:col>20</xdr:col>
      <xdr:colOff>2575755</xdr:colOff>
      <xdr:row>13</xdr:row>
      <xdr:rowOff>108591</xdr:rowOff>
    </xdr:from>
    <xdr:to>
      <xdr:col>21</xdr:col>
      <xdr:colOff>1064841</xdr:colOff>
      <xdr:row>15</xdr:row>
      <xdr:rowOff>78750</xdr:rowOff>
    </xdr:to>
    <xdr:pic>
      <xdr:nvPicPr>
        <xdr:cNvPr id="6" name="Graphique 15" descr="Badge 3 avec un remplissage uni">
          <a:extLst>
            <a:ext uri="{FF2B5EF4-FFF2-40B4-BE49-F238E27FC236}">
              <a16:creationId xmlns:a16="http://schemas.microsoft.com/office/drawing/2014/main" id="{6B88884F-4A4A-0046-9D37-F1A29282885F}"/>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62248593" y="16301091"/>
          <a:ext cx="1372329" cy="14632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C069E47B-5C50-CB4E-924E-01356D2B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921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602665</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390524</xdr:colOff>
      <xdr:row>2</xdr:row>
      <xdr:rowOff>409187</xdr:rowOff>
    </xdr:to>
    <xdr:pic>
      <xdr:nvPicPr>
        <xdr:cNvPr id="2" name="Image 1">
          <a:extLst>
            <a:ext uri="{FF2B5EF4-FFF2-40B4-BE49-F238E27FC236}">
              <a16:creationId xmlns:a16="http://schemas.microsoft.com/office/drawing/2014/main" id="{18C8985F-67E9-46E0-B1E3-C02AB0147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206499" cy="88754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446019</xdr:colOff>
      <xdr:row>4</xdr:row>
      <xdr:rowOff>183248</xdr:rowOff>
    </xdr:to>
    <xdr:pic>
      <xdr:nvPicPr>
        <xdr:cNvPr id="3" name="Image 1">
          <a:extLst>
            <a:ext uri="{FF2B5EF4-FFF2-40B4-BE49-F238E27FC236}">
              <a16:creationId xmlns:a16="http://schemas.microsoft.com/office/drawing/2014/main" id="{ABDAABBB-0663-4F4C-A5C2-C47561AA69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73383" cy="875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15875</xdr:rowOff>
    </xdr:from>
    <xdr:to>
      <xdr:col>1</xdr:col>
      <xdr:colOff>444137</xdr:colOff>
      <xdr:row>4</xdr:row>
      <xdr:rowOff>902184</xdr:rowOff>
    </xdr:to>
    <xdr:pic>
      <xdr:nvPicPr>
        <xdr:cNvPr id="3" name="Image 1">
          <a:extLst>
            <a:ext uri="{FF2B5EF4-FFF2-40B4-BE49-F238E27FC236}">
              <a16:creationId xmlns:a16="http://schemas.microsoft.com/office/drawing/2014/main" id="{92414BF8-7D5F-4C0F-858A-42C633D86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806700"/>
          <a:ext cx="1130300" cy="8875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1</xdr:col>
      <xdr:colOff>416033</xdr:colOff>
      <xdr:row>4</xdr:row>
      <xdr:rowOff>888818</xdr:rowOff>
    </xdr:to>
    <xdr:pic>
      <xdr:nvPicPr>
        <xdr:cNvPr id="3" name="Image 1">
          <a:extLst>
            <a:ext uri="{FF2B5EF4-FFF2-40B4-BE49-F238E27FC236}">
              <a16:creationId xmlns:a16="http://schemas.microsoft.com/office/drawing/2014/main" id="{E004D96E-7CDB-4509-8161-4A5A57950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90725"/>
          <a:ext cx="1206608" cy="9165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1178351</xdr:colOff>
      <xdr:row>1</xdr:row>
      <xdr:rowOff>1366</xdr:rowOff>
    </xdr:to>
    <xdr:pic>
      <xdr:nvPicPr>
        <xdr:cNvPr id="4" name="Image 3">
          <a:extLst>
            <a:ext uri="{FF2B5EF4-FFF2-40B4-BE49-F238E27FC236}">
              <a16:creationId xmlns:a16="http://schemas.microsoft.com/office/drawing/2014/main" id="{94F1E6F7-E321-4179-BD41-7B92A32EFF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78351" cy="88016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625679</xdr:colOff>
      <xdr:row>0</xdr:row>
      <xdr:rowOff>527050</xdr:rowOff>
    </xdr:to>
    <xdr:pic>
      <xdr:nvPicPr>
        <xdr:cNvPr id="2" name="Image 3">
          <a:extLst>
            <a:ext uri="{FF2B5EF4-FFF2-40B4-BE49-F238E27FC236}">
              <a16:creationId xmlns:a16="http://schemas.microsoft.com/office/drawing/2014/main" id="{1C33DDF5-4164-4B1E-80A0-9C3FFAAC24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1" y="12700"/>
          <a:ext cx="581228" cy="5143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1316704</xdr:colOff>
      <xdr:row>1</xdr:row>
      <xdr:rowOff>2119</xdr:rowOff>
    </xdr:to>
    <xdr:pic>
      <xdr:nvPicPr>
        <xdr:cNvPr id="4" name="Image 3">
          <a:extLst>
            <a:ext uri="{FF2B5EF4-FFF2-40B4-BE49-F238E27FC236}">
              <a16:creationId xmlns:a16="http://schemas.microsoft.com/office/drawing/2014/main" id="{1178668E-7F79-4006-BA0E-D5940311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28134" cy="1012896"/>
        </a:xfrm>
        <a:prstGeom prst="rect">
          <a:avLst/>
        </a:prstGeom>
      </xdr:spPr>
    </xdr:pic>
    <xdr:clientData/>
  </xdr:twoCellAnchor>
  <xdr:twoCellAnchor editAs="oneCell">
    <xdr:from>
      <xdr:col>0</xdr:col>
      <xdr:colOff>0</xdr:colOff>
      <xdr:row>0</xdr:row>
      <xdr:rowOff>0</xdr:rowOff>
    </xdr:from>
    <xdr:to>
      <xdr:col>0</xdr:col>
      <xdr:colOff>1331309</xdr:colOff>
      <xdr:row>1</xdr:row>
      <xdr:rowOff>2119</xdr:rowOff>
    </xdr:to>
    <xdr:pic>
      <xdr:nvPicPr>
        <xdr:cNvPr id="2" name="Image 3">
          <a:extLst>
            <a:ext uri="{FF2B5EF4-FFF2-40B4-BE49-F238E27FC236}">
              <a16:creationId xmlns:a16="http://schemas.microsoft.com/office/drawing/2014/main" id="{8887FDAE-172E-4A4E-8BE7-060316EF48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31309" cy="1021294"/>
        </a:xfrm>
        <a:prstGeom prst="rect">
          <a:avLst/>
        </a:prstGeom>
      </xdr:spPr>
    </xdr:pic>
    <xdr:clientData/>
  </xdr:twoCellAnchor>
  <xdr:twoCellAnchor editAs="oneCell">
    <xdr:from>
      <xdr:col>12</xdr:col>
      <xdr:colOff>935789</xdr:colOff>
      <xdr:row>8</xdr:row>
      <xdr:rowOff>1403684</xdr:rowOff>
    </xdr:from>
    <xdr:to>
      <xdr:col>12</xdr:col>
      <xdr:colOff>1862418</xdr:colOff>
      <xdr:row>9</xdr:row>
      <xdr:rowOff>701423</xdr:rowOff>
    </xdr:to>
    <xdr:pic>
      <xdr:nvPicPr>
        <xdr:cNvPr id="5" name="Graphique 4" descr="Flèches de chevron avec un remplissage uni">
          <a:extLst>
            <a:ext uri="{FF2B5EF4-FFF2-40B4-BE49-F238E27FC236}">
              <a16:creationId xmlns:a16="http://schemas.microsoft.com/office/drawing/2014/main" id="{0A6D0674-3571-AB48-9EAD-CCD5B51860F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2311052" y="9992895"/>
          <a:ext cx="926629" cy="90194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81F739D-0C30-429F-9AA3-409DB216ADF6}" name="Table1" displayName="Table1" ref="A2:E13" totalsRowShown="0" headerRowDxfId="68" headerRowBorderDxfId="67" tableBorderDxfId="66" totalsRowBorderDxfId="65">
  <autoFilter ref="A2:E13" xr:uid="{A81F739D-0C30-429F-9AA3-409DB216ADF6}"/>
  <tableColumns count="5">
    <tableColumn id="6" xr3:uid="{9195A48A-3B2C-4DA2-AB45-5D9984EE46E9}" name="Nom du marché" dataDxfId="64"/>
    <tableColumn id="8" xr3:uid="{533AB8BF-688C-41D9-B989-3487863B95B4}" name="Pièces transmises de marchés " dataDxfId="63"/>
    <tableColumn id="10" xr3:uid="{6B44E110-3013-4E80-833B-82B06E5E37AA}" name="Date du marché" dataDxfId="62"/>
    <tableColumn id="9" xr3:uid="{4D554678-BFC0-46DF-8EF3-6B7F88B890D3}" name="Montant HT du marché " dataDxfId="61"/>
    <tableColumn id="7" xr3:uid="{93033738-FB0E-447E-8D3A-ED49E065C7E2}" name="Le marché est-il lié à une dépense couverte par une OCS ?" dataDxfId="6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C099EC9-A5F7-40D1-9F56-A7702E938779}" name="Table13" displayName="Table13" ref="F2:J13" totalsRowShown="0" headerRowDxfId="59" headerRowBorderDxfId="58" tableBorderDxfId="57" totalsRowBorderDxfId="56">
  <autoFilter ref="F2:J13" xr:uid="{1C099EC9-A5F7-40D1-9F56-A7702E938779}"/>
  <tableColumns count="5">
    <tableColumn id="6" xr3:uid="{1DCB50E9-4ACD-475C-BE6E-586231578721}" name="Nom du marché" dataDxfId="55"/>
    <tableColumn id="8" xr3:uid="{6021E21F-57E9-430D-8457-25F3A9736061}" name="Pièces transmises de marchés " dataDxfId="54"/>
    <tableColumn id="10" xr3:uid="{8031ADB3-ABE8-4F2D-B473-1E38B0B5AEDB}" name="Date du marché" dataDxfId="53"/>
    <tableColumn id="9" xr3:uid="{FA6926B0-19D5-4682-8177-0DF2BF129D1E}" name="Montant HT du marché " dataDxfId="52"/>
    <tableColumn id="7" xr3:uid="{A402B436-C946-4232-8C1D-689A4F935320}" name="Le marché est-il lié à une dépense couverte par une OCS ?" dataDxfId="5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EAAE-43B2-456A-A8C2-FCAD246C52E9}">
  <sheetPr codeName="Feuil2">
    <pageSetUpPr fitToPage="1"/>
  </sheetPr>
  <dimension ref="A1:X32"/>
  <sheetViews>
    <sheetView showGridLines="0" zoomScale="75" zoomScaleNormal="55" workbookViewId="0">
      <selection activeCell="E43" sqref="E43"/>
    </sheetView>
  </sheetViews>
  <sheetFormatPr baseColWidth="10" defaultColWidth="11.5" defaultRowHeight="15"/>
  <cols>
    <col min="1" max="9" width="11.5" style="1"/>
    <col min="10" max="10" width="16.5" style="1" customWidth="1"/>
    <col min="11" max="16384" width="11.5" style="1"/>
  </cols>
  <sheetData>
    <row r="1" spans="1:24">
      <c r="A1" s="11"/>
      <c r="B1" s="12"/>
      <c r="C1" s="12"/>
      <c r="D1" s="12"/>
      <c r="E1" s="12"/>
      <c r="F1" s="12"/>
      <c r="G1" s="12"/>
      <c r="H1" s="12"/>
      <c r="I1" s="12"/>
      <c r="J1" s="12"/>
      <c r="K1" s="12"/>
      <c r="L1" s="12"/>
      <c r="M1" s="12"/>
      <c r="N1" s="12"/>
      <c r="O1" s="12"/>
      <c r="P1" s="12"/>
      <c r="Q1" s="12"/>
      <c r="R1" s="12"/>
      <c r="S1" s="12"/>
      <c r="T1" s="12"/>
      <c r="U1" s="12"/>
      <c r="V1" s="12"/>
      <c r="W1" s="12"/>
      <c r="X1" s="13"/>
    </row>
    <row r="2" spans="1:24">
      <c r="A2" s="14"/>
      <c r="X2" s="15"/>
    </row>
    <row r="3" spans="1:24">
      <c r="A3" s="14"/>
      <c r="X3" s="15"/>
    </row>
    <row r="4" spans="1:24">
      <c r="A4" s="14"/>
      <c r="X4" s="15"/>
    </row>
    <row r="5" spans="1:24">
      <c r="A5" s="14"/>
      <c r="X5" s="15"/>
    </row>
    <row r="6" spans="1:24">
      <c r="A6" s="14"/>
      <c r="X6" s="15"/>
    </row>
    <row r="7" spans="1:24">
      <c r="A7" s="14"/>
      <c r="V7" s="1046"/>
      <c r="W7" s="1046"/>
      <c r="X7" s="15"/>
    </row>
    <row r="8" spans="1:24" ht="21">
      <c r="A8" s="1058" t="s">
        <v>0</v>
      </c>
      <c r="B8" s="1059"/>
      <c r="C8" s="1059"/>
      <c r="D8" s="1059"/>
      <c r="E8" s="1059"/>
      <c r="F8" s="1059"/>
      <c r="G8" s="1059"/>
      <c r="H8" s="1059"/>
      <c r="I8" s="1059"/>
      <c r="J8" s="1059"/>
      <c r="K8" s="1059"/>
      <c r="L8" s="1059"/>
      <c r="M8" s="1059"/>
      <c r="N8" s="1059"/>
      <c r="O8" s="1059"/>
      <c r="P8" s="1059"/>
      <c r="Q8" s="1059"/>
      <c r="R8" s="1059"/>
      <c r="S8" s="1059"/>
      <c r="T8" s="1059"/>
      <c r="U8" s="1059"/>
      <c r="V8" s="1059"/>
      <c r="W8" s="1059"/>
      <c r="X8" s="1060"/>
    </row>
    <row r="9" spans="1:24" ht="21">
      <c r="A9" s="1055" t="s">
        <v>1</v>
      </c>
      <c r="B9" s="1056"/>
      <c r="C9" s="1056"/>
      <c r="D9" s="1056"/>
      <c r="E9" s="1056"/>
      <c r="F9" s="1056"/>
      <c r="G9" s="1056"/>
      <c r="H9" s="1056"/>
      <c r="I9" s="1056"/>
      <c r="J9" s="1056"/>
      <c r="K9" s="1056"/>
      <c r="L9" s="1056"/>
      <c r="M9" s="1056"/>
      <c r="N9" s="1056"/>
      <c r="O9" s="1056"/>
      <c r="P9" s="1056"/>
      <c r="Q9" s="1056"/>
      <c r="R9" s="1056"/>
      <c r="S9" s="1056"/>
      <c r="T9" s="1056"/>
      <c r="U9" s="1056"/>
      <c r="V9" s="1056"/>
      <c r="W9" s="1056"/>
      <c r="X9" s="1057"/>
    </row>
    <row r="10" spans="1:24" ht="21">
      <c r="A10" s="1055" t="s">
        <v>2</v>
      </c>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7"/>
    </row>
    <row r="11" spans="1:24" ht="21">
      <c r="A11" s="1055" t="s">
        <v>3</v>
      </c>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7"/>
    </row>
    <row r="12" spans="1:24" ht="21">
      <c r="A12" s="1042" t="s">
        <v>4</v>
      </c>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4"/>
    </row>
    <row r="13" spans="1:24" ht="29">
      <c r="A13" s="1052" t="s">
        <v>5</v>
      </c>
      <c r="B13" s="1053"/>
      <c r="C13" s="1053"/>
      <c r="D13" s="1053"/>
      <c r="E13" s="1053"/>
      <c r="F13" s="1053"/>
      <c r="G13" s="1053"/>
      <c r="H13" s="1053"/>
      <c r="I13" s="1053"/>
      <c r="J13" s="1053"/>
      <c r="K13" s="1053"/>
      <c r="L13" s="1053"/>
      <c r="M13" s="1053"/>
      <c r="N13" s="1053"/>
      <c r="O13" s="1053"/>
      <c r="P13" s="1053"/>
      <c r="Q13" s="1053"/>
      <c r="R13" s="1053"/>
      <c r="S13" s="1053"/>
      <c r="T13" s="1053"/>
      <c r="U13" s="1053"/>
      <c r="V13" s="1053"/>
      <c r="W13" s="1053"/>
      <c r="X13" s="1054"/>
    </row>
    <row r="14" spans="1:24" ht="29">
      <c r="A14" s="20"/>
      <c r="B14" s="21"/>
      <c r="C14" s="21"/>
      <c r="D14" s="21"/>
      <c r="E14" s="21"/>
      <c r="F14" s="21"/>
      <c r="G14" s="21"/>
      <c r="H14" s="21"/>
      <c r="I14" s="21"/>
      <c r="J14" s="21"/>
      <c r="K14" s="1045" t="s">
        <v>6</v>
      </c>
      <c r="L14" s="1045"/>
      <c r="M14" s="1045"/>
      <c r="N14" s="21"/>
      <c r="O14" s="21"/>
      <c r="P14" s="21"/>
      <c r="Q14" s="21"/>
      <c r="R14" s="21"/>
      <c r="S14" s="21"/>
      <c r="T14" s="21"/>
      <c r="U14" s="21"/>
      <c r="V14" s="21"/>
      <c r="W14" s="21"/>
      <c r="X14" s="22"/>
    </row>
    <row r="15" spans="1:24">
      <c r="A15" s="14"/>
      <c r="X15" s="15"/>
    </row>
    <row r="16" spans="1:24" ht="35.25" customHeight="1">
      <c r="A16" s="14"/>
      <c r="B16" s="1061" t="s">
        <v>7</v>
      </c>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5"/>
    </row>
    <row r="17" spans="1:24">
      <c r="A17" s="14"/>
      <c r="X17" s="15"/>
    </row>
    <row r="18" spans="1:24" ht="19">
      <c r="A18" s="14"/>
      <c r="B18" s="1051" t="s">
        <v>8</v>
      </c>
      <c r="C18" s="1051"/>
      <c r="D18" s="1051"/>
      <c r="E18" s="1051"/>
      <c r="F18" s="1051"/>
      <c r="G18" s="1051"/>
      <c r="H18" s="1051"/>
      <c r="I18" s="1051"/>
      <c r="J18" s="1051"/>
      <c r="K18" s="1051"/>
      <c r="L18" s="1051"/>
      <c r="M18" s="1051"/>
      <c r="N18" s="1051"/>
      <c r="O18" s="1051"/>
      <c r="P18" s="1051"/>
      <c r="Q18" s="1051"/>
      <c r="R18" s="1051"/>
      <c r="S18" s="1051"/>
      <c r="T18" s="1051"/>
      <c r="U18" s="1051"/>
      <c r="V18" s="1051"/>
      <c r="W18" s="1051"/>
      <c r="X18" s="15"/>
    </row>
    <row r="19" spans="1:24" ht="72" customHeight="1">
      <c r="A19" s="14"/>
      <c r="B19" s="1047" t="s">
        <v>9</v>
      </c>
      <c r="C19" s="1062"/>
      <c r="D19" s="1062"/>
      <c r="E19" s="1062"/>
      <c r="F19" s="1062"/>
      <c r="G19" s="1062"/>
      <c r="H19" s="1062"/>
      <c r="I19" s="1062"/>
      <c r="J19" s="1062"/>
      <c r="K19" s="1062"/>
      <c r="L19" s="1062"/>
      <c r="M19" s="1062"/>
      <c r="N19" s="1062"/>
      <c r="O19" s="1062"/>
      <c r="P19" s="1062"/>
      <c r="Q19" s="1062"/>
      <c r="R19" s="1062"/>
      <c r="S19" s="1062"/>
      <c r="T19" s="1062"/>
      <c r="U19" s="1062"/>
      <c r="V19" s="1062"/>
      <c r="W19" s="1062"/>
      <c r="X19" s="15"/>
    </row>
    <row r="20" spans="1:24" ht="47.25" customHeight="1">
      <c r="A20" s="14"/>
      <c r="B20" s="1047" t="s">
        <v>10</v>
      </c>
      <c r="C20" s="1062"/>
      <c r="D20" s="1062"/>
      <c r="E20" s="1062"/>
      <c r="F20" s="1062"/>
      <c r="G20" s="1062"/>
      <c r="H20" s="1062"/>
      <c r="I20" s="1062"/>
      <c r="J20" s="1062"/>
      <c r="K20" s="1062"/>
      <c r="L20" s="1062"/>
      <c r="M20" s="1062"/>
      <c r="N20" s="1062"/>
      <c r="O20" s="1062"/>
      <c r="P20" s="1062"/>
      <c r="Q20" s="1062"/>
      <c r="R20" s="1062"/>
      <c r="S20" s="1062"/>
      <c r="T20" s="1062"/>
      <c r="U20" s="1062"/>
      <c r="V20" s="1062"/>
      <c r="W20" s="1062"/>
      <c r="X20" s="15"/>
    </row>
    <row r="21" spans="1:24" ht="54" customHeight="1">
      <c r="A21" s="14"/>
      <c r="B21" s="1047"/>
      <c r="C21" s="1048"/>
      <c r="D21" s="1048"/>
      <c r="E21" s="1048"/>
      <c r="F21" s="1048"/>
      <c r="G21" s="1048"/>
      <c r="H21" s="1048"/>
      <c r="I21" s="1048"/>
      <c r="J21" s="1048"/>
      <c r="K21" s="1048"/>
      <c r="L21" s="1048"/>
      <c r="M21" s="1048"/>
      <c r="N21" s="1048"/>
      <c r="O21" s="1048"/>
      <c r="P21" s="1048"/>
      <c r="Q21" s="1048"/>
      <c r="R21" s="1048"/>
      <c r="S21" s="1048"/>
      <c r="T21" s="1048"/>
      <c r="U21" s="1048"/>
      <c r="V21" s="1048"/>
      <c r="W21" s="1048"/>
      <c r="X21" s="15"/>
    </row>
    <row r="22" spans="1:24" ht="395.25" customHeight="1">
      <c r="A22" s="14"/>
      <c r="B22" s="1047" t="s">
        <v>11</v>
      </c>
      <c r="C22" s="1048"/>
      <c r="D22" s="1048"/>
      <c r="E22" s="1048"/>
      <c r="F22" s="1048"/>
      <c r="G22" s="1048"/>
      <c r="H22" s="1048"/>
      <c r="I22" s="1048"/>
      <c r="J22" s="1048"/>
      <c r="K22" s="1048"/>
      <c r="L22" s="1048"/>
      <c r="M22" s="1048"/>
      <c r="N22" s="1048"/>
      <c r="O22" s="1048"/>
      <c r="P22" s="1048"/>
      <c r="Q22" s="1048"/>
      <c r="R22" s="1048"/>
      <c r="S22" s="1048"/>
      <c r="T22" s="1048"/>
      <c r="U22" s="1048"/>
      <c r="V22" s="1048"/>
      <c r="W22" s="1048"/>
      <c r="X22" s="15"/>
    </row>
    <row r="23" spans="1:24" ht="132.75" customHeight="1">
      <c r="A23" s="14"/>
      <c r="B23" s="1049" t="s">
        <v>12</v>
      </c>
      <c r="C23" s="1050"/>
      <c r="D23" s="1050"/>
      <c r="E23" s="1050"/>
      <c r="F23" s="1050"/>
      <c r="G23" s="1050"/>
      <c r="H23" s="1050"/>
      <c r="I23" s="1050"/>
      <c r="J23" s="1050"/>
      <c r="K23" s="1050"/>
      <c r="L23" s="1050"/>
      <c r="M23" s="1050"/>
      <c r="N23" s="1050"/>
      <c r="O23" s="1050"/>
      <c r="P23" s="1050"/>
      <c r="Q23" s="1050"/>
      <c r="R23" s="1050"/>
      <c r="S23" s="1050"/>
      <c r="T23" s="1050"/>
      <c r="U23" s="1050"/>
      <c r="V23" s="1050"/>
      <c r="W23" s="1050"/>
      <c r="X23" s="15"/>
    </row>
    <row r="24" spans="1:24" ht="123.75" customHeight="1">
      <c r="A24" s="14"/>
      <c r="B24" s="1049" t="s">
        <v>13</v>
      </c>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5"/>
    </row>
    <row r="25" spans="1:24" ht="46.5" customHeight="1">
      <c r="A25" s="14"/>
      <c r="B25" s="1049" t="s">
        <v>14</v>
      </c>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5"/>
    </row>
    <row r="26" spans="1:24" ht="10.5" customHeight="1">
      <c r="A26" s="14"/>
      <c r="B26" s="14"/>
      <c r="X26" s="15"/>
    </row>
    <row r="27" spans="1:24" ht="19">
      <c r="A27" s="14"/>
      <c r="B27" s="1063" t="s">
        <v>15</v>
      </c>
      <c r="C27" s="1064"/>
      <c r="D27" s="1064"/>
      <c r="E27" s="1064"/>
      <c r="F27" s="1064"/>
      <c r="G27" s="1064"/>
      <c r="H27" s="1064"/>
      <c r="I27" s="1064"/>
      <c r="J27" s="1064"/>
      <c r="K27" s="1064"/>
      <c r="L27" s="1064"/>
      <c r="M27" s="1064"/>
      <c r="N27" s="1064"/>
      <c r="O27" s="1064"/>
      <c r="P27" s="1064"/>
      <c r="Q27" s="1064"/>
      <c r="R27" s="1064"/>
      <c r="S27" s="1064"/>
      <c r="T27" s="1064"/>
      <c r="U27" s="1064"/>
      <c r="V27" s="1064"/>
      <c r="W27" s="1064"/>
      <c r="X27" s="15"/>
    </row>
    <row r="28" spans="1:24" ht="133.5" customHeight="1">
      <c r="A28" s="14"/>
      <c r="B28" s="1049" t="s">
        <v>16</v>
      </c>
      <c r="C28" s="1050"/>
      <c r="D28" s="1050"/>
      <c r="E28" s="1050"/>
      <c r="F28" s="1050"/>
      <c r="G28" s="1050"/>
      <c r="H28" s="1050"/>
      <c r="I28" s="1050"/>
      <c r="J28" s="1050"/>
      <c r="K28" s="1050"/>
      <c r="L28" s="1050"/>
      <c r="M28" s="1050"/>
      <c r="N28" s="1050"/>
      <c r="O28" s="1050"/>
      <c r="P28" s="1050"/>
      <c r="Q28" s="1050"/>
      <c r="R28" s="1050"/>
      <c r="S28" s="1050"/>
      <c r="T28" s="1050"/>
      <c r="U28" s="1050"/>
      <c r="V28" s="1050"/>
      <c r="W28" s="1050"/>
      <c r="X28" s="15"/>
    </row>
    <row r="29" spans="1:24" ht="13.5" customHeight="1">
      <c r="A29" s="14"/>
      <c r="B29" s="951"/>
      <c r="C29" s="952"/>
      <c r="D29" s="952"/>
      <c r="E29" s="952"/>
      <c r="F29" s="952"/>
      <c r="G29" s="952"/>
      <c r="H29" s="952"/>
      <c r="I29" s="952"/>
      <c r="J29" s="952"/>
      <c r="K29" s="952"/>
      <c r="L29" s="952"/>
      <c r="M29" s="952"/>
      <c r="N29" s="952"/>
      <c r="O29" s="952"/>
      <c r="P29" s="952"/>
      <c r="Q29" s="952"/>
      <c r="R29" s="952"/>
      <c r="S29" s="952"/>
      <c r="T29" s="952"/>
      <c r="U29" s="952"/>
      <c r="V29" s="952"/>
      <c r="W29" s="952"/>
      <c r="X29" s="15"/>
    </row>
    <row r="30" spans="1:24" ht="20" thickBot="1">
      <c r="A30" s="16"/>
      <c r="B30" s="1065" t="s">
        <v>17</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5"/>
    </row>
    <row r="31" spans="1:24" ht="51.75" customHeight="1">
      <c r="B31" s="1049" t="s">
        <v>18</v>
      </c>
      <c r="C31" s="1050"/>
      <c r="D31" s="1050"/>
      <c r="E31" s="1050"/>
      <c r="F31" s="1050"/>
      <c r="G31" s="1050"/>
      <c r="H31" s="1050"/>
      <c r="I31" s="1050"/>
      <c r="J31" s="1050"/>
      <c r="K31" s="1050"/>
      <c r="L31" s="1050"/>
      <c r="M31" s="1050"/>
      <c r="N31" s="1050"/>
      <c r="O31" s="1050"/>
      <c r="P31" s="1050"/>
      <c r="Q31" s="1050"/>
      <c r="R31" s="1050"/>
      <c r="S31" s="1050"/>
      <c r="T31" s="1050"/>
      <c r="U31" s="1050"/>
      <c r="V31" s="1050"/>
      <c r="W31" s="1050"/>
      <c r="X31" s="15"/>
    </row>
    <row r="32" spans="1:24" ht="22" thickBot="1">
      <c r="B32" s="16"/>
      <c r="C32" s="17"/>
      <c r="D32" s="18"/>
      <c r="E32" s="18"/>
      <c r="F32" s="18"/>
      <c r="G32" s="18"/>
      <c r="H32" s="18"/>
      <c r="I32" s="18"/>
      <c r="J32" s="18"/>
      <c r="K32" s="18"/>
      <c r="L32" s="18"/>
      <c r="M32" s="18"/>
      <c r="N32" s="18"/>
      <c r="O32" s="18"/>
      <c r="P32" s="18"/>
      <c r="Q32" s="18"/>
      <c r="R32" s="18"/>
      <c r="S32" s="18"/>
      <c r="T32" s="18"/>
      <c r="U32" s="18"/>
      <c r="V32" s="18"/>
      <c r="W32" s="18"/>
      <c r="X32" s="19"/>
    </row>
  </sheetData>
  <sheetProtection algorithmName="SHA-512" hashValue="Ua820hrsIyg/87RAwU8MbmypykKWGHd1qDUsw5gotMNyu/Ijl5SsFz/kztZzKGEdxtB393TPrEZDtBj4EkYX0w==" saltValue="7U2KlK7lUoy4kIEeYuwjGw==" spinCount="100000" sheet="1" objects="1" scenarios="1"/>
  <mergeCells count="21">
    <mergeCell ref="B24:W24"/>
    <mergeCell ref="B27:W27"/>
    <mergeCell ref="B30:W30"/>
    <mergeCell ref="B31:W31"/>
    <mergeCell ref="B25:W25"/>
    <mergeCell ref="B28:W28"/>
    <mergeCell ref="A12:X12"/>
    <mergeCell ref="K14:M14"/>
    <mergeCell ref="V7:W7"/>
    <mergeCell ref="B21:W21"/>
    <mergeCell ref="B23:W23"/>
    <mergeCell ref="B18:W18"/>
    <mergeCell ref="A13:X13"/>
    <mergeCell ref="A9:X9"/>
    <mergeCell ref="A8:X8"/>
    <mergeCell ref="B16:W16"/>
    <mergeCell ref="B19:W19"/>
    <mergeCell ref="B20:W20"/>
    <mergeCell ref="B22:W22"/>
    <mergeCell ref="A10:X10"/>
    <mergeCell ref="A11:X11"/>
  </mergeCells>
  <pageMargins left="6.6666666666666671E-3" right="0.7" top="3.3333333333333335E-3" bottom="0.75" header="0.3" footer="0.3"/>
  <pageSetup paperSize="9" scale="33"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51E08-11EA-40AC-A839-2CEB7AEA4354}">
  <sheetPr codeName="Feuil17">
    <pageSetUpPr fitToPage="1"/>
  </sheetPr>
  <dimension ref="A1:Z53"/>
  <sheetViews>
    <sheetView showGridLines="0" topLeftCell="A12" zoomScale="43" zoomScaleNormal="55" workbookViewId="0">
      <selection activeCell="E12" sqref="E12"/>
    </sheetView>
  </sheetViews>
  <sheetFormatPr baseColWidth="10" defaultColWidth="11.5" defaultRowHeight="15"/>
  <cols>
    <col min="1" max="1" width="32.5" customWidth="1"/>
    <col min="2" max="2" width="26.5" customWidth="1"/>
    <col min="3" max="3" width="34.5" customWidth="1"/>
    <col min="4" max="4" width="84.5" customWidth="1"/>
    <col min="5" max="5" width="93.5" customWidth="1"/>
    <col min="6" max="6" width="45" customWidth="1"/>
    <col min="7" max="7" width="64.5" customWidth="1"/>
    <col min="8" max="8" width="32.1640625" customWidth="1"/>
    <col min="9" max="9" width="43" style="1" customWidth="1"/>
    <col min="10" max="10" width="32.5" style="1" customWidth="1"/>
    <col min="11" max="11" width="25.5" style="1" customWidth="1"/>
    <col min="12" max="12" width="28.83203125" style="1" customWidth="1"/>
    <col min="13" max="13" width="42.5" style="1" customWidth="1"/>
    <col min="14" max="14" width="37.1640625" style="1" customWidth="1"/>
    <col min="15" max="15" width="40.83203125" style="1" customWidth="1"/>
    <col min="16" max="16" width="35.5" style="1" customWidth="1"/>
    <col min="17" max="17" width="27.5" customWidth="1"/>
    <col min="18" max="18" width="37.5" customWidth="1"/>
    <col min="19" max="19" width="50.5" customWidth="1"/>
    <col min="20" max="20" width="44.5" customWidth="1"/>
    <col min="21" max="21" width="34" customWidth="1"/>
  </cols>
  <sheetData>
    <row r="1" spans="1:26" ht="80.25" customHeight="1" thickBot="1">
      <c r="A1" s="1001" t="s">
        <v>278</v>
      </c>
      <c r="B1" s="1002"/>
      <c r="C1" s="1002"/>
      <c r="D1" s="1002"/>
      <c r="E1" s="1002"/>
      <c r="F1" s="1002"/>
      <c r="G1" s="1002"/>
      <c r="H1" s="1003"/>
      <c r="I1" s="1003"/>
      <c r="J1" s="1003"/>
      <c r="K1" s="1003"/>
      <c r="L1" s="1003"/>
      <c r="M1" s="1003"/>
      <c r="N1" s="1003"/>
      <c r="O1" s="1003"/>
      <c r="P1" s="1002"/>
      <c r="Q1" s="1002"/>
      <c r="R1" s="1004"/>
      <c r="T1" s="971"/>
      <c r="U1" s="971"/>
    </row>
    <row r="2" spans="1:26" s="10" customFormat="1" ht="51" customHeight="1" thickBot="1">
      <c r="A2" s="1005" t="s">
        <v>279</v>
      </c>
      <c r="B2" s="1006"/>
      <c r="C2" s="358" t="s">
        <v>280</v>
      </c>
      <c r="D2" s="1018" t="s">
        <v>281</v>
      </c>
      <c r="E2" s="1019"/>
      <c r="G2" s="1013" t="s">
        <v>282</v>
      </c>
      <c r="H2" s="1016" t="s">
        <v>283</v>
      </c>
      <c r="I2" s="972" t="s">
        <v>284</v>
      </c>
      <c r="J2" s="972" t="s">
        <v>285</v>
      </c>
      <c r="K2" s="972" t="s">
        <v>286</v>
      </c>
      <c r="L2" s="972" t="s">
        <v>287</v>
      </c>
      <c r="M2" s="972" t="s">
        <v>288</v>
      </c>
      <c r="N2" s="972" t="s">
        <v>289</v>
      </c>
      <c r="O2" s="974" t="s">
        <v>290</v>
      </c>
      <c r="P2" s="9"/>
      <c r="T2" s="971"/>
      <c r="U2" s="971"/>
    </row>
    <row r="3" spans="1:26" s="10" customFormat="1" ht="67" customHeight="1">
      <c r="A3" s="1007" t="s">
        <v>291</v>
      </c>
      <c r="B3" s="1008"/>
      <c r="C3" s="359">
        <f>IF(E6="Non. Le seuil n’étant pas atteint, le dossier est inéligible. ",0,'1.1 - Investissements'!AB109+'2 - Frais de personnel'!N109+'3 - Frais généraux'!Z109+'4 - Contributions en nature'!L109+'1.2 - Amortissement'!O109+'5 - Taux forfaitaire '!F9)</f>
        <v>15000</v>
      </c>
      <c r="D3" s="1020"/>
      <c r="E3" s="1021"/>
      <c r="G3" s="1014"/>
      <c r="H3" s="1017"/>
      <c r="I3" s="973"/>
      <c r="J3" s="973"/>
      <c r="K3" s="973"/>
      <c r="L3" s="973"/>
      <c r="M3" s="973"/>
      <c r="N3" s="973"/>
      <c r="O3" s="975"/>
      <c r="P3" s="9"/>
      <c r="T3" s="260"/>
      <c r="U3" s="261"/>
    </row>
    <row r="4" spans="1:26" s="10" customFormat="1" ht="61" customHeight="1">
      <c r="A4" s="1009" t="s">
        <v>292</v>
      </c>
      <c r="B4" s="1010"/>
      <c r="C4" s="360">
        <f>IF(E6="Non. Le montant minimum n’étant pas atteint, le dossier est inéligible. ",0,'1.1 - Investissements'!AC109+'3 - Frais généraux'!AA109)</f>
        <v>0</v>
      </c>
      <c r="D4" s="1022"/>
      <c r="E4" s="1023"/>
      <c r="G4" s="1014"/>
      <c r="H4" s="468" t="s">
        <v>293</v>
      </c>
      <c r="I4" s="420">
        <f>IF(E6="Non. Le montant minimum n’étant pas atteint, le dossier est inéligible. ",0,SUMIFS('1.1 - Investissements'!AD9:AD108,'1.1 - Investissements'!D9:D108,"Non"))</f>
        <v>0</v>
      </c>
      <c r="J4" s="420">
        <f>IF(E6="Non. Le montant minimum n’étant pas atteint, le dossier est inéligible. ",0,SUMIFS('1.1 - Investissements'!AD9:AD108,'1.1 - Investissements'!D9:D108,"Oui"))</f>
        <v>0</v>
      </c>
      <c r="K4" s="420">
        <f>IF(E6="Non. Le montant minimum n’étant pas atteint, le dossier est inéligible. ",0,'2 - Frais de personnel'!N109)</f>
        <v>0</v>
      </c>
      <c r="L4" s="420">
        <f>IF(E6="Non. Le montant minimum n’étant pas atteint, le dossier est inéligible. ",0,'3 - Frais généraux'!AB109)</f>
        <v>0</v>
      </c>
      <c r="M4" s="420">
        <f>IF(E6="Non. Le montant minimu, n’étant pas atteint, le dossier est inéligible. ",0,'4 - Contributions en nature'!L109)</f>
        <v>0</v>
      </c>
      <c r="N4" s="420">
        <f>IF(E6="Non. Le montant minimum n’étant pas atteint, le dossier est inéligible. ",0,'1.2 - Amortissement'!O109)</f>
        <v>0</v>
      </c>
      <c r="O4" s="469">
        <f>IF(E6="Non. Le montant minimum n’étant pas atteint, le dossier est inéligible. ",0,'5 - Taux forfaitaire '!F9)</f>
        <v>0</v>
      </c>
      <c r="P4" s="9"/>
      <c r="T4" s="260"/>
      <c r="U4" s="262"/>
    </row>
    <row r="5" spans="1:26" s="10" customFormat="1" ht="97" customHeight="1" thickBot="1">
      <c r="A5" s="1011" t="s">
        <v>294</v>
      </c>
      <c r="B5" s="1012"/>
      <c r="C5" s="393">
        <f>SUM(C3:C4)</f>
        <v>15000</v>
      </c>
      <c r="D5" s="394" t="s">
        <v>295</v>
      </c>
      <c r="E5" s="395" t="str">
        <f>IF(F22=0,"",IF(F22&lt;=7500000,"montant maximal respecté","Attention. Le montant d'aide publique sera plafonné à l'instruction"))</f>
        <v/>
      </c>
      <c r="G5" s="1015"/>
      <c r="H5" s="470" t="s">
        <v>124</v>
      </c>
      <c r="I5" s="1024">
        <f>SUM(I4:O4)</f>
        <v>0</v>
      </c>
      <c r="J5" s="1025"/>
      <c r="K5" s="1025"/>
      <c r="L5" s="1025"/>
      <c r="M5" s="1025"/>
      <c r="N5" s="1025"/>
      <c r="O5" s="1026"/>
      <c r="P5" s="9"/>
      <c r="T5" s="971"/>
      <c r="U5" s="971"/>
    </row>
    <row r="6" spans="1:26" s="10" customFormat="1" ht="117" customHeight="1" thickBot="1">
      <c r="A6" s="993"/>
      <c r="B6" s="993"/>
      <c r="C6" s="265"/>
      <c r="D6" s="394" t="s">
        <v>296</v>
      </c>
      <c r="E6" s="395" t="str">
        <f>IF(SUM('1.1 - Investissements'!AB109,'2 - Frais de personnel'!N109,'3 - Frais généraux'!Z109,'4 - Contributions en nature'!L109,'1.2 - Amortissement'!O109,'5 - Taux forfaitaire '!F9)=0,"",IF(SUM('1.1 - Investissements'!AB109,'2 - Frais de personnel'!N109,'3 - Frais généraux'!Z109,'4 - Contributions en nature'!L109,'1.2 - Amortissement'!O109,'5 - Taux forfaitaire '!F9)&gt;15000,"Montant minimum atteint","Non. Le montant minimum n’étant pas atteint, le dossier est inéligible. "))</f>
        <v xml:space="preserve">Non. Le montant minimum n’étant pas atteint, le dossier est inéligible. </v>
      </c>
      <c r="T6" s="260"/>
      <c r="U6" s="262"/>
    </row>
    <row r="7" spans="1:26" ht="95.5" customHeight="1" thickBot="1">
      <c r="A7" s="993"/>
      <c r="B7" s="993"/>
      <c r="C7" s="265"/>
      <c r="D7" s="394" t="s">
        <v>297</v>
      </c>
      <c r="E7" s="419" t="str">
        <f>IF(C3=0,"",IF(J13+M4&gt;E8,"Non, l'aide publique doit diminuer","Oui"))</f>
        <v>Oui</v>
      </c>
      <c r="F7" s="263"/>
      <c r="G7" s="967" t="s">
        <v>298</v>
      </c>
      <c r="H7" s="968"/>
      <c r="I7" s="968"/>
      <c r="J7" s="969"/>
      <c r="K7" s="969"/>
      <c r="L7" s="970"/>
      <c r="N7" s="984" t="s">
        <v>452</v>
      </c>
      <c r="O7" s="985"/>
      <c r="P7" s="985"/>
      <c r="Q7" s="986"/>
      <c r="R7" s="10"/>
      <c r="S7" s="10"/>
      <c r="T7" s="260"/>
      <c r="U7" s="262"/>
    </row>
    <row r="8" spans="1:26" ht="113.5" customHeight="1" thickBot="1">
      <c r="A8" s="994"/>
      <c r="B8" s="994"/>
      <c r="C8" s="265"/>
      <c r="D8" s="394" t="s">
        <v>299</v>
      </c>
      <c r="E8" s="419">
        <f>C22-G22</f>
        <v>15000</v>
      </c>
      <c r="G8" s="405" t="s">
        <v>300</v>
      </c>
      <c r="H8" s="982" t="s">
        <v>301</v>
      </c>
      <c r="I8" s="980" t="s">
        <v>302</v>
      </c>
      <c r="J8" s="401" t="s">
        <v>303</v>
      </c>
      <c r="K8" s="978" t="s">
        <v>304</v>
      </c>
      <c r="L8" s="976" t="s">
        <v>305</v>
      </c>
      <c r="N8" s="954" t="s">
        <v>453</v>
      </c>
      <c r="O8" s="955">
        <f>C22</f>
        <v>15000</v>
      </c>
      <c r="P8" s="956" t="s">
        <v>454</v>
      </c>
      <c r="Q8" s="957">
        <f>L22+O22+R22+T22+J13+S22</f>
        <v>0</v>
      </c>
      <c r="R8" s="10"/>
      <c r="S8" s="10"/>
      <c r="T8" s="971"/>
      <c r="U8" s="971"/>
    </row>
    <row r="9" spans="1:26" ht="127.5" customHeight="1" thickBot="1">
      <c r="A9" s="994"/>
      <c r="B9" s="994"/>
      <c r="C9" s="265"/>
      <c r="G9" s="406" t="s">
        <v>306</v>
      </c>
      <c r="H9" s="983"/>
      <c r="I9" s="981"/>
      <c r="J9" s="402" t="s">
        <v>307</v>
      </c>
      <c r="K9" s="979"/>
      <c r="L9" s="977"/>
      <c r="N9" s="987" t="s">
        <v>455</v>
      </c>
      <c r="O9" s="988"/>
      <c r="P9" s="987" t="s">
        <v>456</v>
      </c>
      <c r="Q9" s="988"/>
      <c r="R9" s="10"/>
      <c r="S9" s="10"/>
      <c r="T9" s="260"/>
      <c r="U9" s="262"/>
      <c r="V9" s="10"/>
      <c r="W9" s="10"/>
      <c r="X9" s="10"/>
      <c r="Y9" s="10"/>
      <c r="Z9" s="10"/>
    </row>
    <row r="10" spans="1:26" ht="70" customHeight="1">
      <c r="A10" s="995"/>
      <c r="B10" s="995"/>
      <c r="C10" s="265"/>
      <c r="G10" s="407"/>
      <c r="H10" s="267"/>
      <c r="I10" s="408"/>
      <c r="J10" s="403"/>
      <c r="K10" s="267"/>
      <c r="L10" s="276"/>
      <c r="N10" s="958" t="s">
        <v>457</v>
      </c>
      <c r="O10" s="959">
        <f>L22</f>
        <v>0</v>
      </c>
      <c r="P10" s="960" t="s">
        <v>458</v>
      </c>
      <c r="Q10" s="961">
        <f>J10</f>
        <v>0</v>
      </c>
      <c r="R10" s="10"/>
      <c r="S10" s="10"/>
      <c r="T10" s="260"/>
      <c r="U10" s="262"/>
      <c r="V10" s="10"/>
      <c r="W10" s="10"/>
      <c r="X10" s="10"/>
      <c r="Y10" s="10"/>
      <c r="Z10" s="10"/>
    </row>
    <row r="11" spans="1:26" ht="70" customHeight="1">
      <c r="A11" s="264"/>
      <c r="B11" s="264"/>
      <c r="C11" s="265"/>
      <c r="G11" s="407"/>
      <c r="H11" s="267"/>
      <c r="I11" s="408"/>
      <c r="J11" s="403"/>
      <c r="K11" s="267"/>
      <c r="L11" s="276"/>
      <c r="N11" s="962" t="s">
        <v>459</v>
      </c>
      <c r="O11" s="963">
        <f>Q22</f>
        <v>0</v>
      </c>
      <c r="P11" s="960" t="s">
        <v>460</v>
      </c>
      <c r="Q11" s="961">
        <f>J11</f>
        <v>0</v>
      </c>
      <c r="R11" s="10"/>
      <c r="S11" s="10"/>
      <c r="T11" s="260"/>
      <c r="U11" s="262"/>
      <c r="V11" s="10"/>
      <c r="W11" s="10"/>
      <c r="X11" s="10"/>
      <c r="Y11" s="10"/>
      <c r="Z11" s="10"/>
    </row>
    <row r="12" spans="1:26" ht="120" customHeight="1" thickBot="1">
      <c r="A12" s="264"/>
      <c r="B12" s="264"/>
      <c r="C12" s="265"/>
      <c r="G12" s="409"/>
      <c r="H12" s="410"/>
      <c r="I12" s="411"/>
      <c r="J12" s="404"/>
      <c r="K12" s="277"/>
      <c r="L12" s="278"/>
      <c r="M12"/>
      <c r="N12" s="960" t="s">
        <v>461</v>
      </c>
      <c r="O12" s="963">
        <f>G10</f>
        <v>0</v>
      </c>
      <c r="P12" s="960" t="s">
        <v>462</v>
      </c>
      <c r="Q12" s="961">
        <f>J12</f>
        <v>0</v>
      </c>
      <c r="R12" s="10"/>
      <c r="S12" s="10"/>
      <c r="T12" s="260"/>
      <c r="U12" s="262"/>
      <c r="V12" s="10"/>
      <c r="W12" s="10"/>
      <c r="X12" s="10"/>
      <c r="Y12" s="10"/>
      <c r="Z12" s="10"/>
    </row>
    <row r="13" spans="1:26" ht="114" customHeight="1" thickBot="1">
      <c r="A13" s="264"/>
      <c r="B13" s="264"/>
      <c r="C13" s="265"/>
      <c r="G13" s="357">
        <f>SUM(G10:G12)</f>
        <v>0</v>
      </c>
      <c r="H13" s="266"/>
      <c r="I13" s="266"/>
      <c r="J13" s="357">
        <f>SUM(J10:J12)</f>
        <v>0</v>
      </c>
      <c r="K13"/>
      <c r="M13"/>
      <c r="N13" s="960" t="s">
        <v>463</v>
      </c>
      <c r="O13" s="963">
        <f>G11</f>
        <v>0</v>
      </c>
      <c r="P13" s="960" t="s">
        <v>464</v>
      </c>
      <c r="Q13" s="961">
        <f>T22</f>
        <v>0</v>
      </c>
      <c r="R13" s="10"/>
      <c r="S13" s="10"/>
      <c r="T13" s="260"/>
      <c r="U13" s="262"/>
      <c r="V13" s="10"/>
      <c r="W13" s="10"/>
      <c r="X13" s="10"/>
      <c r="Y13" s="10"/>
      <c r="Z13" s="10"/>
    </row>
    <row r="14" spans="1:26" ht="132" customHeight="1">
      <c r="A14" s="264"/>
      <c r="B14" s="264"/>
      <c r="C14" s="265"/>
      <c r="M14"/>
      <c r="N14" s="960" t="s">
        <v>465</v>
      </c>
      <c r="O14" s="963">
        <f>G12</f>
        <v>0</v>
      </c>
      <c r="P14" s="964"/>
      <c r="Q14" s="965"/>
      <c r="R14" s="10"/>
      <c r="S14" s="10"/>
      <c r="T14" s="260"/>
      <c r="U14" s="262"/>
      <c r="V14" s="10"/>
      <c r="W14" s="10"/>
      <c r="X14" s="10"/>
      <c r="Y14" s="10"/>
      <c r="Z14" s="10"/>
    </row>
    <row r="15" spans="1:26" ht="132" customHeight="1" thickBot="1">
      <c r="A15" s="264"/>
      <c r="B15" s="264"/>
      <c r="C15" s="265"/>
      <c r="M15"/>
      <c r="N15" s="964"/>
      <c r="O15" s="964"/>
      <c r="P15" s="964"/>
      <c r="Q15" s="965"/>
      <c r="R15" s="10"/>
      <c r="S15" s="10"/>
      <c r="T15" s="260"/>
      <c r="U15" s="262"/>
      <c r="V15" s="10"/>
      <c r="W15" s="10"/>
      <c r="X15" s="10"/>
      <c r="Y15" s="10"/>
      <c r="Z15" s="10"/>
    </row>
    <row r="16" spans="1:26" ht="66" customHeight="1" thickBot="1">
      <c r="A16" s="996" t="s">
        <v>308</v>
      </c>
      <c r="B16" s="997"/>
      <c r="C16" s="998"/>
      <c r="D16" s="1037" t="s">
        <v>309</v>
      </c>
      <c r="E16" s="1038"/>
      <c r="F16" s="1038"/>
      <c r="G16" s="1038"/>
      <c r="H16" s="1038"/>
      <c r="I16" s="1038"/>
      <c r="J16" s="1038"/>
      <c r="K16" s="1038"/>
      <c r="L16" s="1038"/>
      <c r="M16" s="1038"/>
      <c r="N16" s="1038"/>
      <c r="O16" s="1038"/>
      <c r="P16" s="1038"/>
      <c r="Q16" s="1038"/>
      <c r="R16" s="1038"/>
      <c r="S16" s="1038"/>
      <c r="T16" s="1038"/>
      <c r="U16" s="1039"/>
    </row>
    <row r="17" spans="1:21" ht="154">
      <c r="A17" s="999" t="s">
        <v>20</v>
      </c>
      <c r="B17" s="989" t="s">
        <v>310</v>
      </c>
      <c r="C17" s="412" t="s">
        <v>311</v>
      </c>
      <c r="D17" s="991" t="s">
        <v>312</v>
      </c>
      <c r="E17" s="269" t="s">
        <v>313</v>
      </c>
      <c r="F17" s="268" t="s">
        <v>314</v>
      </c>
      <c r="G17" s="268" t="s">
        <v>315</v>
      </c>
      <c r="H17" s="1027" t="s">
        <v>316</v>
      </c>
      <c r="I17" s="268" t="s">
        <v>317</v>
      </c>
      <c r="J17" s="268" t="s">
        <v>318</v>
      </c>
      <c r="K17" s="269" t="s">
        <v>319</v>
      </c>
      <c r="L17" s="269" t="s">
        <v>320</v>
      </c>
      <c r="M17" s="269" t="s">
        <v>321</v>
      </c>
      <c r="N17" s="269" t="s">
        <v>322</v>
      </c>
      <c r="O17" s="999" t="s">
        <v>323</v>
      </c>
      <c r="P17" s="269" t="s">
        <v>324</v>
      </c>
      <c r="Q17" s="269" t="s">
        <v>325</v>
      </c>
      <c r="R17" s="999" t="s">
        <v>326</v>
      </c>
      <c r="S17" s="999" t="s">
        <v>327</v>
      </c>
      <c r="T17" s="269" t="s">
        <v>466</v>
      </c>
      <c r="U17" s="989" t="s">
        <v>467</v>
      </c>
    </row>
    <row r="18" spans="1:21" ht="409.5" customHeight="1" thickBot="1">
      <c r="A18" s="1000"/>
      <c r="B18" s="990"/>
      <c r="C18" s="413" t="s">
        <v>328</v>
      </c>
      <c r="D18" s="992"/>
      <c r="E18" s="270" t="s">
        <v>329</v>
      </c>
      <c r="F18" s="542" t="s">
        <v>330</v>
      </c>
      <c r="G18" s="542" t="s">
        <v>331</v>
      </c>
      <c r="H18" s="1027"/>
      <c r="I18" s="270" t="s">
        <v>332</v>
      </c>
      <c r="J18" s="270" t="s">
        <v>333</v>
      </c>
      <c r="K18" s="271" t="s">
        <v>334</v>
      </c>
      <c r="L18" s="270" t="s">
        <v>335</v>
      </c>
      <c r="M18" s="271" t="s">
        <v>336</v>
      </c>
      <c r="N18" s="271" t="s">
        <v>336</v>
      </c>
      <c r="O18" s="1040"/>
      <c r="P18" s="271" t="s">
        <v>337</v>
      </c>
      <c r="Q18" s="271" t="s">
        <v>338</v>
      </c>
      <c r="R18" s="1040"/>
      <c r="S18" s="1040"/>
      <c r="T18" s="271" t="s">
        <v>339</v>
      </c>
      <c r="U18" s="1041"/>
    </row>
    <row r="19" spans="1:21" ht="66">
      <c r="A19" s="370" t="s">
        <v>26</v>
      </c>
      <c r="B19" s="371">
        <f>SUMIFS('1.1 - Investissements'!$AD$9:$AD$108,'1.1 - Investissements'!$E$9:$E$108,A19)+SUMIFS('2 - Frais de personnel'!$N$9:$N$108,'2 - Frais de personnel'!$C$9:$C$108,A19)+SUMIFS('3 - Frais généraux'!$AB$9:$AB$108,'3 - Frais généraux'!$D$9:$D$108,A19)+SUMIFS('4 - Contributions en nature'!$L$9:$L$108,'4 - Contributions en nature'!$C$9:$C$108,A19)+SUMIFS('1.2 - Amortissement'!$O$9:$O$108,'1.2 - Amortissement'!$C$9:$C$108,A19)+SUMIFS('5 - Taux forfaitaire '!$F$6:$F$8,'5 - Taux forfaitaire '!$D$6:$D$8,A19)</f>
        <v>0</v>
      </c>
      <c r="C19" s="414">
        <f>IF($E$6="Non. Le seuil n’étant pas atteint, le dossier est inéligible. ",0,SUMIFS('1.1 - Investissements'!$AD$9:$AD$108,'1.1 - Investissements'!$E$9:$E$108,A19)+SUMIFS('2 - Frais de personnel'!$N$9:$N$108,'2 - Frais de personnel'!$C$9:$C$108,A19)+SUMIFS('3 - Frais généraux'!$AB$9:$AB$108,'3 - Frais généraux'!$D$9:$D$108,A19)+SUMIFS('4 - Contributions en nature'!$L$9:$L$108,'4 - Contributions en nature'!$C$9:$C$108,A19)+SUMIFS('1.2 - Amortissement'!$O$9:$O$108,'1.2 - Amortissement'!$C$9:$C$108,A19)+SUMIFS('5 - Taux forfaitaire '!$F$6:$F$8,'5 - Taux forfaitaire '!$D$6:$D$8,A19))</f>
        <v>0</v>
      </c>
      <c r="D19" s="417">
        <f>IF(C19=0,0,C19/$C$22)</f>
        <v>0</v>
      </c>
      <c r="E19" s="504"/>
      <c r="F19" s="372">
        <f>IF(OR(C19=0,$G$13+$J$13+$M$4&gt;=$C$22),0,E19*C19)</f>
        <v>0</v>
      </c>
      <c r="G19" s="461">
        <f>IF(OR(B19=0,$F$22=0),0,IF($F$22&gt;7500000,7500000*(F19/F22),F19))</f>
        <v>0</v>
      </c>
      <c r="H19" s="462">
        <f>IF(OR(D19=0,$G$22=0),0,G19/$G$22)</f>
        <v>0</v>
      </c>
      <c r="I19" s="373">
        <f>IF(G19=0,0,IF($M$4+$J$13&gt;$E$8,G19-($M$4+$J$13-$E$8)*H19,G19))</f>
        <v>0</v>
      </c>
      <c r="J19" s="374">
        <f>IF(C19=0,0,I19/C19)</f>
        <v>0</v>
      </c>
      <c r="K19" s="1028" t="str">
        <f>_xlfn.IFS(G13=0,"Non concerné",G13&lt;(0.15*$I$22),"Non",G13=(0.15*$I$22),"Oui",G13&gt;(0.15*$I$22),"Oui")</f>
        <v>Non concerné</v>
      </c>
      <c r="L19" s="425">
        <f>IF(OR(H19=0,I19=0),0,IF($K$19="Oui",I19-($G$13*H19),I19*0.85))</f>
        <v>0</v>
      </c>
      <c r="M19" s="1031">
        <f>IF(OR(B22=0,I22=0),0,L22/I22)</f>
        <v>0</v>
      </c>
      <c r="N19" s="1034">
        <f>IF(OR(B22=0,I22=0),0,O22/L22*100/85)</f>
        <v>0</v>
      </c>
      <c r="O19" s="381">
        <f>IF(L19=0,0,IF($K$19="Oui",0.15*L19/0.85,I19-L19))</f>
        <v>0</v>
      </c>
      <c r="P19" s="390">
        <f>IF(OR(H19=0,I19=0),0,IF($K$19="Oui",O19,$G$13*H19))</f>
        <v>0</v>
      </c>
      <c r="Q19" s="383">
        <f>IF(O19=0,0,O19-P19)</f>
        <v>0</v>
      </c>
      <c r="R19" s="383">
        <f>IF($G$13=0,0,H19*$G$13-P19)</f>
        <v>0</v>
      </c>
      <c r="S19" s="387">
        <f>SUMIFS('4 - Contributions en nature'!$L$9:$L$108,'4 - Contributions en nature'!$C$9:$C$108,'Syn pf Bénéficiaire'!A19)</f>
        <v>0</v>
      </c>
      <c r="T19" s="425">
        <f>IF(L19=0,0,C19-L19-O19-R19-$J$13*D19-S19)</f>
        <v>0</v>
      </c>
      <c r="U19" s="433" t="str">
        <f>IF(OR(T19=0, C19=0)," - %",T19/C19)</f>
        <v xml:space="preserve"> - %</v>
      </c>
    </row>
    <row r="20" spans="1:21" ht="22">
      <c r="A20" s="375" t="s">
        <v>28</v>
      </c>
      <c r="B20" s="275">
        <f>SUMIFS('1.1 - Investissements'!$AD$9:$AD$108,'1.1 - Investissements'!$E$9:$E$108,A20)+SUMIFS('2 - Frais de personnel'!$N$9:$N$108,'2 - Frais de personnel'!$C$9:$C$108,A20)+SUMIFS('3 - Frais généraux'!$AB$9:$AB$108,'3 - Frais généraux'!$D$9:$D$108,A20)+SUMIFS('4 - Contributions en nature'!$L$9:$L$108,'4 - Contributions en nature'!$C$9:$C$108,A20)+SUMIFS('1.2 - Amortissement'!$O$9:$O$108,'1.2 - Amortissement'!$C$9:$C$108,A20)+SUMIFS('5 - Taux forfaitaire '!$F$6:$F$8,'5 - Taux forfaitaire '!$D$6:$D$8,A20)</f>
        <v>0</v>
      </c>
      <c r="C20" s="415">
        <f>IF($E$6="Non. Le seuil n’étant pas atteint, le dossier est inéligible. ",0,SUMIFS('1.1 - Investissements'!$AD$9:$AD$108,'1.1 - Investissements'!$E$9:$E$108,A20)+SUMIFS('2 - Frais de personnel'!$N$9:$N$108,'2 - Frais de personnel'!$C$9:$C$108,A20)+SUMIFS('3 - Frais généraux'!$AB$9:$AB$108,'3 - Frais généraux'!$D$9:$D$108,A20)+SUMIFS('4 - Contributions en nature'!$L$9:$L$108,'4 - Contributions en nature'!$C$9:$C$108,A20)+SUMIFS('1.2 - Amortissement'!$O$9:$O$108,'1.2 - Amortissement'!$C$9:$C$108,A20)+SUMIFS('5 - Taux forfaitaire '!$F$6:$F$8,'5 - Taux forfaitaire '!$D$6:$D$8,A20))</f>
        <v>0</v>
      </c>
      <c r="D20" s="503">
        <f>IF(C20=0,0,C20/$C$22)</f>
        <v>0</v>
      </c>
      <c r="E20" s="506"/>
      <c r="F20" s="459">
        <f>IF(OR(C20=0,$G$13+$J$13+$M$4&gt;=$C$22),0,E20*C20)</f>
        <v>0</v>
      </c>
      <c r="G20" s="380">
        <f t="shared" ref="G20:G22" si="0">IF(OR(B20=0,$F$22=0),0,IF($F$22&gt;7500000,7500000*(F20/F23),F20))</f>
        <v>0</v>
      </c>
      <c r="H20" s="369">
        <f t="shared" ref="H20:H22" si="1">IF(OR(D20=0,$G$22=0),0,G20/$G$22)</f>
        <v>0</v>
      </c>
      <c r="I20" s="464">
        <f>IF(G20=0,0,IF($M$4+$J$13&gt;$E$8,G20-($M$4+$J$13-$E$8)*H20,G20))</f>
        <v>0</v>
      </c>
      <c r="J20" s="368">
        <f>IF(C20=0,0,I20/C20)</f>
        <v>0</v>
      </c>
      <c r="K20" s="1029"/>
      <c r="L20" s="381">
        <f>IF(OR(H20=0,I20=0),0,IF($K$19="Oui",I20-($G$13*H20),I20*0.85))</f>
        <v>0</v>
      </c>
      <c r="M20" s="1032"/>
      <c r="N20" s="1035"/>
      <c r="O20" s="381">
        <f>IF(L20=0,0,IF($K$19="Oui",0.15*L20/0.85,I20-L20))</f>
        <v>0</v>
      </c>
      <c r="P20" s="381">
        <f>IF(OR(H20=0,I20=0),0,IF($K$19="Oui",O20,$G$13*H20))</f>
        <v>0</v>
      </c>
      <c r="Q20" s="381">
        <f>IF(O20=0,0,O20-P20)</f>
        <v>0</v>
      </c>
      <c r="R20" s="381">
        <f>IF($G$13=0,0,H20*$G$13-P20)</f>
        <v>0</v>
      </c>
      <c r="S20" s="388">
        <f>SUMIFS('4 - Contributions en nature'!$L$9:$L$108,'4 - Contributions en nature'!$C$9:$C$108,'Syn pf Bénéficiaire'!A20)</f>
        <v>0</v>
      </c>
      <c r="T20" s="434">
        <f>IF(L20=0,0,C20-L20-O20-R20-$J$13*D20-S20)</f>
        <v>0</v>
      </c>
      <c r="U20" s="436" t="str">
        <f>IF(OR(T20=0, C20=0)," - %",T20/C20)</f>
        <v xml:space="preserve"> - %</v>
      </c>
    </row>
    <row r="21" spans="1:21" ht="23" thickBot="1">
      <c r="A21" s="376" t="s">
        <v>30</v>
      </c>
      <c r="B21" s="377">
        <f>SUMIFS('1.1 - Investissements'!$AD$9:$AD$108,'1.1 - Investissements'!$E$9:$E$108,A21)+SUMIFS('2 - Frais de personnel'!$N$9:$N$108,'2 - Frais de personnel'!$C$9:$C$108,A21)+SUMIFS('3 - Frais généraux'!$AB$9:$AB$108,'3 - Frais généraux'!$D$9:$D$108,A21)+SUMIFS('4 - Contributions en nature'!$L$9:$L$108,'4 - Contributions en nature'!$C$9:$C$108,A21)+SUMIFS('1.2 - Amortissement'!$O$9:$O$108,'1.2 - Amortissement'!$C$9:$C$108,A21)+SUMIFS('5 - Taux forfaitaire '!$F$6:$F$8,'5 - Taux forfaitaire '!$D$6:$D$8,A21)</f>
        <v>15000</v>
      </c>
      <c r="C21" s="416">
        <f>IF($E$6="Non. Le seuil n’étant pas atteint, le dossier est inéligible. ",0,SUMIFS('1.1 - Investissements'!$AD$9:$AD$108,'1.1 - Investissements'!$E$9:$E$108,A21)+SUMIFS('2 - Frais de personnel'!$N$9:$N$108,'2 - Frais de personnel'!$C$9:$C$108,A21)+SUMIFS('3 - Frais généraux'!$AB$9:$AB$108,'3 - Frais généraux'!$D$9:$D$108,A21)+SUMIFS('4 - Contributions en nature'!$L$9:$L$108,'4 - Contributions en nature'!$C$9:$C$108,A21)+SUMIFS('1.2 - Amortissement'!$O$9:$O$108,'1.2 - Amortissement'!$C$9:$C$108,A21)+SUMIFS('5 - Taux forfaitaire '!$F$6:$F$8,'5 - Taux forfaitaire '!$D$6:$D$8,A21))</f>
        <v>15000</v>
      </c>
      <c r="D21" s="418">
        <f>IF(C21=0,0,C21/$C$22)</f>
        <v>1</v>
      </c>
      <c r="E21" s="505"/>
      <c r="F21" s="460">
        <f>IF(OR(C21=0,$G$13+$J$13+$M$4&gt;=$C$22),0,E21*C21)</f>
        <v>0</v>
      </c>
      <c r="G21" s="384">
        <f t="shared" si="0"/>
        <v>0</v>
      </c>
      <c r="H21" s="463">
        <f t="shared" si="1"/>
        <v>0</v>
      </c>
      <c r="I21" s="378">
        <f>IF(G21=0,0,IF($M$4+$J$13&gt;$E$8,G21-($M$4+$J$13-$E$8)*H21,G21))</f>
        <v>0</v>
      </c>
      <c r="J21" s="379">
        <f>IF(C21=0,0,I21/C21)</f>
        <v>0</v>
      </c>
      <c r="K21" s="1030"/>
      <c r="L21" s="385">
        <f>IF(OR(H21=0,I21=0),0,IF($K$19="Oui",I21-($G$13*H21),I21*0.85))</f>
        <v>0</v>
      </c>
      <c r="M21" s="1033"/>
      <c r="N21" s="1036"/>
      <c r="O21" s="385">
        <f>IF(L21=0,0,IF($K$19="Oui",0.15*L21/0.85,I21-L21))</f>
        <v>0</v>
      </c>
      <c r="P21" s="391">
        <f>IF(OR(H21=0,I21=0),0,IF($K$19="Oui",O21,$G$13*H21))</f>
        <v>0</v>
      </c>
      <c r="Q21" s="385">
        <f>IF(O21=0,0,O21-P21)</f>
        <v>0</v>
      </c>
      <c r="R21" s="385">
        <f>IF($G$13=0,0,H21*$G$13-P21)</f>
        <v>0</v>
      </c>
      <c r="S21" s="389">
        <f>SUMIFS('4 - Contributions en nature'!$L$9:$L$108,'4 - Contributions en nature'!$C$9:$C$108,'Syn pf Bénéficiaire'!A21)</f>
        <v>0</v>
      </c>
      <c r="T21" s="437">
        <f>IF(L21=0,0,C21-L21-O21-R21-$J$13*D21-S21)</f>
        <v>0</v>
      </c>
      <c r="U21" s="438" t="str">
        <f>IF(OR(T21=0, C21=0)," - %",T21/C21)</f>
        <v xml:space="preserve"> - %</v>
      </c>
    </row>
    <row r="22" spans="1:21" s="356" customFormat="1" ht="22" thickBot="1">
      <c r="A22" s="272" t="s">
        <v>340</v>
      </c>
      <c r="B22" s="279">
        <f>SUM(B19:B21)</f>
        <v>15000</v>
      </c>
      <c r="C22" s="279">
        <f>SUM(C19:C21)</f>
        <v>15000</v>
      </c>
      <c r="D22" s="274">
        <f>SUM(D19:D21)</f>
        <v>1</v>
      </c>
      <c r="E22"/>
      <c r="F22" s="273">
        <f>IF(OR(C22=0,$G$13+$J$13+$M$4&gt;=$C$22),0,E22*C22)</f>
        <v>0</v>
      </c>
      <c r="G22" s="273">
        <f t="shared" si="0"/>
        <v>0</v>
      </c>
      <c r="H22" s="273">
        <f t="shared" si="1"/>
        <v>0</v>
      </c>
      <c r="I22" s="273">
        <f>SUM(I19:I21)</f>
        <v>0</v>
      </c>
      <c r="L22" s="273">
        <f>IF(OR(C22=0,I22=0),0,ROUNDDOWN(IF($K$19="Oui",I22-($G$13*H22),I22*0.85),2))</f>
        <v>0</v>
      </c>
      <c r="O22" s="273">
        <f>IF(L22=0,0,IF($K$19="Oui",ROUNDUP(0.15*L22/0.85,2),I22-L22))</f>
        <v>0</v>
      </c>
      <c r="P22" s="273">
        <f>IF(OR(H22=0,I22=0),0,IF($K$19="Oui",O22,$G$13*H22))</f>
        <v>0</v>
      </c>
      <c r="Q22" s="273">
        <f>IF(O22=0,0,O22-P22)</f>
        <v>0</v>
      </c>
      <c r="R22" s="273">
        <f>IF($G$13=0,0,H22*$G$13-P22)</f>
        <v>0</v>
      </c>
      <c r="S22" s="426">
        <f>SUM(S19:S21)</f>
        <v>0</v>
      </c>
      <c r="T22" s="435">
        <f>IF(L22=0,0,C22-L22-O22-R22-$J$13*D22-S22)</f>
        <v>0</v>
      </c>
      <c r="U22" s="274" t="str">
        <f>IF(OR(T22=0, C22=0)," - %",T22/C22)</f>
        <v xml:space="preserve"> - %</v>
      </c>
    </row>
    <row r="24" spans="1:21">
      <c r="M24" s="386"/>
    </row>
    <row r="53" ht="29.25" customHeight="1"/>
  </sheetData>
  <sheetProtection formatCells="0" formatColumns="0" formatRows="0" insertRows="0"/>
  <mergeCells count="46">
    <mergeCell ref="H17:H18"/>
    <mergeCell ref="K19:K21"/>
    <mergeCell ref="M19:M21"/>
    <mergeCell ref="N19:N21"/>
    <mergeCell ref="D16:U16"/>
    <mergeCell ref="O17:O18"/>
    <mergeCell ref="R17:R18"/>
    <mergeCell ref="S17:S18"/>
    <mergeCell ref="U17:U18"/>
    <mergeCell ref="A6:B6"/>
    <mergeCell ref="A1:R1"/>
    <mergeCell ref="A2:B2"/>
    <mergeCell ref="A3:B3"/>
    <mergeCell ref="A4:B4"/>
    <mergeCell ref="A5:B5"/>
    <mergeCell ref="G2:G5"/>
    <mergeCell ref="H2:H3"/>
    <mergeCell ref="I2:I3"/>
    <mergeCell ref="K2:K3"/>
    <mergeCell ref="L2:L3"/>
    <mergeCell ref="M2:M3"/>
    <mergeCell ref="D2:E4"/>
    <mergeCell ref="J2:J3"/>
    <mergeCell ref="I5:O5"/>
    <mergeCell ref="B17:B18"/>
    <mergeCell ref="D17:D18"/>
    <mergeCell ref="A7:B7"/>
    <mergeCell ref="A8:B8"/>
    <mergeCell ref="A9:B9"/>
    <mergeCell ref="A10:B10"/>
    <mergeCell ref="A16:C16"/>
    <mergeCell ref="A17:A18"/>
    <mergeCell ref="G7:L7"/>
    <mergeCell ref="T1:U1"/>
    <mergeCell ref="T2:U2"/>
    <mergeCell ref="T5:U5"/>
    <mergeCell ref="T8:U8"/>
    <mergeCell ref="N2:N3"/>
    <mergeCell ref="O2:O3"/>
    <mergeCell ref="L8:L9"/>
    <mergeCell ref="K8:K9"/>
    <mergeCell ref="I8:I9"/>
    <mergeCell ref="H8:H9"/>
    <mergeCell ref="N7:Q7"/>
    <mergeCell ref="N9:O9"/>
    <mergeCell ref="P9:Q9"/>
  </mergeCells>
  <phoneticPr fontId="12" type="noConversion"/>
  <conditionalFormatting sqref="E5">
    <cfRule type="expression" dxfId="7" priority="7">
      <formula>E5="Attention. Le montant d'aide publique sera plafonné à l'instruction"</formula>
    </cfRule>
    <cfRule type="notContainsText" dxfId="6" priority="8" stopIfTrue="1" operator="notContains" text="Attention">
      <formula>ISERROR(SEARCH("Attention",E5))</formula>
    </cfRule>
  </conditionalFormatting>
  <conditionalFormatting sqref="E6">
    <cfRule type="notContainsText" dxfId="5" priority="1" stopIfTrue="1" operator="notContains" text="Non">
      <formula>ISERROR(SEARCH("Non",E6))</formula>
    </cfRule>
    <cfRule type="containsText" dxfId="4" priority="2" operator="containsText" text="Non">
      <formula>NOT(ISERROR(SEARCH("Non",E6)))</formula>
    </cfRule>
  </conditionalFormatting>
  <conditionalFormatting sqref="E7">
    <cfRule type="containsText" dxfId="3" priority="3" stopIfTrue="1" operator="containsText" text="Oui">
      <formula>NOT(ISERROR(SEARCH("Oui",E7)))</formula>
    </cfRule>
    <cfRule type="notContainsText" dxfId="2" priority="4" operator="notContains" text="Oui">
      <formula>ISERROR(SEARCH("Oui",E7))</formula>
    </cfRule>
  </conditionalFormatting>
  <dataValidations count="2">
    <dataValidation type="list" allowBlank="1" showInputMessage="1" showErrorMessage="1" sqref="K19" xr:uid="{78E7FBC0-764E-47FA-9AD5-D5024137DA02}">
      <formula1>"Oui,Non,Non concerné"</formula1>
    </dataValidation>
    <dataValidation type="list" allowBlank="1" showInputMessage="1" showErrorMessage="1" sqref="I10:I12 L10:L12" xr:uid="{0E112A3F-22AE-5940-ACF6-3763F9D12AD3}">
      <formula1>"Oui,Non"</formula1>
    </dataValidation>
  </dataValidations>
  <pageMargins left="0.7" right="0.7" top="0.75" bottom="0.75" header="0.3" footer="0.3"/>
  <pageSetup paperSize="9" scale="2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poste de dépense" prompt="Cliquez sur le menu déroulant" xr:uid="{48017A05-D21E-4E4C-8DD8-68A578F05EE9}">
          <x14:formula1>
            <xm:f>'0-Présentation poste-typeaction'!$J$4:$J$6</xm:f>
          </x14:formula1>
          <xm:sqref>A19:A21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46AC9-300E-1548-834B-B928C0F452EE}">
  <sheetPr>
    <tabColor theme="9" tint="-0.249977111117893"/>
    <pageSetUpPr fitToPage="1"/>
  </sheetPr>
  <dimension ref="A2:AJ34"/>
  <sheetViews>
    <sheetView showGridLines="0" topLeftCell="F20" zoomScale="50" zoomScaleNormal="55" workbookViewId="0">
      <selection activeCell="J26" sqref="J26"/>
    </sheetView>
  </sheetViews>
  <sheetFormatPr baseColWidth="10" defaultColWidth="11.5" defaultRowHeight="24" outlineLevelCol="1"/>
  <cols>
    <col min="1" max="1" width="11.5" style="286"/>
    <col min="2" max="2" width="41.5" style="286" customWidth="1"/>
    <col min="3" max="3" width="41.5" style="288" customWidth="1"/>
    <col min="4" max="5" width="41.5" style="286" customWidth="1"/>
    <col min="6" max="6" width="90.5" style="286" customWidth="1"/>
    <col min="7" max="8" width="46" style="286" customWidth="1"/>
    <col min="9" max="10" width="41.5" style="286" customWidth="1"/>
    <col min="11" max="17" width="41.5" style="287" customWidth="1"/>
    <col min="18" max="24" width="41.5" style="286" customWidth="1"/>
    <col min="25" max="25" width="34" style="286" customWidth="1"/>
    <col min="26" max="26" width="55.5" style="286" customWidth="1"/>
    <col min="27" max="27" width="41.1640625" style="286" customWidth="1"/>
    <col min="28" max="28" width="36.1640625" style="286" customWidth="1"/>
    <col min="29" max="29" width="38.5" style="286" hidden="1" customWidth="1" outlineLevel="1"/>
    <col min="30" max="30" width="38.5" hidden="1" customWidth="1" outlineLevel="1"/>
    <col min="31" max="31" width="11.5" collapsed="1"/>
  </cols>
  <sheetData>
    <row r="2" spans="1:36" ht="32.5" customHeight="1">
      <c r="B2" s="1193" t="s">
        <v>341</v>
      </c>
      <c r="C2" s="1193"/>
      <c r="D2" s="1193"/>
      <c r="E2" s="1193"/>
      <c r="F2" s="1193"/>
      <c r="G2" s="1193"/>
      <c r="H2" s="1193"/>
      <c r="I2" s="1193"/>
      <c r="J2" s="1193"/>
      <c r="K2" s="1193"/>
      <c r="L2" s="1193"/>
      <c r="M2" s="1193"/>
      <c r="N2" s="1193"/>
      <c r="O2" s="1193"/>
      <c r="P2" s="1193"/>
      <c r="Q2" s="1193"/>
      <c r="R2" s="1193"/>
      <c r="S2" s="1193"/>
      <c r="T2" s="1193"/>
      <c r="U2" s="1193"/>
      <c r="V2" s="1193"/>
      <c r="W2" s="1193"/>
      <c r="X2" s="1193"/>
      <c r="Y2" s="1193"/>
    </row>
    <row r="3" spans="1:36" s="10" customFormat="1" ht="219" customHeight="1">
      <c r="A3" s="286"/>
      <c r="B3" s="1193"/>
      <c r="C3" s="1193"/>
      <c r="D3" s="1193"/>
      <c r="E3" s="1193"/>
      <c r="F3" s="1193"/>
      <c r="G3" s="1193"/>
      <c r="H3" s="1193"/>
      <c r="I3" s="1193"/>
      <c r="J3" s="1193"/>
      <c r="K3" s="1193"/>
      <c r="L3" s="1193"/>
      <c r="M3" s="1193"/>
      <c r="N3" s="1193"/>
      <c r="O3" s="1193"/>
      <c r="P3" s="1193"/>
      <c r="Q3" s="1193"/>
      <c r="R3" s="1193"/>
      <c r="S3" s="1193"/>
      <c r="T3" s="1193"/>
      <c r="U3" s="1193"/>
      <c r="V3" s="1193"/>
      <c r="W3" s="1193"/>
      <c r="X3" s="1193"/>
      <c r="Y3" s="1193"/>
    </row>
    <row r="4" spans="1:36" s="10" customFormat="1" ht="289" customHeight="1">
      <c r="A4" s="286"/>
      <c r="B4" s="1194" t="s">
        <v>342</v>
      </c>
      <c r="C4" s="1194"/>
      <c r="D4" s="1194"/>
      <c r="E4" s="1194"/>
      <c r="F4" s="1194"/>
      <c r="G4" s="1194"/>
      <c r="H4" s="1194"/>
      <c r="I4" s="1194"/>
      <c r="J4" s="1194"/>
      <c r="K4" s="1194"/>
      <c r="L4" s="1194"/>
      <c r="M4" s="1194"/>
      <c r="N4" s="1194"/>
      <c r="O4" s="1194"/>
      <c r="P4" s="1194"/>
      <c r="Q4" s="1194"/>
      <c r="R4" s="1194"/>
      <c r="S4" s="1194"/>
      <c r="T4" s="1194"/>
      <c r="U4" s="1194"/>
      <c r="V4" s="1194"/>
      <c r="W4" s="1194"/>
      <c r="X4" s="1194"/>
      <c r="Y4" s="1194"/>
    </row>
    <row r="5" spans="1:36" s="10" customFormat="1" ht="82" customHeight="1">
      <c r="A5" s="286"/>
      <c r="B5" s="297"/>
      <c r="C5" s="298"/>
      <c r="D5" s="298"/>
      <c r="E5" s="298"/>
      <c r="F5" s="298"/>
      <c r="G5" s="298"/>
      <c r="H5" s="298"/>
      <c r="I5" s="298"/>
      <c r="J5" s="298"/>
      <c r="K5" s="298"/>
      <c r="L5" s="298"/>
      <c r="M5" s="298"/>
      <c r="N5" s="298"/>
      <c r="O5" s="298"/>
      <c r="P5" s="298"/>
      <c r="Q5" s="298"/>
      <c r="R5" s="298"/>
      <c r="S5" s="298"/>
      <c r="T5" s="298"/>
      <c r="U5" s="286"/>
      <c r="V5" s="286"/>
      <c r="W5" s="286"/>
      <c r="X5" s="286"/>
      <c r="Y5" s="286"/>
    </row>
    <row r="6" spans="1:36" s="10" customFormat="1" ht="93" customHeight="1">
      <c r="A6" s="286"/>
      <c r="B6" s="1196" t="s">
        <v>343</v>
      </c>
      <c r="C6" s="1197"/>
      <c r="D6" s="1197"/>
      <c r="E6" s="1197"/>
      <c r="F6" s="1197"/>
      <c r="G6" s="1197"/>
      <c r="H6" s="1197"/>
      <c r="I6" s="1197"/>
      <c r="J6" s="1197"/>
      <c r="K6" s="1197"/>
      <c r="L6" s="1197"/>
      <c r="M6" s="1197"/>
      <c r="N6" s="1197"/>
      <c r="O6" s="1197"/>
      <c r="P6" s="1197"/>
      <c r="Q6" s="1197"/>
      <c r="R6" s="1197"/>
      <c r="S6" s="1197"/>
      <c r="T6" s="1197"/>
      <c r="U6" s="1197"/>
      <c r="V6" s="1197"/>
      <c r="W6" s="1197"/>
      <c r="X6" s="1197"/>
      <c r="Y6" s="1197"/>
      <c r="Z6" s="1197"/>
      <c r="AA6" s="1197"/>
    </row>
    <row r="7" spans="1:36" s="10" customFormat="1">
      <c r="A7" s="286"/>
      <c r="B7" s="318"/>
      <c r="C7" s="286"/>
      <c r="D7" s="286"/>
      <c r="E7" s="319"/>
      <c r="F7" s="320"/>
      <c r="G7" s="321"/>
      <c r="H7" s="286"/>
      <c r="I7" s="286"/>
      <c r="J7" s="286"/>
      <c r="K7" s="286"/>
      <c r="L7" s="286"/>
      <c r="M7" s="322"/>
      <c r="N7" s="287"/>
      <c r="O7" s="287"/>
      <c r="P7" s="323"/>
      <c r="Q7" s="323"/>
      <c r="R7" s="286"/>
      <c r="S7" s="286"/>
      <c r="T7" s="286"/>
      <c r="U7" s="286"/>
      <c r="V7" s="286"/>
      <c r="W7" s="286"/>
      <c r="X7" s="286"/>
      <c r="Y7" s="302"/>
      <c r="Z7" s="302"/>
    </row>
    <row r="8" spans="1:36" s="10" customFormat="1" ht="61" customHeight="1">
      <c r="A8" s="286"/>
      <c r="B8" s="1195" t="s">
        <v>344</v>
      </c>
      <c r="C8" s="1163"/>
      <c r="D8" s="1163"/>
      <c r="E8" s="1163"/>
      <c r="F8" s="1163"/>
      <c r="G8" s="1163"/>
      <c r="H8" s="286"/>
      <c r="I8" s="286"/>
      <c r="J8" s="1163" t="s">
        <v>345</v>
      </c>
      <c r="K8" s="1163"/>
      <c r="L8" s="1163"/>
      <c r="M8" s="1163"/>
      <c r="N8" s="1163"/>
      <c r="O8" s="1163"/>
      <c r="P8" s="1163"/>
      <c r="Q8" s="286"/>
      <c r="R8" s="286"/>
      <c r="S8" s="286"/>
      <c r="T8" s="286"/>
      <c r="U8" s="300"/>
      <c r="V8" s="300"/>
      <c r="W8" s="300"/>
      <c r="X8" s="300"/>
      <c r="Y8" s="302"/>
      <c r="Z8" s="302"/>
      <c r="AA8" s="286"/>
      <c r="AB8" s="286"/>
    </row>
    <row r="9" spans="1:36" s="10" customFormat="1" ht="104.25" customHeight="1">
      <c r="A9" s="286"/>
      <c r="B9" s="1169" t="s">
        <v>346</v>
      </c>
      <c r="C9" s="1170"/>
      <c r="D9" s="1171"/>
      <c r="E9" s="304" t="s">
        <v>347</v>
      </c>
      <c r="F9" s="304" t="s">
        <v>348</v>
      </c>
      <c r="G9" s="304" t="s">
        <v>349</v>
      </c>
      <c r="H9" s="286"/>
      <c r="I9" s="286"/>
      <c r="J9" s="304" t="s">
        <v>350</v>
      </c>
      <c r="K9" s="304" t="s">
        <v>351</v>
      </c>
      <c r="L9" s="304" t="s">
        <v>352</v>
      </c>
      <c r="M9" s="304" t="s">
        <v>353</v>
      </c>
      <c r="N9" s="304" t="s">
        <v>323</v>
      </c>
      <c r="O9" s="304" t="s">
        <v>354</v>
      </c>
      <c r="P9" s="304" t="s">
        <v>355</v>
      </c>
      <c r="Q9" s="286"/>
      <c r="R9" s="286"/>
      <c r="S9" s="286"/>
      <c r="T9" s="286"/>
      <c r="U9" s="286"/>
      <c r="V9" s="286"/>
      <c r="W9" s="286"/>
      <c r="X9" s="300"/>
      <c r="Y9" s="302"/>
      <c r="Z9" s="302"/>
      <c r="AC9" s="1162" t="s">
        <v>356</v>
      </c>
      <c r="AD9" s="1162"/>
    </row>
    <row r="10" spans="1:36" s="10" customFormat="1" ht="115.5" customHeight="1">
      <c r="A10" s="286"/>
      <c r="B10" s="325" t="s">
        <v>291</v>
      </c>
      <c r="C10" s="306" t="s">
        <v>357</v>
      </c>
      <c r="D10" s="305" t="s">
        <v>358</v>
      </c>
      <c r="E10" s="305" t="s">
        <v>359</v>
      </c>
      <c r="F10" s="305" t="s">
        <v>360</v>
      </c>
      <c r="G10" s="306" t="s">
        <v>361</v>
      </c>
      <c r="H10" s="286"/>
      <c r="I10" s="286"/>
      <c r="J10" s="306" t="s">
        <v>362</v>
      </c>
      <c r="K10" s="305" t="s">
        <v>363</v>
      </c>
      <c r="L10" s="305" t="s">
        <v>364</v>
      </c>
      <c r="M10" s="305" t="s">
        <v>362</v>
      </c>
      <c r="N10" s="305" t="s">
        <v>365</v>
      </c>
      <c r="O10" s="305" t="s">
        <v>362</v>
      </c>
      <c r="P10" s="305" t="s">
        <v>366</v>
      </c>
      <c r="Q10" s="286"/>
      <c r="R10" s="286"/>
      <c r="S10" s="286"/>
      <c r="T10" s="286"/>
      <c r="U10" s="286"/>
      <c r="V10" s="286"/>
      <c r="W10" s="286"/>
      <c r="X10" s="286"/>
      <c r="Y10" s="302"/>
      <c r="Z10" s="302"/>
      <c r="AC10" s="1162" t="s">
        <v>367</v>
      </c>
      <c r="AD10" s="1162"/>
    </row>
    <row r="11" spans="1:36" s="10" customFormat="1" ht="59.5" customHeight="1">
      <c r="A11" s="286"/>
      <c r="B11" s="343">
        <f>IF('Syn pf Instructeur'!B17="Non. Le montant minimum n’étant pas atteint, le dossier est inéligible. ",0,'1.1 - Investissements'!BJ109+'2 - Frais de personnel'!AD109+'3 - Frais généraux'!BE109+'4 - Contributions en nature'!Y109+'1.2 - Amortissement'!AG109+'5 - Taux forfaitaire '!N9)</f>
        <v>15000</v>
      </c>
      <c r="C11" s="308">
        <f>IF('Syn pf Instructeur'!B17="Non. Le montant minimum n’étant pas atteint, le dossier est inéligible. ",0,'1.1 - Investissements'!BK109+'3 - Frais généraux'!BF109)</f>
        <v>0</v>
      </c>
      <c r="D11" s="344">
        <f>SUM('Syn pf Instructeur'!B11:C11)</f>
        <v>15000</v>
      </c>
      <c r="E11" s="307">
        <f>'Syn pf Bénéficiaire'!C5-'Syn pf Instructeur'!C29</f>
        <v>0</v>
      </c>
      <c r="F11" s="308">
        <f>D29</f>
        <v>15000</v>
      </c>
      <c r="G11" s="307">
        <f>'Syn pf Bénéficiaire'!C5-'Syn pf Instructeur'!D29</f>
        <v>0</v>
      </c>
      <c r="H11" s="286"/>
      <c r="I11" s="286"/>
      <c r="J11" s="308">
        <f>Y21</f>
        <v>0</v>
      </c>
      <c r="K11" s="309">
        <f>IF(B11=0,"",J29/D29)</f>
        <v>0</v>
      </c>
      <c r="L11" s="310">
        <f>J29</f>
        <v>0</v>
      </c>
      <c r="M11" s="310">
        <f>L29</f>
        <v>0</v>
      </c>
      <c r="N11" s="310">
        <f>P29</f>
        <v>0</v>
      </c>
      <c r="O11" s="310">
        <f>S29</f>
        <v>0</v>
      </c>
      <c r="P11" s="310">
        <f>U29</f>
        <v>15000</v>
      </c>
      <c r="Q11" s="286"/>
      <c r="R11" s="286"/>
      <c r="S11" s="286"/>
      <c r="T11" s="286"/>
      <c r="U11" s="286"/>
      <c r="V11" s="286"/>
      <c r="W11" s="286"/>
      <c r="X11" s="286"/>
      <c r="Y11" s="302"/>
      <c r="Z11" s="302"/>
      <c r="AC11" s="293" t="s">
        <v>368</v>
      </c>
      <c r="AD11" s="299">
        <f>N17+P17+Q17+S17+T17</f>
        <v>15000</v>
      </c>
    </row>
    <row r="12" spans="1:36" s="10" customFormat="1" ht="59.5" customHeight="1" thickBot="1">
      <c r="A12" s="286"/>
      <c r="B12" s="326"/>
      <c r="C12" s="301"/>
      <c r="D12" s="280"/>
      <c r="E12" s="280"/>
      <c r="F12" s="281"/>
      <c r="G12" s="282"/>
      <c r="H12" s="280"/>
      <c r="I12" s="282"/>
      <c r="J12" s="301"/>
      <c r="K12" s="280"/>
      <c r="L12" s="283"/>
      <c r="M12" s="284"/>
      <c r="N12" s="284"/>
      <c r="O12" s="284"/>
      <c r="P12" s="284"/>
      <c r="Q12" s="284"/>
      <c r="R12" s="301"/>
      <c r="S12" s="301"/>
      <c r="T12" s="301"/>
      <c r="U12" s="286"/>
      <c r="V12" s="286"/>
      <c r="W12" s="286"/>
      <c r="X12" s="286"/>
      <c r="Y12" s="302"/>
      <c r="Z12" s="302"/>
      <c r="AC12" s="293" t="s">
        <v>369</v>
      </c>
      <c r="AD12" s="292">
        <f>AD11/0.8-AD11</f>
        <v>3750</v>
      </c>
    </row>
    <row r="13" spans="1:36" s="10" customFormat="1" ht="119.25" customHeight="1">
      <c r="A13" s="286"/>
      <c r="B13" s="1196" t="s">
        <v>370</v>
      </c>
      <c r="C13" s="1197"/>
      <c r="D13" s="1197"/>
      <c r="E13" s="1197"/>
      <c r="F13" s="1197"/>
      <c r="G13" s="1197"/>
      <c r="H13" s="1197"/>
      <c r="I13" s="1197"/>
      <c r="J13" s="1197"/>
      <c r="K13" s="1197"/>
      <c r="L13" s="1197"/>
      <c r="M13" s="1197"/>
      <c r="N13" s="1197"/>
      <c r="O13" s="1197"/>
      <c r="P13" s="1197"/>
      <c r="Q13" s="1197"/>
      <c r="R13" s="1197"/>
      <c r="S13" s="1197"/>
      <c r="T13" s="1197"/>
      <c r="U13" s="1197"/>
      <c r="V13" s="1197"/>
      <c r="W13" s="1197"/>
      <c r="X13" s="1197"/>
      <c r="Y13" s="1197"/>
      <c r="Z13" s="1197"/>
      <c r="AA13" s="1197"/>
      <c r="AC13" s="1162" t="s">
        <v>371</v>
      </c>
      <c r="AD13" s="1162"/>
    </row>
    <row r="14" spans="1:36" s="10" customFormat="1" ht="58.5" customHeight="1" thickBot="1">
      <c r="A14" s="286"/>
      <c r="B14" s="318"/>
      <c r="C14" s="286"/>
      <c r="D14" s="286"/>
      <c r="E14" s="286"/>
      <c r="F14" s="286"/>
      <c r="G14" s="286"/>
      <c r="H14" s="286"/>
      <c r="I14" s="286"/>
      <c r="J14" s="286"/>
      <c r="K14" s="286"/>
      <c r="L14" s="286"/>
      <c r="M14" s="286"/>
      <c r="N14" s="286"/>
      <c r="O14" s="286"/>
      <c r="P14" s="286"/>
      <c r="Q14" s="286"/>
      <c r="R14" s="286"/>
      <c r="S14" s="286"/>
      <c r="T14" s="286"/>
      <c r="U14" s="286"/>
      <c r="V14" s="286"/>
      <c r="W14" s="286"/>
      <c r="X14" s="286"/>
      <c r="Y14" s="302"/>
      <c r="Z14" s="286"/>
      <c r="AA14" s="339"/>
      <c r="AC14" s="293" t="s">
        <v>372</v>
      </c>
      <c r="AD14" s="292">
        <f>AD12*10/20</f>
        <v>1875</v>
      </c>
    </row>
    <row r="15" spans="1:36" s="10" customFormat="1" ht="59.25" customHeight="1" thickTop="1" thickBot="1">
      <c r="A15" s="286"/>
      <c r="B15" s="1176" t="s">
        <v>373</v>
      </c>
      <c r="C15" s="1177"/>
      <c r="D15" s="1177"/>
      <c r="E15" s="1177"/>
      <c r="F15" s="1177"/>
      <c r="G15" s="1177"/>
      <c r="H15" s="1177"/>
      <c r="I15" s="1177"/>
      <c r="J15" s="1177"/>
      <c r="K15" s="1178"/>
      <c r="L15" s="286"/>
      <c r="M15" s="1168" t="s">
        <v>374</v>
      </c>
      <c r="N15" s="1168"/>
      <c r="O15" s="1168"/>
      <c r="P15" s="1168"/>
      <c r="Q15" s="1168"/>
      <c r="R15" s="1168"/>
      <c r="S15" s="1168"/>
      <c r="T15" s="1168"/>
      <c r="U15" s="286"/>
      <c r="V15" s="1163" t="s">
        <v>375</v>
      </c>
      <c r="W15" s="1163"/>
      <c r="X15" s="1163"/>
      <c r="Y15" s="1163"/>
      <c r="Z15" s="1163"/>
      <c r="AA15" s="1164"/>
      <c r="AB15" s="286"/>
      <c r="AC15" s="293" t="s">
        <v>376</v>
      </c>
      <c r="AD15" s="292">
        <f>AD12*10/20</f>
        <v>1875</v>
      </c>
      <c r="AE15" s="286"/>
      <c r="AG15"/>
      <c r="AH15"/>
      <c r="AI15"/>
      <c r="AJ15"/>
    </row>
    <row r="16" spans="1:36" s="10" customFormat="1" ht="288.75" customHeight="1" thickTop="1">
      <c r="A16" s="286"/>
      <c r="B16" s="516" t="s">
        <v>377</v>
      </c>
      <c r="C16" s="517" t="s">
        <v>378</v>
      </c>
      <c r="D16" s="516" t="s">
        <v>379</v>
      </c>
      <c r="E16" s="517" t="s">
        <v>380</v>
      </c>
      <c r="F16" s="516" t="s">
        <v>381</v>
      </c>
      <c r="G16" s="517" t="s">
        <v>382</v>
      </c>
      <c r="H16" s="519" t="s">
        <v>383</v>
      </c>
      <c r="I16" s="520" t="s">
        <v>384</v>
      </c>
      <c r="J16" s="516" t="s">
        <v>385</v>
      </c>
      <c r="K16" s="517" t="s">
        <v>386</v>
      </c>
      <c r="L16" s="294"/>
      <c r="M16" s="311" t="s">
        <v>387</v>
      </c>
      <c r="N16" s="305" t="s">
        <v>284</v>
      </c>
      <c r="O16" s="305" t="s">
        <v>285</v>
      </c>
      <c r="P16" s="305" t="s">
        <v>388</v>
      </c>
      <c r="Q16" s="305" t="s">
        <v>389</v>
      </c>
      <c r="R16" s="305" t="s">
        <v>287</v>
      </c>
      <c r="S16" s="305" t="s">
        <v>288</v>
      </c>
      <c r="T16" s="305" t="s">
        <v>390</v>
      </c>
      <c r="U16" s="286"/>
      <c r="V16" s="363" t="s">
        <v>391</v>
      </c>
      <c r="W16" s="1165" t="s">
        <v>392</v>
      </c>
      <c r="X16" s="1165" t="s">
        <v>302</v>
      </c>
      <c r="Y16" s="362" t="s">
        <v>393</v>
      </c>
      <c r="Z16" s="1166" t="s">
        <v>394</v>
      </c>
      <c r="AA16" s="1167" t="s">
        <v>305</v>
      </c>
      <c r="AB16" s="286"/>
      <c r="AC16" s="296" t="s">
        <v>395</v>
      </c>
      <c r="AD16" s="296"/>
      <c r="AE16" s="286"/>
    </row>
    <row r="17" spans="1:36" s="10" customFormat="1" ht="162" customHeight="1" thickBot="1">
      <c r="A17" s="286"/>
      <c r="B17" s="514" t="str">
        <f>IF(SUM('1.1 - Investissements'!AB109,'2 - Frais de personnel'!N109,'3 - Frais généraux'!Z109,'4 - Contributions en nature'!L109,'1.2 - Amortissement'!O109,'5 - Taux forfaitaire '!F9)=0,"",IF(SUM('1.1 - Investissements'!AB109,'2 - Frais de personnel'!N109,'3 - Frais généraux'!Z109,'4 - Contributions en nature'!L109,'1.2 - Amortissement'!O109,'5 - Taux forfaitaire '!F9)&gt;=15000,"Le montant minimum est respecté","Non. Le montant minimum n’étant pas atteint, le dossier est inéligible. "))</f>
        <v>Le montant minimum est respecté</v>
      </c>
      <c r="C17" s="515" t="str">
        <f>IF(J29=0,"",IF(J29&lt;=7500000,"Le montant maximal est respecté","Le plafond n'est pas respecté, le montant d'aide publique doit être plafonné"))</f>
        <v/>
      </c>
      <c r="D17" s="518">
        <f>IF(AD15=AD18,AD17,ROUND(IF(SUMIF('1.1 - Investissements'!$AH$9:$AH$108,"Oui",'1.1 - Investissements'!$BL$9:$BL$108)=AD18,(AD11+AD18)/0.9-(AD11+AD18),AD17),2))</f>
        <v>1666.67</v>
      </c>
      <c r="E17" s="522" t="str">
        <f>IF(B11=0,"",IF('3 - Frais généraux'!BH109&gt;D17,"Le plafond n'est pas respecté, la dépense doit être plafonnée","Le plafond est respecté"))</f>
        <v>Le plafond est respecté</v>
      </c>
      <c r="F17" s="518">
        <f>IF(AD14=AD17,AD18,ROUND(IF(R17=AD17,(AD11+AD17)/0.9-(AD11+AD17),AD18),2))</f>
        <v>1666.67</v>
      </c>
      <c r="G17" s="515" t="str">
        <f>IF('Syn pf Instructeur'!D11=0,"",IF(SUMIFS('1.1 - Investissements'!BL9:BL108,'1.1 - Investissements'!AH9:AH108,"Oui")&gt;F17,"Le plafond n'est pas respecté, la dépense doit être plafonnée","Le plafond est respecté"))</f>
        <v>Le plafond est respecté</v>
      </c>
      <c r="H17" s="518">
        <f>50%*SUMIFS('1.1 - Investissements'!BJ9:BJ108,'1.1 - Investissements'!AJ9:AJ108,"Oui")</f>
        <v>0</v>
      </c>
      <c r="I17" s="521" t="str">
        <f>IF(B11=0,"",IF(SUMIFS('4 - Contributions en nature'!Y9:Y108,'4 - Contributions en nature'!Q9:Q108,"Oui")&gt;'Syn pf Instructeur'!H17,"Le plafond n'est pas respecté, les dépenses d'auto-construction en contribution en nature doivent être plafonnées","Le plafond d'auto-construction en contribution en nature est respecté"))</f>
        <v>Le plafond d'auto-construction en contribution en nature est respecté</v>
      </c>
      <c r="J17" s="518">
        <f>IF(D29="","",D29-G29)</f>
        <v>15000</v>
      </c>
      <c r="K17" s="515" t="str">
        <f>IF(D29=0,"",IF(S18+Y21&lt;=J17,"La règle de non-profit est respectée, pas de modification du TAP réglementaire","La règle de non-profit n'est pas respectée, le TAP réglementaire sera diminué"))</f>
        <v>La règle de non-profit est respectée, pas de modification du TAP réglementaire</v>
      </c>
      <c r="L17" s="286"/>
      <c r="M17" s="312" t="s">
        <v>396</v>
      </c>
      <c r="N17" s="313">
        <f>IF('Syn pf Instructeur'!B17="Non. Le montant minimum n’étant pas atteint, le dossier est inéligible. ",0,SUMIF('1.1 - Investissements'!$AH$9:$AH$108,"Non",'1.1 - Investissements'!$BL$9:$BL$108))</f>
        <v>15000</v>
      </c>
      <c r="O17" s="313">
        <f>IF('Syn pf Instructeur'!B17="Non. Le montant minimum n’étant pas atteint, le dossier est inéligible. ",0,SUMIF('1.1 - Investissements'!$AH$9:$AH$108,"Oui",'1.1 - Investissements'!$BL$9:$BL$108))</f>
        <v>0</v>
      </c>
      <c r="P17" s="313">
        <f>IF('Syn pf Instructeur'!B17="Non. Le montant minimum n’étant pas atteint, le dossier est inéligible. ",0,'1.2 - Amortissement'!AG109)</f>
        <v>0</v>
      </c>
      <c r="Q17" s="313">
        <f>IF('Syn pf Instructeur'!B17="Non. Le montant minimum n’étant pas atteint, le dossier est inéligible. ",0,'2 - Frais de personnel'!AD109)</f>
        <v>0</v>
      </c>
      <c r="R17" s="313">
        <f>IF('Syn pf Instructeur'!B17="Non. Le montant minimum n’étant pas atteint, le dossier est inéligible. ",0,'3 - Frais généraux'!BG109)</f>
        <v>0</v>
      </c>
      <c r="S17" s="313">
        <f>IF('Syn pf Instructeur'!B17="Non. Le montant minimum n’étant pas atteint, le dossier est inéligible. ",0,'4 - Contributions en nature'!Y109)</f>
        <v>0</v>
      </c>
      <c r="T17" s="313">
        <f>IF('Syn pf Instructeur'!B17="Non. Le montant minimum n’étant pas atteint, le dossier est inéligible. ",0,'5 - Taux forfaitaire '!N9)</f>
        <v>0</v>
      </c>
      <c r="U17" s="286"/>
      <c r="V17" s="364" t="s">
        <v>306</v>
      </c>
      <c r="W17" s="1165"/>
      <c r="X17" s="1165"/>
      <c r="Y17" s="365" t="s">
        <v>306</v>
      </c>
      <c r="Z17" s="1166"/>
      <c r="AA17" s="1167"/>
      <c r="AB17" s="286"/>
      <c r="AC17" s="293" t="s">
        <v>397</v>
      </c>
      <c r="AD17" s="292">
        <f>MIN(R17,AD14)</f>
        <v>0</v>
      </c>
      <c r="AE17" s="286"/>
      <c r="AG17"/>
      <c r="AH17"/>
      <c r="AI17"/>
      <c r="AJ17"/>
    </row>
    <row r="18" spans="1:36" s="10" customFormat="1" ht="163" customHeight="1" thickTop="1">
      <c r="A18" s="286"/>
      <c r="B18" s="318"/>
      <c r="C18" s="302"/>
      <c r="D18" s="302"/>
      <c r="E18" s="302"/>
      <c r="F18" s="286"/>
      <c r="G18" s="302"/>
      <c r="H18" s="302"/>
      <c r="J18" s="286"/>
      <c r="K18" s="286"/>
      <c r="L18" s="286"/>
      <c r="M18" s="312" t="s">
        <v>398</v>
      </c>
      <c r="N18" s="308">
        <f>N17</f>
        <v>15000</v>
      </c>
      <c r="O18" s="313">
        <f>MIN(F17,O17)</f>
        <v>0</v>
      </c>
      <c r="P18" s="313">
        <f>P17</f>
        <v>0</v>
      </c>
      <c r="Q18" s="313">
        <f>Q17</f>
        <v>0</v>
      </c>
      <c r="R18" s="313">
        <f>MIN(D17,R17)</f>
        <v>0</v>
      </c>
      <c r="S18" s="308">
        <f>IF('Syn pf Instructeur'!I17="Le plafond d'auto-construction en contribution en nature est respecté",'Syn pf Instructeur'!S17,'Syn pf Instructeur'!H17+SUMIF('4 - Contributions en nature'!Q9:Q108,"Non",'4 - Contributions en nature'!Y9:Y108))</f>
        <v>0</v>
      </c>
      <c r="T18" s="308">
        <f>T17</f>
        <v>0</v>
      </c>
      <c r="U18" s="286"/>
      <c r="V18" s="396" t="str">
        <f>IF('Syn pf Bénéficiaire'!G10="","",'Syn pf Bénéficiaire'!G10)</f>
        <v/>
      </c>
      <c r="W18" s="396" t="str">
        <f>IF('Syn pf Bénéficiaire'!H10="","",'Syn pf Bénéficiaire'!H10)</f>
        <v/>
      </c>
      <c r="X18" s="396" t="str">
        <f>IF('Syn pf Bénéficiaire'!I10="","",'Syn pf Bénéficiaire'!I10)</f>
        <v/>
      </c>
      <c r="Y18" s="396" t="str">
        <f>IF('Syn pf Bénéficiaire'!J10="","",'Syn pf Bénéficiaire'!J10)</f>
        <v/>
      </c>
      <c r="Z18" s="396" t="str">
        <f>IF('Syn pf Bénéficiaire'!K10="","",'Syn pf Bénéficiaire'!K10)</f>
        <v/>
      </c>
      <c r="AA18" s="397" t="str">
        <f>IF('Syn pf Bénéficiaire'!L10="","",'Syn pf Bénéficiaire'!L10)</f>
        <v/>
      </c>
      <c r="AB18" s="286"/>
      <c r="AC18" s="293" t="s">
        <v>399</v>
      </c>
      <c r="AD18" s="292">
        <f>MIN(O17,AD15)</f>
        <v>0</v>
      </c>
      <c r="AE18" s="286"/>
      <c r="AG18"/>
      <c r="AH18"/>
      <c r="AI18"/>
      <c r="AJ18"/>
    </row>
    <row r="19" spans="1:36" s="10" customFormat="1" ht="65.5" customHeight="1">
      <c r="A19" s="286"/>
      <c r="B19" s="318"/>
      <c r="C19" s="286"/>
      <c r="D19" s="286"/>
      <c r="E19" s="286"/>
      <c r="F19" s="302"/>
      <c r="G19" s="302"/>
      <c r="H19" s="302"/>
      <c r="I19" s="286"/>
      <c r="J19" s="286"/>
      <c r="K19" s="286"/>
      <c r="L19" s="286"/>
      <c r="M19" s="286"/>
      <c r="N19" s="286"/>
      <c r="O19" s="286"/>
      <c r="P19" s="286"/>
      <c r="Q19" s="286"/>
      <c r="R19" s="286"/>
      <c r="S19" s="286"/>
      <c r="T19" s="286"/>
      <c r="U19" s="286"/>
      <c r="V19" s="396" t="str">
        <f>IF('Syn pf Bénéficiaire'!G11="","",'Syn pf Bénéficiaire'!G11)</f>
        <v/>
      </c>
      <c r="W19" s="396" t="str">
        <f>IF('Syn pf Bénéficiaire'!H11="","",'Syn pf Bénéficiaire'!H11)</f>
        <v/>
      </c>
      <c r="X19" s="396" t="str">
        <f>IF('Syn pf Bénéficiaire'!I11="","",'Syn pf Bénéficiaire'!I11)</f>
        <v/>
      </c>
      <c r="Y19" s="396" t="str">
        <f>IF('Syn pf Bénéficiaire'!J11="","",'Syn pf Bénéficiaire'!J11)</f>
        <v/>
      </c>
      <c r="Z19" s="396" t="str">
        <f>IF('Syn pf Bénéficiaire'!K11="","",'Syn pf Bénéficiaire'!K11)</f>
        <v/>
      </c>
      <c r="AA19" s="397" t="str">
        <f>IF('Syn pf Bénéficiaire'!L11="","",'Syn pf Bénéficiaire'!L11)</f>
        <v/>
      </c>
      <c r="AB19" s="286"/>
      <c r="AC19" s="286"/>
      <c r="AD19" s="286"/>
      <c r="AE19" s="286"/>
      <c r="AG19"/>
      <c r="AH19"/>
      <c r="AI19"/>
      <c r="AJ19"/>
    </row>
    <row r="20" spans="1:36" ht="109" customHeight="1">
      <c r="B20" s="318"/>
      <c r="G20" s="302"/>
      <c r="H20" s="302"/>
      <c r="K20" s="286"/>
      <c r="L20" s="286"/>
      <c r="M20" s="286"/>
      <c r="N20" s="286"/>
      <c r="O20" s="286"/>
      <c r="P20" s="286"/>
      <c r="R20" s="287"/>
      <c r="S20" s="287"/>
      <c r="T20" s="287"/>
      <c r="U20" s="287"/>
      <c r="V20" s="396" t="str">
        <f>IF('Syn pf Bénéficiaire'!G12="","",'Syn pf Bénéficiaire'!G12)</f>
        <v/>
      </c>
      <c r="W20" s="396" t="str">
        <f>IF('Syn pf Bénéficiaire'!H12="","",'Syn pf Bénéficiaire'!H12)</f>
        <v/>
      </c>
      <c r="X20" s="396" t="str">
        <f>IF('Syn pf Bénéficiaire'!I12="","",'Syn pf Bénéficiaire'!I12)</f>
        <v/>
      </c>
      <c r="Y20" s="396" t="str">
        <f>IF('Syn pf Bénéficiaire'!J12="","",'Syn pf Bénéficiaire'!J12)</f>
        <v/>
      </c>
      <c r="Z20" s="396" t="str">
        <f>IF('Syn pf Bénéficiaire'!K12="","",'Syn pf Bénéficiaire'!K12)</f>
        <v/>
      </c>
      <c r="AA20" s="397" t="str">
        <f>IF('Syn pf Bénéficiaire'!L12="","",'Syn pf Bénéficiaire'!L12)</f>
        <v/>
      </c>
      <c r="AD20" s="286"/>
      <c r="AE20" s="286"/>
    </row>
    <row r="21" spans="1:36" ht="109" customHeight="1">
      <c r="B21" s="318"/>
      <c r="C21" s="286"/>
      <c r="F21" s="302"/>
      <c r="G21" s="302"/>
      <c r="K21" s="286"/>
      <c r="L21" s="286"/>
      <c r="M21" s="286"/>
      <c r="N21" s="286"/>
      <c r="O21" s="286"/>
      <c r="R21" s="287"/>
      <c r="S21" s="287"/>
      <c r="T21" s="287"/>
      <c r="V21" s="314">
        <f>SUM(V18:V20)</f>
        <v>0</v>
      </c>
      <c r="W21" s="327"/>
      <c r="Y21" s="314">
        <f>SUM(Y18:Y20)</f>
        <v>0</v>
      </c>
      <c r="Z21" s="327"/>
      <c r="AA21" s="324"/>
      <c r="AD21" s="286"/>
      <c r="AE21" s="286"/>
    </row>
    <row r="22" spans="1:36" ht="68.25" customHeight="1" thickBot="1">
      <c r="B22" s="318"/>
      <c r="AA22" s="324"/>
    </row>
    <row r="23" spans="1:36" s="285" customFormat="1" ht="106" customHeight="1" thickBot="1">
      <c r="A23" s="302"/>
      <c r="B23" s="1181" t="s">
        <v>400</v>
      </c>
      <c r="C23" s="1182"/>
      <c r="D23" s="1182"/>
      <c r="E23" s="1182"/>
      <c r="F23" s="1182"/>
      <c r="G23" s="1182"/>
      <c r="H23" s="1182"/>
      <c r="I23" s="1182"/>
      <c r="J23" s="1182"/>
      <c r="K23" s="1182"/>
      <c r="L23" s="1182"/>
      <c r="M23" s="1182"/>
      <c r="N23" s="1182"/>
      <c r="O23" s="1182"/>
      <c r="P23" s="1182"/>
      <c r="Q23" s="1182"/>
      <c r="R23" s="1182"/>
      <c r="S23" s="1182"/>
      <c r="T23" s="1182"/>
      <c r="U23" s="1182"/>
      <c r="V23" s="1182"/>
      <c r="W23" s="1183"/>
      <c r="X23" s="338"/>
      <c r="Y23" s="286"/>
      <c r="Z23" s="302"/>
      <c r="AA23" s="339"/>
      <c r="AB23" s="302"/>
      <c r="AC23" s="302"/>
    </row>
    <row r="24" spans="1:36" ht="181.5" customHeight="1">
      <c r="B24" s="1156" t="s">
        <v>20</v>
      </c>
      <c r="C24" s="1158" t="s">
        <v>401</v>
      </c>
      <c r="D24" s="361" t="s">
        <v>402</v>
      </c>
      <c r="E24" s="1160" t="s">
        <v>403</v>
      </c>
      <c r="F24" s="315" t="s">
        <v>404</v>
      </c>
      <c r="G24" s="315" t="s">
        <v>405</v>
      </c>
      <c r="H24" s="427" t="s">
        <v>406</v>
      </c>
      <c r="I24" s="1160" t="s">
        <v>316</v>
      </c>
      <c r="J24" s="362" t="s">
        <v>407</v>
      </c>
      <c r="K24" s="428" t="s">
        <v>408</v>
      </c>
      <c r="L24" s="315" t="s">
        <v>320</v>
      </c>
      <c r="M24" s="315" t="s">
        <v>321</v>
      </c>
      <c r="N24" s="315" t="s">
        <v>322</v>
      </c>
      <c r="O24" s="315" t="s">
        <v>319</v>
      </c>
      <c r="P24" s="1172" t="s">
        <v>323</v>
      </c>
      <c r="Q24" s="315" t="s">
        <v>324</v>
      </c>
      <c r="R24" s="315" t="s">
        <v>325</v>
      </c>
      <c r="S24" s="1174" t="s">
        <v>326</v>
      </c>
      <c r="T24" s="1174" t="s">
        <v>327</v>
      </c>
      <c r="U24" s="966" t="s">
        <v>466</v>
      </c>
      <c r="V24" s="1172" t="s">
        <v>467</v>
      </c>
      <c r="W24" s="1179" t="s">
        <v>409</v>
      </c>
      <c r="AA24" s="339"/>
    </row>
    <row r="25" spans="1:36" ht="376" thickBot="1">
      <c r="B25" s="1157"/>
      <c r="C25" s="1159"/>
      <c r="D25" s="439" t="s">
        <v>410</v>
      </c>
      <c r="E25" s="1161"/>
      <c r="F25" s="440" t="s">
        <v>411</v>
      </c>
      <c r="G25" s="440" t="s">
        <v>330</v>
      </c>
      <c r="H25" s="441" t="s">
        <v>331</v>
      </c>
      <c r="I25" s="1161"/>
      <c r="J25" s="442" t="s">
        <v>332</v>
      </c>
      <c r="K25" s="442" t="s">
        <v>412</v>
      </c>
      <c r="L25" s="443" t="s">
        <v>413</v>
      </c>
      <c r="M25" s="444" t="s">
        <v>414</v>
      </c>
      <c r="N25" s="445" t="s">
        <v>336</v>
      </c>
      <c r="O25" s="445" t="s">
        <v>415</v>
      </c>
      <c r="P25" s="1173"/>
      <c r="Q25" s="446" t="s">
        <v>416</v>
      </c>
      <c r="R25" s="398" t="s">
        <v>338</v>
      </c>
      <c r="S25" s="1175"/>
      <c r="T25" s="1175"/>
      <c r="U25" s="398" t="s">
        <v>417</v>
      </c>
      <c r="V25" s="1173"/>
      <c r="W25" s="1180"/>
      <c r="AA25" s="339"/>
    </row>
    <row r="26" spans="1:36" ht="74.25" customHeight="1">
      <c r="B26" s="447" t="s">
        <v>26</v>
      </c>
      <c r="C26" s="472">
        <f>IF($B$17="Non. Le montant minimum n’étant pas atteint, le dossier est inéligible. ",0,SUMIFS('1.1 - Investissements'!$BL$9:$BL$108,'1.1 - Investissements'!$AI$9:$AI$108,B26)+SUMIFS('2 - Frais de personnel'!$AD$9:$AD$108,'2 - Frais de personnel'!$Q$9:$Q$108,B26)+SUMIFS('3 - Frais généraux'!$BH$9:$BH$108,'3 - Frais généraux'!$AF$9:$AF$108,B26)+SUMIFS('4 - Contributions en nature'!$Y$9:$Y$108,'4 - Contributions en nature'!$O$9:$O$108,B26)+SUMIFS('1.2 - Amortissement'!$AG$9:$AG$108,'1.2 - Amortissement'!$S$9:$S$108,B26)+SUMIFS('5 - Taux forfaitaire '!$N$6:$N$8,'5 - Taux forfaitaire '!$L$6:$L$8,B26))</f>
        <v>0</v>
      </c>
      <c r="D26" s="472">
        <f>IF(C26=0,0,IF($G$17="Le plafond est respecté",SUMIFS('1.1 - Investissements'!$BL$9:$BL$108,'1.1 - Investissements'!$AH$9:$AH$108,"Oui",'1.1 - Investissements'!$AI$9:$AI$108,B26),$F$17*(SUMIFS('1.1 - Investissements'!$BL$9:$BL$108,'1.1 - Investissements'!$AH$9:$AH$108,"Oui",'1.1 - Investissements'!$AI$9:$AI$108,B26)/$O$17))+SUMIFS('1.1 - Investissements'!$BL$9:$BL$108,'1.1 - Investissements'!$AH$9:$AH$108,"Non",'1.1 - Investissements'!$AI$9:$AI$108,B26)+IF($E$17="Le plafond est respecté",SUMIFS('3 - Frais généraux'!$BH$9:$BH$108,'3 - Frais généraux'!$AF$9:$AF$108,B26),$D$17*(SUMIFS('3 - Frais généraux'!$BH$9:$BH$108,'3 - Frais généraux'!$AF$9:$AF$108,B26)/$R$17))+SUMIFS('2 - Frais de personnel'!$AD$9:$AD$108,'2 - Frais de personnel'!$Q$9:$Q$108,B26)+IF('Syn pf Instructeur'!$I$17="Le plafond d'auto-construction en contribution en nature est respecté",SUMIFS('4 - Contributions en nature'!$Y$9:$Y$108,'4 - Contributions en nature'!$Q$9:$Q$108,"Oui",'4 - Contributions en nature'!$O$9:$O$108,'Syn pf Instructeur'!B26),'Syn pf Instructeur'!$H$17*SUMIFS('4 - Contributions en nature'!$Y$9:$Y$108,'4 - Contributions en nature'!$Q$9:$Q$108,"Oui",'4 - Contributions en nature'!$O$9:$O$108,'Syn pf Instructeur'!B26)/SUMIFS('4 - Contributions en nature'!$Y$9:$Y$108,'4 - Contributions en nature'!$Q$9:$Q$108,"Oui"))+SUMIFS('4 - Contributions en nature'!$Y$9:$Y$108,'4 - Contributions en nature'!$Q$9:$Q$108,"Non",'4 - Contributions en nature'!$O$9:$O$108,'Syn pf Instructeur'!B26)+SUMIFS('1.2 - Amortissement'!$AG$9:$AG$108,'1.2 - Amortissement'!$S$9:$S$108,B26)+SUMIFS('5 - Taux forfaitaire '!$N$6:$N$8,'5 - Taux forfaitaire '!$L$6:$L$8,B26))</f>
        <v>0</v>
      </c>
      <c r="E26" s="448">
        <f>IF('Syn pf Instructeur'!D26=0,0,'Syn pf Instructeur'!D26/'Syn pf Instructeur'!$D$29)</f>
        <v>0</v>
      </c>
      <c r="F26" s="448">
        <f>'Syn pf Bénéficiaire'!E19</f>
        <v>0</v>
      </c>
      <c r="G26" s="372">
        <f>IF(OR(D26=0,$V$21+$Y$21+$S$18&gt;=$C$29),0,F26*D26)</f>
        <v>0</v>
      </c>
      <c r="H26" s="507">
        <f>IF(OR(G26=0,C26=0),0,IF($G$29&gt;7500000,7500000*(G26/$G$29),G26))</f>
        <v>0</v>
      </c>
      <c r="I26" s="449">
        <f>IF(OR($H$29=0,D26=0),0,H26/$H$29)</f>
        <v>0</v>
      </c>
      <c r="J26" s="382">
        <f>IF(H26=0,0,IF($S$18+$Y$21&gt;$J$17,H26-($S$18+$Y$21-$J$17)*I26,H26))</f>
        <v>0</v>
      </c>
      <c r="K26" s="510">
        <f>IF(D26=0,0,J26/D26)</f>
        <v>0</v>
      </c>
      <c r="L26" s="450">
        <f>IF(OR(J26=0,I26=0),0,IF($O$26="Oui",J26-($V$21*I26),J26*0.85))</f>
        <v>0</v>
      </c>
      <c r="M26" s="1187">
        <f>IF(OR(J29=0,C29=0),0,L29/J29)</f>
        <v>0</v>
      </c>
      <c r="N26" s="1187">
        <f>IF(OR(J29=0,L29=0),0,P29/(L29*100/85))</f>
        <v>0</v>
      </c>
      <c r="O26" s="1184" t="str">
        <f>_xlfn.IFS($V$21=0,"Non concerné",$V$21&lt;(0.15*$J$29),"Non",$V$21=(0.15*$J$29),"Oui",$V$21&gt;(0.15*$J$29),"Oui")</f>
        <v>Non concerné</v>
      </c>
      <c r="P26" s="478">
        <f>IF(J26=0,0,IF($O$26="Oui",0.15*L26/0.85,J26-L26))</f>
        <v>0</v>
      </c>
      <c r="Q26" s="451">
        <f>IF(I26=0,0,IF($O$26="Oui",P26,$V$21*I26))</f>
        <v>0</v>
      </c>
      <c r="R26" s="450">
        <f>IF(P26=0,0,P26-Q26)</f>
        <v>0</v>
      </c>
      <c r="S26" s="452">
        <f>IF($V$21=0,0,I26*$V$21-Q26)</f>
        <v>0</v>
      </c>
      <c r="T26" s="425">
        <f>IF($S$17=0,0,IF('Syn pf Instructeur'!$I$17="Le plafond d'auto-construction en contribution en nature est respecté",SUMIFS('4 - Contributions en nature'!$Y$9:$Y$108,'4 - Contributions en nature'!$Q$9:$Q$108,"Oui",'4 - Contributions en nature'!$O$9:$O$108,'Syn pf Instructeur'!B26),'Syn pf Instructeur'!$H$17*SUMIFS('4 - Contributions en nature'!$Y$9:$Y$108,'4 - Contributions en nature'!$Q$9:$Q$108,"Oui",'4 - Contributions en nature'!$O$9:$O$108,'Syn pf Instructeur'!B26)/SUMIFS('4 - Contributions en nature'!$Y$9:$Y$108,'4 - Contributions en nature'!$Q$9:$Q$108,"Oui"))+SUMIFS('4 - Contributions en nature'!$Y$9:$Y$108,'4 - Contributions en nature'!$Q$9:$Q$108,"Non",'4 - Contributions en nature'!$O$9:$O$108,'Syn pf Instructeur'!B26))</f>
        <v>0</v>
      </c>
      <c r="U26" s="453">
        <f>IF(C26=0,0,D26-L26-P26-S26-T26-$Y$21*E26)</f>
        <v>0</v>
      </c>
      <c r="V26" s="523">
        <f>IF(OR(U26=0,D26=0),0,U26/D26)</f>
        <v>0</v>
      </c>
      <c r="W26" s="1190"/>
      <c r="AA26" s="339"/>
    </row>
    <row r="27" spans="1:36" ht="52.5" customHeight="1">
      <c r="B27" s="474" t="s">
        <v>28</v>
      </c>
      <c r="C27" s="476">
        <f>IF($B$17="Non. Le montant minimum n’étant pas atteint, le dossier est inéligible. ",0,SUMIFS('1.1 - Investissements'!$BL$9:$BL$108,'1.1 - Investissements'!$AI$9:$AI$108,B27)+SUMIFS('2 - Frais de personnel'!$AD$9:$AD$108,'2 - Frais de personnel'!$Q$9:$Q$108,B27)+SUMIFS('3 - Frais généraux'!$BH$9:$BH$108,'3 - Frais généraux'!$AF$9:$AF$108,B27)+SUMIFS('4 - Contributions en nature'!$Y$9:$Y$108,'4 - Contributions en nature'!$O$9:$O$108,B27)+SUMIFS('1.2 - Amortissement'!$AG$9:$AG$108,'1.2 - Amortissement'!$S$9:$S$108,B27)+SUMIFS('5 - Taux forfaitaire '!$N$6:$N$8,'5 - Taux forfaitaire '!$L$6:$L$8,B27))</f>
        <v>0</v>
      </c>
      <c r="D27" s="476">
        <f>IF(C27=0,0,IF($G$17="Le plafond est respecté",SUMIFS('1.1 - Investissements'!$BL$9:$BL$108,'1.1 - Investissements'!$AH$9:$AH$108,"Oui",'1.1 - Investissements'!$AI$9:$AI$108,B27),$F$17*(SUMIFS('1.1 - Investissements'!$BL$9:$BL$108,'1.1 - Investissements'!$AH$9:$AH$108,"Oui",'1.1 - Investissements'!$AI$9:$AI$108,B27)/$O$17))+SUMIFS('1.1 - Investissements'!$BL$9:$BL$108,'1.1 - Investissements'!$AH$9:$AH$108,"Non",'1.1 - Investissements'!$AI$9:$AI$108,B27)+IF($E$17="Le plafond est respecté",SUMIFS('3 - Frais généraux'!$BH$9:$BH$108,'3 - Frais généraux'!$AF$9:$AF$108,B27),$D$17*(SUMIFS('3 - Frais généraux'!$BH$9:$BH$108,'3 - Frais généraux'!$AF$9:$AF$108,B27)/$R$17))+SUMIFS('2 - Frais de personnel'!$AD$9:$AD$108,'2 - Frais de personnel'!$Q$9:$Q$108,B27)+IF('Syn pf Instructeur'!$I$17="Le plafond d'auto-construction en contribution en nature est respecté",SUMIFS('4 - Contributions en nature'!$Y$9:$Y$108,'4 - Contributions en nature'!$Q$9:$Q$108,"Oui",'4 - Contributions en nature'!$O$9:$O$108,'Syn pf Instructeur'!B27),'Syn pf Instructeur'!$H$17*SUMIFS('4 - Contributions en nature'!$Y$9:$Y$108,'4 - Contributions en nature'!$Q$9:$Q$108,"Oui",'4 - Contributions en nature'!$O$9:$O$108,'Syn pf Instructeur'!B27)/SUMIFS('4 - Contributions en nature'!$Y$9:$Y$108,'4 - Contributions en nature'!$Q$9:$Q$108,"Oui"))+SUMIFS('4 - Contributions en nature'!$Y$9:$Y$108,'4 - Contributions en nature'!$Q$9:$Q$108,"Non",'4 - Contributions en nature'!$O$9:$O$108,'Syn pf Instructeur'!B27)+SUMIFS('1.2 - Amortissement'!$AG$9:$AG$108,'1.2 - Amortissement'!$S$9:$S$108,B27)+SUMIFS('5 - Taux forfaitaire '!$N$6:$N$8,'5 - Taux forfaitaire '!$L$6:$L$8,B27))</f>
        <v>0</v>
      </c>
      <c r="E27" s="502">
        <f>IF('Syn pf Instructeur'!D27=0,0,'Syn pf Instructeur'!D27/'Syn pf Instructeur'!$D$29)</f>
        <v>0</v>
      </c>
      <c r="F27" s="316">
        <f>'Syn pf Bénéficiaire'!E20</f>
        <v>0</v>
      </c>
      <c r="G27" s="380">
        <f>IF(OR(D27=0,$V$21+$Y$21+$S$18&gt;=$C$29),0,F27*D27)</f>
        <v>0</v>
      </c>
      <c r="H27" s="380">
        <f t="shared" ref="H27:H28" si="0">IF(OR(G27=0,C27=0),0,IF($G$29&gt;7500000,7500000*(G27/$G$29),G27))</f>
        <v>0</v>
      </c>
      <c r="I27" s="508">
        <f>IF(OR($H$29=0,D27=0),0,H27/$H$29)</f>
        <v>0</v>
      </c>
      <c r="J27" s="380">
        <f>IF(H27=0,0,IF($S$18+$Y$21&gt;$J$17,H27-($S$18+$Y$21-$J$17)*I27,H27))</f>
        <v>0</v>
      </c>
      <c r="K27" s="508">
        <f>IF(D27=0,0,J27/D27)</f>
        <v>0</v>
      </c>
      <c r="L27" s="509">
        <f>IF(OR(J27=0,I27=0),0,IF($O$26="Oui",J27-($V$21*I27),J27*0.85))</f>
        <v>0</v>
      </c>
      <c r="M27" s="1188"/>
      <c r="N27" s="1188"/>
      <c r="O27" s="1185"/>
      <c r="P27" s="480">
        <f t="shared" ref="P27:P28" si="1">IF(J27=0,0,IF($O$26="Oui",0.15*L27/0.85,J27-L27))</f>
        <v>0</v>
      </c>
      <c r="Q27" s="477">
        <f>IF(I27=0,0,IF($O$26="Oui",P27,$V$21*I27))</f>
        <v>0</v>
      </c>
      <c r="R27" s="317">
        <f>IF(P27=0,0,P27-Q27)</f>
        <v>0</v>
      </c>
      <c r="S27" s="399">
        <f>IF($V$21=0,0,I27*$V$21-Q27)</f>
        <v>0</v>
      </c>
      <c r="T27" s="381">
        <f>IF($S$17=0,0,IF('Syn pf Instructeur'!$I$17="Le plafond d'auto-construction en contribution en nature est respecté",SUMIFS('4 - Contributions en nature'!$Y$9:$Y$108,'4 - Contributions en nature'!$Q$9:$Q$108,"Oui",'4 - Contributions en nature'!$O$9:$O$108,'Syn pf Instructeur'!B27),'Syn pf Instructeur'!$H$17*SUMIFS('4 - Contributions en nature'!$Y$9:$Y$108,'4 - Contributions en nature'!$Q$9:$Q$108,"Oui",'4 - Contributions en nature'!$O$9:$O$108,'Syn pf Instructeur'!B27)/SUMIFS('4 - Contributions en nature'!$Y$9:$Y$108,'4 - Contributions en nature'!$Q$9:$Q$108,"Oui"))+SUMIFS('4 - Contributions en nature'!$Y$9:$Y$108,'4 - Contributions en nature'!$Q$9:$Q$108,"Non",'4 - Contributions en nature'!$O$9:$O$108,'Syn pf Instructeur'!B27))</f>
        <v>0</v>
      </c>
      <c r="U27" s="400">
        <f>IF(C27=0,0,D27-L27-P27-S27-T27-$Y$21*E27)</f>
        <v>0</v>
      </c>
      <c r="V27" s="524">
        <f>IF(OR(U27=0,D27=0),0,U27/D27)</f>
        <v>0</v>
      </c>
      <c r="W27" s="1191"/>
      <c r="AA27" s="339"/>
    </row>
    <row r="28" spans="1:36" ht="35.25" customHeight="1" thickBot="1">
      <c r="B28" s="471" t="s">
        <v>30</v>
      </c>
      <c r="C28" s="475">
        <f>IF($B$17="Non. Le montant minimum n’étant pas atteint, le dossier est inéligible. ",0,SUMIFS('1.1 - Investissements'!$BL$9:$BL$108,'1.1 - Investissements'!$AI$9:$AI$108,B28)+SUMIFS('2 - Frais de personnel'!$AD$9:$AD$108,'2 - Frais de personnel'!$Q$9:$Q$108,B28)+SUMIFS('3 - Frais généraux'!$BH$9:$BH$108,'3 - Frais généraux'!$AF$9:$AF$108,B28)+SUMIFS('4 - Contributions en nature'!$Y$9:$Y$108,'4 - Contributions en nature'!$O$9:$O$108,B28)+SUMIFS('1.2 - Amortissement'!$AG$9:$AG$108,'1.2 - Amortissement'!$S$9:$S$108,B28)+SUMIFS('5 - Taux forfaitaire '!$N$6:$N$8,'5 - Taux forfaitaire '!$L$6:$L$8,B28))</f>
        <v>15000</v>
      </c>
      <c r="D28" s="475">
        <f>IF(C28=0,0,IF($G$17="Le plafond est respecté",SUMIFS('1.1 - Investissements'!$BL$9:$BL$108,'1.1 - Investissements'!$AH$9:$AH$108,"Oui",'1.1 - Investissements'!$AI$9:$AI$108,B28),$F$17*(SUMIFS('1.1 - Investissements'!$BL$9:$BL$108,'1.1 - Investissements'!$AH$9:$AH$108,"Oui",'1.1 - Investissements'!$AI$9:$AI$108,B28)/$O$17))+SUMIFS('1.1 - Investissements'!$BL$9:$BL$108,'1.1 - Investissements'!$AH$9:$AH$108,"Non",'1.1 - Investissements'!$AI$9:$AI$108,B28)+IF($E$17="Le plafond est respecté",SUMIFS('3 - Frais généraux'!$BH$9:$BH$108,'3 - Frais généraux'!$AF$9:$AF$108,B28),$D$17*(SUMIFS('3 - Frais généraux'!$BH$9:$BH$108,'3 - Frais généraux'!$AF$9:$AF$108,B28)/$R$17))+SUMIFS('2 - Frais de personnel'!$AD$9:$AD$108,'2 - Frais de personnel'!$Q$9:$Q$108,B28)+IF('Syn pf Instructeur'!$I$17="Le plafond d'auto-construction en contribution en nature est respecté",SUMIFS('4 - Contributions en nature'!$Y$9:$Y$108,'4 - Contributions en nature'!$Q$9:$Q$108,"Oui",'4 - Contributions en nature'!$O$9:$O$108,'Syn pf Instructeur'!B28),'Syn pf Instructeur'!$H$17*SUMIFS('4 - Contributions en nature'!$Y$9:$Y$108,'4 - Contributions en nature'!$Q$9:$Q$108,"Oui",'4 - Contributions en nature'!$O$9:$O$108,'Syn pf Instructeur'!B28)/SUMIFS('4 - Contributions en nature'!$Y$9:$Y$108,'4 - Contributions en nature'!$Q$9:$Q$108,"Oui"))+SUMIFS('4 - Contributions en nature'!$Y$9:$Y$108,'4 - Contributions en nature'!$Q$9:$Q$108,"Non",'4 - Contributions en nature'!$O$9:$O$108,'Syn pf Instructeur'!B28)+SUMIFS('1.2 - Amortissement'!$AG$9:$AG$108,'1.2 - Amortissement'!$S$9:$S$108,B28)+SUMIFS('5 - Taux forfaitaire '!$N$6:$N$8,'5 - Taux forfaitaire '!$L$6:$L$8,B28))</f>
        <v>15000</v>
      </c>
      <c r="E28" s="473">
        <f>IF('Syn pf Instructeur'!D28=0,0,'Syn pf Instructeur'!D28/'Syn pf Instructeur'!$D$29)</f>
        <v>1</v>
      </c>
      <c r="F28" s="473">
        <f>'Syn pf Bénéficiaire'!E21</f>
        <v>0</v>
      </c>
      <c r="G28" s="530">
        <f>IF(OR(D28=0,$V$21+$Y$21+$S$18&gt;=$C$29),0,F28*D28)</f>
        <v>0</v>
      </c>
      <c r="H28" s="531">
        <f t="shared" si="0"/>
        <v>0</v>
      </c>
      <c r="I28" s="532">
        <f>IF(OR($H$29=0,D28=0),0,H28/$H$29)</f>
        <v>0</v>
      </c>
      <c r="J28" s="459">
        <f>IF(H28=0,0,IF($S$18+$Y$21&gt;$J$17,H28-($S$18+$Y$21-$J$17)*I28,H28))</f>
        <v>0</v>
      </c>
      <c r="K28" s="511">
        <f t="shared" ref="K28:K29" si="2">IF(D28=0,0,J28/D28)</f>
        <v>0</v>
      </c>
      <c r="L28" s="533">
        <f>IF(OR(J28=0,I28=0),0,IF($O$26="Oui",J28-($V$21*I28),J28*0.85))</f>
        <v>0</v>
      </c>
      <c r="M28" s="1189"/>
      <c r="N28" s="1189"/>
      <c r="O28" s="1186"/>
      <c r="P28" s="479">
        <f t="shared" si="1"/>
        <v>0</v>
      </c>
      <c r="Q28" s="430">
        <f>IF(I28=0,0,IF($O$26="Oui",P28,$V$21*I28))</f>
        <v>0</v>
      </c>
      <c r="R28" s="429">
        <f>IF(P28=0,0,P28-Q28)</f>
        <v>0</v>
      </c>
      <c r="S28" s="431">
        <f>IF($V$21=0,0,I28*$V$21-Q28)</f>
        <v>0</v>
      </c>
      <c r="T28" s="953">
        <f>IF($S$17=0,0,IF('Syn pf Instructeur'!$I$17="Le plafond d'auto-construction en contribution en nature est respecté",SUMIFS('4 - Contributions en nature'!$Y$9:$Y$108,'4 - Contributions en nature'!$Q$9:$Q$108,"Oui",'4 - Contributions en nature'!$O$9:$O$108,'Syn pf Instructeur'!B28),'Syn pf Instructeur'!$H$17*SUMIFS('4 - Contributions en nature'!$Y$9:$Y$108,'4 - Contributions en nature'!$Q$9:$Q$108,"Oui",'4 - Contributions en nature'!$O$9:$O$108,'Syn pf Instructeur'!B28)/SUMIFS('4 - Contributions en nature'!$Y$9:$Y$108,'4 - Contributions en nature'!$Q$9:$Q$108,"Oui"))+SUMIFS('4 - Contributions en nature'!$Y$9:$Y$108,'4 - Contributions en nature'!$Q$9:$Q$108,"Non",'4 - Contributions en nature'!$O$9:$O$108,'Syn pf Instructeur'!B28))</f>
        <v>0</v>
      </c>
      <c r="U28" s="432">
        <f>IF(C28=0,0,D28-L28-P28-S28-T28-$Y$21*E28)</f>
        <v>15000</v>
      </c>
      <c r="V28" s="525">
        <f>IF(OR(U28=0,D28=0),0,U28/D28)</f>
        <v>1</v>
      </c>
      <c r="W28" s="1191"/>
      <c r="AA28" s="339"/>
    </row>
    <row r="29" spans="1:36" s="356" customFormat="1" ht="41.25" customHeight="1" thickBot="1">
      <c r="A29" s="295"/>
      <c r="B29" s="534" t="s">
        <v>340</v>
      </c>
      <c r="C29" s="535">
        <f>SUM(C26:C28)</f>
        <v>15000</v>
      </c>
      <c r="D29" s="535">
        <f>SUM(D26:D28)</f>
        <v>15000</v>
      </c>
      <c r="E29" s="536">
        <f>SUM(E26:E28)</f>
        <v>1</v>
      </c>
      <c r="F29" s="537">
        <f>IF(D29=0,0,G29/D29)</f>
        <v>0</v>
      </c>
      <c r="G29" s="538">
        <f>SUM(G26:G28)</f>
        <v>0</v>
      </c>
      <c r="H29" s="538">
        <f>SUM(H26:H28)</f>
        <v>0</v>
      </c>
      <c r="I29" s="536">
        <f>IF(OR($H$29=0,D29=0),0,H29/$H$29)</f>
        <v>0</v>
      </c>
      <c r="J29" s="540">
        <f>IF(H29=0,0,IF($S$18+$Y$21&gt;$J$17,H29-($S$18+$Y$21-$J$17)*I29,H29))</f>
        <v>0</v>
      </c>
      <c r="K29" s="541">
        <f t="shared" si="2"/>
        <v>0</v>
      </c>
      <c r="L29" s="539">
        <f>IF(OR(J29=0,I29=0),0,ROUNDDOWN(IF($O$26="Oui",J29-($V$21*I29),J29*0.85),2))</f>
        <v>0</v>
      </c>
      <c r="M29" s="295"/>
      <c r="N29" s="295"/>
      <c r="O29" s="295"/>
      <c r="P29" s="526">
        <f>IF(J29=0,0,IF($O$26="Oui",ROUNDUP(0.15*L29/0.85,2),J29-L29))</f>
        <v>0</v>
      </c>
      <c r="Q29" s="527">
        <f>IF(E29=0,0,IF($O$26="Oui",P29,$V$21*E29))</f>
        <v>0</v>
      </c>
      <c r="R29" s="527">
        <f>IF(P29=0,0,P29-Q29)</f>
        <v>0</v>
      </c>
      <c r="S29" s="527">
        <f>IF($V$21=0,0,I29*$V$21-Q29)</f>
        <v>0</v>
      </c>
      <c r="T29" s="528">
        <f>SUM(T26:T28)</f>
        <v>0</v>
      </c>
      <c r="U29" s="528">
        <f>IF(C29=0,0,D29-L29-P29-S29-T29-$Y$21*E29)</f>
        <v>15000</v>
      </c>
      <c r="V29" s="529">
        <f>SUM(V26:V28)</f>
        <v>1</v>
      </c>
      <c r="W29" s="1192"/>
      <c r="Y29" s="286"/>
      <c r="Z29" s="295"/>
      <c r="AA29" s="339"/>
      <c r="AB29" s="295"/>
      <c r="AC29" s="295"/>
    </row>
    <row r="30" spans="1:36">
      <c r="B30" s="318"/>
      <c r="F30" s="328"/>
      <c r="H30"/>
      <c r="I30"/>
      <c r="J30" s="330"/>
      <c r="K30" s="330"/>
      <c r="L30" s="330"/>
      <c r="M30" s="329"/>
      <c r="N30" s="289"/>
      <c r="O30" s="289"/>
      <c r="P30" s="329"/>
      <c r="Q30" s="290"/>
      <c r="R30" s="329"/>
      <c r="S30" s="329"/>
      <c r="T30" s="291"/>
      <c r="AA30" s="339"/>
    </row>
    <row r="31" spans="1:36">
      <c r="B31" s="318"/>
      <c r="D31" s="392"/>
      <c r="E31" s="1155"/>
      <c r="F31" s="300"/>
      <c r="AA31" s="339"/>
    </row>
    <row r="32" spans="1:36">
      <c r="B32" s="318"/>
      <c r="E32" s="1155"/>
      <c r="F32" s="366"/>
      <c r="M32" s="303"/>
      <c r="AA32" s="324"/>
    </row>
    <row r="33" spans="2:27" ht="25" thickBot="1">
      <c r="B33" s="331"/>
      <c r="C33" s="332"/>
      <c r="D33" s="333"/>
      <c r="E33" s="334"/>
      <c r="F33" s="335"/>
      <c r="G33" s="333"/>
      <c r="H33" s="333"/>
      <c r="I33" s="333"/>
      <c r="J33" s="333"/>
      <c r="K33" s="336"/>
      <c r="L33" s="336"/>
      <c r="M33" s="336"/>
      <c r="N33" s="336"/>
      <c r="O33" s="336"/>
      <c r="P33" s="336"/>
      <c r="Q33" s="336"/>
      <c r="R33" s="333"/>
      <c r="S33" s="333"/>
      <c r="T33" s="333"/>
      <c r="U33" s="333"/>
      <c r="V33" s="333"/>
      <c r="W33" s="333"/>
      <c r="X33" s="333"/>
      <c r="Y33" s="333"/>
      <c r="Z33" s="333"/>
      <c r="AA33" s="337"/>
    </row>
    <row r="34" spans="2:27">
      <c r="S34" s="288"/>
    </row>
  </sheetData>
  <sheetProtection formatCells="0" formatColumns="0" formatRows="0" insertColumns="0" insertRows="0" insertHyperlinks="0" deleteColumns="0" deleteRows="0" sort="0" autoFilter="0" pivotTables="0"/>
  <mergeCells count="32">
    <mergeCell ref="B2:Y3"/>
    <mergeCell ref="B4:Y4"/>
    <mergeCell ref="B8:G8"/>
    <mergeCell ref="J8:P8"/>
    <mergeCell ref="B13:AA13"/>
    <mergeCell ref="B6:AA6"/>
    <mergeCell ref="V24:V25"/>
    <mergeCell ref="W24:W25"/>
    <mergeCell ref="B23:W23"/>
    <mergeCell ref="O26:O28"/>
    <mergeCell ref="M26:M28"/>
    <mergeCell ref="N26:N28"/>
    <mergeCell ref="W26:W29"/>
    <mergeCell ref="M15:T15"/>
    <mergeCell ref="B9:D9"/>
    <mergeCell ref="P24:P25"/>
    <mergeCell ref="T24:T25"/>
    <mergeCell ref="S24:S25"/>
    <mergeCell ref="B15:K15"/>
    <mergeCell ref="AC10:AD10"/>
    <mergeCell ref="AC9:AD9"/>
    <mergeCell ref="AC13:AD13"/>
    <mergeCell ref="V15:AA15"/>
    <mergeCell ref="W16:W17"/>
    <mergeCell ref="X16:X17"/>
    <mergeCell ref="Z16:Z17"/>
    <mergeCell ref="AA16:AA17"/>
    <mergeCell ref="E31:E32"/>
    <mergeCell ref="B24:B25"/>
    <mergeCell ref="C24:C25"/>
    <mergeCell ref="E24:E25"/>
    <mergeCell ref="I24:I25"/>
  </mergeCells>
  <conditionalFormatting sqref="B17:K17">
    <cfRule type="containsText" dxfId="1" priority="2" operator="containsText" text="est respecté">
      <formula>NOT(ISERROR(SEARCH("est respecté",B17)))</formula>
    </cfRule>
    <cfRule type="containsText" dxfId="0" priority="16" operator="containsText" text="pas">
      <formula>NOT(ISERROR(SEARCH("pas",B17)))</formula>
    </cfRule>
  </conditionalFormatting>
  <dataValidations disablePrompts="1" count="1">
    <dataValidation type="list" allowBlank="1" showInputMessage="1" showErrorMessage="1" sqref="Z21 W21" xr:uid="{7465EC57-1D58-164A-A030-F23E4A78B0CA}">
      <formula1>"Oui,Non"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poste de dépense" prompt="Cliquez sur le menu déroulant" xr:uid="{58A4C126-6234-F14F-9187-F7827B846215}">
          <x14:formula1>
            <xm:f>'0-Présentation poste-typeaction'!$J$4:$J$6</xm:f>
          </x14:formula1>
          <xm:sqref>B26:B28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32519-B80B-E640-857D-D63592DCBB6C}">
  <dimension ref="E1:S191"/>
  <sheetViews>
    <sheetView showGridLines="0" zoomScale="75" zoomScaleNormal="60" workbookViewId="0">
      <selection activeCell="C15" sqref="C15"/>
    </sheetView>
  </sheetViews>
  <sheetFormatPr baseColWidth="10" defaultColWidth="11.5" defaultRowHeight="15"/>
  <cols>
    <col min="5" max="5" width="37" customWidth="1"/>
    <col min="6" max="6" width="34.1640625" customWidth="1"/>
    <col min="7" max="7" width="38" customWidth="1"/>
    <col min="8" max="8" width="23.5" style="192" customWidth="1"/>
    <col min="9" max="9" width="66.5" customWidth="1"/>
    <col min="10" max="10" width="30" customWidth="1"/>
    <col min="11" max="11" width="26.5" customWidth="1"/>
    <col min="13" max="18" width="27.1640625" customWidth="1"/>
  </cols>
  <sheetData>
    <row r="1" spans="5:11" ht="23" thickBot="1">
      <c r="E1" s="177" t="s">
        <v>418</v>
      </c>
      <c r="F1" s="177"/>
      <c r="G1" s="178"/>
      <c r="H1" s="179"/>
      <c r="I1" s="178"/>
      <c r="J1" s="178"/>
      <c r="K1" s="178"/>
    </row>
    <row r="2" spans="5:11" ht="48" customHeight="1" thickBot="1">
      <c r="E2" s="1204" t="s">
        <v>419</v>
      </c>
      <c r="F2" s="1205"/>
      <c r="G2" s="1205"/>
      <c r="H2" s="1205"/>
      <c r="I2" s="1205"/>
      <c r="J2" s="1205"/>
      <c r="K2" s="1206"/>
    </row>
    <row r="3" spans="5:11" ht="23" thickBot="1">
      <c r="E3" s="180" t="s">
        <v>420</v>
      </c>
      <c r="F3" s="180"/>
      <c r="G3" s="2"/>
      <c r="H3" s="181"/>
      <c r="I3" s="2"/>
      <c r="J3" s="2"/>
      <c r="K3" s="2"/>
    </row>
    <row r="4" spans="5:11" ht="19">
      <c r="E4" s="1207" t="s">
        <v>421</v>
      </c>
      <c r="F4" s="1208"/>
      <c r="G4" s="1208"/>
      <c r="H4" s="1208"/>
      <c r="I4" s="1208"/>
      <c r="J4" s="1208"/>
      <c r="K4" s="1209"/>
    </row>
    <row r="5" spans="5:11" ht="7" customHeight="1" thickBot="1">
      <c r="E5" s="182"/>
      <c r="F5" s="183"/>
      <c r="G5" s="183"/>
      <c r="H5" s="184"/>
      <c r="I5" s="183"/>
      <c r="J5" s="183"/>
      <c r="K5" s="185"/>
    </row>
    <row r="6" spans="5:11" ht="42.75" customHeight="1">
      <c r="E6" s="1210" t="s">
        <v>422</v>
      </c>
      <c r="F6" s="1210"/>
      <c r="G6" s="1210"/>
      <c r="H6" s="1210"/>
      <c r="I6" s="1210"/>
      <c r="J6" s="1210"/>
      <c r="K6" s="1210"/>
    </row>
    <row r="7" spans="5:11" ht="35" thickBot="1">
      <c r="E7" s="186"/>
      <c r="F7" s="186"/>
      <c r="G7" s="186"/>
      <c r="H7" s="187"/>
      <c r="I7" s="186"/>
      <c r="J7" s="186"/>
      <c r="K7" s="186"/>
    </row>
    <row r="8" spans="5:11" ht="21">
      <c r="E8" s="1211" t="s">
        <v>0</v>
      </c>
      <c r="F8" s="1212"/>
      <c r="G8" s="1212"/>
      <c r="H8" s="1212"/>
      <c r="I8" s="1212"/>
      <c r="J8" s="1212"/>
      <c r="K8" s="1213"/>
    </row>
    <row r="9" spans="5:11" ht="26">
      <c r="E9" s="1201" t="str">
        <f>Accueil!A9</f>
        <v>SAISIR L'INTITULE DE L'OPERATION</v>
      </c>
      <c r="F9" s="1202"/>
      <c r="G9" s="1202"/>
      <c r="H9" s="1202"/>
      <c r="I9" s="1202"/>
      <c r="J9" s="1202"/>
      <c r="K9" s="1203"/>
    </row>
    <row r="10" spans="5:11" ht="26">
      <c r="E10" s="1201" t="str">
        <f>Accueil!A10</f>
        <v>SAISIR LE NUMERO DU DOSSIER</v>
      </c>
      <c r="F10" s="1202"/>
      <c r="G10" s="1202"/>
      <c r="H10" s="1202"/>
      <c r="I10" s="1202"/>
      <c r="J10" s="1202"/>
      <c r="K10" s="1203"/>
    </row>
    <row r="11" spans="5:11" ht="26.25" customHeight="1">
      <c r="E11" s="1201" t="str">
        <f>Accueil!A11</f>
        <v>SAISIR LE PRENOM ET LE NOM DU BENEFICIAIRE</v>
      </c>
      <c r="F11" s="1202"/>
      <c r="G11" s="1202"/>
      <c r="H11" s="1202"/>
      <c r="I11" s="1202"/>
      <c r="J11" s="1202"/>
      <c r="K11" s="1203"/>
    </row>
    <row r="12" spans="5:11" ht="21">
      <c r="E12" s="1217" t="s">
        <v>4</v>
      </c>
      <c r="F12" s="1218"/>
      <c r="G12" s="1218"/>
      <c r="H12" s="1218"/>
      <c r="I12" s="1218"/>
      <c r="J12" s="1218"/>
      <c r="K12" s="1219"/>
    </row>
    <row r="13" spans="5:11" ht="21">
      <c r="E13" s="188"/>
      <c r="F13" s="189"/>
      <c r="G13" s="189"/>
      <c r="H13" s="190"/>
      <c r="I13" s="189"/>
      <c r="J13" s="189"/>
      <c r="K13" s="191"/>
    </row>
    <row r="14" spans="5:11" ht="30" thickBot="1">
      <c r="E14" s="1220" t="s">
        <v>423</v>
      </c>
      <c r="F14" s="1221"/>
      <c r="G14" s="1221"/>
      <c r="H14" s="1221"/>
      <c r="I14" s="1221"/>
      <c r="J14" s="1221"/>
      <c r="K14" s="1222"/>
    </row>
    <row r="15" spans="5:11" ht="16">
      <c r="E15" s="1223" t="s">
        <v>424</v>
      </c>
      <c r="F15" s="1223"/>
      <c r="G15" s="1223"/>
      <c r="H15" s="1223"/>
      <c r="I15" s="1223"/>
      <c r="J15" s="1223"/>
      <c r="K15" s="1223"/>
    </row>
    <row r="17" spans="5:11" ht="16" thickBot="1"/>
    <row r="18" spans="5:11" ht="30" customHeight="1" thickBot="1">
      <c r="E18" s="1198" t="s">
        <v>425</v>
      </c>
      <c r="F18" s="1199"/>
      <c r="G18" s="1200"/>
      <c r="I18" s="1198" t="s">
        <v>426</v>
      </c>
      <c r="J18" s="1200"/>
      <c r="K18" s="346"/>
    </row>
    <row r="19" spans="5:11" ht="48" customHeight="1" thickBot="1">
      <c r="E19" s="1224" t="s">
        <v>427</v>
      </c>
      <c r="F19" s="1225"/>
      <c r="G19" s="193" t="s">
        <v>398</v>
      </c>
      <c r="I19" s="354" t="s">
        <v>428</v>
      </c>
      <c r="J19" s="355">
        <f>'Syn pf Instructeur'!D29</f>
        <v>15000</v>
      </c>
      <c r="K19" s="263"/>
    </row>
    <row r="20" spans="5:11" ht="23.25" customHeight="1" thickBot="1">
      <c r="E20" s="1226" t="s">
        <v>429</v>
      </c>
      <c r="F20" s="1227"/>
      <c r="G20" s="1228"/>
      <c r="I20" s="195" t="s">
        <v>351</v>
      </c>
      <c r="J20" s="345">
        <f>'Syn pf Instructeur'!K11</f>
        <v>0</v>
      </c>
      <c r="K20" s="347"/>
    </row>
    <row r="21" spans="5:11" ht="22">
      <c r="E21" s="194" t="s">
        <v>430</v>
      </c>
      <c r="F21" s="196">
        <f>'Syn pf Instructeur'!N17+'Syn pf Instructeur'!O17</f>
        <v>15000</v>
      </c>
      <c r="G21" s="197">
        <f>'Syn pf Instructeur'!N18+'Syn pf Instructeur'!O18</f>
        <v>15000</v>
      </c>
      <c r="I21" s="195" t="s">
        <v>431</v>
      </c>
      <c r="J21" s="199">
        <f>'Syn pf Instructeur'!J29</f>
        <v>0</v>
      </c>
      <c r="K21" s="263"/>
    </row>
    <row r="22" spans="5:11" ht="22">
      <c r="E22" s="195" t="s">
        <v>389</v>
      </c>
      <c r="F22" s="198">
        <f>'Syn pf Instructeur'!Q17</f>
        <v>0</v>
      </c>
      <c r="G22" s="199">
        <f>'Syn pf Instructeur'!Q18</f>
        <v>0</v>
      </c>
      <c r="I22" s="349" t="s">
        <v>432</v>
      </c>
      <c r="J22" s="350">
        <f>'Syn pf Instructeur'!L29</f>
        <v>0</v>
      </c>
      <c r="K22" s="263"/>
    </row>
    <row r="23" spans="5:11" ht="22">
      <c r="E23" s="195" t="s">
        <v>433</v>
      </c>
      <c r="F23" s="198">
        <f>'Syn pf Instructeur'!R17</f>
        <v>0</v>
      </c>
      <c r="G23" s="199">
        <f>'Syn pf Instructeur'!R18</f>
        <v>0</v>
      </c>
      <c r="I23" s="349" t="s">
        <v>434</v>
      </c>
      <c r="J23" s="350">
        <f>'Syn pf Instructeur'!R29</f>
        <v>0</v>
      </c>
      <c r="K23" s="263"/>
    </row>
    <row r="24" spans="5:11" ht="22">
      <c r="E24" s="200" t="s">
        <v>288</v>
      </c>
      <c r="F24" s="198">
        <f>'Syn pf Instructeur'!S17</f>
        <v>0</v>
      </c>
      <c r="G24" s="198">
        <f>'Syn pf Instructeur'!S18</f>
        <v>0</v>
      </c>
      <c r="I24" s="351" t="s">
        <v>435</v>
      </c>
      <c r="J24" s="350" t="str">
        <f>'Syn pf Instructeur'!V18</f>
        <v/>
      </c>
      <c r="K24" s="263"/>
    </row>
    <row r="25" spans="5:11" ht="22">
      <c r="E25" s="200" t="s">
        <v>289</v>
      </c>
      <c r="F25" s="198">
        <f>'Syn pf Instructeur'!P17</f>
        <v>0</v>
      </c>
      <c r="G25" s="198">
        <f>'Syn pf Instructeur'!P18</f>
        <v>0</v>
      </c>
      <c r="I25" s="351" t="s">
        <v>436</v>
      </c>
      <c r="J25" s="350" t="str">
        <f>'Syn pf Instructeur'!V19</f>
        <v/>
      </c>
      <c r="K25" s="263"/>
    </row>
    <row r="26" spans="5:11" ht="23" thickBot="1">
      <c r="E26" s="200" t="s">
        <v>290</v>
      </c>
      <c r="F26" s="198">
        <f>'Syn pf Instructeur'!T17</f>
        <v>0</v>
      </c>
      <c r="G26" s="199">
        <f>'Syn pf Instructeur'!T18</f>
        <v>0</v>
      </c>
      <c r="I26" s="351" t="s">
        <v>437</v>
      </c>
      <c r="J26" s="350" t="str">
        <f>'Syn pf Instructeur'!V20</f>
        <v/>
      </c>
      <c r="K26" s="263"/>
    </row>
    <row r="27" spans="5:11" ht="32.25" customHeight="1" thickBot="1">
      <c r="E27" s="201" t="s">
        <v>269</v>
      </c>
      <c r="F27" s="202">
        <f>SUM(F21:F26)</f>
        <v>15000</v>
      </c>
      <c r="G27" s="203">
        <f>SUM(G21:G26)</f>
        <v>15000</v>
      </c>
      <c r="I27" s="195" t="s">
        <v>438</v>
      </c>
      <c r="J27" s="199">
        <f>'Syn pf Instructeur'!Y21</f>
        <v>0</v>
      </c>
    </row>
    <row r="28" spans="5:11" ht="25" thickBot="1">
      <c r="E28" s="1214" t="s">
        <v>439</v>
      </c>
      <c r="F28" s="1215"/>
      <c r="G28" s="1216"/>
      <c r="I28" s="351" t="s">
        <v>440</v>
      </c>
      <c r="J28" s="350" t="str">
        <f>'Syn pf Instructeur'!Y18</f>
        <v/>
      </c>
    </row>
    <row r="29" spans="5:11" ht="66">
      <c r="E29" s="254" t="s">
        <v>26</v>
      </c>
      <c r="F29" s="255">
        <f>'Syn pf Instructeur'!C26</f>
        <v>0</v>
      </c>
      <c r="G29" s="341">
        <f>'Syn pf Instructeur'!D26</f>
        <v>0</v>
      </c>
      <c r="I29" s="351" t="s">
        <v>441</v>
      </c>
      <c r="J29" s="350" t="str">
        <f>'Syn pf Instructeur'!Y19</f>
        <v/>
      </c>
    </row>
    <row r="30" spans="5:11" ht="22">
      <c r="E30" s="256" t="s">
        <v>28</v>
      </c>
      <c r="F30" s="340">
        <f>'Syn pf Instructeur'!C27</f>
        <v>0</v>
      </c>
      <c r="G30" s="198">
        <f>'Syn pf Instructeur'!D27</f>
        <v>0</v>
      </c>
      <c r="I30" s="351" t="s">
        <v>442</v>
      </c>
      <c r="J30" s="350" t="str">
        <f>'Syn pf Instructeur'!Y20</f>
        <v/>
      </c>
    </row>
    <row r="31" spans="5:11" ht="23" thickBot="1">
      <c r="E31" s="257" t="s">
        <v>30</v>
      </c>
      <c r="F31" s="258">
        <f>'Syn pf Instructeur'!C28</f>
        <v>15000</v>
      </c>
      <c r="G31" s="342">
        <f>'Syn pf Instructeur'!D28</f>
        <v>15000</v>
      </c>
      <c r="I31" s="195" t="s">
        <v>443</v>
      </c>
      <c r="J31" s="199">
        <f>'Syn pf Instructeur'!T29</f>
        <v>0</v>
      </c>
    </row>
    <row r="32" spans="5:11" ht="23" thickBot="1">
      <c r="E32" s="253" t="s">
        <v>269</v>
      </c>
      <c r="F32" s="251">
        <f>SUM(F29:F31)</f>
        <v>15000</v>
      </c>
      <c r="G32" s="252">
        <f>SUM(G29:G31)</f>
        <v>15000</v>
      </c>
      <c r="I32" s="195" t="s">
        <v>444</v>
      </c>
      <c r="J32" s="199">
        <f>'Syn pf Instructeur'!U29</f>
        <v>15000</v>
      </c>
    </row>
    <row r="33" spans="5:10" ht="23" thickBot="1">
      <c r="E33" s="348"/>
      <c r="F33" s="263"/>
      <c r="G33" s="263"/>
      <c r="I33" s="352" t="s">
        <v>445</v>
      </c>
      <c r="J33" s="353">
        <f>J21+J32+J27+J31</f>
        <v>15000</v>
      </c>
    </row>
    <row r="34" spans="5:10" ht="22" thickBot="1">
      <c r="E34" s="204"/>
    </row>
    <row r="35" spans="5:10" ht="32.5" customHeight="1" thickBot="1">
      <c r="E35" s="1198" t="s">
        <v>446</v>
      </c>
      <c r="F35" s="1199"/>
      <c r="G35" s="1199"/>
      <c r="H35" s="1199"/>
      <c r="I35" s="1199"/>
      <c r="J35" s="1200"/>
    </row>
    <row r="36" spans="5:10" ht="76" thickBot="1">
      <c r="E36" s="224" t="s">
        <v>447</v>
      </c>
      <c r="F36" s="225" t="s">
        <v>38</v>
      </c>
      <c r="G36" s="225" t="s">
        <v>41</v>
      </c>
      <c r="H36" s="226" t="s">
        <v>39</v>
      </c>
      <c r="I36" s="225" t="s">
        <v>448</v>
      </c>
      <c r="J36" s="227" t="s">
        <v>427</v>
      </c>
    </row>
    <row r="37" spans="5:10" ht="25" customHeight="1" thickBot="1">
      <c r="E37" s="1236" t="s">
        <v>449</v>
      </c>
      <c r="F37" s="1237"/>
      <c r="G37" s="1237"/>
      <c r="H37" s="1237"/>
      <c r="I37" s="1237"/>
      <c r="J37" s="1238"/>
    </row>
    <row r="38" spans="5:10" ht="28.5" customHeight="1">
      <c r="E38" s="228">
        <f>IF('1.1 - Investissements'!A9="","", '1.1 - Investissements'!A9)</f>
        <v>1</v>
      </c>
      <c r="F38" s="229" t="str">
        <f>IF('1.1 - Investissements'!AF9="","", '1.1 - Investissements'!AF9)</f>
        <v/>
      </c>
      <c r="G38" s="229" t="str">
        <f>IF('1.1 - Investissements'!AI9="","", '1.1 - Investissements'!AI9)</f>
        <v>Investissements forêt-bois</v>
      </c>
      <c r="H38" s="230">
        <f>IF('1.1 - Investissements'!AG9="","", '1.1 - Investissements'!AG9)</f>
        <v>1</v>
      </c>
      <c r="I38" s="229" t="str">
        <f>IF(F38="","",IF(VLOOKUP(F38,'1.1 - Investissements'!B9:D108,3,TRUE)="Oui","Il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8" s="231">
        <f>IF('1.1 - Investissements'!BL9="","", '1.1 - Investissements'!BL9)</f>
        <v>15000</v>
      </c>
    </row>
    <row r="39" spans="5:10" ht="28.5" customHeight="1">
      <c r="E39" s="232">
        <f>IF('1.1 - Investissements'!A10="","", '1.1 - Investissements'!A10)</f>
        <v>2</v>
      </c>
      <c r="F39" s="205" t="str">
        <f>IF('1.1 - Investissements'!AF10="","", '1.1 - Investissements'!AF10)</f>
        <v/>
      </c>
      <c r="G39" s="205" t="str">
        <f>IF('1.1 - Investissements'!AI10="","", '1.1 - Investissements'!AI10)</f>
        <v/>
      </c>
      <c r="H39" s="223" t="str">
        <f>IF('1.1 - Investissements'!AG10="","", '1.1 - Investissements'!AG10)</f>
        <v/>
      </c>
      <c r="I39" s="205" t="str">
        <f>IF(F39="","",IF(VLOOKUP(F39,'1.1 - Investissements'!B10:D109,3,TRUE)="Oui","Il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9" s="233" t="str">
        <f>IF('1.1 - Investissements'!BL10="","", '1.1 - Investissements'!BL10)</f>
        <v/>
      </c>
    </row>
    <row r="40" spans="5:10" ht="28.5" customHeight="1">
      <c r="E40" s="232">
        <f>IF('1.1 - Investissements'!A11="","", '1.1 - Investissements'!A11)</f>
        <v>3</v>
      </c>
      <c r="F40" s="205" t="str">
        <f>IF('1.1 - Investissements'!AF11="","", '1.1 - Investissements'!AF11)</f>
        <v/>
      </c>
      <c r="G40" s="205" t="str">
        <f>IF('1.1 - Investissements'!AI11="","", '1.1 - Investissements'!AI11)</f>
        <v/>
      </c>
      <c r="H40" s="223" t="str">
        <f>IF('1.1 - Investissements'!AG11="","", '1.1 - Investissements'!AG11)</f>
        <v/>
      </c>
      <c r="I40" s="205" t="str">
        <f>IF(F40="","",IF(VLOOKUP(F40,'1.1 - Investissements'!B11:D110,3,TRUE)="Oui","Il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0" s="233" t="str">
        <f>IF('1.1 - Investissements'!BL11="","", '1.1 - Investissements'!BL11)</f>
        <v/>
      </c>
    </row>
    <row r="41" spans="5:10" ht="28.5" customHeight="1">
      <c r="E41" s="232">
        <f>IF('1.1 - Investissements'!A12="","", '1.1 - Investissements'!A12)</f>
        <v>4</v>
      </c>
      <c r="F41" s="205" t="str">
        <f>IF('1.1 - Investissements'!AF12="","", '1.1 - Investissements'!AF12)</f>
        <v/>
      </c>
      <c r="G41" s="205" t="str">
        <f>IF('1.1 - Investissements'!AI12="","", '1.1 - Investissements'!AI12)</f>
        <v/>
      </c>
      <c r="H41" s="223" t="str">
        <f>IF('1.1 - Investissements'!AG12="","", '1.1 - Investissements'!AG12)</f>
        <v/>
      </c>
      <c r="I41" s="205" t="str">
        <f>IF(F41="","",IF(VLOOKUP(F41,'1.1 - Investissements'!B12:D111,3,TRUE)="Oui","Il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1" s="233" t="str">
        <f>IF('1.1 - Investissements'!BL12="","", '1.1 - Investissements'!BL12)</f>
        <v/>
      </c>
    </row>
    <row r="42" spans="5:10" ht="28.5" customHeight="1">
      <c r="E42" s="232">
        <f>IF('1.1 - Investissements'!A13="","", '1.1 - Investissements'!A13)</f>
        <v>5</v>
      </c>
      <c r="F42" s="205" t="str">
        <f>IF('1.1 - Investissements'!AF13="","", '1.1 - Investissements'!AF13)</f>
        <v/>
      </c>
      <c r="G42" s="205" t="str">
        <f>IF('1.1 - Investissements'!AI13="","", '1.1 - Investissements'!AI13)</f>
        <v/>
      </c>
      <c r="H42" s="223" t="str">
        <f>IF('1.1 - Investissements'!AG13="","", '1.1 - Investissements'!AG13)</f>
        <v/>
      </c>
      <c r="I42" s="205" t="str">
        <f>IF(F42="","",IF(VLOOKUP(F42,'1.1 - Investissements'!B13:D112,3,TRUE)="Oui","Il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2" s="233" t="str">
        <f>IF('1.1 - Investissements'!BL13="","", '1.1 - Investissements'!BL13)</f>
        <v/>
      </c>
    </row>
    <row r="43" spans="5:10" ht="28.5" customHeight="1">
      <c r="E43" s="232">
        <f>IF('1.1 - Investissements'!A14="","", '1.1 - Investissements'!A14)</f>
        <v>6</v>
      </c>
      <c r="F43" s="205" t="str">
        <f>IF('1.1 - Investissements'!AF14="","", '1.1 - Investissements'!AF14)</f>
        <v/>
      </c>
      <c r="G43" s="205" t="str">
        <f>IF('1.1 - Investissements'!AI14="","", '1.1 - Investissements'!AI14)</f>
        <v/>
      </c>
      <c r="H43" s="223" t="str">
        <f>IF('1.1 - Investissements'!AG14="","", '1.1 - Investissements'!AG14)</f>
        <v/>
      </c>
      <c r="I43" s="205" t="str">
        <f>IF(F43="","",IF(VLOOKUP(F43,'1.1 - Investissements'!B14:D113,3,TRUE)="Oui","Il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3" s="233" t="str">
        <f>IF('1.1 - Investissements'!BL14="","", '1.1 - Investissements'!BL14)</f>
        <v/>
      </c>
    </row>
    <row r="44" spans="5:10" ht="28.5" customHeight="1">
      <c r="E44" s="232">
        <f>IF('1.1 - Investissements'!A15="","", '1.1 - Investissements'!A15)</f>
        <v>7</v>
      </c>
      <c r="F44" s="205" t="str">
        <f>IF('1.1 - Investissements'!AF15="","", '1.1 - Investissements'!AF15)</f>
        <v/>
      </c>
      <c r="G44" s="205" t="str">
        <f>IF('1.1 - Investissements'!AI15="","", '1.1 - Investissements'!AI15)</f>
        <v/>
      </c>
      <c r="H44" s="223" t="str">
        <f>IF('1.1 - Investissements'!AG15="","", '1.1 - Investissements'!AG15)</f>
        <v/>
      </c>
      <c r="I44" s="205" t="str">
        <f>IF(F44="","",IF(VLOOKUP(F44,'1.1 - Investissements'!B15:D114,3,TRUE)="Oui","Il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4" s="233" t="str">
        <f>IF('1.1 - Investissements'!BL15="","", '1.1 - Investissements'!BL15)</f>
        <v/>
      </c>
    </row>
    <row r="45" spans="5:10" ht="28.5" customHeight="1">
      <c r="E45" s="232">
        <f>IF('1.1 - Investissements'!A16="","", '1.1 - Investissements'!A16)</f>
        <v>8</v>
      </c>
      <c r="F45" s="205" t="str">
        <f>IF('1.1 - Investissements'!AF16="","", '1.1 - Investissements'!AF16)</f>
        <v/>
      </c>
      <c r="G45" s="205" t="str">
        <f>IF('1.1 - Investissements'!AI16="","", '1.1 - Investissements'!AI16)</f>
        <v/>
      </c>
      <c r="H45" s="223" t="str">
        <f>IF('1.1 - Investissements'!AG16="","", '1.1 - Investissements'!AG16)</f>
        <v/>
      </c>
      <c r="I45" s="205" t="str">
        <f>IF(F45="","",IF(VLOOKUP(F45,'1.1 - Investissements'!B16:D115,3,TRUE)="Oui","Il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5" s="233" t="str">
        <f>IF('1.1 - Investissements'!BL16="","", '1.1 - Investissements'!BL16)</f>
        <v/>
      </c>
    </row>
    <row r="46" spans="5:10" ht="28.5" customHeight="1">
      <c r="E46" s="232">
        <f>IF('1.1 - Investissements'!A17="","", '1.1 - Investissements'!A17)</f>
        <v>9</v>
      </c>
      <c r="F46" s="205" t="str">
        <f>IF('1.1 - Investissements'!AF17="","", '1.1 - Investissements'!AF17)</f>
        <v/>
      </c>
      <c r="G46" s="205" t="str">
        <f>IF('1.1 - Investissements'!AI17="","", '1.1 - Investissements'!AI17)</f>
        <v/>
      </c>
      <c r="H46" s="223" t="str">
        <f>IF('1.1 - Investissements'!AG17="","", '1.1 - Investissements'!AG17)</f>
        <v/>
      </c>
      <c r="I46" s="205" t="str">
        <f>IF(F46="","",IF(VLOOKUP(F46,'1.1 - Investissements'!B17:D116,3,TRUE)="Oui","Il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6" s="233" t="str">
        <f>IF('1.1 - Investissements'!BL17="","", '1.1 - Investissements'!BL17)</f>
        <v/>
      </c>
    </row>
    <row r="47" spans="5:10" ht="28.5" customHeight="1">
      <c r="E47" s="232">
        <f>IF('1.1 - Investissements'!A18="","", '1.1 - Investissements'!A18)</f>
        <v>10</v>
      </c>
      <c r="F47" s="205" t="str">
        <f>IF('1.1 - Investissements'!AF18="","", '1.1 - Investissements'!AF18)</f>
        <v/>
      </c>
      <c r="G47" s="205" t="str">
        <f>IF('1.1 - Investissements'!AI18="","", '1.1 - Investissements'!AI18)</f>
        <v/>
      </c>
      <c r="H47" s="223" t="str">
        <f>IF('1.1 - Investissements'!AG18="","", '1.1 - Investissements'!AG18)</f>
        <v/>
      </c>
      <c r="I47" s="205" t="str">
        <f>IF(F47="","",IF(VLOOKUP(F47,'1.1 - Investissements'!B18:D117,3,TRUE)="Oui","Il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7" s="233" t="str">
        <f>IF('1.1 - Investissements'!BL18="","", '1.1 - Investissements'!BL18)</f>
        <v/>
      </c>
    </row>
    <row r="48" spans="5:10" ht="28.5" customHeight="1">
      <c r="E48" s="232">
        <f>IF('1.1 - Investissements'!A19="","", '1.1 - Investissements'!A19)</f>
        <v>11</v>
      </c>
      <c r="F48" s="205" t="str">
        <f>IF('1.1 - Investissements'!AF19="","", '1.1 - Investissements'!AF19)</f>
        <v/>
      </c>
      <c r="G48" s="205" t="str">
        <f>IF('1.1 - Investissements'!AI19="","", '1.1 - Investissements'!AI19)</f>
        <v/>
      </c>
      <c r="H48" s="223" t="str">
        <f>IF('1.1 - Investissements'!AG19="","", '1.1 - Investissements'!AG19)</f>
        <v/>
      </c>
      <c r="I48" s="205" t="str">
        <f>IF(F48="","",IF(VLOOKUP(F48,'1.1 - Investissements'!B19:D118,3,TRUE)="Oui","Il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8" s="233" t="str">
        <f>IF('1.1 - Investissements'!BL19="","", '1.1 - Investissements'!BL19)</f>
        <v/>
      </c>
    </row>
    <row r="49" spans="5:10" ht="28.5" customHeight="1">
      <c r="E49" s="232">
        <f>IF('1.1 - Investissements'!A20="","", '1.1 - Investissements'!A20)</f>
        <v>12</v>
      </c>
      <c r="F49" s="205" t="str">
        <f>IF('1.1 - Investissements'!AF20="","", '1.1 - Investissements'!AF20)</f>
        <v/>
      </c>
      <c r="G49" s="205" t="str">
        <f>IF('1.1 - Investissements'!AI20="","", '1.1 - Investissements'!AI20)</f>
        <v/>
      </c>
      <c r="H49" s="223" t="str">
        <f>IF('1.1 - Investissements'!AG20="","", '1.1 - Investissements'!AG20)</f>
        <v/>
      </c>
      <c r="I49" s="205" t="str">
        <f>IF(F49="","",IF(VLOOKUP(F49,'1.1 - Investissements'!B20:D119,3,TRUE)="Oui","Il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9" s="233" t="str">
        <f>IF('1.1 - Investissements'!BL20="","", '1.1 - Investissements'!BL20)</f>
        <v/>
      </c>
    </row>
    <row r="50" spans="5:10" ht="28.5" customHeight="1">
      <c r="E50" s="232">
        <f>IF('1.1 - Investissements'!A21="","", '1.1 - Investissements'!A21)</f>
        <v>13</v>
      </c>
      <c r="F50" s="205" t="str">
        <f>IF('1.1 - Investissements'!AF21="","", '1.1 - Investissements'!AF21)</f>
        <v/>
      </c>
      <c r="G50" s="205" t="str">
        <f>IF('1.1 - Investissements'!AI21="","", '1.1 - Investissements'!AI21)</f>
        <v/>
      </c>
      <c r="H50" s="223" t="str">
        <f>IF('1.1 - Investissements'!AG21="","", '1.1 - Investissements'!AG21)</f>
        <v/>
      </c>
      <c r="I50" s="205" t="str">
        <f>IF(F50="","",IF(VLOOKUP(F50,'1.1 - Investissements'!B21:D120,3,TRUE)="Oui","Il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0" s="233" t="str">
        <f>IF('1.1 - Investissements'!BL21="","", '1.1 - Investissements'!BL21)</f>
        <v/>
      </c>
    </row>
    <row r="51" spans="5:10" ht="28.5" customHeight="1">
      <c r="E51" s="232">
        <f>IF('1.1 - Investissements'!A22="","", '1.1 - Investissements'!A22)</f>
        <v>14</v>
      </c>
      <c r="F51" s="205" t="str">
        <f>IF('1.1 - Investissements'!AF22="","", '1.1 - Investissements'!AF22)</f>
        <v/>
      </c>
      <c r="G51" s="205" t="str">
        <f>IF('1.1 - Investissements'!AI22="","", '1.1 - Investissements'!AI22)</f>
        <v/>
      </c>
      <c r="H51" s="223" t="str">
        <f>IF('1.1 - Investissements'!AG22="","", '1.1 - Investissements'!AG22)</f>
        <v/>
      </c>
      <c r="I51" s="205" t="str">
        <f>IF(F51="","",IF(VLOOKUP(F51,'1.1 - Investissements'!B22:D121,3,TRUE)="Oui","Il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1" s="233" t="str">
        <f>IF('1.1 - Investissements'!BL22="","", '1.1 - Investissements'!BL22)</f>
        <v/>
      </c>
    </row>
    <row r="52" spans="5:10" ht="28.5" customHeight="1">
      <c r="E52" s="232">
        <f>IF('1.1 - Investissements'!A23="","", '1.1 - Investissements'!A23)</f>
        <v>15</v>
      </c>
      <c r="F52" s="205" t="str">
        <f>IF('1.1 - Investissements'!AF23="","", '1.1 - Investissements'!AF23)</f>
        <v/>
      </c>
      <c r="G52" s="205" t="str">
        <f>IF('1.1 - Investissements'!AI23="","", '1.1 - Investissements'!AI23)</f>
        <v/>
      </c>
      <c r="H52" s="223" t="str">
        <f>IF('1.1 - Investissements'!AG23="","", '1.1 - Investissements'!AG23)</f>
        <v/>
      </c>
      <c r="I52" s="205" t="str">
        <f>IF(F52="","",IF(VLOOKUP(F52,'1.1 - Investissements'!B23:D122,3,TRUE)="Oui","Il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2" s="233" t="str">
        <f>IF('1.1 - Investissements'!BL23="","", '1.1 - Investissements'!BL23)</f>
        <v/>
      </c>
    </row>
    <row r="53" spans="5:10" ht="28.5" customHeight="1">
      <c r="E53" s="232">
        <f>IF('1.1 - Investissements'!A24="","", '1.1 - Investissements'!A24)</f>
        <v>16</v>
      </c>
      <c r="F53" s="205" t="str">
        <f>IF('1.1 - Investissements'!AF24="","", '1.1 - Investissements'!AF24)</f>
        <v/>
      </c>
      <c r="G53" s="205" t="str">
        <f>IF('1.1 - Investissements'!AI24="","", '1.1 - Investissements'!AI24)</f>
        <v/>
      </c>
      <c r="H53" s="223" t="str">
        <f>IF('1.1 - Investissements'!AG24="","", '1.1 - Investissements'!AG24)</f>
        <v/>
      </c>
      <c r="I53" s="205" t="str">
        <f>IF(F53="","",IF(VLOOKUP(F53,'1.1 - Investissements'!B24:D123,3,TRUE)="Oui","Il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3" s="233" t="str">
        <f>IF('1.1 - Investissements'!BL24="","", '1.1 - Investissements'!BL24)</f>
        <v/>
      </c>
    </row>
    <row r="54" spans="5:10" ht="28.5" customHeight="1">
      <c r="E54" s="232">
        <f>IF('1.1 - Investissements'!A25="","", '1.1 - Investissements'!A25)</f>
        <v>17</v>
      </c>
      <c r="F54" s="205" t="str">
        <f>IF('1.1 - Investissements'!AF25="","", '1.1 - Investissements'!AF25)</f>
        <v/>
      </c>
      <c r="G54" s="205" t="str">
        <f>IF('1.1 - Investissements'!AI25="","", '1.1 - Investissements'!AI25)</f>
        <v/>
      </c>
      <c r="H54" s="223" t="str">
        <f>IF('1.1 - Investissements'!AG25="","", '1.1 - Investissements'!AG25)</f>
        <v/>
      </c>
      <c r="I54" s="205" t="str">
        <f>IF(F54="","",IF(VLOOKUP(F54,'1.1 - Investissements'!B25:D124,3,TRUE)="Oui","Il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4" s="233" t="str">
        <f>IF('1.1 - Investissements'!BL25="","", '1.1 - Investissements'!BL25)</f>
        <v/>
      </c>
    </row>
    <row r="55" spans="5:10" ht="28.5" customHeight="1">
      <c r="E55" s="232">
        <f>IF('1.1 - Investissements'!A26="","", '1.1 - Investissements'!A26)</f>
        <v>18</v>
      </c>
      <c r="F55" s="205" t="str">
        <f>IF('1.1 - Investissements'!AF26="","", '1.1 - Investissements'!AF26)</f>
        <v/>
      </c>
      <c r="G55" s="205" t="str">
        <f>IF('1.1 - Investissements'!AI26="","", '1.1 - Investissements'!AI26)</f>
        <v/>
      </c>
      <c r="H55" s="223" t="str">
        <f>IF('1.1 - Investissements'!AG26="","", '1.1 - Investissements'!AG26)</f>
        <v/>
      </c>
      <c r="I55" s="205" t="str">
        <f>IF(F55="","",IF(VLOOKUP(F55,'1.1 - Investissements'!B26:D125,3,TRUE)="Oui","Il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5" s="233" t="str">
        <f>IF('1.1 - Investissements'!BL26="","", '1.1 - Investissements'!BL26)</f>
        <v/>
      </c>
    </row>
    <row r="56" spans="5:10" ht="28.5" customHeight="1">
      <c r="E56" s="232">
        <f>IF('1.1 - Investissements'!A27="","", '1.1 - Investissements'!A27)</f>
        <v>19</v>
      </c>
      <c r="F56" s="205" t="str">
        <f>IF('1.1 - Investissements'!AF27="","", '1.1 - Investissements'!AF27)</f>
        <v/>
      </c>
      <c r="G56" s="205" t="str">
        <f>IF('1.1 - Investissements'!AI27="","", '1.1 - Investissements'!AI27)</f>
        <v/>
      </c>
      <c r="H56" s="223" t="str">
        <f>IF('1.1 - Investissements'!AG27="","", '1.1 - Investissements'!AG27)</f>
        <v/>
      </c>
      <c r="I56" s="205" t="str">
        <f>IF(F56="","",IF(VLOOKUP(F56,'1.1 - Investissements'!B27:D126,3,TRUE)="Oui","Il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6" s="233" t="str">
        <f>IF('1.1 - Investissements'!BL27="","", '1.1 - Investissements'!BL27)</f>
        <v/>
      </c>
    </row>
    <row r="57" spans="5:10" ht="28.5" customHeight="1">
      <c r="E57" s="232">
        <f>IF('1.1 - Investissements'!A28="","", '1.1 - Investissements'!A28)</f>
        <v>20</v>
      </c>
      <c r="F57" s="205" t="str">
        <f>IF('1.1 - Investissements'!AF28="","", '1.1 - Investissements'!AF28)</f>
        <v/>
      </c>
      <c r="G57" s="205" t="str">
        <f>IF('1.1 - Investissements'!AI28="","", '1.1 - Investissements'!AI28)</f>
        <v/>
      </c>
      <c r="H57" s="223" t="str">
        <f>IF('1.1 - Investissements'!AG28="","", '1.1 - Investissements'!AG28)</f>
        <v/>
      </c>
      <c r="I57" s="205" t="str">
        <f>IF(F57="","",IF(VLOOKUP(F57,'1.1 - Investissements'!B28:D127,3,TRUE)="Oui","Il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7" s="233" t="str">
        <f>IF('1.1 - Investissements'!BL28="","", '1.1 - Investissements'!BL28)</f>
        <v/>
      </c>
    </row>
    <row r="58" spans="5:10" ht="28.5" customHeight="1">
      <c r="E58" s="232">
        <f>IF('1.1 - Investissements'!A29="","", '1.1 - Investissements'!A29)</f>
        <v>21</v>
      </c>
      <c r="F58" s="205" t="str">
        <f>IF('1.1 - Investissements'!AF29="","", '1.1 - Investissements'!AF29)</f>
        <v/>
      </c>
      <c r="G58" s="205" t="str">
        <f>IF('1.1 - Investissements'!AI29="","", '1.1 - Investissements'!AI29)</f>
        <v/>
      </c>
      <c r="H58" s="223" t="str">
        <f>IF('1.1 - Investissements'!AG29="","", '1.1 - Investissements'!AG29)</f>
        <v/>
      </c>
      <c r="I58" s="205" t="str">
        <f>IF(F58="","",IF(VLOOKUP(F58,'1.1 - Investissements'!B29:D128,3,TRUE)="Oui","Il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8" s="233" t="str">
        <f>IF('1.1 - Investissements'!BL29="","", '1.1 - Investissements'!BL29)</f>
        <v/>
      </c>
    </row>
    <row r="59" spans="5:10" ht="28.5" customHeight="1">
      <c r="E59" s="232">
        <f>IF('1.1 - Investissements'!A30="","", '1.1 - Investissements'!A30)</f>
        <v>22</v>
      </c>
      <c r="F59" s="205" t="str">
        <f>IF('1.1 - Investissements'!AF30="","", '1.1 - Investissements'!AF30)</f>
        <v/>
      </c>
      <c r="G59" s="205" t="str">
        <f>IF('1.1 - Investissements'!AI30="","", '1.1 - Investissements'!AI30)</f>
        <v/>
      </c>
      <c r="H59" s="223" t="str">
        <f>IF('1.1 - Investissements'!AG30="","", '1.1 - Investissements'!AG30)</f>
        <v/>
      </c>
      <c r="I59" s="205" t="str">
        <f>IF(F59="","",IF(VLOOKUP(F59,'1.1 - Investissements'!B30:D129,3,TRUE)="Oui","Il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59" s="233" t="str">
        <f>IF('1.1 - Investissements'!BL30="","", '1.1 - Investissements'!BL30)</f>
        <v/>
      </c>
    </row>
    <row r="60" spans="5:10" ht="28.5" customHeight="1">
      <c r="E60" s="232">
        <f>IF('1.1 - Investissements'!A31="","", '1.1 - Investissements'!A31)</f>
        <v>23</v>
      </c>
      <c r="F60" s="205" t="str">
        <f>IF('1.1 - Investissements'!AF31="","", '1.1 - Investissements'!AF31)</f>
        <v/>
      </c>
      <c r="G60" s="205" t="str">
        <f>IF('1.1 - Investissements'!AI31="","", '1.1 - Investissements'!AI31)</f>
        <v/>
      </c>
      <c r="H60" s="223" t="str">
        <f>IF('1.1 - Investissements'!AG31="","", '1.1 - Investissements'!AG31)</f>
        <v/>
      </c>
      <c r="I60" s="205" t="str">
        <f>IF(F60="","",IF(VLOOKUP(F60,'1.1 - Investissements'!B31:D130,3,TRUE)="Oui","Il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0" s="233" t="str">
        <f>IF('1.1 - Investissements'!BL31="","", '1.1 - Investissements'!BL31)</f>
        <v/>
      </c>
    </row>
    <row r="61" spans="5:10" ht="28.5" customHeight="1">
      <c r="E61" s="232">
        <f>IF('1.1 - Investissements'!A32="","", '1.1 - Investissements'!A32)</f>
        <v>24</v>
      </c>
      <c r="F61" s="205" t="str">
        <f>IF('1.1 - Investissements'!AF32="","", '1.1 - Investissements'!AF32)</f>
        <v/>
      </c>
      <c r="G61" s="205" t="str">
        <f>IF('1.1 - Investissements'!AI32="","", '1.1 - Investissements'!AI32)</f>
        <v/>
      </c>
      <c r="H61" s="223" t="str">
        <f>IF('1.1 - Investissements'!AG32="","", '1.1 - Investissements'!AG32)</f>
        <v/>
      </c>
      <c r="I61" s="205" t="str">
        <f>IF(F61="","",IF(VLOOKUP(F61,'1.1 - Investissements'!B32:D131,3,TRUE)="Oui","Il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1" s="233" t="str">
        <f>IF('1.1 - Investissements'!BL32="","", '1.1 - Investissements'!BL32)</f>
        <v/>
      </c>
    </row>
    <row r="62" spans="5:10" ht="28.5" customHeight="1">
      <c r="E62" s="232">
        <f>IF('1.1 - Investissements'!A33="","", '1.1 - Investissements'!A33)</f>
        <v>25</v>
      </c>
      <c r="F62" s="205" t="str">
        <f>IF('1.1 - Investissements'!AF33="","", '1.1 - Investissements'!AF33)</f>
        <v/>
      </c>
      <c r="G62" s="205" t="str">
        <f>IF('1.1 - Investissements'!AI33="","", '1.1 - Investissements'!AI33)</f>
        <v/>
      </c>
      <c r="H62" s="223" t="str">
        <f>IF('1.1 - Investissements'!AG33="","", '1.1 - Investissements'!AG33)</f>
        <v/>
      </c>
      <c r="I62" s="205" t="str">
        <f>IF(F62="","",IF(VLOOKUP(F62,'1.1 - Investissements'!B33:D132,3,TRUE)="Oui","Il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2" s="233" t="str">
        <f>IF('1.1 - Investissements'!BL33="","", '1.1 - Investissements'!BL33)</f>
        <v/>
      </c>
    </row>
    <row r="63" spans="5:10" ht="28.5" customHeight="1">
      <c r="E63" s="232">
        <f>IF('1.1 - Investissements'!A34="","", '1.1 - Investissements'!A34)</f>
        <v>26</v>
      </c>
      <c r="F63" s="205" t="str">
        <f>IF('1.1 - Investissements'!AF34="","", '1.1 - Investissements'!AF34)</f>
        <v/>
      </c>
      <c r="G63" s="205" t="str">
        <f>IF('1.1 - Investissements'!AI34="","", '1.1 - Investissements'!AI34)</f>
        <v/>
      </c>
      <c r="H63" s="223" t="str">
        <f>IF('1.1 - Investissements'!AG34="","", '1.1 - Investissements'!AG34)</f>
        <v/>
      </c>
      <c r="I63" s="205" t="str">
        <f>IF(F63="","",IF(VLOOKUP(F63,'1.1 - Investissements'!B34:D133,3,TRUE)="Oui","Il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3" s="233" t="str">
        <f>IF('1.1 - Investissements'!BL34="","", '1.1 - Investissements'!BL34)</f>
        <v/>
      </c>
    </row>
    <row r="64" spans="5:10" ht="28.5" customHeight="1">
      <c r="E64" s="232">
        <f>IF('1.1 - Investissements'!A35="","", '1.1 - Investissements'!A35)</f>
        <v>27</v>
      </c>
      <c r="F64" s="205" t="str">
        <f>IF('1.1 - Investissements'!AF35="","", '1.1 - Investissements'!AF35)</f>
        <v/>
      </c>
      <c r="G64" s="205" t="str">
        <f>IF('1.1 - Investissements'!AI35="","", '1.1 - Investissements'!AI35)</f>
        <v/>
      </c>
      <c r="H64" s="223" t="str">
        <f>IF('1.1 - Investissements'!AG35="","", '1.1 - Investissements'!AG35)</f>
        <v/>
      </c>
      <c r="I64" s="205" t="str">
        <f>IF(F64="","",IF(VLOOKUP(F64,'1.1 - Investissements'!B35:D134,3,TRUE)="Oui","Il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4" s="233" t="str">
        <f>IF('1.1 - Investissements'!BL35="","", '1.1 - Investissements'!BL35)</f>
        <v/>
      </c>
    </row>
    <row r="65" spans="5:10" ht="28.5" customHeight="1">
      <c r="E65" s="232">
        <f>IF('1.1 - Investissements'!A36="","", '1.1 - Investissements'!A36)</f>
        <v>28</v>
      </c>
      <c r="F65" s="205" t="str">
        <f>IF('1.1 - Investissements'!AF36="","", '1.1 - Investissements'!AF36)</f>
        <v/>
      </c>
      <c r="G65" s="205" t="str">
        <f>IF('1.1 - Investissements'!AI36="","", '1.1 - Investissements'!AI36)</f>
        <v/>
      </c>
      <c r="H65" s="223" t="str">
        <f>IF('1.1 - Investissements'!AG36="","", '1.1 - Investissements'!AG36)</f>
        <v/>
      </c>
      <c r="I65" s="205" t="str">
        <f>IF(F65="","",IF(VLOOKUP(F65,'1.1 - Investissements'!B36:D135,3,TRUE)="Oui","Il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5" s="233" t="str">
        <f>IF('1.1 - Investissements'!BL36="","", '1.1 - Investissements'!BL36)</f>
        <v/>
      </c>
    </row>
    <row r="66" spans="5:10" ht="28.5" customHeight="1">
      <c r="E66" s="232">
        <f>IF('1.1 - Investissements'!A37="","", '1.1 - Investissements'!A37)</f>
        <v>29</v>
      </c>
      <c r="F66" s="205" t="str">
        <f>IF('1.1 - Investissements'!AF37="","", '1.1 - Investissements'!AF37)</f>
        <v/>
      </c>
      <c r="G66" s="205" t="str">
        <f>IF('1.1 - Investissements'!AI37="","", '1.1 - Investissements'!AI37)</f>
        <v/>
      </c>
      <c r="H66" s="223" t="str">
        <f>IF('1.1 - Investissements'!AG37="","", '1.1 - Investissements'!AG37)</f>
        <v/>
      </c>
      <c r="I66" s="205" t="str">
        <f>IF(F66="","",IF(VLOOKUP(F66,'1.1 - Investissements'!B37:D136,3,TRUE)="Oui","Il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6" s="233" t="str">
        <f>IF('1.1 - Investissements'!BL37="","", '1.1 - Investissements'!BL37)</f>
        <v/>
      </c>
    </row>
    <row r="67" spans="5:10" ht="28.5" customHeight="1">
      <c r="E67" s="232">
        <f>IF('1.1 - Investissements'!A38="","", '1.1 - Investissements'!A38)</f>
        <v>30</v>
      </c>
      <c r="F67" s="205" t="str">
        <f>IF('1.1 - Investissements'!AF38="","", '1.1 - Investissements'!AF38)</f>
        <v/>
      </c>
      <c r="G67" s="205" t="str">
        <f>IF('1.1 - Investissements'!AI38="","", '1.1 - Investissements'!AI38)</f>
        <v/>
      </c>
      <c r="H67" s="223" t="str">
        <f>IF('1.1 - Investissements'!AG38="","", '1.1 - Investissements'!AG38)</f>
        <v/>
      </c>
      <c r="I67" s="205" t="str">
        <f>IF(F67="","",IF(VLOOKUP(F67,'1.1 - Investissements'!B38:D137,3,TRUE)="Oui","Il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7" s="233" t="str">
        <f>IF('1.1 - Investissements'!BL38="","", '1.1 - Investissements'!BL38)</f>
        <v/>
      </c>
    </row>
    <row r="68" spans="5:10" ht="28.5" customHeight="1">
      <c r="E68" s="232">
        <f>IF('1.1 - Investissements'!A39="","", '1.1 - Investissements'!A39)</f>
        <v>31</v>
      </c>
      <c r="F68" s="205" t="str">
        <f>IF('1.1 - Investissements'!AF39="","", '1.1 - Investissements'!AF39)</f>
        <v/>
      </c>
      <c r="G68" s="205" t="str">
        <f>IF('1.1 - Investissements'!AI39="","", '1.1 - Investissements'!AI39)</f>
        <v/>
      </c>
      <c r="H68" s="223" t="str">
        <f>IF('1.1 - Investissements'!AG39="","", '1.1 - Investissements'!AG39)</f>
        <v/>
      </c>
      <c r="I68" s="205" t="str">
        <f>IF(F68="","",IF(VLOOKUP(F68,'1.1 - Investissements'!B39:D138,3,TRUE)="Oui","Il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8" s="233" t="str">
        <f>IF('1.1 - Investissements'!BL39="","", '1.1 - Investissements'!BL39)</f>
        <v/>
      </c>
    </row>
    <row r="69" spans="5:10" ht="28.5" customHeight="1">
      <c r="E69" s="232">
        <f>IF('1.1 - Investissements'!A40="","", '1.1 - Investissements'!A40)</f>
        <v>32</v>
      </c>
      <c r="F69" s="205" t="str">
        <f>IF('1.1 - Investissements'!AF40="","", '1.1 - Investissements'!AF40)</f>
        <v/>
      </c>
      <c r="G69" s="205" t="str">
        <f>IF('1.1 - Investissements'!AI40="","", '1.1 - Investissements'!AI40)</f>
        <v/>
      </c>
      <c r="H69" s="223" t="str">
        <f>IF('1.1 - Investissements'!AG40="","", '1.1 - Investissements'!AG40)</f>
        <v/>
      </c>
      <c r="I69" s="205" t="str">
        <f>IF(F69="","",IF(VLOOKUP(F69,'1.1 - Investissements'!B40:D139,3,TRUE)="Oui","Il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69" s="233" t="str">
        <f>IF('1.1 - Investissements'!BL40="","", '1.1 - Investissements'!BL40)</f>
        <v/>
      </c>
    </row>
    <row r="70" spans="5:10" ht="28.5" customHeight="1">
      <c r="E70" s="232">
        <f>IF('1.1 - Investissements'!A41="","", '1.1 - Investissements'!A41)</f>
        <v>33</v>
      </c>
      <c r="F70" s="205" t="str">
        <f>IF('1.1 - Investissements'!AF41="","", '1.1 - Investissements'!AF41)</f>
        <v/>
      </c>
      <c r="G70" s="205" t="str">
        <f>IF('1.1 - Investissements'!AI41="","", '1.1 - Investissements'!AI41)</f>
        <v/>
      </c>
      <c r="H70" s="223" t="str">
        <f>IF('1.1 - Investissements'!AG41="","", '1.1 - Investissements'!AG41)</f>
        <v/>
      </c>
      <c r="I70" s="205" t="str">
        <f>IF(F70="","",IF(VLOOKUP(F70,'1.1 - Investissements'!B41:D140,3,TRUE)="Oui","Il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0" s="233" t="str">
        <f>IF('1.1 - Investissements'!BL41="","", '1.1 - Investissements'!BL41)</f>
        <v/>
      </c>
    </row>
    <row r="71" spans="5:10" ht="28.5" customHeight="1">
      <c r="E71" s="232">
        <f>IF('1.1 - Investissements'!A42="","", '1.1 - Investissements'!A42)</f>
        <v>34</v>
      </c>
      <c r="F71" s="205" t="str">
        <f>IF('1.1 - Investissements'!AF42="","", '1.1 - Investissements'!AF42)</f>
        <v/>
      </c>
      <c r="G71" s="205" t="str">
        <f>IF('1.1 - Investissements'!AI42="","", '1.1 - Investissements'!AI42)</f>
        <v/>
      </c>
      <c r="H71" s="223" t="str">
        <f>IF('1.1 - Investissements'!AG42="","", '1.1 - Investissements'!AG42)</f>
        <v/>
      </c>
      <c r="I71" s="205" t="str">
        <f>IF(F71="","",IF(VLOOKUP(F71,'1.1 - Investissements'!B42:D141,3,TRUE)="Oui","Il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1" s="233" t="str">
        <f>IF('1.1 - Investissements'!BL42="","", '1.1 - Investissements'!BL42)</f>
        <v/>
      </c>
    </row>
    <row r="72" spans="5:10" ht="28.5" customHeight="1">
      <c r="E72" s="232">
        <f>IF('1.1 - Investissements'!A43="","", '1.1 - Investissements'!A43)</f>
        <v>35</v>
      </c>
      <c r="F72" s="205" t="str">
        <f>IF('1.1 - Investissements'!AF43="","", '1.1 - Investissements'!AF43)</f>
        <v/>
      </c>
      <c r="G72" s="205" t="str">
        <f>IF('1.1 - Investissements'!AI43="","", '1.1 - Investissements'!AI43)</f>
        <v/>
      </c>
      <c r="H72" s="223" t="str">
        <f>IF('1.1 - Investissements'!AG43="","", '1.1 - Investissements'!AG43)</f>
        <v/>
      </c>
      <c r="I72" s="205" t="str">
        <f>IF(F72="","",IF(VLOOKUP(F72,'1.1 - Investissements'!B43:D142,3,TRUE)="Oui","Il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2" s="233" t="str">
        <f>IF('1.1 - Investissements'!BL43="","", '1.1 - Investissements'!BL43)</f>
        <v/>
      </c>
    </row>
    <row r="73" spans="5:10" ht="28.5" customHeight="1">
      <c r="E73" s="232">
        <f>IF('1.1 - Investissements'!A44="","", '1.1 - Investissements'!A44)</f>
        <v>36</v>
      </c>
      <c r="F73" s="205" t="str">
        <f>IF('1.1 - Investissements'!AF44="","", '1.1 - Investissements'!AF44)</f>
        <v/>
      </c>
      <c r="G73" s="205" t="str">
        <f>IF('1.1 - Investissements'!AI44="","", '1.1 - Investissements'!AI44)</f>
        <v/>
      </c>
      <c r="H73" s="223" t="str">
        <f>IF('1.1 - Investissements'!AG44="","", '1.1 - Investissements'!AG44)</f>
        <v/>
      </c>
      <c r="I73" s="205" t="str">
        <f>IF(F73="","",IF(VLOOKUP(F73,'1.1 - Investissements'!B44:D143,3,TRUE)="Oui","Il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3" s="233" t="str">
        <f>IF('1.1 - Investissements'!BL44="","", '1.1 - Investissements'!BL44)</f>
        <v/>
      </c>
    </row>
    <row r="74" spans="5:10" ht="28.5" customHeight="1">
      <c r="E74" s="232">
        <f>IF('1.1 - Investissements'!A45="","", '1.1 - Investissements'!A45)</f>
        <v>37</v>
      </c>
      <c r="F74" s="205" t="str">
        <f>IF('1.1 - Investissements'!AF45="","", '1.1 - Investissements'!AF45)</f>
        <v/>
      </c>
      <c r="G74" s="205" t="str">
        <f>IF('1.1 - Investissements'!AI45="","", '1.1 - Investissements'!AI45)</f>
        <v/>
      </c>
      <c r="H74" s="223" t="str">
        <f>IF('1.1 - Investissements'!AG45="","", '1.1 - Investissements'!AG45)</f>
        <v/>
      </c>
      <c r="I74" s="205" t="str">
        <f>IF(F74="","",IF(VLOOKUP(F74,'1.1 - Investissements'!B45:D144,3,TRUE)="Oui","Il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4" s="233" t="str">
        <f>IF('1.1 - Investissements'!BL45="","", '1.1 - Investissements'!BL45)</f>
        <v/>
      </c>
    </row>
    <row r="75" spans="5:10" ht="28.5" customHeight="1">
      <c r="E75" s="232">
        <f>IF('1.1 - Investissements'!A46="","", '1.1 - Investissements'!A46)</f>
        <v>38</v>
      </c>
      <c r="F75" s="205" t="str">
        <f>IF('1.1 - Investissements'!AF46="","", '1.1 - Investissements'!AF46)</f>
        <v/>
      </c>
      <c r="G75" s="205" t="str">
        <f>IF('1.1 - Investissements'!AI46="","", '1.1 - Investissements'!AI46)</f>
        <v/>
      </c>
      <c r="H75" s="223" t="str">
        <f>IF('1.1 - Investissements'!AG46="","", '1.1 - Investissements'!AG46)</f>
        <v/>
      </c>
      <c r="I75" s="205" t="str">
        <f>IF(F75="","",IF(VLOOKUP(F75,'1.1 - Investissements'!B46:D145,3,TRUE)="Oui","Il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5" s="233" t="str">
        <f>IF('1.1 - Investissements'!BL46="","", '1.1 - Investissements'!BL46)</f>
        <v/>
      </c>
    </row>
    <row r="76" spans="5:10" ht="28.5" customHeight="1">
      <c r="E76" s="232">
        <f>IF('1.1 - Investissements'!A47="","", '1.1 - Investissements'!A47)</f>
        <v>39</v>
      </c>
      <c r="F76" s="205" t="str">
        <f>IF('1.1 - Investissements'!AF47="","", '1.1 - Investissements'!AF47)</f>
        <v/>
      </c>
      <c r="G76" s="205" t="str">
        <f>IF('1.1 - Investissements'!AI47="","", '1.1 - Investissements'!AI47)</f>
        <v/>
      </c>
      <c r="H76" s="223" t="str">
        <f>IF('1.1 - Investissements'!AG47="","", '1.1 - Investissements'!AG47)</f>
        <v/>
      </c>
      <c r="I76" s="205" t="str">
        <f>IF(F76="","",IF(VLOOKUP(F76,'1.1 - Investissements'!B47:D146,3,TRUE)="Oui","Il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6" s="233" t="str">
        <f>IF('1.1 - Investissements'!BL47="","", '1.1 - Investissements'!BL47)</f>
        <v/>
      </c>
    </row>
    <row r="77" spans="5:10" ht="28.5" customHeight="1">
      <c r="E77" s="232">
        <f>IF('1.1 - Investissements'!A48="","", '1.1 - Investissements'!A48)</f>
        <v>40</v>
      </c>
      <c r="F77" s="205" t="str">
        <f>IF('1.1 - Investissements'!AF48="","", '1.1 - Investissements'!AF48)</f>
        <v/>
      </c>
      <c r="G77" s="205" t="str">
        <f>IF('1.1 - Investissements'!AI48="","", '1.1 - Investissements'!AI48)</f>
        <v/>
      </c>
      <c r="H77" s="223" t="str">
        <f>IF('1.1 - Investissements'!AG48="","", '1.1 - Investissements'!AG48)</f>
        <v/>
      </c>
      <c r="I77" s="205" t="str">
        <f>IF(F77="","",IF(VLOOKUP(F77,'1.1 - Investissements'!B48:D147,3,TRUE)="Oui","Il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7" s="233" t="str">
        <f>IF('1.1 - Investissements'!BL48="","", '1.1 - Investissements'!BL48)</f>
        <v/>
      </c>
    </row>
    <row r="78" spans="5:10" ht="28.5" customHeight="1">
      <c r="E78" s="232">
        <f>IF('1.1 - Investissements'!A49="","", '1.1 - Investissements'!A49)</f>
        <v>41</v>
      </c>
      <c r="F78" s="205" t="str">
        <f>IF('1.1 - Investissements'!AF49="","", '1.1 - Investissements'!AF49)</f>
        <v/>
      </c>
      <c r="G78" s="205" t="str">
        <f>IF('1.1 - Investissements'!AI49="","", '1.1 - Investissements'!AI49)</f>
        <v/>
      </c>
      <c r="H78" s="223" t="str">
        <f>IF('1.1 - Investissements'!AG49="","", '1.1 - Investissements'!AG49)</f>
        <v/>
      </c>
      <c r="I78" s="205" t="str">
        <f>IF(F78="","",IF(VLOOKUP(F78,'1.1 - Investissements'!B49:D148,3,TRUE)="Oui","Il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8" s="233" t="str">
        <f>IF('1.1 - Investissements'!BL49="","", '1.1 - Investissements'!BL49)</f>
        <v/>
      </c>
    </row>
    <row r="79" spans="5:10" ht="28.5" customHeight="1">
      <c r="E79" s="232">
        <f>IF('1.1 - Investissements'!A50="","", '1.1 - Investissements'!A50)</f>
        <v>42</v>
      </c>
      <c r="F79" s="205" t="str">
        <f>IF('1.1 - Investissements'!AF50="","", '1.1 - Investissements'!AF50)</f>
        <v/>
      </c>
      <c r="G79" s="205" t="str">
        <f>IF('1.1 - Investissements'!AI50="","", '1.1 - Investissements'!AI50)</f>
        <v/>
      </c>
      <c r="H79" s="223" t="str">
        <f>IF('1.1 - Investissements'!AG50="","", '1.1 - Investissements'!AG50)</f>
        <v/>
      </c>
      <c r="I79" s="205" t="str">
        <f>IF(F79="","",IF(VLOOKUP(F79,'1.1 - Investissements'!B50:D149,3,TRUE)="Oui","Il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79" s="233" t="str">
        <f>IF('1.1 - Investissements'!BL50="","", '1.1 - Investissements'!BL50)</f>
        <v/>
      </c>
    </row>
    <row r="80" spans="5:10" ht="28.5" customHeight="1">
      <c r="E80" s="232">
        <f>IF('1.1 - Investissements'!A51="","", '1.1 - Investissements'!A51)</f>
        <v>43</v>
      </c>
      <c r="F80" s="205" t="str">
        <f>IF('1.1 - Investissements'!AF51="","", '1.1 - Investissements'!AF51)</f>
        <v/>
      </c>
      <c r="G80" s="205" t="str">
        <f>IF('1.1 - Investissements'!AI51="","", '1.1 - Investissements'!AI51)</f>
        <v/>
      </c>
      <c r="H80" s="223" t="str">
        <f>IF('1.1 - Investissements'!AG51="","", '1.1 - Investissements'!AG51)</f>
        <v/>
      </c>
      <c r="I80" s="205" t="str">
        <f>IF(F80="","",IF(VLOOKUP(F80,'1.1 - Investissements'!B51:D150,3,TRUE)="Oui","Il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0" s="233" t="str">
        <f>IF('1.1 - Investissements'!BL51="","", '1.1 - Investissements'!BL51)</f>
        <v/>
      </c>
    </row>
    <row r="81" spans="5:10" ht="28.5" customHeight="1">
      <c r="E81" s="232">
        <f>IF('1.1 - Investissements'!A52="","", '1.1 - Investissements'!A52)</f>
        <v>44</v>
      </c>
      <c r="F81" s="205" t="str">
        <f>IF('1.1 - Investissements'!AF52="","", '1.1 - Investissements'!AF52)</f>
        <v/>
      </c>
      <c r="G81" s="205" t="str">
        <f>IF('1.1 - Investissements'!AI52="","", '1.1 - Investissements'!AI52)</f>
        <v/>
      </c>
      <c r="H81" s="223" t="str">
        <f>IF('1.1 - Investissements'!AG52="","", '1.1 - Investissements'!AG52)</f>
        <v/>
      </c>
      <c r="I81" s="205" t="str">
        <f>IF(F81="","",IF(VLOOKUP(F81,'1.1 - Investissements'!B52:D151,3,TRUE)="Oui","Il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1" s="233" t="str">
        <f>IF('1.1 - Investissements'!BL52="","", '1.1 - Investissements'!BL52)</f>
        <v/>
      </c>
    </row>
    <row r="82" spans="5:10" ht="28.5" customHeight="1">
      <c r="E82" s="232">
        <f>IF('1.1 - Investissements'!A53="","", '1.1 - Investissements'!A53)</f>
        <v>45</v>
      </c>
      <c r="F82" s="205" t="str">
        <f>IF('1.1 - Investissements'!AF53="","", '1.1 - Investissements'!AF53)</f>
        <v/>
      </c>
      <c r="G82" s="205" t="str">
        <f>IF('1.1 - Investissements'!AI53="","", '1.1 - Investissements'!AI53)</f>
        <v/>
      </c>
      <c r="H82" s="223" t="str">
        <f>IF('1.1 - Investissements'!AG53="","", '1.1 - Investissements'!AG53)</f>
        <v/>
      </c>
      <c r="I82" s="205" t="str">
        <f>IF(F82="","",IF(VLOOKUP(F82,'1.1 - Investissements'!B53:D152,3,TRUE)="Oui","Il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2" s="233" t="str">
        <f>IF('1.1 - Investissements'!BL53="","", '1.1 - Investissements'!BL53)</f>
        <v/>
      </c>
    </row>
    <row r="83" spans="5:10" ht="28.5" customHeight="1">
      <c r="E83" s="232">
        <f>IF('1.1 - Investissements'!A54="","", '1.1 - Investissements'!A54)</f>
        <v>46</v>
      </c>
      <c r="F83" s="205" t="str">
        <f>IF('1.1 - Investissements'!AF54="","", '1.1 - Investissements'!AF54)</f>
        <v/>
      </c>
      <c r="G83" s="205" t="str">
        <f>IF('1.1 - Investissements'!AI54="","", '1.1 - Investissements'!AI54)</f>
        <v/>
      </c>
      <c r="H83" s="223" t="str">
        <f>IF('1.1 - Investissements'!AG54="","", '1.1 - Investissements'!AG54)</f>
        <v/>
      </c>
      <c r="I83" s="205" t="str">
        <f>IF(F83="","",IF(VLOOKUP(F83,'1.1 - Investissements'!B54:D153,3,TRUE)="Oui","Il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3" s="233" t="str">
        <f>IF('1.1 - Investissements'!BL54="","", '1.1 - Investissements'!BL54)</f>
        <v/>
      </c>
    </row>
    <row r="84" spans="5:10" ht="28.5" customHeight="1">
      <c r="E84" s="232">
        <f>IF('1.1 - Investissements'!A55="","", '1.1 - Investissements'!A55)</f>
        <v>47</v>
      </c>
      <c r="F84" s="205" t="str">
        <f>IF('1.1 - Investissements'!AF55="","", '1.1 - Investissements'!AF55)</f>
        <v/>
      </c>
      <c r="G84" s="205" t="str">
        <f>IF('1.1 - Investissements'!AI55="","", '1.1 - Investissements'!AI55)</f>
        <v/>
      </c>
      <c r="H84" s="223" t="str">
        <f>IF('1.1 - Investissements'!AG55="","", '1.1 - Investissements'!AG55)</f>
        <v/>
      </c>
      <c r="I84" s="205" t="str">
        <f>IF(F84="","",IF(VLOOKUP(F84,'1.1 - Investissements'!B55:D154,3,TRUE)="Oui","Il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4" s="233" t="str">
        <f>IF('1.1 - Investissements'!BL55="","", '1.1 - Investissements'!BL55)</f>
        <v/>
      </c>
    </row>
    <row r="85" spans="5:10" ht="28.5" customHeight="1">
      <c r="E85" s="232">
        <f>IF('1.1 - Investissements'!A56="","", '1.1 - Investissements'!A56)</f>
        <v>48</v>
      </c>
      <c r="F85" s="205" t="str">
        <f>IF('1.1 - Investissements'!AF56="","", '1.1 - Investissements'!AF56)</f>
        <v/>
      </c>
      <c r="G85" s="205" t="str">
        <f>IF('1.1 - Investissements'!AI56="","", '1.1 - Investissements'!AI56)</f>
        <v/>
      </c>
      <c r="H85" s="223" t="str">
        <f>IF('1.1 - Investissements'!AG56="","", '1.1 - Investissements'!AG56)</f>
        <v/>
      </c>
      <c r="I85" s="205" t="str">
        <f>IF(F85="","",IF(VLOOKUP(F85,'1.1 - Investissements'!B56:D155,3,TRUE)="Oui","Il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5" s="233" t="str">
        <f>IF('1.1 - Investissements'!BL56="","", '1.1 - Investissements'!BL56)</f>
        <v/>
      </c>
    </row>
    <row r="86" spans="5:10" ht="28.5" customHeight="1">
      <c r="E86" s="232">
        <f>IF('1.1 - Investissements'!A57="","", '1.1 - Investissements'!A57)</f>
        <v>49</v>
      </c>
      <c r="F86" s="205" t="str">
        <f>IF('1.1 - Investissements'!AF57="","", '1.1 - Investissements'!AF57)</f>
        <v/>
      </c>
      <c r="G86" s="205" t="str">
        <f>IF('1.1 - Investissements'!AI57="","", '1.1 - Investissements'!AI57)</f>
        <v/>
      </c>
      <c r="H86" s="223" t="str">
        <f>IF('1.1 - Investissements'!AG57="","", '1.1 - Investissements'!AG57)</f>
        <v/>
      </c>
      <c r="I86" s="205" t="str">
        <f>IF(F86="","",IF(VLOOKUP(F86,'1.1 - Investissements'!B57:D156,3,TRUE)="Oui","Il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6" s="233" t="str">
        <f>IF('1.1 - Investissements'!BL57="","", '1.1 - Investissements'!BL57)</f>
        <v/>
      </c>
    </row>
    <row r="87" spans="5:10" ht="28.5" customHeight="1" thickBot="1">
      <c r="E87" s="454">
        <f>IF('1.1 - Investissements'!A58="","", '1.1 - Investissements'!A58)</f>
        <v>50</v>
      </c>
      <c r="F87" s="455" t="str">
        <f>IF('1.1 - Investissements'!AF58="","", '1.1 - Investissements'!AF58)</f>
        <v/>
      </c>
      <c r="G87" s="455" t="str">
        <f>IF('1.1 - Investissements'!AI58="","", '1.1 - Investissements'!AI58)</f>
        <v/>
      </c>
      <c r="H87" s="456" t="str">
        <f>IF('1.1 - Investissements'!AG58="","", '1.1 - Investissements'!AG58)</f>
        <v/>
      </c>
      <c r="I87" s="455" t="str">
        <f>IF(F87="","",IF(VLOOKUP(F87,'1.1 - Investissements'!B58:D157,3,TRUE)="Oui","Il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87" s="457" t="str">
        <f>IF('1.1 - Investissements'!BL58="","", '1.1 - Investissements'!BL58)</f>
        <v/>
      </c>
    </row>
    <row r="88" spans="5:10" ht="24" customHeight="1" thickBot="1">
      <c r="E88" s="1251" t="s">
        <v>389</v>
      </c>
      <c r="F88" s="1252"/>
      <c r="G88" s="1252"/>
      <c r="H88" s="1252"/>
      <c r="I88" s="1252"/>
      <c r="J88" s="1253"/>
    </row>
    <row r="89" spans="5:10" ht="22">
      <c r="E89" s="228">
        <f>IF('2 - Frais de personnel'!A9="","",'2 - Frais de personnel'!A9)</f>
        <v>1</v>
      </c>
      <c r="F89" s="229" t="str">
        <f>IF('2 - Frais de personnel'!P9="","",'2 - Frais de personnel'!P9)</f>
        <v/>
      </c>
      <c r="G89" s="229" t="str">
        <f>IF('2 - Frais de personnel'!Q9="","",'2 - Frais de personnel'!Q9)</f>
        <v/>
      </c>
      <c r="H89" s="230" t="str">
        <f>IF('2 - Frais de personnel'!Z9="","",'2 - Frais de personnel'!Z9)</f>
        <v/>
      </c>
      <c r="I89" s="1239" t="s">
        <v>450</v>
      </c>
      <c r="J89" s="240" t="str">
        <f>IF('2 - Frais de personnel'!AD9="","",'2 - Frais de personnel'!AD9)</f>
        <v/>
      </c>
    </row>
    <row r="90" spans="5:10" ht="22">
      <c r="E90" s="232">
        <f>IF('2 - Frais de personnel'!A10="","",'2 - Frais de personnel'!A10)</f>
        <v>2</v>
      </c>
      <c r="F90" s="205" t="str">
        <f>IF('2 - Frais de personnel'!P10="","",'2 - Frais de personnel'!P10)</f>
        <v/>
      </c>
      <c r="G90" s="205" t="str">
        <f>IF('2 - Frais de personnel'!Q10="","",'2 - Frais de personnel'!Q10)</f>
        <v/>
      </c>
      <c r="H90" s="223" t="str">
        <f>IF('2 - Frais de personnel'!Z10="","",'2 - Frais de personnel'!Z10)</f>
        <v/>
      </c>
      <c r="I90" s="1240"/>
      <c r="J90" s="241" t="str">
        <f>IF('2 - Frais de personnel'!AD10="","",'2 - Frais de personnel'!AD10)</f>
        <v/>
      </c>
    </row>
    <row r="91" spans="5:10" ht="22">
      <c r="E91" s="232">
        <f>IF('2 - Frais de personnel'!A11="","",'2 - Frais de personnel'!A11)</f>
        <v>3</v>
      </c>
      <c r="F91" s="205" t="str">
        <f>IF('2 - Frais de personnel'!P11="","",'2 - Frais de personnel'!P11)</f>
        <v/>
      </c>
      <c r="G91" s="205" t="str">
        <f>IF('2 - Frais de personnel'!Q11="","",'2 - Frais de personnel'!Q11)</f>
        <v/>
      </c>
      <c r="H91" s="223" t="str">
        <f>IF('2 - Frais de personnel'!Z11="","",'2 - Frais de personnel'!Z11)</f>
        <v/>
      </c>
      <c r="I91" s="1240"/>
      <c r="J91" s="241" t="str">
        <f>IF('2 - Frais de personnel'!AD11="","",'2 - Frais de personnel'!AD11)</f>
        <v/>
      </c>
    </row>
    <row r="92" spans="5:10" ht="22">
      <c r="E92" s="232">
        <f>IF('2 - Frais de personnel'!A12="","",'2 - Frais de personnel'!A12)</f>
        <v>4</v>
      </c>
      <c r="F92" s="205" t="str">
        <f>IF('2 - Frais de personnel'!P12="","",'2 - Frais de personnel'!P12)</f>
        <v/>
      </c>
      <c r="G92" s="205" t="str">
        <f>IF('2 - Frais de personnel'!Q12="","",'2 - Frais de personnel'!Q12)</f>
        <v/>
      </c>
      <c r="H92" s="223" t="str">
        <f>IF('2 - Frais de personnel'!Z12="","",'2 - Frais de personnel'!Z12)</f>
        <v/>
      </c>
      <c r="I92" s="1240"/>
      <c r="J92" s="241" t="str">
        <f>IF('2 - Frais de personnel'!AD12="","",'2 - Frais de personnel'!AD12)</f>
        <v/>
      </c>
    </row>
    <row r="93" spans="5:10" ht="23" thickBot="1">
      <c r="E93" s="234">
        <f>IF('2 - Frais de personnel'!A13="","",'2 - Frais de personnel'!A13)</f>
        <v>5</v>
      </c>
      <c r="F93" s="235" t="str">
        <f>IF('2 - Frais de personnel'!P13="","",'2 - Frais de personnel'!P13)</f>
        <v/>
      </c>
      <c r="G93" s="235" t="str">
        <f>IF('2 - Frais de personnel'!Q13="","",'2 - Frais de personnel'!Q13)</f>
        <v/>
      </c>
      <c r="H93" s="236" t="str">
        <f>IF('2 - Frais de personnel'!Z13="","",'2 - Frais de personnel'!Z13)</f>
        <v/>
      </c>
      <c r="I93" s="1241"/>
      <c r="J93" s="242" t="str">
        <f>IF('2 - Frais de personnel'!AD13="","",'2 - Frais de personnel'!AD13)</f>
        <v/>
      </c>
    </row>
    <row r="94" spans="5:10" ht="24" customHeight="1" thickBot="1">
      <c r="E94" s="1236" t="s">
        <v>433</v>
      </c>
      <c r="F94" s="1237"/>
      <c r="G94" s="1237"/>
      <c r="H94" s="1237"/>
      <c r="I94" s="1237"/>
      <c r="J94" s="1238"/>
    </row>
    <row r="95" spans="5:10" ht="22">
      <c r="E95" s="228">
        <f>IF('3 - Frais généraux'!A9="","",'3 - Frais généraux'!A9)</f>
        <v>1</v>
      </c>
      <c r="F95" s="229" t="str">
        <f>IF('3 - Frais généraux'!AD9="","",'3 - Frais généraux'!AD9)</f>
        <v/>
      </c>
      <c r="G95" s="229" t="str">
        <f>IF('3 - Frais généraux'!AF9="","",'3 - Frais généraux'!AF9)</f>
        <v/>
      </c>
      <c r="H95" s="230" t="str">
        <f>IF('3 - Frais généraux'!AE9="","",'3 - Frais généraux'!AE9)</f>
        <v/>
      </c>
      <c r="I95" s="1239" t="s">
        <v>450</v>
      </c>
      <c r="J95" s="231" t="str">
        <f>IF('3 - Frais généraux'!BH9="","",'3 - Frais généraux'!BH9)</f>
        <v/>
      </c>
    </row>
    <row r="96" spans="5:10" ht="22">
      <c r="E96" s="232">
        <f>IF('3 - Frais généraux'!A10="","",'3 - Frais généraux'!A10)</f>
        <v>2</v>
      </c>
      <c r="F96" s="205" t="str">
        <f>IF('3 - Frais généraux'!AD10="","",'3 - Frais généraux'!AD10)</f>
        <v/>
      </c>
      <c r="G96" s="205" t="str">
        <f>IF('3 - Frais généraux'!AF10="","",'3 - Frais généraux'!AF10)</f>
        <v/>
      </c>
      <c r="H96" s="223" t="str">
        <f>IF('3 - Frais généraux'!AE10="","",'3 - Frais généraux'!AE10)</f>
        <v/>
      </c>
      <c r="I96" s="1240"/>
      <c r="J96" s="233" t="str">
        <f>IF('3 - Frais généraux'!BH10="","",'3 - Frais généraux'!BH10)</f>
        <v/>
      </c>
    </row>
    <row r="97" spans="5:10" ht="22">
      <c r="E97" s="232">
        <f>IF('3 - Frais généraux'!A11="","",'3 - Frais généraux'!A11)</f>
        <v>3</v>
      </c>
      <c r="F97" s="205" t="str">
        <f>IF('3 - Frais généraux'!AD11="","",'3 - Frais généraux'!AD11)</f>
        <v/>
      </c>
      <c r="G97" s="205" t="str">
        <f>IF('3 - Frais généraux'!AF11="","",'3 - Frais généraux'!AF11)</f>
        <v/>
      </c>
      <c r="H97" s="223" t="str">
        <f>IF('3 - Frais généraux'!AE11="","",'3 - Frais généraux'!AE11)</f>
        <v/>
      </c>
      <c r="I97" s="1240"/>
      <c r="J97" s="233" t="str">
        <f>IF('3 - Frais généraux'!BH11="","",'3 - Frais généraux'!BH11)</f>
        <v/>
      </c>
    </row>
    <row r="98" spans="5:10" ht="22">
      <c r="E98" s="232">
        <f>IF('3 - Frais généraux'!A12="","",'3 - Frais généraux'!A12)</f>
        <v>4</v>
      </c>
      <c r="F98" s="205" t="str">
        <f>IF('3 - Frais généraux'!AD12="","",'3 - Frais généraux'!AD12)</f>
        <v/>
      </c>
      <c r="G98" s="205" t="str">
        <f>IF('3 - Frais généraux'!AF12="","",'3 - Frais généraux'!AF12)</f>
        <v/>
      </c>
      <c r="H98" s="223" t="str">
        <f>IF('3 - Frais généraux'!AE12="","",'3 - Frais généraux'!AE12)</f>
        <v/>
      </c>
      <c r="I98" s="1240"/>
      <c r="J98" s="233" t="str">
        <f>IF('3 - Frais généraux'!BH12="","",'3 - Frais généraux'!BH12)</f>
        <v/>
      </c>
    </row>
    <row r="99" spans="5:10" ht="23" thickBot="1">
      <c r="E99" s="234">
        <f>IF('3 - Frais généraux'!A13="","",'3 - Frais généraux'!A13)</f>
        <v>5</v>
      </c>
      <c r="F99" s="235" t="str">
        <f>IF('3 - Frais généraux'!AD13="","",'3 - Frais généraux'!AD13)</f>
        <v/>
      </c>
      <c r="G99" s="235" t="str">
        <f>IF('3 - Frais généraux'!AF13="","",'3 - Frais généraux'!AF13)</f>
        <v/>
      </c>
      <c r="H99" s="236" t="str">
        <f>IF('3 - Frais généraux'!AE13="","",'3 - Frais généraux'!AE13)</f>
        <v/>
      </c>
      <c r="I99" s="1241"/>
      <c r="J99" s="237" t="str">
        <f>IF('3 - Frais généraux'!BH13="","",'3 - Frais généraux'!BH13)</f>
        <v/>
      </c>
    </row>
    <row r="100" spans="5:10" ht="24" customHeight="1" thickBot="1">
      <c r="E100" s="1254" t="s">
        <v>288</v>
      </c>
      <c r="F100" s="1255"/>
      <c r="G100" s="1255"/>
      <c r="H100" s="1255"/>
      <c r="I100" s="1255"/>
      <c r="J100" s="1256"/>
    </row>
    <row r="101" spans="5:10" ht="22">
      <c r="E101" s="228">
        <f>IF('4 - Contributions en nature'!A9="","",'4 - Contributions en nature'!A9)</f>
        <v>1</v>
      </c>
      <c r="F101" s="229" t="str">
        <f>IF('4 - Contributions en nature'!N9="","",'4 - Contributions en nature'!N9)</f>
        <v/>
      </c>
      <c r="G101" s="229" t="str">
        <f>IF('4 - Contributions en nature'!O9="","",'4 - Contributions en nature'!O9)</f>
        <v/>
      </c>
      <c r="H101" s="230" t="str">
        <f>IF('4 - Contributions en nature'!T9="","",'4 - Contributions en nature'!T9)</f>
        <v/>
      </c>
      <c r="I101" s="1239" t="s">
        <v>450</v>
      </c>
      <c r="J101" s="788" t="str">
        <f>IF('4 - Contributions en nature'!Y9="","",'4 - Contributions en nature'!Y9)</f>
        <v/>
      </c>
    </row>
    <row r="102" spans="5:10" ht="22">
      <c r="E102" s="232">
        <f>IF('4 - Contributions en nature'!A10="","",'4 - Contributions en nature'!A10)</f>
        <v>2</v>
      </c>
      <c r="F102" s="205" t="str">
        <f>IF('4 - Contributions en nature'!N10="","",'4 - Contributions en nature'!N10)</f>
        <v/>
      </c>
      <c r="G102" s="205" t="str">
        <f>IF('4 - Contributions en nature'!O10="","",'4 - Contributions en nature'!O10)</f>
        <v/>
      </c>
      <c r="H102" s="223" t="str">
        <f>IF('4 - Contributions en nature'!T10="","",'4 - Contributions en nature'!T10)</f>
        <v/>
      </c>
      <c r="I102" s="1240"/>
      <c r="J102" s="789" t="str">
        <f>IF('4 - Contributions en nature'!Y10="","",'4 - Contributions en nature'!Y10)</f>
        <v/>
      </c>
    </row>
    <row r="103" spans="5:10" ht="22">
      <c r="E103" s="232">
        <f>IF('4 - Contributions en nature'!A11="","",'4 - Contributions en nature'!A11)</f>
        <v>3</v>
      </c>
      <c r="F103" s="205" t="str">
        <f>IF('4 - Contributions en nature'!N11="","",'4 - Contributions en nature'!N11)</f>
        <v/>
      </c>
      <c r="G103" s="205" t="str">
        <f>IF('4 - Contributions en nature'!O11="","",'4 - Contributions en nature'!O11)</f>
        <v/>
      </c>
      <c r="H103" s="223" t="str">
        <f>IF('4 - Contributions en nature'!T11="","",'4 - Contributions en nature'!T11)</f>
        <v/>
      </c>
      <c r="I103" s="1240"/>
      <c r="J103" s="789" t="str">
        <f>IF('4 - Contributions en nature'!Y11="","",'4 - Contributions en nature'!Y11)</f>
        <v/>
      </c>
    </row>
    <row r="104" spans="5:10" ht="22">
      <c r="E104" s="232">
        <f>IF('4 - Contributions en nature'!A12="","",'4 - Contributions en nature'!A12)</f>
        <v>4</v>
      </c>
      <c r="F104" s="205" t="str">
        <f>IF('4 - Contributions en nature'!N12="","",'4 - Contributions en nature'!N12)</f>
        <v/>
      </c>
      <c r="G104" s="205" t="str">
        <f>IF('4 - Contributions en nature'!O12="","",'4 - Contributions en nature'!O12)</f>
        <v/>
      </c>
      <c r="H104" s="223" t="str">
        <f>IF('4 - Contributions en nature'!T12="","",'4 - Contributions en nature'!T12)</f>
        <v/>
      </c>
      <c r="I104" s="1240"/>
      <c r="J104" s="789" t="str">
        <f>IF('4 - Contributions en nature'!Y12="","",'4 - Contributions en nature'!Y12)</f>
        <v/>
      </c>
    </row>
    <row r="105" spans="5:10" ht="23" thickBot="1">
      <c r="E105" s="234">
        <f>IF('4 - Contributions en nature'!A13="","",'4 - Contributions en nature'!A13)</f>
        <v>5</v>
      </c>
      <c r="F105" s="235" t="str">
        <f>IF('4 - Contributions en nature'!N13="","",'4 - Contributions en nature'!N13)</f>
        <v/>
      </c>
      <c r="G105" s="235" t="str">
        <f>IF('4 - Contributions en nature'!O13="","",'4 - Contributions en nature'!O13)</f>
        <v/>
      </c>
      <c r="H105" s="236" t="str">
        <f>IF('4 - Contributions en nature'!T13="","",'4 - Contributions en nature'!T13)</f>
        <v/>
      </c>
      <c r="I105" s="1241"/>
      <c r="J105" s="790" t="str">
        <f>IF('4 - Contributions en nature'!Y13="","",'4 - Contributions en nature'!Y13)</f>
        <v/>
      </c>
    </row>
    <row r="106" spans="5:10" ht="24" customHeight="1" thickBot="1">
      <c r="E106" s="1245" t="s">
        <v>289</v>
      </c>
      <c r="F106" s="1246"/>
      <c r="G106" s="1246"/>
      <c r="H106" s="1246"/>
      <c r="I106" s="1246"/>
      <c r="J106" s="1247"/>
    </row>
    <row r="107" spans="5:10" ht="23.25" customHeight="1">
      <c r="E107" s="243">
        <f>IF('1.2 - Amortissement'!A9="","",'1.2 - Amortissement'!A9)</f>
        <v>1</v>
      </c>
      <c r="F107" s="244" t="str">
        <f>IF('1.2 - Amortissement'!R9="","",'1.2 - Amortissement'!R9)</f>
        <v/>
      </c>
      <c r="G107" s="244" t="str">
        <f>IF('1.2 - Amortissement'!S9="","",'1.2 - Amortissement'!S9)</f>
        <v/>
      </c>
      <c r="H107" s="245" t="str">
        <f>IF('1.2 - Amortissement'!W9="","",'1.2 - Amortissement'!W9)</f>
        <v/>
      </c>
      <c r="I107" s="1239" t="s">
        <v>450</v>
      </c>
      <c r="J107" s="785" t="str">
        <f>IF('1.2 - Amortissement'!AG9="","",'1.2 - Amortissement'!AG9)</f>
        <v/>
      </c>
    </row>
    <row r="108" spans="5:10" ht="22" customHeight="1">
      <c r="E108" s="246">
        <f>IF('1.2 - Amortissement'!A10="","",'1.2 - Amortissement'!A10)</f>
        <v>2</v>
      </c>
      <c r="F108" s="238" t="str">
        <f>IF('1.2 - Amortissement'!R10="","",'1.2 - Amortissement'!R10)</f>
        <v/>
      </c>
      <c r="G108" s="238" t="str">
        <f>IF('1.2 - Amortissement'!S10="","",'1.2 - Amortissement'!S10)</f>
        <v/>
      </c>
      <c r="H108" s="239" t="str">
        <f>IF('1.2 - Amortissement'!W10="","",'1.2 - Amortissement'!W10)</f>
        <v/>
      </c>
      <c r="I108" s="1240"/>
      <c r="J108" s="786" t="str">
        <f>IF('1.2 - Amortissement'!AG10="","",'1.2 - Amortissement'!AG10)</f>
        <v/>
      </c>
    </row>
    <row r="109" spans="5:10" ht="22" customHeight="1">
      <c r="E109" s="246">
        <f>IF('1.2 - Amortissement'!A11="","",'1.2 - Amortissement'!A11)</f>
        <v>3</v>
      </c>
      <c r="F109" s="238" t="str">
        <f>IF('1.2 - Amortissement'!R11="","",'1.2 - Amortissement'!R11)</f>
        <v/>
      </c>
      <c r="G109" s="238" t="str">
        <f>IF('1.2 - Amortissement'!S11="","",'1.2 - Amortissement'!S11)</f>
        <v/>
      </c>
      <c r="H109" s="239" t="str">
        <f>IF('1.2 - Amortissement'!W11="","",'1.2 - Amortissement'!W11)</f>
        <v/>
      </c>
      <c r="I109" s="1240"/>
      <c r="J109" s="786" t="str">
        <f>IF('1.2 - Amortissement'!AG11="","",'1.2 - Amortissement'!AG11)</f>
        <v/>
      </c>
    </row>
    <row r="110" spans="5:10" ht="22" customHeight="1">
      <c r="E110" s="246">
        <f>IF('1.2 - Amortissement'!A12="","",'1.2 - Amortissement'!A12)</f>
        <v>4</v>
      </c>
      <c r="F110" s="238" t="str">
        <f>IF('1.2 - Amortissement'!R12="","",'1.2 - Amortissement'!R12)</f>
        <v/>
      </c>
      <c r="G110" s="238" t="str">
        <f>IF('1.2 - Amortissement'!S12="","",'1.2 - Amortissement'!S12)</f>
        <v/>
      </c>
      <c r="H110" s="239" t="str">
        <f>IF('1.2 - Amortissement'!W12="","",'1.2 - Amortissement'!W12)</f>
        <v/>
      </c>
      <c r="I110" s="1240"/>
      <c r="J110" s="786" t="str">
        <f>IF('1.2 - Amortissement'!AG12="","",'1.2 - Amortissement'!AG12)</f>
        <v/>
      </c>
    </row>
    <row r="111" spans="5:10" ht="21" customHeight="1" thickBot="1">
      <c r="E111" s="247">
        <f>IF('1.2 - Amortissement'!A13="","",'1.2 - Amortissement'!A13)</f>
        <v>5</v>
      </c>
      <c r="F111" s="248" t="str">
        <f>IF('1.2 - Amortissement'!R13="","",'1.2 - Amortissement'!R13)</f>
        <v/>
      </c>
      <c r="G111" s="248" t="str">
        <f>IF('1.2 - Amortissement'!S13="","",'1.2 - Amortissement'!S13)</f>
        <v/>
      </c>
      <c r="H111" s="249" t="str">
        <f>IF('1.2 - Amortissement'!W13="","",'1.2 - Amortissement'!W13)</f>
        <v/>
      </c>
      <c r="I111" s="1241"/>
      <c r="J111" s="787" t="str">
        <f>IF('1.2 - Amortissement'!AG13="","",'1.2 - Amortissement'!AG13)</f>
        <v/>
      </c>
    </row>
    <row r="112" spans="5:10" ht="24" customHeight="1" thickBot="1">
      <c r="E112" s="1257" t="s">
        <v>290</v>
      </c>
      <c r="F112" s="1255"/>
      <c r="G112" s="1255"/>
      <c r="H112" s="1255"/>
      <c r="I112" s="1255"/>
      <c r="J112" s="1258"/>
    </row>
    <row r="113" spans="5:10" ht="19" customHeight="1">
      <c r="E113" s="243">
        <v>1</v>
      </c>
      <c r="F113" s="1232" t="s">
        <v>26</v>
      </c>
      <c r="G113" s="1232"/>
      <c r="H113" s="1242" t="s">
        <v>450</v>
      </c>
      <c r="I113" s="1242"/>
      <c r="J113" s="782">
        <f>IF('5 - Taux forfaitaire '!N6="","",'5 - Taux forfaitaire '!N6)</f>
        <v>0</v>
      </c>
    </row>
    <row r="114" spans="5:10" ht="44.25" customHeight="1">
      <c r="E114" s="246">
        <v>2</v>
      </c>
      <c r="F114" s="1233" t="s">
        <v>28</v>
      </c>
      <c r="G114" s="1233"/>
      <c r="H114" s="1243"/>
      <c r="I114" s="1243"/>
      <c r="J114" s="783">
        <f>IF('5 - Taux forfaitaire '!N7="","",'5 - Taux forfaitaire '!N7)</f>
        <v>0</v>
      </c>
    </row>
    <row r="115" spans="5:10" ht="44.25" customHeight="1" thickBot="1">
      <c r="E115" s="247">
        <v>3</v>
      </c>
      <c r="F115" s="1234" t="s">
        <v>30</v>
      </c>
      <c r="G115" s="1234"/>
      <c r="H115" s="1244"/>
      <c r="I115" s="1244"/>
      <c r="J115" s="784">
        <f>IF('5 - Taux forfaitaire '!N8="","",'5 - Taux forfaitaire '!N8)</f>
        <v>0</v>
      </c>
    </row>
    <row r="116" spans="5:10" ht="22" customHeight="1" thickBot="1">
      <c r="E116" s="1248" t="s">
        <v>451</v>
      </c>
      <c r="F116" s="1249"/>
      <c r="G116" s="1249"/>
      <c r="H116" s="1249"/>
      <c r="I116" s="1250"/>
      <c r="J116" s="250">
        <f>SUM(J38:J115)</f>
        <v>15000</v>
      </c>
    </row>
    <row r="117" spans="5:10" ht="22" customHeight="1"/>
    <row r="119" spans="5:10" ht="22" customHeight="1"/>
    <row r="120" spans="5:10" ht="44.25" customHeight="1">
      <c r="E120" s="206"/>
      <c r="F120" s="206"/>
      <c r="G120" s="206"/>
    </row>
    <row r="121" spans="5:10" ht="45" customHeight="1">
      <c r="E121" s="208"/>
      <c r="F121" s="208"/>
      <c r="G121" s="208"/>
    </row>
    <row r="122" spans="5:10" ht="24" customHeight="1">
      <c r="E122" s="208"/>
      <c r="F122" s="208"/>
      <c r="G122" s="208"/>
    </row>
    <row r="123" spans="5:10" ht="19">
      <c r="E123" s="210"/>
      <c r="F123" s="210"/>
      <c r="G123" s="210"/>
    </row>
    <row r="124" spans="5:10" ht="19">
      <c r="E124" s="210"/>
      <c r="F124" s="210"/>
      <c r="G124" s="210"/>
    </row>
    <row r="125" spans="5:10" ht="19">
      <c r="E125" s="210"/>
      <c r="F125" s="210"/>
      <c r="G125" s="210"/>
    </row>
    <row r="126" spans="5:10" ht="29">
      <c r="E126" s="210"/>
      <c r="F126" s="210"/>
      <c r="G126" s="210"/>
      <c r="H126" s="206"/>
      <c r="I126" s="206"/>
      <c r="J126" s="206"/>
    </row>
    <row r="127" spans="5:10" ht="24">
      <c r="E127" s="210"/>
      <c r="F127" s="210"/>
      <c r="G127" s="210"/>
      <c r="H127" s="208"/>
      <c r="I127" s="208"/>
      <c r="J127" s="208"/>
    </row>
    <row r="128" spans="5:10" ht="24" customHeight="1">
      <c r="E128" s="208"/>
      <c r="F128" s="208"/>
      <c r="G128" s="208"/>
      <c r="H128" s="209"/>
      <c r="I128" s="1230"/>
      <c r="J128" s="1230"/>
    </row>
    <row r="129" spans="5:19" ht="24">
      <c r="E129" s="208"/>
      <c r="F129" s="208"/>
      <c r="G129" s="208"/>
      <c r="H129" s="211"/>
      <c r="I129" s="1231"/>
      <c r="J129" s="1231"/>
    </row>
    <row r="130" spans="5:19" ht="19">
      <c r="E130" s="210"/>
      <c r="F130" s="210"/>
      <c r="G130" s="210"/>
      <c r="H130" s="211"/>
      <c r="I130" s="1231"/>
      <c r="J130" s="1231"/>
    </row>
    <row r="131" spans="5:19" ht="19">
      <c r="E131" s="210"/>
      <c r="F131" s="210"/>
      <c r="G131" s="210"/>
      <c r="H131" s="211"/>
      <c r="I131" s="1231"/>
      <c r="J131" s="1231"/>
    </row>
    <row r="132" spans="5:19" ht="19">
      <c r="E132" s="210"/>
      <c r="F132" s="210"/>
      <c r="G132" s="210"/>
      <c r="H132" s="211"/>
      <c r="I132" s="1231"/>
      <c r="J132" s="1231"/>
    </row>
    <row r="133" spans="5:19" ht="19">
      <c r="E133" s="210"/>
      <c r="F133" s="210"/>
      <c r="G133" s="210"/>
      <c r="H133" s="211"/>
      <c r="I133" s="1231"/>
      <c r="J133" s="1231"/>
    </row>
    <row r="134" spans="5:19" ht="22" customHeight="1">
      <c r="E134" s="210"/>
      <c r="F134" s="210"/>
      <c r="G134" s="210"/>
      <c r="H134" s="208"/>
      <c r="I134" s="208"/>
      <c r="J134" s="208"/>
    </row>
    <row r="135" spans="5:19" ht="24">
      <c r="E135" s="208"/>
      <c r="F135" s="208"/>
      <c r="G135" s="208"/>
      <c r="H135" s="209"/>
      <c r="I135" s="1230"/>
      <c r="J135" s="1230"/>
    </row>
    <row r="136" spans="5:19" ht="24">
      <c r="E136" s="208"/>
      <c r="F136" s="208"/>
      <c r="G136" s="208"/>
      <c r="H136" s="211"/>
      <c r="I136" s="1230"/>
      <c r="J136" s="1230"/>
    </row>
    <row r="137" spans="5:19" ht="19">
      <c r="E137" s="210"/>
      <c r="F137" s="210"/>
      <c r="G137" s="210"/>
      <c r="H137" s="211"/>
      <c r="I137" s="1230"/>
      <c r="J137" s="1230"/>
    </row>
    <row r="138" spans="5:19" ht="29">
      <c r="E138" s="210"/>
      <c r="F138" s="210"/>
      <c r="G138" s="210"/>
      <c r="H138" s="211"/>
      <c r="I138" s="1230"/>
      <c r="J138" s="1230"/>
      <c r="K138" s="206"/>
      <c r="L138" s="207"/>
      <c r="M138" s="207"/>
      <c r="N138" s="207"/>
      <c r="O138" s="207"/>
      <c r="P138" s="207"/>
      <c r="Q138" s="207"/>
      <c r="R138" s="207"/>
      <c r="S138" s="207"/>
    </row>
    <row r="139" spans="5:19" ht="29">
      <c r="E139" s="210"/>
      <c r="F139" s="210"/>
      <c r="G139" s="210"/>
      <c r="H139" s="211"/>
      <c r="I139" s="1230"/>
      <c r="J139" s="1230"/>
      <c r="K139" s="208"/>
      <c r="L139" s="207"/>
      <c r="M139" s="1229"/>
      <c r="N139" s="1229"/>
      <c r="O139" s="1229"/>
      <c r="P139" s="1229"/>
      <c r="Q139" s="1229"/>
      <c r="R139" s="1229"/>
      <c r="S139" s="207"/>
    </row>
    <row r="140" spans="5:19" ht="24">
      <c r="E140" s="210"/>
      <c r="F140" s="210"/>
      <c r="G140" s="210"/>
      <c r="H140" s="211"/>
      <c r="I140" s="1230"/>
      <c r="J140" s="1230"/>
      <c r="K140" s="208"/>
      <c r="L140" s="207"/>
      <c r="M140" s="208"/>
      <c r="N140" s="208"/>
      <c r="O140" s="208"/>
      <c r="P140" s="208"/>
      <c r="Q140" s="208"/>
      <c r="R140" s="208"/>
      <c r="S140" s="207"/>
    </row>
    <row r="141" spans="5:19" ht="24">
      <c r="E141" s="210"/>
      <c r="F141" s="210"/>
      <c r="G141" s="210"/>
      <c r="H141" s="208"/>
      <c r="I141" s="208"/>
      <c r="J141" s="208"/>
      <c r="K141" s="212"/>
      <c r="L141" s="207"/>
      <c r="M141" s="1230"/>
      <c r="N141" s="1230"/>
      <c r="O141" s="1230"/>
      <c r="P141" s="1230"/>
      <c r="Q141" s="1230"/>
      <c r="R141" s="1230"/>
      <c r="S141" s="207"/>
    </row>
    <row r="142" spans="5:19" ht="24">
      <c r="E142" s="208"/>
      <c r="F142" s="208"/>
      <c r="G142" s="208"/>
      <c r="H142" s="215"/>
      <c r="I142" s="1230"/>
      <c r="J142" s="1230"/>
      <c r="K142" s="212"/>
      <c r="L142" s="207"/>
      <c r="M142" s="210"/>
      <c r="N142" s="210"/>
      <c r="O142" s="210"/>
      <c r="P142" s="212"/>
      <c r="Q142" s="212"/>
      <c r="R142" s="212"/>
      <c r="S142" s="207"/>
    </row>
    <row r="143" spans="5:19" ht="24">
      <c r="E143" s="208"/>
      <c r="F143" s="208"/>
      <c r="G143" s="208"/>
      <c r="H143" s="211"/>
      <c r="I143" s="1230"/>
      <c r="J143" s="1230"/>
      <c r="K143" s="212"/>
      <c r="L143" s="207"/>
      <c r="M143" s="210"/>
      <c r="N143" s="210"/>
      <c r="O143" s="210"/>
      <c r="P143" s="212"/>
      <c r="Q143" s="212"/>
      <c r="R143" s="212"/>
      <c r="S143" s="207"/>
    </row>
    <row r="144" spans="5:19" ht="19">
      <c r="E144" s="210"/>
      <c r="F144" s="210"/>
      <c r="G144" s="210"/>
      <c r="H144" s="211"/>
      <c r="I144" s="1230"/>
      <c r="J144" s="1230"/>
      <c r="K144" s="212"/>
      <c r="L144" s="207"/>
      <c r="M144" s="210"/>
      <c r="N144" s="210"/>
      <c r="O144" s="210"/>
      <c r="P144" s="212"/>
      <c r="Q144" s="212"/>
      <c r="R144" s="212"/>
      <c r="S144" s="207"/>
    </row>
    <row r="145" spans="5:19" ht="19">
      <c r="E145" s="210"/>
      <c r="F145" s="210"/>
      <c r="G145" s="210"/>
      <c r="H145" s="211"/>
      <c r="I145" s="1230"/>
      <c r="J145" s="1230"/>
      <c r="K145" s="212"/>
      <c r="L145" s="207"/>
      <c r="M145" s="210"/>
      <c r="N145" s="210"/>
      <c r="O145" s="210"/>
      <c r="P145" s="212"/>
      <c r="Q145" s="212"/>
      <c r="R145" s="212"/>
      <c r="S145" s="207"/>
    </row>
    <row r="146" spans="5:19" ht="24">
      <c r="E146" s="210"/>
      <c r="F146" s="210"/>
      <c r="G146" s="210"/>
      <c r="H146" s="211"/>
      <c r="I146" s="1230"/>
      <c r="J146" s="1230"/>
      <c r="K146" s="208"/>
      <c r="L146" s="207"/>
      <c r="M146" s="210"/>
      <c r="N146" s="210"/>
      <c r="O146" s="210"/>
      <c r="P146" s="212"/>
      <c r="Q146" s="212"/>
      <c r="R146" s="212"/>
      <c r="S146" s="207"/>
    </row>
    <row r="147" spans="5:19" ht="24">
      <c r="E147" s="210"/>
      <c r="F147" s="210"/>
      <c r="G147" s="210"/>
      <c r="H147" s="211"/>
      <c r="I147" s="1230"/>
      <c r="J147" s="1230"/>
      <c r="K147" s="208"/>
      <c r="L147" s="207"/>
      <c r="M147" s="1230"/>
      <c r="N147" s="1230"/>
      <c r="O147" s="1230"/>
      <c r="P147" s="1230"/>
      <c r="Q147" s="1230"/>
      <c r="R147" s="1230"/>
      <c r="S147" s="207"/>
    </row>
    <row r="148" spans="5:19" ht="24">
      <c r="E148" s="210"/>
      <c r="F148" s="210"/>
      <c r="G148" s="210"/>
      <c r="H148" s="208"/>
      <c r="I148" s="208"/>
      <c r="J148" s="208"/>
      <c r="K148" s="212"/>
      <c r="L148" s="207"/>
      <c r="M148" s="210"/>
      <c r="N148" s="210"/>
      <c r="O148" s="210"/>
      <c r="P148" s="207"/>
      <c r="Q148" s="213"/>
      <c r="R148" s="212"/>
      <c r="S148" s="207"/>
    </row>
    <row r="149" spans="5:19" ht="24">
      <c r="E149" s="208"/>
      <c r="F149" s="208"/>
      <c r="G149" s="208"/>
      <c r="H149" s="215"/>
      <c r="I149" s="1230"/>
      <c r="J149" s="1230"/>
      <c r="K149" s="212"/>
      <c r="L149" s="207"/>
      <c r="M149" s="210"/>
      <c r="N149" s="210"/>
      <c r="O149" s="210"/>
      <c r="P149" s="207"/>
      <c r="Q149" s="213"/>
      <c r="R149" s="212"/>
      <c r="S149" s="207"/>
    </row>
    <row r="150" spans="5:19" ht="24">
      <c r="E150" s="208"/>
      <c r="F150" s="208"/>
      <c r="G150" s="208"/>
      <c r="H150" s="211"/>
      <c r="I150" s="1230"/>
      <c r="J150" s="1230"/>
      <c r="K150" s="212"/>
      <c r="L150" s="207"/>
      <c r="M150" s="210"/>
      <c r="N150" s="210"/>
      <c r="O150" s="210"/>
      <c r="P150" s="207"/>
      <c r="Q150" s="213"/>
      <c r="R150" s="212"/>
      <c r="S150" s="207"/>
    </row>
    <row r="151" spans="5:19" ht="19">
      <c r="E151" s="216"/>
      <c r="F151" s="210"/>
      <c r="G151" s="217"/>
      <c r="H151" s="211"/>
      <c r="I151" s="1230"/>
      <c r="J151" s="1230"/>
      <c r="K151" s="212"/>
      <c r="L151" s="207"/>
      <c r="M151" s="210"/>
      <c r="N151" s="210"/>
      <c r="O151" s="210"/>
      <c r="P151" s="207"/>
      <c r="Q151" s="213"/>
      <c r="R151" s="212"/>
      <c r="S151" s="207"/>
    </row>
    <row r="152" spans="5:19" ht="19">
      <c r="E152" s="216"/>
      <c r="F152" s="210"/>
      <c r="G152" s="217"/>
      <c r="H152" s="211"/>
      <c r="I152" s="1230"/>
      <c r="J152" s="1230"/>
      <c r="K152" s="212"/>
      <c r="L152" s="207"/>
      <c r="M152" s="210"/>
      <c r="N152" s="210"/>
      <c r="O152" s="210"/>
      <c r="P152" s="207"/>
      <c r="Q152" s="213"/>
      <c r="R152" s="213"/>
      <c r="S152" s="207"/>
    </row>
    <row r="153" spans="5:19" ht="24">
      <c r="E153" s="216"/>
      <c r="F153" s="210"/>
      <c r="G153" s="217"/>
      <c r="H153" s="211"/>
      <c r="I153" s="1230"/>
      <c r="J153" s="1230"/>
      <c r="K153" s="208"/>
      <c r="L153" s="207"/>
      <c r="M153" s="1230"/>
      <c r="N153" s="1230"/>
      <c r="O153" s="1230"/>
      <c r="P153" s="1230"/>
      <c r="Q153" s="1230"/>
      <c r="R153" s="1230"/>
      <c r="S153" s="214"/>
    </row>
    <row r="154" spans="5:19" ht="24">
      <c r="E154" s="216"/>
      <c r="F154" s="210"/>
      <c r="G154" s="217"/>
      <c r="H154" s="211"/>
      <c r="I154" s="1230"/>
      <c r="J154" s="1230"/>
      <c r="K154" s="208"/>
      <c r="L154" s="207"/>
      <c r="M154" s="207"/>
      <c r="N154" s="207"/>
      <c r="O154" s="207"/>
      <c r="P154" s="207"/>
      <c r="Q154" s="207"/>
      <c r="R154" s="207"/>
      <c r="S154" s="207"/>
    </row>
    <row r="155" spans="5:19" ht="24">
      <c r="E155" s="216"/>
      <c r="F155" s="210"/>
      <c r="G155" s="217"/>
      <c r="H155" s="208"/>
      <c r="I155" s="208"/>
      <c r="J155" s="208"/>
      <c r="K155" s="212"/>
      <c r="L155" s="207"/>
      <c r="M155" s="207"/>
      <c r="N155" s="207"/>
      <c r="O155" s="207"/>
      <c r="P155" s="207"/>
      <c r="Q155" s="207"/>
      <c r="R155" s="207"/>
      <c r="S155" s="207"/>
    </row>
    <row r="156" spans="5:19" ht="19">
      <c r="E156" s="216"/>
      <c r="F156" s="210"/>
      <c r="G156" s="217"/>
      <c r="H156" s="1235"/>
      <c r="I156" s="1235"/>
      <c r="J156" s="1235"/>
      <c r="K156" s="212"/>
      <c r="L156" s="207"/>
      <c r="M156" s="207"/>
      <c r="N156" s="207"/>
      <c r="O156" s="207"/>
      <c r="P156" s="207"/>
      <c r="Q156" s="207"/>
      <c r="R156" s="207"/>
      <c r="S156" s="207"/>
    </row>
    <row r="157" spans="5:19" ht="19">
      <c r="E157" s="216"/>
      <c r="F157" s="210"/>
      <c r="G157" s="217"/>
      <c r="H157" s="1235"/>
      <c r="I157" s="1235"/>
      <c r="J157" s="1235"/>
      <c r="K157" s="212"/>
      <c r="L157" s="207"/>
      <c r="M157" s="207"/>
      <c r="N157" s="207"/>
      <c r="O157" s="207"/>
      <c r="P157" s="207"/>
      <c r="Q157" s="207"/>
      <c r="R157" s="207"/>
      <c r="S157" s="207"/>
    </row>
    <row r="158" spans="5:19" ht="19">
      <c r="E158" s="216"/>
      <c r="F158" s="210"/>
      <c r="G158" s="217"/>
      <c r="H158" s="1235"/>
      <c r="I158" s="1235"/>
      <c r="J158" s="1235"/>
      <c r="K158" s="212"/>
      <c r="L158" s="207"/>
      <c r="M158" s="207"/>
      <c r="N158" s="207"/>
      <c r="O158" s="207"/>
      <c r="P158" s="207"/>
      <c r="Q158" s="207"/>
      <c r="R158" s="207"/>
      <c r="S158" s="207"/>
    </row>
    <row r="159" spans="5:19" ht="24">
      <c r="E159" s="208"/>
      <c r="F159" s="208"/>
      <c r="G159" s="208"/>
      <c r="H159" s="1235"/>
      <c r="I159" s="1235"/>
      <c r="J159" s="1235"/>
      <c r="K159" s="212"/>
      <c r="L159" s="207"/>
      <c r="M159" s="207"/>
      <c r="N159" s="207"/>
      <c r="O159" s="207"/>
      <c r="P159" s="207"/>
      <c r="Q159" s="207"/>
      <c r="R159" s="207"/>
      <c r="S159" s="207"/>
    </row>
    <row r="160" spans="5:19" ht="24">
      <c r="E160" s="208"/>
      <c r="F160" s="208"/>
      <c r="G160" s="208"/>
      <c r="H160" s="1235"/>
      <c r="I160" s="1235"/>
      <c r="J160" s="1235"/>
      <c r="K160" s="208"/>
      <c r="L160" s="207"/>
      <c r="M160" s="207"/>
      <c r="N160" s="207"/>
      <c r="O160" s="207"/>
      <c r="P160" s="207"/>
      <c r="Q160" s="207"/>
      <c r="R160" s="207"/>
      <c r="S160" s="207"/>
    </row>
    <row r="161" spans="5:19" ht="24">
      <c r="E161" s="216"/>
      <c r="F161" s="216"/>
      <c r="G161" s="216"/>
      <c r="H161" s="1235"/>
      <c r="I161" s="1235"/>
      <c r="J161" s="1235"/>
      <c r="K161" s="208"/>
      <c r="L161" s="207"/>
      <c r="M161" s="207"/>
      <c r="N161" s="207"/>
      <c r="O161" s="207"/>
      <c r="P161" s="207"/>
      <c r="Q161" s="207"/>
      <c r="R161" s="207"/>
      <c r="S161" s="207"/>
    </row>
    <row r="162" spans="5:19" ht="19">
      <c r="E162" s="216"/>
      <c r="F162" s="216"/>
      <c r="G162" s="216"/>
      <c r="H162" s="1235"/>
      <c r="I162" s="1235"/>
      <c r="J162" s="1235"/>
      <c r="K162" s="212"/>
      <c r="L162" s="207"/>
      <c r="M162" s="207"/>
      <c r="N162" s="207"/>
      <c r="O162" s="207"/>
      <c r="P162" s="207"/>
      <c r="Q162" s="207"/>
      <c r="R162" s="207"/>
      <c r="S162" s="207"/>
    </row>
    <row r="163" spans="5:19" ht="19">
      <c r="E163" s="216"/>
      <c r="F163" s="216"/>
      <c r="G163" s="216"/>
      <c r="H163" s="1235"/>
      <c r="I163" s="1235"/>
      <c r="J163" s="1235"/>
      <c r="K163" s="212"/>
      <c r="L163" s="207"/>
      <c r="M163" s="207"/>
      <c r="N163" s="207"/>
      <c r="O163" s="207"/>
      <c r="P163" s="207"/>
      <c r="Q163" s="207"/>
      <c r="R163" s="207"/>
      <c r="S163" s="207"/>
    </row>
    <row r="164" spans="5:19" ht="19">
      <c r="E164" s="216"/>
      <c r="F164" s="216"/>
      <c r="G164" s="216"/>
      <c r="H164" s="1235"/>
      <c r="I164" s="1235"/>
      <c r="J164" s="1235"/>
      <c r="K164" s="212"/>
      <c r="L164" s="207"/>
      <c r="M164" s="207"/>
      <c r="N164" s="207"/>
      <c r="O164" s="207"/>
      <c r="P164" s="207"/>
      <c r="Q164" s="207"/>
      <c r="R164" s="207"/>
      <c r="S164" s="207"/>
    </row>
    <row r="165" spans="5:19" ht="24">
      <c r="E165" s="208"/>
      <c r="F165" s="208"/>
      <c r="G165" s="208"/>
      <c r="H165" s="208"/>
      <c r="I165" s="208"/>
      <c r="J165" s="208"/>
      <c r="K165" s="212"/>
      <c r="L165" s="207"/>
      <c r="M165" s="207"/>
      <c r="N165" s="207"/>
      <c r="O165" s="207"/>
      <c r="P165" s="207"/>
      <c r="Q165" s="207"/>
      <c r="R165" s="207"/>
      <c r="S165" s="207"/>
    </row>
    <row r="166" spans="5:19" ht="24">
      <c r="E166" s="208"/>
      <c r="F166" s="208"/>
      <c r="G166" s="208"/>
      <c r="H166" s="209"/>
      <c r="I166" s="208"/>
      <c r="J166" s="1230"/>
      <c r="K166" s="212"/>
      <c r="L166" s="207"/>
      <c r="M166" s="207"/>
      <c r="N166" s="207"/>
      <c r="O166" s="207"/>
      <c r="P166" s="207"/>
      <c r="Q166" s="207"/>
      <c r="R166" s="207"/>
      <c r="S166" s="207"/>
    </row>
    <row r="167" spans="5:19" ht="24">
      <c r="E167" s="216"/>
      <c r="F167" s="216"/>
      <c r="G167" s="216"/>
      <c r="H167" s="211"/>
      <c r="I167" s="213"/>
      <c r="J167" s="1230"/>
      <c r="K167" s="208"/>
      <c r="L167" s="207"/>
      <c r="M167" s="207"/>
      <c r="N167" s="207"/>
      <c r="O167" s="207"/>
      <c r="P167" s="207"/>
      <c r="Q167" s="207"/>
      <c r="R167" s="207"/>
      <c r="S167" s="207"/>
    </row>
    <row r="168" spans="5:19" ht="24">
      <c r="E168" s="216"/>
      <c r="F168" s="216"/>
      <c r="G168" s="216"/>
      <c r="H168" s="211"/>
      <c r="I168" s="213"/>
      <c r="J168" s="1230"/>
      <c r="K168" s="208"/>
      <c r="L168" s="207"/>
      <c r="M168" s="207"/>
      <c r="N168" s="207"/>
      <c r="O168" s="207"/>
      <c r="P168" s="207"/>
      <c r="Q168" s="207"/>
      <c r="R168" s="207"/>
      <c r="S168" s="207"/>
    </row>
    <row r="169" spans="5:19" ht="19">
      <c r="E169" s="216"/>
      <c r="F169" s="216"/>
      <c r="G169" s="216"/>
      <c r="H169" s="211"/>
      <c r="I169" s="213"/>
      <c r="J169" s="1230"/>
      <c r="K169" s="218"/>
      <c r="L169" s="207"/>
      <c r="M169" s="207"/>
      <c r="N169" s="207"/>
      <c r="O169" s="207"/>
      <c r="P169" s="207"/>
      <c r="Q169" s="207"/>
      <c r="R169" s="207"/>
      <c r="S169" s="207"/>
    </row>
    <row r="170" spans="5:19" ht="19">
      <c r="E170" s="216"/>
      <c r="F170" s="216"/>
      <c r="G170" s="216"/>
      <c r="H170" s="211"/>
      <c r="I170" s="213"/>
      <c r="J170" s="1230"/>
      <c r="K170" s="218"/>
      <c r="L170" s="207"/>
      <c r="M170" s="207"/>
      <c r="N170" s="207"/>
      <c r="O170" s="207"/>
      <c r="P170" s="207"/>
      <c r="Q170" s="207"/>
      <c r="R170" s="207"/>
      <c r="S170" s="207"/>
    </row>
    <row r="171" spans="5:19" ht="24">
      <c r="E171" s="222"/>
      <c r="F171" s="222"/>
      <c r="G171" s="222"/>
      <c r="H171" s="208"/>
      <c r="I171" s="208"/>
      <c r="J171" s="208"/>
      <c r="K171" s="218"/>
      <c r="L171" s="207"/>
      <c r="M171" s="207"/>
      <c r="N171" s="207"/>
      <c r="O171" s="207"/>
      <c r="P171" s="207"/>
      <c r="Q171" s="207"/>
      <c r="R171" s="207"/>
      <c r="S171" s="207"/>
    </row>
    <row r="172" spans="5:19" ht="24">
      <c r="E172" s="146"/>
      <c r="F172" s="146"/>
      <c r="G172" s="146"/>
      <c r="H172" s="209"/>
      <c r="I172" s="208"/>
      <c r="J172" s="208"/>
      <c r="K172" s="218"/>
      <c r="L172" s="207"/>
      <c r="M172" s="207"/>
      <c r="N172" s="207"/>
      <c r="O172" s="207"/>
      <c r="P172" s="207"/>
      <c r="Q172" s="207"/>
      <c r="R172" s="207"/>
      <c r="S172" s="207"/>
    </row>
    <row r="173" spans="5:19" ht="19">
      <c r="E173" s="146"/>
      <c r="F173" s="146"/>
      <c r="G173" s="146"/>
      <c r="H173" s="211"/>
      <c r="I173" s="213"/>
      <c r="J173" s="207"/>
      <c r="K173" s="218"/>
      <c r="L173" s="207"/>
      <c r="M173" s="207"/>
      <c r="N173" s="207"/>
      <c r="O173" s="207"/>
      <c r="P173" s="207"/>
      <c r="Q173" s="207"/>
      <c r="R173" s="207"/>
      <c r="S173" s="207"/>
    </row>
    <row r="174" spans="5:19" ht="19">
      <c r="H174" s="211"/>
      <c r="I174" s="213"/>
      <c r="J174" s="207"/>
      <c r="K174" s="218"/>
      <c r="L174" s="207"/>
      <c r="M174" s="207"/>
      <c r="N174" s="207"/>
      <c r="O174" s="207"/>
      <c r="P174" s="207"/>
      <c r="Q174" s="207"/>
      <c r="R174" s="207"/>
      <c r="S174" s="207"/>
    </row>
    <row r="175" spans="5:19" ht="19">
      <c r="H175" s="211"/>
      <c r="I175" s="213"/>
      <c r="J175" s="207"/>
      <c r="K175" s="218"/>
      <c r="L175" s="207"/>
      <c r="M175" s="207"/>
      <c r="N175" s="207"/>
      <c r="O175" s="207"/>
      <c r="P175" s="207"/>
      <c r="Q175" s="207"/>
      <c r="R175" s="207"/>
      <c r="S175" s="207"/>
    </row>
    <row r="176" spans="5:19" ht="19">
      <c r="H176" s="211"/>
      <c r="I176" s="213"/>
      <c r="J176" s="207"/>
      <c r="K176" s="218"/>
      <c r="L176" s="207"/>
      <c r="M176" s="207"/>
      <c r="N176" s="207"/>
      <c r="O176" s="207"/>
      <c r="P176" s="207"/>
      <c r="Q176" s="207"/>
      <c r="R176" s="207"/>
      <c r="S176" s="207"/>
    </row>
    <row r="177" spans="8:19" ht="24">
      <c r="H177" s="222"/>
      <c r="I177" s="222"/>
      <c r="J177" s="222"/>
      <c r="K177" s="208"/>
      <c r="L177" s="207"/>
      <c r="M177" s="1230"/>
      <c r="N177" s="1230"/>
      <c r="O177" s="1230"/>
      <c r="P177" s="1230"/>
      <c r="Q177" s="1230"/>
      <c r="R177" s="1230"/>
      <c r="S177" s="1230"/>
    </row>
    <row r="178" spans="8:19" ht="24">
      <c r="H178" s="221"/>
      <c r="I178" s="146"/>
      <c r="J178" s="146"/>
      <c r="K178" s="208"/>
      <c r="L178" s="207"/>
      <c r="M178" s="207"/>
      <c r="N178" s="216"/>
      <c r="O178" s="207"/>
      <c r="P178" s="207"/>
      <c r="Q178" s="212"/>
      <c r="R178" s="207"/>
      <c r="S178" s="207"/>
    </row>
    <row r="179" spans="8:19" ht="19">
      <c r="H179" s="221"/>
      <c r="I179" s="146"/>
      <c r="J179" s="146"/>
      <c r="K179" s="219"/>
      <c r="L179" s="207"/>
      <c r="M179" s="207"/>
      <c r="N179" s="207"/>
      <c r="O179" s="207"/>
      <c r="P179" s="207"/>
      <c r="Q179" s="207"/>
      <c r="R179" s="207"/>
      <c r="S179" s="207"/>
    </row>
    <row r="180" spans="8:19" ht="19">
      <c r="K180" s="219"/>
      <c r="L180" s="207"/>
      <c r="M180" s="207"/>
      <c r="N180" s="207"/>
      <c r="O180" s="207"/>
      <c r="P180" s="207"/>
      <c r="Q180" s="207"/>
      <c r="R180" s="207"/>
      <c r="S180" s="207"/>
    </row>
    <row r="181" spans="8:19" ht="19">
      <c r="K181" s="219"/>
      <c r="L181" s="207"/>
      <c r="M181" s="207"/>
      <c r="N181" s="207"/>
      <c r="O181" s="207"/>
      <c r="P181" s="207"/>
      <c r="Q181" s="207"/>
      <c r="R181" s="207"/>
      <c r="S181" s="207"/>
    </row>
    <row r="182" spans="8:19" ht="19">
      <c r="K182" s="219"/>
      <c r="L182" s="207"/>
      <c r="M182" s="207"/>
      <c r="N182" s="207"/>
      <c r="O182" s="207"/>
      <c r="P182" s="207"/>
      <c r="Q182" s="207"/>
      <c r="R182" s="207"/>
      <c r="S182" s="207"/>
    </row>
    <row r="183" spans="8:19" ht="24">
      <c r="K183" s="208"/>
      <c r="L183" s="207"/>
      <c r="M183" s="207"/>
      <c r="N183" s="207"/>
      <c r="O183" s="207"/>
      <c r="P183" s="207"/>
      <c r="Q183" s="207"/>
      <c r="R183" s="207"/>
      <c r="S183" s="207"/>
    </row>
    <row r="184" spans="8:19" ht="24">
      <c r="K184" s="208"/>
      <c r="L184" s="207"/>
      <c r="M184" s="207"/>
      <c r="N184" s="207"/>
      <c r="O184" s="207"/>
      <c r="P184" s="207"/>
      <c r="Q184" s="207"/>
      <c r="R184" s="207"/>
      <c r="S184" s="207"/>
    </row>
    <row r="185" spans="8:19" ht="19">
      <c r="K185" s="219"/>
      <c r="L185" s="207"/>
      <c r="M185" s="207"/>
      <c r="N185" s="207"/>
      <c r="O185" s="207"/>
      <c r="P185" s="207"/>
      <c r="Q185" s="207"/>
      <c r="R185" s="207"/>
      <c r="S185" s="207"/>
    </row>
    <row r="186" spans="8:19" ht="19">
      <c r="K186" s="219"/>
      <c r="L186" s="207"/>
      <c r="M186" s="207"/>
      <c r="N186" s="207"/>
      <c r="O186" s="207"/>
      <c r="P186" s="207"/>
      <c r="Q186" s="207"/>
      <c r="R186" s="207"/>
      <c r="S186" s="207"/>
    </row>
    <row r="187" spans="8:19" ht="19">
      <c r="K187" s="219"/>
      <c r="L187" s="207"/>
      <c r="M187" s="207"/>
      <c r="N187" s="207"/>
      <c r="O187" s="207"/>
      <c r="P187" s="207"/>
      <c r="Q187" s="207"/>
      <c r="R187" s="207"/>
      <c r="S187" s="207"/>
    </row>
    <row r="188" spans="8:19" ht="19">
      <c r="K188" s="219"/>
      <c r="L188" s="207"/>
      <c r="M188" s="207"/>
      <c r="N188" s="207"/>
      <c r="O188" s="207"/>
      <c r="P188" s="207"/>
      <c r="Q188" s="207"/>
      <c r="R188" s="207"/>
      <c r="S188" s="207"/>
    </row>
    <row r="189" spans="8:19" ht="21">
      <c r="K189" s="220"/>
      <c r="L189" s="207"/>
      <c r="M189" s="207"/>
      <c r="N189" s="207"/>
      <c r="O189" s="207"/>
      <c r="P189" s="207"/>
      <c r="Q189" s="207"/>
      <c r="R189" s="207"/>
      <c r="S189" s="207"/>
    </row>
    <row r="190" spans="8:19">
      <c r="K190" s="146"/>
      <c r="L190" s="146"/>
      <c r="M190" s="146"/>
      <c r="N190" s="146"/>
      <c r="O190" s="146"/>
      <c r="P190" s="146"/>
      <c r="Q190" s="146"/>
      <c r="R190" s="146"/>
      <c r="S190" s="146"/>
    </row>
    <row r="191" spans="8:19">
      <c r="K191" s="146"/>
      <c r="L191" s="146"/>
      <c r="M191" s="146"/>
      <c r="N191" s="146"/>
      <c r="O191" s="146"/>
      <c r="P191" s="146"/>
      <c r="Q191" s="146"/>
      <c r="R191" s="146"/>
      <c r="S191" s="146"/>
    </row>
  </sheetData>
  <mergeCells count="47">
    <mergeCell ref="E37:J37"/>
    <mergeCell ref="I89:I93"/>
    <mergeCell ref="H113:I115"/>
    <mergeCell ref="E106:J106"/>
    <mergeCell ref="E116:I116"/>
    <mergeCell ref="I107:I111"/>
    <mergeCell ref="E88:J88"/>
    <mergeCell ref="E94:J94"/>
    <mergeCell ref="I95:I99"/>
    <mergeCell ref="E100:J100"/>
    <mergeCell ref="I101:I105"/>
    <mergeCell ref="E112:J112"/>
    <mergeCell ref="H156:J164"/>
    <mergeCell ref="M177:S177"/>
    <mergeCell ref="J166:J170"/>
    <mergeCell ref="M147:R147"/>
    <mergeCell ref="M153:R153"/>
    <mergeCell ref="I142:J147"/>
    <mergeCell ref="I149:J154"/>
    <mergeCell ref="M139:R139"/>
    <mergeCell ref="I128:J128"/>
    <mergeCell ref="I129:J129"/>
    <mergeCell ref="M141:R141"/>
    <mergeCell ref="F113:G113"/>
    <mergeCell ref="F114:G114"/>
    <mergeCell ref="F115:G115"/>
    <mergeCell ref="I130:J130"/>
    <mergeCell ref="I131:J131"/>
    <mergeCell ref="I132:J132"/>
    <mergeCell ref="I133:J133"/>
    <mergeCell ref="I135:J140"/>
    <mergeCell ref="E35:J35"/>
    <mergeCell ref="E10:K10"/>
    <mergeCell ref="E2:K2"/>
    <mergeCell ref="E4:K4"/>
    <mergeCell ref="E6:K6"/>
    <mergeCell ref="E8:K8"/>
    <mergeCell ref="E9:K9"/>
    <mergeCell ref="E28:G28"/>
    <mergeCell ref="E11:K11"/>
    <mergeCell ref="E12:K12"/>
    <mergeCell ref="E14:K14"/>
    <mergeCell ref="E15:K15"/>
    <mergeCell ref="E18:G18"/>
    <mergeCell ref="E19:F19"/>
    <mergeCell ref="E20:G20"/>
    <mergeCell ref="I18:J18"/>
  </mergeCells>
  <dataValidations count="1">
    <dataValidation type="list" allowBlank="1" showInputMessage="1" showErrorMessage="1" promptTitle="Sélectionnez un poste de dépense" prompt="Cliquez sur le menu déroulant" sqref="E29:E31" xr:uid="{15B07F90-721A-4746-A5EE-7D9E9136AA3D}">
      <formula1>$J$4:$J$6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dimension ref="A2:J94"/>
  <sheetViews>
    <sheetView showGridLines="0" topLeftCell="A45" zoomScale="65" zoomScaleNormal="31" workbookViewId="0">
      <selection activeCell="E43" sqref="E43"/>
    </sheetView>
  </sheetViews>
  <sheetFormatPr baseColWidth="10" defaultColWidth="11.5" defaultRowHeight="15" outlineLevelCol="1"/>
  <cols>
    <col min="1" max="1" width="16.83203125" customWidth="1"/>
    <col min="2" max="2" width="56" customWidth="1"/>
    <col min="3" max="4" width="21.5" customWidth="1"/>
    <col min="7" max="7" width="11.5" customWidth="1"/>
    <col min="9" max="9" width="4.1640625" customWidth="1"/>
    <col min="10" max="10" width="66.33203125" customWidth="1" outlineLevel="1"/>
  </cols>
  <sheetData>
    <row r="2" spans="1:10" ht="63" customHeight="1" thickBot="1">
      <c r="B2" s="1072" t="s">
        <v>19</v>
      </c>
      <c r="C2" s="1073"/>
      <c r="D2" s="1074"/>
    </row>
    <row r="3" spans="1:10" ht="32">
      <c r="B3" s="7" t="s">
        <v>20</v>
      </c>
      <c r="C3" s="8" t="s">
        <v>21</v>
      </c>
      <c r="D3" s="7" t="s">
        <v>22</v>
      </c>
      <c r="J3" s="44" t="s">
        <v>23</v>
      </c>
    </row>
    <row r="4" spans="1:10" ht="48">
      <c r="A4" s="1066" t="s">
        <v>24</v>
      </c>
      <c r="B4" s="6" t="s">
        <v>25</v>
      </c>
      <c r="C4" s="6"/>
      <c r="D4" s="6" t="str">
        <f t="shared" ref="D4:D35" si="0">IF(OR(C4="1 - Investissements",C4="2 - Frais de personnel",C4="3 - Frais généraux",C4="4 - Contributions en nature",C4="5 - Amortissement"),"Au réel",IF(C4="6 - OCS","OCS",""))</f>
        <v/>
      </c>
      <c r="J4" s="45" t="s">
        <v>26</v>
      </c>
    </row>
    <row r="5" spans="1:10" ht="32">
      <c r="A5" s="1067"/>
      <c r="B5" s="6" t="s">
        <v>27</v>
      </c>
      <c r="C5" s="6"/>
      <c r="D5" s="6" t="str">
        <f t="shared" si="0"/>
        <v/>
      </c>
      <c r="J5" s="45" t="s">
        <v>28</v>
      </c>
    </row>
    <row r="6" spans="1:10" ht="48">
      <c r="A6" s="1068"/>
      <c r="B6" s="6" t="s">
        <v>29</v>
      </c>
      <c r="C6" s="6"/>
      <c r="D6" s="6" t="str">
        <f t="shared" si="0"/>
        <v/>
      </c>
      <c r="J6" s="45" t="s">
        <v>30</v>
      </c>
    </row>
    <row r="7" spans="1:10" ht="16">
      <c r="A7" s="1069" t="s">
        <v>31</v>
      </c>
      <c r="B7" s="423"/>
      <c r="C7" s="424"/>
      <c r="D7" s="46" t="str">
        <f t="shared" si="0"/>
        <v/>
      </c>
    </row>
    <row r="8" spans="1:10" ht="16">
      <c r="A8" s="1069"/>
      <c r="B8" s="423"/>
      <c r="C8" s="424"/>
      <c r="D8" s="46" t="str">
        <f t="shared" si="0"/>
        <v/>
      </c>
    </row>
    <row r="9" spans="1:10" ht="16">
      <c r="A9" s="1069"/>
      <c r="B9" s="423"/>
      <c r="C9" s="424"/>
      <c r="D9" s="46" t="str">
        <f t="shared" si="0"/>
        <v/>
      </c>
    </row>
    <row r="10" spans="1:10" ht="15" customHeight="1">
      <c r="A10" s="1070" t="s">
        <v>32</v>
      </c>
      <c r="B10" s="423"/>
      <c r="C10" s="424"/>
      <c r="D10" s="46" t="str">
        <f t="shared" si="0"/>
        <v/>
      </c>
    </row>
    <row r="11" spans="1:10" ht="16">
      <c r="A11" s="1071"/>
      <c r="B11" s="423"/>
      <c r="C11" s="424"/>
      <c r="D11" s="46" t="str">
        <f>IF(OR(C11="1 - Investissements",C11="2 - Frais de personnel",C11="3 - Frais généraux",C11="4 - Contributions en nature",C11="5 - Amortissement"),"Au réel",IF(C11="6 - OCS","OCS",""))</f>
        <v/>
      </c>
    </row>
    <row r="12" spans="1:10" ht="16">
      <c r="A12" s="1071"/>
      <c r="B12" s="423"/>
      <c r="C12" s="424"/>
      <c r="D12" s="46" t="str">
        <f t="shared" si="0"/>
        <v/>
      </c>
    </row>
    <row r="13" spans="1:10" ht="16">
      <c r="A13" s="1071"/>
      <c r="B13" s="423"/>
      <c r="C13" s="424"/>
      <c r="D13" s="46" t="str">
        <f>IF(OR(C13="1 - Investissements",C13="2 - Frais de personnel",C13="3 - Frais généraux",C13="4 - Contributions en nature",C13="5 - Amortissement"),"Au réel",IF(C13="6 - OCS","OCS",""))</f>
        <v/>
      </c>
    </row>
    <row r="14" spans="1:10" ht="16">
      <c r="A14" s="1071"/>
      <c r="B14" s="423"/>
      <c r="C14" s="424"/>
      <c r="D14" s="46" t="str">
        <f t="shared" si="0"/>
        <v/>
      </c>
    </row>
    <row r="15" spans="1:10" ht="16">
      <c r="A15" s="1071"/>
      <c r="B15" s="423"/>
      <c r="C15" s="424"/>
      <c r="D15" s="46" t="str">
        <f t="shared" si="0"/>
        <v/>
      </c>
    </row>
    <row r="16" spans="1:10" ht="16">
      <c r="A16" s="1071"/>
      <c r="B16" s="423"/>
      <c r="C16" s="424"/>
      <c r="D16" s="46" t="str">
        <f t="shared" si="0"/>
        <v/>
      </c>
    </row>
    <row r="17" spans="1:4" ht="16">
      <c r="A17" s="1071"/>
      <c r="B17" s="423"/>
      <c r="C17" s="424"/>
      <c r="D17" s="46" t="str">
        <f t="shared" si="0"/>
        <v/>
      </c>
    </row>
    <row r="18" spans="1:4" ht="16">
      <c r="A18" s="1071"/>
      <c r="B18" s="423"/>
      <c r="C18" s="424"/>
      <c r="D18" s="46" t="str">
        <f t="shared" si="0"/>
        <v/>
      </c>
    </row>
    <row r="19" spans="1:4" ht="16">
      <c r="A19" s="1071"/>
      <c r="B19" s="423"/>
      <c r="C19" s="424"/>
      <c r="D19" s="46" t="str">
        <f t="shared" si="0"/>
        <v/>
      </c>
    </row>
    <row r="20" spans="1:4" ht="16">
      <c r="A20" s="1071"/>
      <c r="B20" s="423"/>
      <c r="C20" s="424"/>
      <c r="D20" s="46" t="str">
        <f t="shared" si="0"/>
        <v/>
      </c>
    </row>
    <row r="21" spans="1:4" ht="16">
      <c r="A21" s="1071"/>
      <c r="B21" s="423"/>
      <c r="C21" s="424"/>
      <c r="D21" s="46" t="str">
        <f t="shared" si="0"/>
        <v/>
      </c>
    </row>
    <row r="22" spans="1:4" ht="16">
      <c r="A22" s="1071"/>
      <c r="B22" s="423"/>
      <c r="C22" s="424"/>
      <c r="D22" s="46" t="str">
        <f t="shared" si="0"/>
        <v/>
      </c>
    </row>
    <row r="23" spans="1:4" ht="16">
      <c r="A23" s="1071"/>
      <c r="B23" s="423"/>
      <c r="C23" s="424"/>
      <c r="D23" s="46" t="str">
        <f t="shared" si="0"/>
        <v/>
      </c>
    </row>
    <row r="24" spans="1:4" ht="16">
      <c r="A24" s="1071"/>
      <c r="B24" s="423"/>
      <c r="C24" s="424"/>
      <c r="D24" s="46" t="str">
        <f t="shared" si="0"/>
        <v/>
      </c>
    </row>
    <row r="25" spans="1:4" ht="16">
      <c r="A25" s="1071"/>
      <c r="B25" s="423"/>
      <c r="C25" s="424"/>
      <c r="D25" s="46" t="str">
        <f t="shared" si="0"/>
        <v/>
      </c>
    </row>
    <row r="26" spans="1:4" ht="16">
      <c r="A26" s="1071"/>
      <c r="B26" s="423"/>
      <c r="C26" s="424"/>
      <c r="D26" s="46" t="str">
        <f t="shared" si="0"/>
        <v/>
      </c>
    </row>
    <row r="27" spans="1:4" ht="16">
      <c r="A27" s="1071"/>
      <c r="B27" s="423"/>
      <c r="C27" s="424"/>
      <c r="D27" s="46" t="str">
        <f t="shared" si="0"/>
        <v/>
      </c>
    </row>
    <row r="28" spans="1:4" ht="16">
      <c r="A28" s="1071"/>
      <c r="B28" s="423"/>
      <c r="C28" s="424"/>
      <c r="D28" s="46" t="str">
        <f t="shared" si="0"/>
        <v/>
      </c>
    </row>
    <row r="29" spans="1:4" ht="16">
      <c r="A29" s="1071"/>
      <c r="B29" s="423"/>
      <c r="C29" s="424"/>
      <c r="D29" s="46" t="str">
        <f t="shared" si="0"/>
        <v/>
      </c>
    </row>
    <row r="30" spans="1:4" ht="16">
      <c r="A30" s="1071"/>
      <c r="B30" s="423"/>
      <c r="C30" s="424"/>
      <c r="D30" s="46" t="str">
        <f t="shared" si="0"/>
        <v/>
      </c>
    </row>
    <row r="31" spans="1:4" ht="16">
      <c r="A31" s="1071"/>
      <c r="B31" s="423"/>
      <c r="C31" s="424"/>
      <c r="D31" s="46" t="str">
        <f t="shared" si="0"/>
        <v/>
      </c>
    </row>
    <row r="32" spans="1:4" ht="16">
      <c r="A32" s="1071"/>
      <c r="B32" s="423"/>
      <c r="C32" s="424"/>
      <c r="D32" s="46" t="str">
        <f t="shared" si="0"/>
        <v/>
      </c>
    </row>
    <row r="33" spans="1:4" ht="16">
      <c r="A33" s="1071"/>
      <c r="B33" s="423"/>
      <c r="C33" s="424"/>
      <c r="D33" s="46" t="str">
        <f t="shared" si="0"/>
        <v/>
      </c>
    </row>
    <row r="34" spans="1:4" ht="16">
      <c r="A34" s="1071"/>
      <c r="B34" s="423"/>
      <c r="C34" s="424"/>
      <c r="D34" s="46" t="str">
        <f t="shared" si="0"/>
        <v/>
      </c>
    </row>
    <row r="35" spans="1:4" ht="16">
      <c r="A35" s="1071"/>
      <c r="B35" s="423"/>
      <c r="C35" s="424"/>
      <c r="D35" s="46" t="str">
        <f t="shared" si="0"/>
        <v/>
      </c>
    </row>
    <row r="36" spans="1:4" ht="16">
      <c r="A36" s="1071"/>
      <c r="B36" s="423"/>
      <c r="C36" s="424"/>
      <c r="D36" s="46" t="str">
        <f t="shared" ref="D36:D67" si="1">IF(OR(C36="1 - Investissements",C36="2 - Frais de personnel",C36="3 - Frais généraux",C36="4 - Contributions en nature",C36="5 - Amortissement"),"Au réel",IF(C36="6 - OCS","OCS",""))</f>
        <v/>
      </c>
    </row>
    <row r="37" spans="1:4" ht="16">
      <c r="A37" s="1071"/>
      <c r="B37" s="423"/>
      <c r="C37" s="424"/>
      <c r="D37" s="46" t="str">
        <f t="shared" si="1"/>
        <v/>
      </c>
    </row>
    <row r="38" spans="1:4" ht="16">
      <c r="A38" s="1071"/>
      <c r="B38" s="423"/>
      <c r="C38" s="424"/>
      <c r="D38" s="46" t="str">
        <f t="shared" si="1"/>
        <v/>
      </c>
    </row>
    <row r="39" spans="1:4" ht="16">
      <c r="A39" s="1071"/>
      <c r="B39" s="423"/>
      <c r="C39" s="424"/>
      <c r="D39" s="46" t="str">
        <f t="shared" si="1"/>
        <v/>
      </c>
    </row>
    <row r="40" spans="1:4" ht="16">
      <c r="A40" s="1071"/>
      <c r="B40" s="423"/>
      <c r="C40" s="424"/>
      <c r="D40" s="46" t="str">
        <f t="shared" si="1"/>
        <v/>
      </c>
    </row>
    <row r="41" spans="1:4" ht="16">
      <c r="A41" s="1071"/>
      <c r="B41" s="423"/>
      <c r="C41" s="424"/>
      <c r="D41" s="46" t="str">
        <f t="shared" si="1"/>
        <v/>
      </c>
    </row>
    <row r="42" spans="1:4" ht="16">
      <c r="A42" s="1071"/>
      <c r="B42" s="423"/>
      <c r="C42" s="424"/>
      <c r="D42" s="46" t="str">
        <f t="shared" si="1"/>
        <v/>
      </c>
    </row>
    <row r="43" spans="1:4" ht="16">
      <c r="A43" s="1071"/>
      <c r="B43" s="423"/>
      <c r="C43" s="424"/>
      <c r="D43" s="46" t="str">
        <f t="shared" si="1"/>
        <v/>
      </c>
    </row>
    <row r="44" spans="1:4" ht="16">
      <c r="A44" s="1071"/>
      <c r="B44" s="423"/>
      <c r="C44" s="424"/>
      <c r="D44" s="46" t="str">
        <f t="shared" si="1"/>
        <v/>
      </c>
    </row>
    <row r="45" spans="1:4" ht="16">
      <c r="A45" s="1071"/>
      <c r="B45" s="423"/>
      <c r="C45" s="424"/>
      <c r="D45" s="46" t="str">
        <f t="shared" si="1"/>
        <v/>
      </c>
    </row>
    <row r="46" spans="1:4" ht="16">
      <c r="A46" s="1071"/>
      <c r="B46" s="423"/>
      <c r="C46" s="424"/>
      <c r="D46" s="46" t="str">
        <f t="shared" si="1"/>
        <v/>
      </c>
    </row>
    <row r="47" spans="1:4" ht="16">
      <c r="A47" s="1071"/>
      <c r="B47" s="423"/>
      <c r="C47" s="424"/>
      <c r="D47" s="46" t="str">
        <f t="shared" si="1"/>
        <v/>
      </c>
    </row>
    <row r="48" spans="1:4" ht="16">
      <c r="A48" s="1071"/>
      <c r="B48" s="423"/>
      <c r="C48" s="424"/>
      <c r="D48" s="46" t="str">
        <f t="shared" si="1"/>
        <v/>
      </c>
    </row>
    <row r="49" spans="1:4" ht="16">
      <c r="A49" s="1071"/>
      <c r="B49" s="423"/>
      <c r="C49" s="424"/>
      <c r="D49" s="46" t="str">
        <f t="shared" si="1"/>
        <v/>
      </c>
    </row>
    <row r="50" spans="1:4" ht="16">
      <c r="A50" s="1071"/>
      <c r="B50" s="423"/>
      <c r="C50" s="424"/>
      <c r="D50" s="46" t="str">
        <f t="shared" si="1"/>
        <v/>
      </c>
    </row>
    <row r="51" spans="1:4" ht="16">
      <c r="A51" s="1071"/>
      <c r="B51" s="423"/>
      <c r="C51" s="424"/>
      <c r="D51" s="46" t="str">
        <f t="shared" si="1"/>
        <v/>
      </c>
    </row>
    <row r="52" spans="1:4" ht="16">
      <c r="A52" s="1071"/>
      <c r="B52" s="423"/>
      <c r="C52" s="424"/>
      <c r="D52" s="46" t="str">
        <f t="shared" si="1"/>
        <v/>
      </c>
    </row>
    <row r="53" spans="1:4" ht="16">
      <c r="A53" s="1071"/>
      <c r="B53" s="423"/>
      <c r="C53" s="424"/>
      <c r="D53" s="46" t="str">
        <f t="shared" si="1"/>
        <v/>
      </c>
    </row>
    <row r="54" spans="1:4" ht="16">
      <c r="A54" s="1071"/>
      <c r="B54" s="423"/>
      <c r="C54" s="424"/>
      <c r="D54" s="46" t="str">
        <f t="shared" si="1"/>
        <v/>
      </c>
    </row>
    <row r="55" spans="1:4" ht="16">
      <c r="A55" s="1071"/>
      <c r="B55" s="423"/>
      <c r="C55" s="424"/>
      <c r="D55" s="46" t="str">
        <f t="shared" si="1"/>
        <v/>
      </c>
    </row>
    <row r="56" spans="1:4" ht="16">
      <c r="A56" s="1071"/>
      <c r="B56" s="423"/>
      <c r="C56" s="424"/>
      <c r="D56" s="46" t="str">
        <f t="shared" si="1"/>
        <v/>
      </c>
    </row>
    <row r="57" spans="1:4" ht="16">
      <c r="A57" s="1071"/>
      <c r="B57" s="423"/>
      <c r="C57" s="424"/>
      <c r="D57" s="46" t="str">
        <f t="shared" si="1"/>
        <v/>
      </c>
    </row>
    <row r="58" spans="1:4" ht="16">
      <c r="A58" s="1071"/>
      <c r="B58" s="423"/>
      <c r="C58" s="424"/>
      <c r="D58" s="46" t="str">
        <f t="shared" si="1"/>
        <v/>
      </c>
    </row>
    <row r="59" spans="1:4" ht="16">
      <c r="A59" s="1071"/>
      <c r="B59" s="423"/>
      <c r="C59" s="424"/>
      <c r="D59" s="46" t="str">
        <f t="shared" si="1"/>
        <v/>
      </c>
    </row>
    <row r="60" spans="1:4" ht="16">
      <c r="A60" s="1071"/>
      <c r="B60" s="423"/>
      <c r="C60" s="424"/>
      <c r="D60" s="46" t="str">
        <f t="shared" si="1"/>
        <v/>
      </c>
    </row>
    <row r="61" spans="1:4" ht="16">
      <c r="A61" s="1071"/>
      <c r="B61" s="423"/>
      <c r="C61" s="424"/>
      <c r="D61" s="46" t="str">
        <f t="shared" si="1"/>
        <v/>
      </c>
    </row>
    <row r="62" spans="1:4" ht="16">
      <c r="A62" s="1071"/>
      <c r="B62" s="423"/>
      <c r="C62" s="424"/>
      <c r="D62" s="46" t="str">
        <f t="shared" si="1"/>
        <v/>
      </c>
    </row>
    <row r="63" spans="1:4" ht="16">
      <c r="A63" s="1071"/>
      <c r="B63" s="423"/>
      <c r="C63" s="424"/>
      <c r="D63" s="46" t="str">
        <f t="shared" si="1"/>
        <v/>
      </c>
    </row>
    <row r="64" spans="1:4" ht="16">
      <c r="A64" s="1071"/>
      <c r="B64" s="423"/>
      <c r="C64" s="424"/>
      <c r="D64" s="46" t="str">
        <f t="shared" si="1"/>
        <v/>
      </c>
    </row>
    <row r="65" spans="1:4" ht="16">
      <c r="A65" s="1071"/>
      <c r="B65" s="423"/>
      <c r="C65" s="424"/>
      <c r="D65" s="46" t="str">
        <f t="shared" si="1"/>
        <v/>
      </c>
    </row>
    <row r="66" spans="1:4" ht="16">
      <c r="A66" s="1071"/>
      <c r="B66" s="423"/>
      <c r="C66" s="424"/>
      <c r="D66" s="46" t="str">
        <f t="shared" si="1"/>
        <v/>
      </c>
    </row>
    <row r="67" spans="1:4" ht="16">
      <c r="A67" s="1071"/>
      <c r="B67" s="423"/>
      <c r="C67" s="424"/>
      <c r="D67" s="46" t="str">
        <f t="shared" si="1"/>
        <v/>
      </c>
    </row>
    <row r="68" spans="1:4" ht="16">
      <c r="A68" s="1071"/>
      <c r="B68" s="423"/>
      <c r="C68" s="424"/>
      <c r="D68" s="46" t="str">
        <f t="shared" ref="D68:D94" si="2">IF(OR(C68="1 - Investissements",C68="2 - Frais de personnel",C68="3 - Frais généraux",C68="4 - Contributions en nature",C68="5 - Amortissement"),"Au réel",IF(C68="6 - OCS","OCS",""))</f>
        <v/>
      </c>
    </row>
    <row r="69" spans="1:4" ht="16">
      <c r="A69" s="1071"/>
      <c r="B69" s="423"/>
      <c r="C69" s="424"/>
      <c r="D69" s="46" t="str">
        <f t="shared" si="2"/>
        <v/>
      </c>
    </row>
    <row r="70" spans="1:4" ht="16">
      <c r="A70" s="1071"/>
      <c r="B70" s="423"/>
      <c r="C70" s="424"/>
      <c r="D70" s="46" t="str">
        <f t="shared" si="2"/>
        <v/>
      </c>
    </row>
    <row r="71" spans="1:4" ht="16">
      <c r="A71" s="1071"/>
      <c r="B71" s="423"/>
      <c r="C71" s="424"/>
      <c r="D71" s="46" t="str">
        <f t="shared" si="2"/>
        <v/>
      </c>
    </row>
    <row r="72" spans="1:4" ht="16">
      <c r="A72" s="1071"/>
      <c r="B72" s="423"/>
      <c r="C72" s="424"/>
      <c r="D72" s="46" t="str">
        <f t="shared" si="2"/>
        <v/>
      </c>
    </row>
    <row r="73" spans="1:4" ht="16">
      <c r="A73" s="1071"/>
      <c r="B73" s="423"/>
      <c r="C73" s="424"/>
      <c r="D73" s="46" t="str">
        <f t="shared" si="2"/>
        <v/>
      </c>
    </row>
    <row r="74" spans="1:4" ht="16">
      <c r="A74" s="1071"/>
      <c r="B74" s="423"/>
      <c r="C74" s="424"/>
      <c r="D74" s="46" t="str">
        <f t="shared" si="2"/>
        <v/>
      </c>
    </row>
    <row r="75" spans="1:4" ht="16">
      <c r="A75" s="1071"/>
      <c r="B75" s="423"/>
      <c r="C75" s="424"/>
      <c r="D75" s="46" t="str">
        <f t="shared" si="2"/>
        <v/>
      </c>
    </row>
    <row r="76" spans="1:4" ht="16">
      <c r="A76" s="1071"/>
      <c r="B76" s="423"/>
      <c r="C76" s="424"/>
      <c r="D76" s="46" t="str">
        <f t="shared" si="2"/>
        <v/>
      </c>
    </row>
    <row r="77" spans="1:4" ht="16">
      <c r="A77" s="1071"/>
      <c r="B77" s="423"/>
      <c r="C77" s="424"/>
      <c r="D77" s="46" t="str">
        <f t="shared" si="2"/>
        <v/>
      </c>
    </row>
    <row r="78" spans="1:4" ht="16">
      <c r="A78" s="1071"/>
      <c r="B78" s="423"/>
      <c r="C78" s="424"/>
      <c r="D78" s="46" t="str">
        <f t="shared" si="2"/>
        <v/>
      </c>
    </row>
    <row r="79" spans="1:4" ht="16">
      <c r="A79" s="1071"/>
      <c r="B79" s="423"/>
      <c r="C79" s="424"/>
      <c r="D79" s="46" t="str">
        <f t="shared" si="2"/>
        <v/>
      </c>
    </row>
    <row r="80" spans="1:4" ht="16">
      <c r="A80" s="1071"/>
      <c r="B80" s="423"/>
      <c r="C80" s="424"/>
      <c r="D80" s="46" t="str">
        <f t="shared" si="2"/>
        <v/>
      </c>
    </row>
    <row r="81" spans="1:4" ht="16">
      <c r="A81" s="1071"/>
      <c r="B81" s="423"/>
      <c r="C81" s="424"/>
      <c r="D81" s="46" t="str">
        <f t="shared" si="2"/>
        <v/>
      </c>
    </row>
    <row r="82" spans="1:4" ht="16">
      <c r="A82" s="1071"/>
      <c r="B82" s="423"/>
      <c r="C82" s="424"/>
      <c r="D82" s="46" t="str">
        <f t="shared" si="2"/>
        <v/>
      </c>
    </row>
    <row r="83" spans="1:4" ht="16">
      <c r="A83" s="1071"/>
      <c r="B83" s="423"/>
      <c r="C83" s="424"/>
      <c r="D83" s="46" t="str">
        <f t="shared" si="2"/>
        <v/>
      </c>
    </row>
    <row r="84" spans="1:4" ht="16">
      <c r="A84" s="1071"/>
      <c r="B84" s="423"/>
      <c r="C84" s="424"/>
      <c r="D84" s="46" t="str">
        <f t="shared" si="2"/>
        <v/>
      </c>
    </row>
    <row r="85" spans="1:4" ht="16">
      <c r="A85" s="1071"/>
      <c r="B85" s="423"/>
      <c r="C85" s="424"/>
      <c r="D85" s="46" t="str">
        <f t="shared" si="2"/>
        <v/>
      </c>
    </row>
    <row r="86" spans="1:4" ht="16">
      <c r="A86" s="1071"/>
      <c r="B86" s="423"/>
      <c r="C86" s="424"/>
      <c r="D86" s="46" t="str">
        <f t="shared" si="2"/>
        <v/>
      </c>
    </row>
    <row r="87" spans="1:4" ht="16">
      <c r="A87" s="1071"/>
      <c r="B87" s="423"/>
      <c r="C87" s="424"/>
      <c r="D87" s="46" t="str">
        <f t="shared" si="2"/>
        <v/>
      </c>
    </row>
    <row r="88" spans="1:4" ht="16">
      <c r="A88" s="1071"/>
      <c r="B88" s="423"/>
      <c r="C88" s="424"/>
      <c r="D88" s="46" t="str">
        <f t="shared" si="2"/>
        <v/>
      </c>
    </row>
    <row r="89" spans="1:4" ht="16">
      <c r="A89" s="1071"/>
      <c r="B89" s="423"/>
      <c r="C89" s="424"/>
      <c r="D89" s="46" t="str">
        <f t="shared" si="2"/>
        <v/>
      </c>
    </row>
    <row r="90" spans="1:4" ht="16">
      <c r="A90" s="1071"/>
      <c r="B90" s="423"/>
      <c r="C90" s="424"/>
      <c r="D90" s="46" t="str">
        <f t="shared" si="2"/>
        <v/>
      </c>
    </row>
    <row r="91" spans="1:4" ht="16">
      <c r="A91" s="1071"/>
      <c r="B91" s="423"/>
      <c r="C91" s="424"/>
      <c r="D91" s="46" t="str">
        <f t="shared" si="2"/>
        <v/>
      </c>
    </row>
    <row r="92" spans="1:4" ht="16">
      <c r="A92" s="1071"/>
      <c r="B92" s="423"/>
      <c r="C92" s="424"/>
      <c r="D92" s="46" t="str">
        <f t="shared" si="2"/>
        <v/>
      </c>
    </row>
    <row r="93" spans="1:4" ht="16">
      <c r="A93" s="1071"/>
      <c r="B93" s="423"/>
      <c r="C93" s="424"/>
      <c r="D93" s="46" t="str">
        <f t="shared" si="2"/>
        <v/>
      </c>
    </row>
    <row r="94" spans="1:4" ht="16">
      <c r="A94" s="1071"/>
      <c r="B94" s="423"/>
      <c r="C94" s="424"/>
      <c r="D94" s="46" t="str">
        <f t="shared" si="2"/>
        <v/>
      </c>
    </row>
  </sheetData>
  <sheetProtection algorithmName="SHA-512" hashValue="TOcnTv24PGpA/l/Em24eSWX0ecRrSR0qXH4KO0EDuj4YYLHKql6/0uLkPfam1f4rHuEoUfsBe7I5xRtyx0EX6w==" saltValue="WLDyQbMwqg77V8R3+KNLdQ==" spinCount="100000" sheet="1" formatCells="0" formatColumns="0" formatRows="0" insertRows="0"/>
  <mergeCells count="4">
    <mergeCell ref="A4:A6"/>
    <mergeCell ref="A7:A9"/>
    <mergeCell ref="A10:A94"/>
    <mergeCell ref="B2:D2"/>
  </mergeCells>
  <phoneticPr fontId="12" type="noConversion"/>
  <dataValidations count="4">
    <dataValidation type="list" allowBlank="1" showInputMessage="1" showErrorMessage="1" sqref="C4:C94" xr:uid="{30FA4FE2-D43D-4BB7-A608-714D41C37C79}">
      <formula1>"1 - Investissements,2 - Frais de personnel,3 - Frais généraux,4 - Contributions en nature,5 - Amortissement,6 - OCS"</formula1>
    </dataValidation>
    <dataValidation allowBlank="1" showErrorMessage="1" promptTitle="Sélectionnez un type d'action" prompt="Cliquez sur le menu déroulant et associez un type d'action au poste choisi tel que présenté dans les lignes 4 à 7" sqref="J4:J6" xr:uid="{2CFBB29D-897A-49A3-A40D-B11A5F97C0D7}"/>
    <dataValidation type="list" allowBlank="1" showInputMessage="1" showErrorMessage="1" promptTitle="Sélectionnez un poste de dépense" prompt="Cliquez sur le menu déroulant" sqref="B7:C94" xr:uid="{7BE525D0-41E5-4EB7-9B34-CAB5BD9E607E}">
      <formula1>$J$4:$J$6</formula1>
    </dataValidation>
    <dataValidation allowBlank="1" showErrorMessage="1" sqref="C95:C1048576" xr:uid="{EF669531-63FD-4A15-9FA0-A1C78E54C55D}"/>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F0E1-815E-4FF2-8657-3C200213D6F4}">
  <sheetPr>
    <pageSetUpPr fitToPage="1"/>
  </sheetPr>
  <dimension ref="A1:BR458"/>
  <sheetViews>
    <sheetView showGridLines="0" topLeftCell="A3" zoomScale="50" zoomScaleNormal="44" workbookViewId="0">
      <selection activeCell="E9" sqref="E9"/>
    </sheetView>
  </sheetViews>
  <sheetFormatPr baseColWidth="10" defaultColWidth="11.5" defaultRowHeight="15" outlineLevelCol="1"/>
  <cols>
    <col min="1" max="1" width="11.5" customWidth="1"/>
    <col min="2" max="3" width="27.5" customWidth="1"/>
    <col min="4" max="4" width="55.1640625" customWidth="1"/>
    <col min="5" max="5" width="22.5" style="5" customWidth="1"/>
    <col min="6" max="9" width="19.5" customWidth="1"/>
    <col min="10" max="10" width="27.5" customWidth="1"/>
    <col min="11" max="11" width="17.83203125" customWidth="1"/>
    <col min="12" max="12" width="27.5" customWidth="1"/>
    <col min="13" max="13" width="27" customWidth="1"/>
    <col min="14" max="14" width="20.83203125" customWidth="1"/>
    <col min="15" max="15" width="20.5" customWidth="1"/>
    <col min="16" max="16" width="20.83203125" customWidth="1"/>
    <col min="17" max="17" width="27.5" customWidth="1"/>
    <col min="18" max="18" width="27" customWidth="1"/>
    <col min="19" max="19" width="20.83203125" customWidth="1"/>
    <col min="20" max="21" width="20.5" customWidth="1"/>
    <col min="22" max="22" width="27.5" customWidth="1"/>
    <col min="23" max="23" width="27" customWidth="1"/>
    <col min="24" max="26" width="20.83203125" customWidth="1"/>
    <col min="27" max="30" width="19.5" customWidth="1"/>
    <col min="31" max="31" width="50.5" customWidth="1"/>
    <col min="32" max="32" width="27.5" style="98" customWidth="1" outlineLevel="1"/>
    <col min="33" max="33" width="27.5" customWidth="1" outlineLevel="1"/>
    <col min="34" max="34" width="48.83203125" customWidth="1" outlineLevel="1"/>
    <col min="35" max="40" width="19.5" customWidth="1" outlineLevel="1"/>
    <col min="41" max="41" width="17.83203125" customWidth="1" outlineLevel="1"/>
    <col min="42" max="43" width="22.5" customWidth="1" outlineLevel="1"/>
    <col min="44" max="46" width="19.5" customWidth="1" outlineLevel="1"/>
    <col min="47" max="48" width="19.1640625" customWidth="1" outlineLevel="1"/>
    <col min="49" max="51" width="19.5" customWidth="1" outlineLevel="1"/>
    <col min="52" max="53" width="20.5" customWidth="1" outlineLevel="1"/>
    <col min="54" max="57" width="19.5" customWidth="1" outlineLevel="1"/>
    <col min="58" max="61" width="24.5" customWidth="1" outlineLevel="1"/>
    <col min="62" max="63" width="19.5" customWidth="1" outlineLevel="1"/>
    <col min="64" max="64" width="28.83203125" customWidth="1" outlineLevel="1"/>
    <col min="65" max="65" width="50.5" customWidth="1" outlineLevel="1"/>
    <col min="66" max="66" width="71.5" customWidth="1" outlineLevel="1"/>
    <col min="67" max="69" width="19.5" customWidth="1" outlineLevel="1"/>
    <col min="70" max="70" width="11.5" customWidth="1" outlineLevel="1"/>
  </cols>
  <sheetData>
    <row r="1" spans="1:70" ht="16" thickBot="1">
      <c r="AF1"/>
    </row>
    <row r="2" spans="1:70" ht="20" thickBot="1">
      <c r="C2" s="1084" t="s">
        <v>33</v>
      </c>
      <c r="D2" s="1085"/>
      <c r="E2" s="1085"/>
      <c r="F2" s="1085"/>
      <c r="G2" s="1086"/>
      <c r="AF2"/>
    </row>
    <row r="3" spans="1:70" ht="125" customHeight="1" thickBot="1">
      <c r="C3" s="1087" t="s">
        <v>34</v>
      </c>
      <c r="D3" s="1088"/>
      <c r="E3" s="1088"/>
      <c r="F3" s="1088"/>
      <c r="G3" s="1089"/>
      <c r="AF3"/>
    </row>
    <row r="4" spans="1:70" ht="16" thickBot="1">
      <c r="AF4"/>
    </row>
    <row r="5" spans="1:70" ht="71.25" customHeight="1" thickBot="1">
      <c r="A5" s="1078" t="s">
        <v>35</v>
      </c>
      <c r="B5" s="1078"/>
      <c r="C5" s="1078"/>
      <c r="D5" s="1078"/>
      <c r="E5" s="1078"/>
      <c r="F5" s="1078"/>
      <c r="G5" s="1078"/>
      <c r="H5" s="1078"/>
      <c r="I5" s="1079"/>
      <c r="J5" s="1079"/>
      <c r="K5" s="1079"/>
      <c r="L5" s="1079"/>
      <c r="M5" s="1079"/>
      <c r="N5" s="1079"/>
      <c r="O5" s="1079"/>
      <c r="P5" s="1079"/>
      <c r="Q5" s="1079"/>
      <c r="R5" s="1079"/>
      <c r="S5" s="1079"/>
      <c r="T5" s="1079"/>
      <c r="U5" s="1079"/>
      <c r="V5" s="1079"/>
      <c r="W5" s="1079"/>
      <c r="X5" s="1079"/>
      <c r="Y5" s="1079"/>
      <c r="Z5" s="1079"/>
      <c r="AA5" s="1078"/>
      <c r="AB5" s="1078"/>
      <c r="AC5" s="1078"/>
      <c r="AD5" s="1078"/>
      <c r="AE5" s="1078"/>
      <c r="AF5" s="1080" t="s">
        <v>36</v>
      </c>
      <c r="AG5" s="1080"/>
      <c r="AH5" s="1080"/>
      <c r="AI5" s="1080"/>
      <c r="AJ5" s="1080"/>
      <c r="AK5" s="1080"/>
      <c r="AL5" s="1080"/>
      <c r="AM5" s="1080"/>
      <c r="AN5" s="1080"/>
      <c r="AO5" s="1081"/>
      <c r="AP5" s="1081"/>
      <c r="AQ5" s="1081"/>
      <c r="AR5" s="1081"/>
      <c r="AS5" s="1081"/>
      <c r="AT5" s="1081"/>
      <c r="AU5" s="1081"/>
      <c r="AV5" s="1081"/>
      <c r="AW5" s="1081"/>
      <c r="AX5" s="1081"/>
      <c r="AY5" s="1081"/>
      <c r="AZ5" s="1081"/>
      <c r="BA5" s="1081"/>
      <c r="BB5" s="1081"/>
      <c r="BC5" s="1081"/>
      <c r="BD5" s="1081"/>
      <c r="BE5" s="1080"/>
      <c r="BF5" s="1080"/>
      <c r="BG5" s="1080"/>
      <c r="BH5" s="1080"/>
      <c r="BI5" s="1080"/>
      <c r="BJ5" s="1080"/>
      <c r="BK5" s="1080"/>
      <c r="BL5" s="1080"/>
      <c r="BM5" s="1080"/>
      <c r="BN5" s="1080"/>
      <c r="BO5" s="1080"/>
      <c r="BP5" s="1080"/>
      <c r="BQ5" s="1080"/>
      <c r="BR5" s="1080"/>
    </row>
    <row r="6" spans="1:70" s="56" customFormat="1" ht="70" customHeight="1">
      <c r="A6" s="1082" t="s">
        <v>37</v>
      </c>
      <c r="B6" s="47" t="s">
        <v>38</v>
      </c>
      <c r="C6" s="47" t="s">
        <v>39</v>
      </c>
      <c r="D6" s="38" t="s">
        <v>40</v>
      </c>
      <c r="E6" s="47" t="s">
        <v>41</v>
      </c>
      <c r="F6" s="47" t="s">
        <v>42</v>
      </c>
      <c r="G6" s="47" t="s">
        <v>43</v>
      </c>
      <c r="H6" s="48" t="s">
        <v>44</v>
      </c>
      <c r="I6" s="722" t="s">
        <v>45</v>
      </c>
      <c r="J6" s="722" t="s">
        <v>46</v>
      </c>
      <c r="K6" s="732" t="s">
        <v>47</v>
      </c>
      <c r="L6" s="736" t="s">
        <v>48</v>
      </c>
      <c r="M6" s="737" t="s">
        <v>49</v>
      </c>
      <c r="N6" s="738" t="s">
        <v>50</v>
      </c>
      <c r="O6" s="738" t="s">
        <v>51</v>
      </c>
      <c r="P6" s="744" t="s">
        <v>52</v>
      </c>
      <c r="Q6" s="745" t="s">
        <v>48</v>
      </c>
      <c r="R6" s="746" t="s">
        <v>49</v>
      </c>
      <c r="S6" s="747" t="s">
        <v>53</v>
      </c>
      <c r="T6" s="747" t="s">
        <v>54</v>
      </c>
      <c r="U6" s="756" t="s">
        <v>55</v>
      </c>
      <c r="V6" s="757" t="s">
        <v>48</v>
      </c>
      <c r="W6" s="758" t="s">
        <v>49</v>
      </c>
      <c r="X6" s="759" t="s">
        <v>56</v>
      </c>
      <c r="Y6" s="759" t="s">
        <v>57</v>
      </c>
      <c r="Z6" s="760" t="s">
        <v>58</v>
      </c>
      <c r="AA6" s="49" t="s">
        <v>59</v>
      </c>
      <c r="AB6" s="50" t="s">
        <v>60</v>
      </c>
      <c r="AC6" s="47" t="s">
        <v>61</v>
      </c>
      <c r="AD6" s="51" t="s">
        <v>62</v>
      </c>
      <c r="AE6" s="49" t="s">
        <v>63</v>
      </c>
      <c r="AF6" s="52" t="s">
        <v>38</v>
      </c>
      <c r="AG6" s="53" t="s">
        <v>39</v>
      </c>
      <c r="AH6" s="37" t="s">
        <v>40</v>
      </c>
      <c r="AI6" s="53" t="s">
        <v>41</v>
      </c>
      <c r="AJ6" s="53" t="s">
        <v>42</v>
      </c>
      <c r="AK6" s="53" t="s">
        <v>43</v>
      </c>
      <c r="AL6" s="53" t="s">
        <v>44</v>
      </c>
      <c r="AM6" s="53" t="s">
        <v>64</v>
      </c>
      <c r="AN6" s="54" t="s">
        <v>65</v>
      </c>
      <c r="AO6" s="740" t="s">
        <v>47</v>
      </c>
      <c r="AP6" s="559" t="s">
        <v>48</v>
      </c>
      <c r="AQ6" s="560" t="s">
        <v>49</v>
      </c>
      <c r="AR6" s="742" t="s">
        <v>50</v>
      </c>
      <c r="AS6" s="742" t="s">
        <v>51</v>
      </c>
      <c r="AT6" s="749" t="s">
        <v>52</v>
      </c>
      <c r="AU6" s="750" t="s">
        <v>66</v>
      </c>
      <c r="AV6" s="751" t="s">
        <v>67</v>
      </c>
      <c r="AW6" s="752" t="s">
        <v>53</v>
      </c>
      <c r="AX6" s="752" t="s">
        <v>54</v>
      </c>
      <c r="AY6" s="763" t="s">
        <v>55</v>
      </c>
      <c r="AZ6" s="766" t="s">
        <v>68</v>
      </c>
      <c r="BA6" s="767" t="s">
        <v>69</v>
      </c>
      <c r="BB6" s="768" t="s">
        <v>56</v>
      </c>
      <c r="BC6" s="768" t="s">
        <v>57</v>
      </c>
      <c r="BD6" s="769" t="s">
        <v>58</v>
      </c>
      <c r="BE6" s="55" t="s">
        <v>70</v>
      </c>
      <c r="BF6" s="53" t="s">
        <v>71</v>
      </c>
      <c r="BG6" s="53" t="s">
        <v>72</v>
      </c>
      <c r="BH6" s="53" t="s">
        <v>73</v>
      </c>
      <c r="BI6" s="53" t="s">
        <v>74</v>
      </c>
      <c r="BJ6" s="53" t="s">
        <v>75</v>
      </c>
      <c r="BK6" s="53" t="s">
        <v>76</v>
      </c>
      <c r="BL6" s="53" t="s">
        <v>77</v>
      </c>
      <c r="BM6" s="53" t="s">
        <v>78</v>
      </c>
      <c r="BN6" s="53" t="s">
        <v>79</v>
      </c>
      <c r="BO6" s="53" t="s">
        <v>80</v>
      </c>
      <c r="BP6" s="53" t="s">
        <v>81</v>
      </c>
      <c r="BQ6" s="53" t="s">
        <v>82</v>
      </c>
      <c r="BR6" s="53" t="s">
        <v>83</v>
      </c>
    </row>
    <row r="7" spans="1:70" s="4" customFormat="1" ht="212.25" customHeight="1">
      <c r="A7" s="1083"/>
      <c r="B7" s="57" t="s">
        <v>84</v>
      </c>
      <c r="C7" s="57" t="s">
        <v>85</v>
      </c>
      <c r="D7" s="40" t="s">
        <v>86</v>
      </c>
      <c r="E7" s="57" t="s">
        <v>87</v>
      </c>
      <c r="F7" s="57" t="s">
        <v>88</v>
      </c>
      <c r="G7" s="57" t="s">
        <v>89</v>
      </c>
      <c r="H7" s="58" t="s">
        <v>90</v>
      </c>
      <c r="I7" s="107" t="s">
        <v>91</v>
      </c>
      <c r="J7" s="107" t="s">
        <v>92</v>
      </c>
      <c r="K7" s="733" t="s">
        <v>93</v>
      </c>
      <c r="L7" s="739" t="s">
        <v>94</v>
      </c>
      <c r="M7" s="707" t="s">
        <v>95</v>
      </c>
      <c r="N7" s="107" t="s">
        <v>96</v>
      </c>
      <c r="O7" s="107" t="s">
        <v>97</v>
      </c>
      <c r="P7" s="733" t="s">
        <v>98</v>
      </c>
      <c r="Q7" s="748" t="s">
        <v>94</v>
      </c>
      <c r="R7" s="707" t="s">
        <v>95</v>
      </c>
      <c r="S7" s="107" t="s">
        <v>99</v>
      </c>
      <c r="T7" s="107" t="s">
        <v>97</v>
      </c>
      <c r="U7" s="733" t="s">
        <v>98</v>
      </c>
      <c r="V7" s="761" t="s">
        <v>94</v>
      </c>
      <c r="W7" s="707" t="s">
        <v>95</v>
      </c>
      <c r="X7" s="107" t="s">
        <v>99</v>
      </c>
      <c r="Y7" s="107" t="s">
        <v>97</v>
      </c>
      <c r="Z7" s="719" t="s">
        <v>98</v>
      </c>
      <c r="AA7" s="59" t="s">
        <v>100</v>
      </c>
      <c r="AB7" s="60" t="s">
        <v>98</v>
      </c>
      <c r="AC7" s="57" t="s">
        <v>98</v>
      </c>
      <c r="AD7" s="61" t="s">
        <v>98</v>
      </c>
      <c r="AE7" s="59" t="s">
        <v>101</v>
      </c>
      <c r="AF7" s="62" t="s">
        <v>102</v>
      </c>
      <c r="AG7" s="63" t="s">
        <v>102</v>
      </c>
      <c r="AH7" s="116" t="s">
        <v>102</v>
      </c>
      <c r="AI7" s="63" t="s">
        <v>102</v>
      </c>
      <c r="AJ7" s="63" t="s">
        <v>102</v>
      </c>
      <c r="AK7" s="63" t="s">
        <v>103</v>
      </c>
      <c r="AL7" s="63" t="s">
        <v>102</v>
      </c>
      <c r="AM7" s="63" t="s">
        <v>102</v>
      </c>
      <c r="AN7" s="64" t="s">
        <v>102</v>
      </c>
      <c r="AO7" s="741" t="s">
        <v>102</v>
      </c>
      <c r="AP7" s="561" t="s">
        <v>102</v>
      </c>
      <c r="AQ7" s="557" t="s">
        <v>102</v>
      </c>
      <c r="AR7" s="730" t="s">
        <v>102</v>
      </c>
      <c r="AS7" s="730" t="s">
        <v>102</v>
      </c>
      <c r="AT7" s="741" t="s">
        <v>104</v>
      </c>
      <c r="AU7" s="753" t="s">
        <v>102</v>
      </c>
      <c r="AV7" s="557" t="s">
        <v>102</v>
      </c>
      <c r="AW7" s="730" t="s">
        <v>102</v>
      </c>
      <c r="AX7" s="730" t="s">
        <v>102</v>
      </c>
      <c r="AY7" s="741" t="s">
        <v>104</v>
      </c>
      <c r="AZ7" s="770" t="s">
        <v>105</v>
      </c>
      <c r="BA7" s="557" t="s">
        <v>95</v>
      </c>
      <c r="BB7" s="730" t="s">
        <v>102</v>
      </c>
      <c r="BC7" s="730" t="s">
        <v>102</v>
      </c>
      <c r="BD7" s="771" t="s">
        <v>104</v>
      </c>
      <c r="BE7" s="65" t="s">
        <v>102</v>
      </c>
      <c r="BF7" s="63" t="s">
        <v>106</v>
      </c>
      <c r="BG7" s="63" t="s">
        <v>104</v>
      </c>
      <c r="BH7" s="63" t="s">
        <v>104</v>
      </c>
      <c r="BI7" s="63" t="s">
        <v>104</v>
      </c>
      <c r="BJ7" s="63" t="s">
        <v>104</v>
      </c>
      <c r="BK7" s="63" t="s">
        <v>104</v>
      </c>
      <c r="BL7" s="63" t="s">
        <v>107</v>
      </c>
      <c r="BM7" s="63" t="s">
        <v>108</v>
      </c>
      <c r="BN7" s="63" t="s">
        <v>109</v>
      </c>
      <c r="BO7" s="63" t="s">
        <v>110</v>
      </c>
      <c r="BP7" s="63" t="s">
        <v>98</v>
      </c>
      <c r="BQ7" s="63" t="s">
        <v>98</v>
      </c>
      <c r="BR7" s="63" t="s">
        <v>98</v>
      </c>
    </row>
    <row r="8" spans="1:70" s="4" customFormat="1" ht="125.5" customHeight="1">
      <c r="A8" s="66" t="s">
        <v>111</v>
      </c>
      <c r="B8" s="67" t="s">
        <v>112</v>
      </c>
      <c r="C8" s="68">
        <v>1</v>
      </c>
      <c r="D8" s="173" t="s">
        <v>113</v>
      </c>
      <c r="E8" s="69" t="s">
        <v>28</v>
      </c>
      <c r="F8" s="67" t="s">
        <v>113</v>
      </c>
      <c r="G8" s="67" t="s">
        <v>114</v>
      </c>
      <c r="H8" s="70" t="s">
        <v>115</v>
      </c>
      <c r="I8" s="723">
        <v>900</v>
      </c>
      <c r="J8" s="724" t="s">
        <v>116</v>
      </c>
      <c r="K8" s="734">
        <v>1</v>
      </c>
      <c r="L8" s="562" t="s">
        <v>117</v>
      </c>
      <c r="M8" s="563" t="s">
        <v>118</v>
      </c>
      <c r="N8" s="725">
        <v>3900</v>
      </c>
      <c r="O8" s="726">
        <f>N8*0.085</f>
        <v>331.5</v>
      </c>
      <c r="P8" s="659">
        <f>IF(OR(N8="", O8=""), "", IFERROR(VALUE(TRIM(SUBSTITUTE(N8,CHAR(160),""))),0) + IFERROR(VALUE(TRIM(SUBSTITUTE(O8,CHAR(160),""))),0))</f>
        <v>4231.5</v>
      </c>
      <c r="Q8" s="662" t="s">
        <v>119</v>
      </c>
      <c r="R8" s="563" t="s">
        <v>120</v>
      </c>
      <c r="S8" s="726">
        <v>4200</v>
      </c>
      <c r="T8" s="726">
        <f>0.085*S8</f>
        <v>357</v>
      </c>
      <c r="U8" s="659">
        <f>IF(OR(S8="", T8=""), "", IFERROR(VALUE(TRIM(SUBSTITUTE(S8,CHAR(160),""))),0) + IFERROR(VALUE(TRIM(SUBSTITUTE(T8,CHAR(160),""))),0))</f>
        <v>4557</v>
      </c>
      <c r="V8" s="678" t="s">
        <v>121</v>
      </c>
      <c r="W8" s="563" t="s">
        <v>122</v>
      </c>
      <c r="X8" s="726"/>
      <c r="Y8" s="726"/>
      <c r="Z8" s="720" t="str">
        <f>IF(OR(X8="", Y8=""), "", IFERROR(VALUE(TRIM(SUBSTITUTE(X8,CHAR(160),""))),0) + IFERROR(VALUE(TRIM(SUBSTITUTE(Y8,CHAR(160),""))),0))</f>
        <v/>
      </c>
      <c r="AA8" s="72" t="s">
        <v>123</v>
      </c>
      <c r="AB8" s="73" cm="1">
        <f t="array" ref="AB8">IF((_xlfn.IFS(TRIM(SUBSTITUTE(AA8,CHAR(160),""))="Devis 1",IFERROR(VALUE(TRIM(SUBSTITUTE(N8,CHAR(160),""))),0),TRIM(SUBSTITUTE(AA8,CHAR(160),""))="Devis 2",IFERROR(VALUE(TRIM(SUBSTITUTE(S8,CHAR(160),""))),0),TRIM(SUBSTITUTE(AA8,CHAR(160),""))="Devis 3",IFERROR(VALUE(TRIM(SUBSTITUTE(X8,CHAR(160),""))),0),TRUE,0)*IFERROR(VALUE(TRIM(SUBSTITUTE(C8,CHAR(160),""))),0))=0,"",_xlfn.IFS(TRIM(SUBSTITUTE(AA8,CHAR(160),""))="Devis 1",IFERROR(VALUE(TRIM(SUBSTITUTE(N8,CHAR(160),""))),0),TRIM(SUBSTITUTE(AA8,CHAR(160),""))="Devis 2",IFERROR(VALUE(TRIM(SUBSTITUTE(S8,CHAR(160),""))),0),TRIM(SUBSTITUTE(AA8,CHAR(160),""))="Devis 3",IFERROR(VALUE(TRIM(SUBSTITUTE(X8,CHAR(160),""))),0),TRUE,0)*IFERROR(VALUE(TRIM(SUBSTITUTE(C8,CHAR(160),""))),0))</f>
        <v>3900</v>
      </c>
      <c r="AC8" s="74" cm="1">
        <f t="array" ref="AC8">IF(ROUND((_xlfn.IFS(TRIM(SUBSTITUTE(AA8,CHAR(160),""))="Devis 1",IFERROR(VALUE(TRIM(SUBSTITUTE(O8,CHAR(160),""))),0),TRIM(SUBSTITUTE(AA8,CHAR(160),""))="Devis 2",IFERROR(VALUE(TRIM(SUBSTITUTE(T8,CHAR(160),""))),0),TRIM(SUBSTITUTE(AA8,CHAR(160),""))="Devis 3",IFERROR(VALUE(TRIM(SUBSTITUTE(Y8,CHAR(160),""))),0),TRUE,0)*IFERROR(VALUE(TRIM(SUBSTITUTE(C8,CHAR(160),""))),0)),2)=0,IF(AB8&lt;&gt;"",0,""),ROUND((_xlfn.IFS(TRIM(SUBSTITUTE(AA8,CHAR(160),""))="Devis 1",IFERROR(VALUE(TRIM(SUBSTITUTE(O8,CHAR(160),""))),0),TRIM(SUBSTITUTE(AA8,CHAR(160),""))="Devis 2",IFERROR(VALUE(TRIM(SUBSTITUTE(T8,CHAR(160),""))),0),TRIM(SUBSTITUTE(AA8,CHAR(160),""))="Devis 3",IFERROR(VALUE(TRIM(SUBSTITUTE(Y8,CHAR(160),""))),0),TRUE,0)*IFERROR(VALUE(TRIM(SUBSTITUTE(C8,CHAR(160),""))),0)),2))</f>
        <v>331.5</v>
      </c>
      <c r="AD8" s="75">
        <f>IF(OR(AB8="", AC8=""), "", IFERROR(VALUE(TRIM(SUBSTITUTE(AB8,CHAR(160),""))),0) + IFERROR(VALUE(TRIM(SUBSTITUTE(AC8,CHAR(160),""))),0))</f>
        <v>4231.5</v>
      </c>
      <c r="AE8" s="76"/>
      <c r="AF8" s="77" t="str">
        <f t="shared" ref="AF8:AO8" si="0">IF(B8="","",B8)</f>
        <v>Chaînage carré</v>
      </c>
      <c r="AG8" s="78">
        <f t="shared" si="0"/>
        <v>1</v>
      </c>
      <c r="AH8" s="35" t="str">
        <f t="shared" si="0"/>
        <v>Non</v>
      </c>
      <c r="AI8" s="35" t="str">
        <f t="shared" si="0"/>
        <v>Investissements équins</v>
      </c>
      <c r="AJ8" s="35" t="str">
        <f t="shared" si="0"/>
        <v>Non</v>
      </c>
      <c r="AK8" s="35" t="str">
        <f t="shared" si="0"/>
        <v xml:space="preserve">Pas de marché public </v>
      </c>
      <c r="AL8" s="35" t="str">
        <f t="shared" si="0"/>
        <v>Non concerné</v>
      </c>
      <c r="AM8" s="35">
        <f t="shared" si="0"/>
        <v>900</v>
      </c>
      <c r="AN8" s="728" t="str">
        <f t="shared" si="0"/>
        <v>mètre</v>
      </c>
      <c r="AO8" s="637">
        <f t="shared" si="0"/>
        <v>1</v>
      </c>
      <c r="AP8" s="653"/>
      <c r="AQ8" s="625"/>
      <c r="AR8" s="625">
        <f>IF(N8="","",N8)</f>
        <v>3900</v>
      </c>
      <c r="AS8" s="625">
        <f>IF(O8="","",O8)</f>
        <v>331.5</v>
      </c>
      <c r="AT8" s="637">
        <f>IF(P8="","",P8)</f>
        <v>4231.5</v>
      </c>
      <c r="AU8" s="669"/>
      <c r="AV8" s="631"/>
      <c r="AW8" s="625">
        <f>IF(S8="","",S8)</f>
        <v>4200</v>
      </c>
      <c r="AX8" s="625">
        <f>IF(T8="","",T8)</f>
        <v>357</v>
      </c>
      <c r="AY8" s="637">
        <f>IF(U8="","",U8)</f>
        <v>4557</v>
      </c>
      <c r="AZ8" s="689"/>
      <c r="BA8" s="631"/>
      <c r="BB8" s="625" t="str">
        <f>IF(X8="","",X8)</f>
        <v/>
      </c>
      <c r="BC8" s="731" t="str">
        <f>IF(Y8="","",Y8)</f>
        <v/>
      </c>
      <c r="BD8" s="690" t="str">
        <f>IF(OR(BB8="",BC8=""),"",IFERROR(VALUE(TRIM(SUBSTITUTE(BB8,CHAR(160),""))),0)+IFERROR(VALUE(TRIM(SUBSTITUTE(BC8,CHAR(160),""))),0))</f>
        <v/>
      </c>
      <c r="BE8" s="79" t="str">
        <f>IF(AA8="","",AA8)</f>
        <v>Devis 1</v>
      </c>
      <c r="BF8" s="69"/>
      <c r="BG8" s="80">
        <f>IF(AI8="","",
IF(
AND(
IFERROR(VALUE(TRIM(SUBSTITUTE(AR8,CHAR(160),""))),0)=0,
IFERROR(VALUE(TRIM(SUBSTITUTE(AW8,CHAR(160),""))),0)=0,
IFERROR(VALUE(TRIM(SUBSTITUTE(BB8,CHAR(160),""))),0)=0
),
0,
IF(
1.15*
MIN(
IF(IFERROR(VALUE(TRIM(SUBSTITUTE(AR8,CHAR(160),""))),0)=0,1E+30,IFERROR(VALUE(TRIM(SUBSTITUTE(AR8,CHAR(160),""))),0)),
IF(IFERROR(VALUE(TRIM(SUBSTITUTE(AW8,CHAR(160),""))),0)=0,1E+30,IFERROR(VALUE(TRIM(SUBSTITUTE(AW8,CHAR(160),""))),0)),
IF(IFERROR(VALUE(TRIM(SUBSTITUTE(BB8,CHAR(160),""))),0)=0,1E+30,IFERROR(VALUE(TRIM(SUBSTITUTE(BB8,CHAR(160),""))),0))
)
*IFERROR(VALUE(TRIM(SUBSTITUTE(AG8,CHAR(160),""))),0)
=0,
0,
1.15*
MIN(
IF(IFERROR(VALUE(TRIM(SUBSTITUTE(AR8,CHAR(160),""))),0)=0,1E+30,IFERROR(VALUE(TRIM(SUBSTITUTE(AR8,CHAR(160),""))),0)),
IF(IFERROR(VALUE(TRIM(SUBSTITUTE(AW8,CHAR(160),""))),0)=0,1E+30,IFERROR(VALUE(TRIM(SUBSTITUTE(AW8,CHAR(160),""))),0)),
IF(IFERROR(VALUE(TRIM(SUBSTITUTE(BB8,CHAR(160),""))),0)=0,1E+30,IFERROR(VALUE(TRIM(SUBSTITUTE(BB8,CHAR(160),""))),0))
)
*IFERROR(VALUE(TRIM(SUBSTITUTE(AG8,CHAR(160),""))),0)
)
)
)</f>
        <v>4485</v>
      </c>
      <c r="BH8" s="80"/>
      <c r="BI8" s="80" t="str">
        <f>IF(OR(BG8="", BH8=""), "", IFERROR(VALUE(TRIM(SUBSTITUTE(BG8,CHAR(160),""))),0) + IFERROR(VALUE(TRIM(SUBSTITUTE(BH8,CHAR(160),""))),0))</f>
        <v/>
      </c>
      <c r="BJ8" s="81" cm="1">
        <f t="array" ref="BJ8">IF($AG8="","",
_xlfn.IFS(
$BE8="Devis 1",
IF(ISBLANK(AR8),"",IFERROR(VALUE(TRIM(SUBSTITUTE(AR8,CHAR(160),""))),0)*IFERROR(VALUE(TRIM(SUBSTITUTE($AG8,CHAR(160),""))),0)),
$BE8="Devis 2",
IF(ISBLANK(AW8),"",IFERROR(VALUE(TRIM(SUBSTITUTE(AW8,CHAR(160),""))),0)*IFERROR(VALUE(TRIM(SUBSTITUTE($AG8,CHAR(160),""))),0)),
$BE8="Devis 3",
IF(ISBLANK(BB8),"",IFERROR(VALUE(TRIM(SUBSTITUTE(BB8,CHAR(160),""))),0)*IFERROR(VALUE(TRIM(SUBSTITUTE($AG8,CHAR(160),""))),0)),
TRUE,0
)
)</f>
        <v>3900</v>
      </c>
      <c r="BK8" s="81" cm="1">
        <f t="array" ref="BK8">IF($AG8="","",
_xlfn.IFS(
$BE8="Devis 1",
IF(ISBLANK(AS8),"",IFERROR(VALUE(TRIM(SUBSTITUTE(AS8,CHAR(160),""))),0)*IFERROR(VALUE(TRIM(SUBSTITUTE($AG8,CHAR(160),""))),0)),
$BE8="Devis 2",
IF(ISBLANK(AX8),"",IFERROR(VALUE(TRIM(SUBSTITUTE(AX8,CHAR(160),""))),0)*IFERROR(VALUE(TRIM(SUBSTITUTE($AG8,CHAR(160),""))),0)),
$BE8="Devis 3",
IF(ISBLANK(BC8),"",IFERROR(VALUE(TRIM(SUBSTITUTE(BC8,CHAR(160),""))),0)*IFERROR(VALUE(TRIM(SUBSTITUTE($AG8,CHAR(160),""))),0)),
TRUE,0
)
)</f>
        <v>331.5</v>
      </c>
      <c r="BL8" s="81">
        <v>0</v>
      </c>
      <c r="BM8" s="69"/>
      <c r="BN8" s="29" t="str" cm="1">
        <f t="array" ref="BN8">IF(OR(BL8="",BI8="",BJ8="",BG8=""),"",
    _xlfn.IFS(
        (IFERROR(VALUE(TRIM(SUBSTITUTE(BL8,CHAR(160),""))),0)) &gt; (IFERROR(VALUE(TRIM(SUBSTITUTE(BI8,CHAR(160),""))),0)),
        "KO : Le montant retenu TTC est supérieur au montant raisonnable TTC. Merci de revoir la ligne de dépense ou plafonner son montant.",
        (IFERROR(VALUE(TRIM(SUBSTITUTE(BJ8,CHAR(160),""))),0)) &gt; (IFERROR(VALUE(TRIM(SUBSTITUTE(BG8,CHAR(160),""))),0)),
        "Attention : Le montant retenu HT est supérieur au montant HT raisonnable. Merci de revoir la ligne de dépense, plafonner son montant, ou justifier la reventillation HT / TVA.",
ROUND(IFERROR(VALUE(TRIM(SUBSTITUTE(BH8,CHAR(160),""))),0),2)&gt;
ROUND(IFERROR(VALUE(TRIM(SUBSTITUTE(BK8,CHAR(160),""))),0),2),
"Attention : Le montant TVA retenu est supérieur au montant TVA raisonnable. Merci de revoir la ligne de dépense, plafonner son montant, ou justifier la reventillation HT / TVA.",
ROUND(IFERROR(VALUE(TRIM(SUBSTITUTE(BJ8,CHAR(160),""))),0),2)&gt;
ROUND(IFERROR(VALUE(TRIM(SUBSTITUTE(MIN(P8,U8,Z8),CHAR(160),""))),0),2),
"Attention : Le devis retenu n'est pas le moins cher. Une justification de la part du porteur est nécessaire.",
ROUND(IFERROR(VALUE(TRIM(SUBSTITUTE(BJ8,CHAR(160),""))),0),2)=0,
"Attention : montant présenté entièrement écarté",
        (IFERROR(VALUE(TRIM(SUBSTITUTE(BL8,CHAR(160),""))),0))=0,
        "",
        (IFERROR(VALUE(TRIM(SUBSTITUTE(BI8,CHAR(160),""))),0))=(IFERROR(VALUE(TRIM(SUBSTITUTE(BL8,CHAR(160),""))),0)),
        "OK",
        (IFERROR(VALUE(TRIM(SUBSTITUTE(BI8,CHAR(160),""))),0))&gt;(IFERROR(VALUE(TRIM(SUBSTITUTE(BL8,CHAR(160),""))),0)),
        " OK : Montant instruit inférieur au montant raisonnable.",
        TRUE,
        ""
    )
)</f>
        <v/>
      </c>
      <c r="BO8" s="29" t="str" cm="1">
        <f t="array" ref="BO8">IF(OR(BL8="",BI8="",BJ8="",BG8="",BK8="",BH8=""),"",_xlfn.IFS(
ROUND(IFERROR(VALUE(TRIM(SUBSTITUTE(BL8,CHAR(160),""))),0),2)&gt;
ROUND(IFERROR(VALUE(TRIM(SUBSTITUTE(BI8,CHAR(160),""))),0),2),
"KO : Le montant retenu TTC est supérieur au montant raisonnable TTC. Merci de revoir la ligne de dépense ou plafonner son montant.",
ROUND(IFERROR(VALUE(TRIM(SUBSTITUTE(BJ8,CHAR(160),""))),0),2)&gt;
ROUND(IFERROR(VALUE(TRIM(SUBSTITUTE(BG8,CHAR(160),""))),0),2),
"Attention : Le montant retenu HT est supérieur au montant HT raisonnable. Merci de revoir la ligne de dépense, plafonner son montant, ou justifier la reventillation HT / TVA.",
ROUND(IFERROR(VALUE(TRIM(SUBSTITUTE(BK8,CHAR(160),""))),0),2)&gt;
ROUND(IFERROR(VALUE(TRIM(SUBSTITUTE(BH8,CHAR(160),""))),0),2),
"Attention : Le montant TVA retenu est supérieur au montant TVA raisonnable. Merci de revoir la ligne de dépense, plafonner son montant, ou justifier la reventillation HT / TVA.",
ROUND(IFERROR(VALUE(TRIM(SUBSTITUTE(BL8,CHAR(160),""))),0),2)&gt;
ROUND(IFERROR(VALUE(TRIM(SUBSTITUTE(MIN(P8,U8,Z8),CHAR(160),""))),0),2),
"Attention : Le devis retenu n'est pas le moins cher. Une justification de la part du porteur est nécessaire.",
ROUND(IFERROR(VALUE(TRIM(SUBSTITUTE(BL8,CHAR(160),""))),0),2)=0,
"Attention : montant présenté entièrement écarté",
ROUND(IFERROR(VALUE(TRIM(SUBSTITUTE(BI8,CHAR(160),""))),0),2)=
ROUND(IFERROR(VALUE(TRIM(SUBSTITUTE(BL8,CHAR(160),""))),0),2),
"OK",
ROUND(IFERROR(VALUE(TRIM(SUBSTITUTE(BI8,CHAR(160),""))),0),2)&gt;
ROUND(IFERROR(VALUE(TRIM(SUBSTITUTE(BL8,CHAR(160),""))),0),2),
" OK : Montant instruit inférieur au montant raisonnable.",
TRUE,""
))</f>
        <v/>
      </c>
      <c r="BP8" s="80">
        <f t="shared" ref="BP8:BR9" si="1">IF(OR(AB8="",BJ8=""),"",(IFERROR(VALUE(TRIM(SUBSTITUTE(AB8,CHAR(160),""))),0))-(IFERROR(VALUE(TRIM(SUBSTITUTE(BJ8,CHAR(160),""))),0)))</f>
        <v>0</v>
      </c>
      <c r="BQ8" s="80">
        <f t="shared" si="1"/>
        <v>0</v>
      </c>
      <c r="BR8" s="80">
        <f t="shared" si="1"/>
        <v>4231.5</v>
      </c>
    </row>
    <row r="9" spans="1:70" s="4" customFormat="1" ht="16" customHeight="1">
      <c r="A9" s="82">
        <v>1</v>
      </c>
      <c r="B9" s="83"/>
      <c r="C9" s="84">
        <v>1</v>
      </c>
      <c r="D9" s="83" t="s">
        <v>113</v>
      </c>
      <c r="E9" s="83" t="s">
        <v>30</v>
      </c>
      <c r="F9" s="83"/>
      <c r="G9" s="83"/>
      <c r="H9" s="132"/>
      <c r="I9" s="727"/>
      <c r="J9" s="727"/>
      <c r="K9" s="735"/>
      <c r="L9" s="643"/>
      <c r="M9" s="554"/>
      <c r="N9" s="640">
        <v>15000</v>
      </c>
      <c r="O9" s="641">
        <v>0</v>
      </c>
      <c r="P9" s="660">
        <f>IF(OR(N9="", O9=""), "", IFERROR(VALUE(TRIM(SUBSTITUTE(N9,CHAR(160),""))),0) + IFERROR(VALUE(TRIM(SUBSTITUTE(O9,CHAR(160),""))),0))</f>
        <v>15000</v>
      </c>
      <c r="Q9" s="663"/>
      <c r="R9" s="554"/>
      <c r="S9" s="641"/>
      <c r="T9" s="641"/>
      <c r="U9" s="660" t="str">
        <f>IF(OR(S9="", T9=""), "", IFERROR(VALUE(TRIM(SUBSTITUTE(S9,CHAR(160),""))),0) + IFERROR(VALUE(TRIM(SUBSTITUTE(T9,CHAR(160),""))),0))</f>
        <v/>
      </c>
      <c r="V9" s="680"/>
      <c r="W9" s="554"/>
      <c r="X9" s="641"/>
      <c r="Y9" s="641"/>
      <c r="Z9" s="721" t="str">
        <f>IF(OR(X9="", Y9=""), "", IFERROR(VALUE(TRIM(SUBSTITUTE(X9,CHAR(160),""))),0) + IFERROR(VALUE(TRIM(SUBSTITUTE(Y9,CHAR(160),""))),0))</f>
        <v/>
      </c>
      <c r="AA9" s="87" t="s">
        <v>123</v>
      </c>
      <c r="AB9" s="88" cm="1">
        <f t="array" ref="AB9">IF((_xlfn.IFS(TRIM(SUBSTITUTE(AA9,CHAR(160),""))="Devis 1",IFERROR(VALUE(TRIM(SUBSTITUTE(N9,CHAR(160),""))),0),TRIM(SUBSTITUTE(AA9,CHAR(160),""))="Devis 2",IFERROR(VALUE(TRIM(SUBSTITUTE(S9,CHAR(160),""))),0),TRIM(SUBSTITUTE(AA9,CHAR(160),""))="Devis 3",IFERROR(VALUE(TRIM(SUBSTITUTE(X9,CHAR(160),""))),0),TRUE,0)*IFERROR(VALUE(TRIM(SUBSTITUTE(C9,CHAR(160),""))),0))=0,"",_xlfn.IFS(TRIM(SUBSTITUTE(AA9,CHAR(160),""))="Devis 1",IFERROR(VALUE(TRIM(SUBSTITUTE(N9,CHAR(160),""))),0),TRIM(SUBSTITUTE(AA9,CHAR(160),""))="Devis 2",IFERROR(VALUE(TRIM(SUBSTITUTE(S9,CHAR(160),""))),0),TRIM(SUBSTITUTE(AA9,CHAR(160),""))="Devis 3",IFERROR(VALUE(TRIM(SUBSTITUTE(X9,CHAR(160),""))),0),TRUE,0)*IFERROR(VALUE(TRIM(SUBSTITUTE(C9,CHAR(160),""))),0))</f>
        <v>15000</v>
      </c>
      <c r="AC9" s="89" cm="1">
        <f t="array" ref="AC9">IF(ROUND((_xlfn.IFS(TRIM(SUBSTITUTE(AA9,CHAR(160),""))="Devis 1",IFERROR(VALUE(TRIM(SUBSTITUTE(O9,CHAR(160),""))),0),TRIM(SUBSTITUTE(AA9,CHAR(160),""))="Devis 2",IFERROR(VALUE(TRIM(SUBSTITUTE(T9,CHAR(160),""))),0),TRIM(SUBSTITUTE(AA9,CHAR(160),""))="Devis 3",IFERROR(VALUE(TRIM(SUBSTITUTE(Y9,CHAR(160),""))),0),TRUE,0)*IFERROR(VALUE(TRIM(SUBSTITUTE(C9,CHAR(160),""))),0)),2)=0,IF(AB9&lt;&gt;"",0,""),ROUND((_xlfn.IFS(TRIM(SUBSTITUTE(AA9,CHAR(160),""))="Devis 1",IFERROR(VALUE(TRIM(SUBSTITUTE(O9,CHAR(160),""))),0),TRIM(SUBSTITUTE(AA9,CHAR(160),""))="Devis 2",IFERROR(VALUE(TRIM(SUBSTITUTE(T9,CHAR(160),""))),0),TRIM(SUBSTITUTE(AA9,CHAR(160),""))="Devis 3",IFERROR(VALUE(TRIM(SUBSTITUTE(Y9,CHAR(160),""))),0),TRUE,0)*IFERROR(VALUE(TRIM(SUBSTITUTE(C9,CHAR(160),""))),0)),2))</f>
        <v>0</v>
      </c>
      <c r="AD9" s="90">
        <f>IF(OR(AB9="", AC9=""), "", IFERROR(VALUE(TRIM(SUBSTITUTE(AB9,CHAR(160),""))),0) + IFERROR(VALUE(TRIM(SUBSTITUTE(AC9,CHAR(160),""))),0))</f>
        <v>15000</v>
      </c>
      <c r="AE9" s="91"/>
      <c r="AF9" s="148" t="str">
        <f>IF(B9="","",B9)</f>
        <v/>
      </c>
      <c r="AG9" s="148">
        <f t="shared" ref="AG9:AR9" si="2">IF(C9="","",C9)</f>
        <v>1</v>
      </c>
      <c r="AH9" s="148" t="str">
        <f t="shared" si="2"/>
        <v>Non</v>
      </c>
      <c r="AI9" s="148" t="str">
        <f t="shared" si="2"/>
        <v>Investissements forêt-bois</v>
      </c>
      <c r="AJ9" s="148" t="str">
        <f t="shared" si="2"/>
        <v/>
      </c>
      <c r="AK9" s="148" t="str">
        <f t="shared" si="2"/>
        <v/>
      </c>
      <c r="AL9" s="148" t="str">
        <f t="shared" si="2"/>
        <v/>
      </c>
      <c r="AM9" s="148" t="str">
        <f t="shared" si="2"/>
        <v/>
      </c>
      <c r="AN9" s="729" t="str">
        <f t="shared" si="2"/>
        <v/>
      </c>
      <c r="AO9" s="569" t="str">
        <f t="shared" si="2"/>
        <v/>
      </c>
      <c r="AP9" s="564" t="str">
        <f t="shared" si="2"/>
        <v/>
      </c>
      <c r="AQ9" s="555" t="str">
        <f t="shared" si="2"/>
        <v/>
      </c>
      <c r="AR9" s="555">
        <f t="shared" si="2"/>
        <v>15000</v>
      </c>
      <c r="AS9" s="593">
        <f>IF(O9="","",O9)</f>
        <v>0</v>
      </c>
      <c r="AT9" s="660">
        <f>IF(OR(AR9="",AS9=""),"",IFERROR(VALUE(TRIM(SUBSTITUTE(AR9,CHAR(160),""))),0)+IFERROR(VALUE(TRIM(SUBSTITUTE(AS9,CHAR(160),""))),0))</f>
        <v>15000</v>
      </c>
      <c r="AU9" s="671" t="str">
        <f>IF(Q9="","",Q9)</f>
        <v/>
      </c>
      <c r="AV9" s="593" t="str">
        <f t="shared" ref="AV9:AZ9" si="3">IF(R9="","",R9)</f>
        <v/>
      </c>
      <c r="AW9" s="593" t="str">
        <f t="shared" si="3"/>
        <v/>
      </c>
      <c r="AX9" s="593" t="str">
        <f t="shared" si="3"/>
        <v/>
      </c>
      <c r="AY9" s="764" t="str">
        <f t="shared" ref="AY9" si="4">IF(OR(AW9="",AX9=""),"",IFERROR(VALUE(TRIM(SUBSTITUTE(AW9,CHAR(160),""))),0)+IFERROR(VALUE(TRIM(SUBSTITUTE(AX9,CHAR(160),""))),0))</f>
        <v/>
      </c>
      <c r="AZ9" s="693" t="str">
        <f t="shared" si="3"/>
        <v/>
      </c>
      <c r="BA9" s="593" t="str">
        <f t="shared" ref="BA9" si="5">IF(W9="","",W9)</f>
        <v/>
      </c>
      <c r="BB9" s="593" t="str">
        <f t="shared" ref="BB9" si="6">IF(X9="","",X9)</f>
        <v/>
      </c>
      <c r="BC9" s="593" t="str">
        <f t="shared" ref="BC9" si="7">IF(Y9="","",Y9)</f>
        <v/>
      </c>
      <c r="BD9" s="694" t="str">
        <f t="shared" ref="BD9" si="8">IF(OR(BB9="",BC9=""),"",IFERROR(VALUE(TRIM(SUBSTITUTE(BB9,CHAR(160),""))),0)+IFERROR(VALUE(TRIM(SUBSTITUTE(BC9,CHAR(160),""))),0))</f>
        <v/>
      </c>
      <c r="BE9" s="558" t="str">
        <f>IF(AA9="","",AA9)</f>
        <v>Devis 1</v>
      </c>
      <c r="BF9" s="83"/>
      <c r="BG9" s="92">
        <f>IF(AI9="","",
IF(
AND(
IFERROR(VALUE(TRIM(SUBSTITUTE(AR9,CHAR(160),""))),0)=0,
IFERROR(VALUE(TRIM(SUBSTITUTE(AW9,CHAR(160),""))),0)=0,
IFERROR(VALUE(TRIM(SUBSTITUTE(BB9,CHAR(160),""))),0)=0
),
0,
IF(
1.15*
MIN(
IF(IFERROR(VALUE(TRIM(SUBSTITUTE(AR9,CHAR(160),""))),0)=0,1E+30,IFERROR(VALUE(TRIM(SUBSTITUTE(AR9,CHAR(160),""))),0)),
IF(IFERROR(VALUE(TRIM(SUBSTITUTE(AW9,CHAR(160),""))),0)=0,1E+30,IFERROR(VALUE(TRIM(SUBSTITUTE(AW9,CHAR(160),""))),0)),
IF(IFERROR(VALUE(TRIM(SUBSTITUTE(BB9,CHAR(160),""))),0)=0,1E+30,IFERROR(VALUE(TRIM(SUBSTITUTE(BB9,CHAR(160),""))),0))
)
*IFERROR(VALUE(TRIM(SUBSTITUTE(AG9,CHAR(160),""))),0)
=0,
0,
1.15*
MIN(
IF(IFERROR(VALUE(TRIM(SUBSTITUTE(AR9,CHAR(160),""))),0)=0,1E+30,IFERROR(VALUE(TRIM(SUBSTITUTE(AR9,CHAR(160),""))),0)),
IF(IFERROR(VALUE(TRIM(SUBSTITUTE(AW9,CHAR(160),""))),0)=0,1E+30,IFERROR(VALUE(TRIM(SUBSTITUTE(AW9,CHAR(160),""))),0)),
IF(IFERROR(VALUE(TRIM(SUBSTITUTE(BB9,CHAR(160),""))),0)=0,1E+30,IFERROR(VALUE(TRIM(SUBSTITUTE(BB9,CHAR(160),""))),0))
)
*IFERROR(VALUE(TRIM(SUBSTITUTE(AG9,CHAR(160),""))),0)
)
)
)</f>
        <v>17250</v>
      </c>
      <c r="BH9" s="92"/>
      <c r="BI9" s="93" t="str">
        <f>IF(OR(BG9="", BH9=""), "", IFERROR(VALUE(TRIM(SUBSTITUTE(BG9,CHAR(160),""))),0) + IFERROR(VALUE(TRIM(SUBSTITUTE(BH9,CHAR(160),""))),0))</f>
        <v/>
      </c>
      <c r="BJ9" s="93" cm="1">
        <f t="array" ref="BJ9">IF($AG9="","",
_xlfn.IFS(
$BE9="Devis 1",
IF(ISBLANK(AR9),"",IFERROR(VALUE(TRIM(SUBSTITUTE(AR9,CHAR(160),""))),0)*IFERROR(VALUE(TRIM(SUBSTITUTE($AG9,CHAR(160),""))),0)),
$BE9="Devis 2",
IF(ISBLANK(AW9),"",IFERROR(VALUE(TRIM(SUBSTITUTE(AW9,CHAR(160),""))),0)*IFERROR(VALUE(TRIM(SUBSTITUTE($AG9,CHAR(160),""))),0)),
$BE9="Devis 3",
IF(ISBLANK(BB9),"",IFERROR(VALUE(TRIM(SUBSTITUTE(BB9,CHAR(160),""))),0)*IFERROR(VALUE(TRIM(SUBSTITUTE($AG9,CHAR(160),""))),0)),
TRUE,0
)
)</f>
        <v>15000</v>
      </c>
      <c r="BK9" s="93" cm="1">
        <f t="array" ref="BK9">IF($AG9="","",
_xlfn.IFS(
$BE9="Devis 1",
IF(ISBLANK(AS9),"",IFERROR(VALUE(TRIM(SUBSTITUTE(AS9,CHAR(160),""))),0)*IFERROR(VALUE(TRIM(SUBSTITUTE($AG9,CHAR(160),""))),0)),
$BE9="Devis 2",
IF(ISBLANK(AX9),"",IFERROR(VALUE(TRIM(SUBSTITUTE(AX9,CHAR(160),""))),0)*IFERROR(VALUE(TRIM(SUBSTITUTE($AG9,CHAR(160),""))),0)),
$BE9="Devis 3",
IF(ISBLANK(BC9),"",IFERROR(VALUE(TRIM(SUBSTITUTE(BC9,CHAR(160),""))),0)*IFERROR(VALUE(TRIM(SUBSTITUTE($AG9,CHAR(160),""))),0)),
TRUE,0
)
)</f>
        <v>0</v>
      </c>
      <c r="BL9" s="93">
        <f>IF(OR(BJ9="", BK9=""), "", IFERROR(VALUE(TRIM(SUBSTITUTE(BJ9,CHAR(160),""))),0) + IFERROR(VALUE(TRIM(SUBSTITUTE(BK9,CHAR(160),""))),0))</f>
        <v>15000</v>
      </c>
      <c r="BM9" s="83"/>
      <c r="BN9" s="43" t="str" cm="1">
        <f t="array" ref="BN9">IF(OR(BL9="",BI9="",BJ9="",BG9=""),"",
    _xlfn.IFS(
        (IFERROR(VALUE(TRIM(SUBSTITUTE(BL9,CHAR(160),""))),0)) &gt; (IFERROR(VALUE(TRIM(SUBSTITUTE(BI9,CHAR(160),""))),0)),
        "KO : Le montant retenu TTC est supérieur au montant raisonnable TTC. Merci de revoir la ligne de dépense ou plafonner son montant.",
        (IFERROR(VALUE(TRIM(SUBSTITUTE(BJ9,CHAR(160),""))),0)) &gt; (IFERROR(VALUE(TRIM(SUBSTITUTE(BG9,CHAR(160),""))),0)),
        "Attention : Le montant retenu HT est supérieur au montant HT raisonnable. Merci de revoir la ligne de dépense, plafonner son montant, ou justifier la reventillation HT / TVA.",
ROUND(IFERROR(VALUE(TRIM(SUBSTITUTE(BH9,CHAR(160),""))),0),2)&gt;
ROUND(IFERROR(VALUE(TRIM(SUBSTITUTE(BK9,CHAR(160),""))),0),2),
"Attention : Le montant TVA retenu est supérieur au montant TVA raisonnable. Merci de revoir la ligne de dépense, plafonner son montant, ou justifier la reventillation HT / TVA.",
ROUND(IFERROR(VALUE(TRIM(SUBSTITUTE(BJ9,CHAR(160),""))),0),2)&gt;
ROUND(IFERROR(VALUE(TRIM(SUBSTITUTE(MIN(P9,U9,Z9),CHAR(160),""))),0),2),
"Attention : Le devis retenu n'est pas le moins cher. Une justification de la part du porteur est nécessaire.",
ROUND(IFERROR(VALUE(TRIM(SUBSTITUTE(BJ9,CHAR(160),""))),0),2)=0,
"Attention : montant présenté entièrement écarté",
        (IFERROR(VALUE(TRIM(SUBSTITUTE(BL9,CHAR(160),""))),0))=0,
        "",
        (IFERROR(VALUE(TRIM(SUBSTITUTE(BI9,CHAR(160),""))),0))=(IFERROR(VALUE(TRIM(SUBSTITUTE(BL9,CHAR(160),""))),0)),
        "OK",
        (IFERROR(VALUE(TRIM(SUBSTITUTE(BI9,CHAR(160),""))),0))&gt;(IFERROR(VALUE(TRIM(SUBSTITUTE(BL9,CHAR(160),""))),0)),
        " OK : Montant instruit inférieur au montant raisonnable.",
        TRUE,
        ""
    )
)</f>
        <v/>
      </c>
      <c r="BO9" s="43" t="str" cm="1">
        <f t="array" ref="BO9">IF(OR(BL9="",AD9="",BJ9="",AB9="",BK9="",AC9=""),"",_xlfn.IFS(
ROUND(IFERROR(VALUE(TRIM(SUBSTITUTE(BL9,CHAR(160),""))),0),2)&gt;
ROUND(IFERROR(VALUE(TRIM(SUBSTITUTE(AD9,CHAR(160),""))),0),2),
"KO : Le montant retenu TTC est supérieur au montant présenté TTC. Merci de revoir la ligne de dépense ou plafonner son montant.",
ROUND(IFERROR(VALUE(TRIM(SUBSTITUTE(BJ9,CHAR(160),""))),0),2)&gt;
ROUND(IFERROR(VALUE(TRIM(SUBSTITUTE(AB9,CHAR(160),""))),0),2),
"Attention : Le montant retenu HT est supérieur au montant HT présenté. Merci de revoir la ligne de dépense, plafonner son montant, ou justifier la reventillation HT / TVA.",
ROUND(IFERROR(VALUE(TRIM(SUBSTITUTE(BK9,CHAR(160),""))),0),2)&gt;
ROUND(IFERROR(VALUE(TRIM(SUBSTITUTE(AC9,CHAR(160),""))),0),2),
"Attention : Le montant TVA retenu est supérieur au montant TVA présenté. Merci de revoir la ligne de dépense, plafonner son montant, ou justifier la reventillation HT / TVA.",
ROUND(IFERROR(VALUE(TRIM(SUBSTITUTE(AD9,CHAR(160),""))),0),2)=0,
"",
ROUND(IFERROR(VALUE(TRIM(SUBSTITUTE(BL9,CHAR(160),""))),0),2)=
ROUND(IFERROR(VALUE(TRIM(SUBSTITUTE(AD9,CHAR(160),""))),0),2),
"OK",
ROUND(IFERROR(VALUE(TRIM(SUBSTITUTE(BL9,CHAR(160),""))),0),2)=0,
"Attention : Montant présenté entièrement rejeté.",
ROUND(IFERROR(VALUE(TRIM(SUBSTITUTE(BL9,CHAR(160),""))),0),2)&lt;
ROUND(IFERROR(VALUE(TRIM(SUBSTITUTE(AD9,CHAR(160),""))),0),2),
"Attention : Montant présenté partiellement rejeté.",
TRUE,""
))</f>
        <v>OK</v>
      </c>
      <c r="BP9" s="92">
        <f t="shared" si="1"/>
        <v>0</v>
      </c>
      <c r="BQ9" s="92">
        <f t="shared" si="1"/>
        <v>0</v>
      </c>
      <c r="BR9" s="92">
        <f t="shared" si="1"/>
        <v>0</v>
      </c>
    </row>
    <row r="10" spans="1:70" s="4" customFormat="1" ht="16">
      <c r="A10" s="82">
        <v>2</v>
      </c>
      <c r="B10" s="83"/>
      <c r="C10" s="84"/>
      <c r="D10" s="84"/>
      <c r="E10" s="83"/>
      <c r="F10" s="83"/>
      <c r="G10" s="83"/>
      <c r="H10" s="132"/>
      <c r="I10" s="727"/>
      <c r="J10" s="554"/>
      <c r="K10" s="735"/>
      <c r="L10" s="643"/>
      <c r="M10" s="554"/>
      <c r="N10" s="640"/>
      <c r="O10" s="641"/>
      <c r="P10" s="660" t="str">
        <f t="shared" ref="P10:P73" si="9">IF(OR(N10="", O10=""), "", IFERROR(VALUE(TRIM(SUBSTITUTE(N10,CHAR(160),""))),0) + IFERROR(VALUE(TRIM(SUBSTITUTE(O10,CHAR(160),""))),0))</f>
        <v/>
      </c>
      <c r="Q10" s="663"/>
      <c r="R10" s="554"/>
      <c r="S10" s="641"/>
      <c r="T10" s="641"/>
      <c r="U10" s="660" t="str">
        <f t="shared" ref="U10:U73" si="10">IF(OR(S10="", T10=""), "", IFERROR(VALUE(TRIM(SUBSTITUTE(S10,CHAR(160),""))),0) + IFERROR(VALUE(TRIM(SUBSTITUTE(T10,CHAR(160),""))),0))</f>
        <v/>
      </c>
      <c r="V10" s="680"/>
      <c r="W10" s="554"/>
      <c r="X10" s="641"/>
      <c r="Y10" s="641"/>
      <c r="Z10" s="721" t="str">
        <f t="shared" ref="Z10:Z73" si="11">IF(OR(X10="", Y10=""), "", IFERROR(VALUE(TRIM(SUBSTITUTE(X10,CHAR(160),""))),0) + IFERROR(VALUE(TRIM(SUBSTITUTE(Y10,CHAR(160),""))),0))</f>
        <v/>
      </c>
      <c r="AA10" s="87"/>
      <c r="AB10" s="88" t="str" cm="1">
        <f t="array" ref="AB10">IF((_xlfn.IFS(TRIM(SUBSTITUTE(AA10,CHAR(160),""))="Devis 1",IFERROR(VALUE(TRIM(SUBSTITUTE(N10,CHAR(160),""))),0),TRIM(SUBSTITUTE(AA10,CHAR(160),""))="Devis 2",IFERROR(VALUE(TRIM(SUBSTITUTE(S10,CHAR(160),""))),0),TRIM(SUBSTITUTE(AA10,CHAR(160),""))="Devis 3",IFERROR(VALUE(TRIM(SUBSTITUTE(X10,CHAR(160),""))),0),TRUE,0)*IFERROR(VALUE(TRIM(SUBSTITUTE(C10,CHAR(160),""))),0))=0,"",_xlfn.IFS(TRIM(SUBSTITUTE(AA10,CHAR(160),""))="Devis 1",IFERROR(VALUE(TRIM(SUBSTITUTE(N10,CHAR(160),""))),0),TRIM(SUBSTITUTE(AA10,CHAR(160),""))="Devis 2",IFERROR(VALUE(TRIM(SUBSTITUTE(S10,CHAR(160),""))),0),TRIM(SUBSTITUTE(AA10,CHAR(160),""))="Devis 3",IFERROR(VALUE(TRIM(SUBSTITUTE(X10,CHAR(160),""))),0),TRUE,0)*IFERROR(VALUE(TRIM(SUBSTITUTE(C10,CHAR(160),""))),0))</f>
        <v/>
      </c>
      <c r="AC10" s="89" t="str" cm="1">
        <f t="array" ref="AC10">IF(ROUND((_xlfn.IFS(TRIM(SUBSTITUTE(AA10,CHAR(160),""))="Devis 1",IFERROR(VALUE(TRIM(SUBSTITUTE(O10,CHAR(160),""))),0),TRIM(SUBSTITUTE(AA10,CHAR(160),""))="Devis 2",IFERROR(VALUE(TRIM(SUBSTITUTE(T10,CHAR(160),""))),0),TRIM(SUBSTITUTE(AA10,CHAR(160),""))="Devis 3",IFERROR(VALUE(TRIM(SUBSTITUTE(Y10,CHAR(160),""))),0),TRUE,0)*IFERROR(VALUE(TRIM(SUBSTITUTE(C10,CHAR(160),""))),0)),2)=0,IF(AB10&lt;&gt;"",0,""),ROUND((_xlfn.IFS(TRIM(SUBSTITUTE(AA10,CHAR(160),""))="Devis 1",IFERROR(VALUE(TRIM(SUBSTITUTE(O10,CHAR(160),""))),0),TRIM(SUBSTITUTE(AA10,CHAR(160),""))="Devis 2",IFERROR(VALUE(TRIM(SUBSTITUTE(T10,CHAR(160),""))),0),TRIM(SUBSTITUTE(AA10,CHAR(160),""))="Devis 3",IFERROR(VALUE(TRIM(SUBSTITUTE(Y10,CHAR(160),""))),0),TRUE,0)*IFERROR(VALUE(TRIM(SUBSTITUTE(C10,CHAR(160),""))),0)),2))</f>
        <v/>
      </c>
      <c r="AD10" s="90" t="str">
        <f t="shared" ref="AD10:AD73" si="12">IF(OR(AB10="", AC10=""), "", IFERROR(VALUE(TRIM(SUBSTITUTE(AB10,CHAR(160),""))),0) + IFERROR(VALUE(TRIM(SUBSTITUTE(AC10,CHAR(160),""))),0))</f>
        <v/>
      </c>
      <c r="AE10" s="91"/>
      <c r="AF10" s="148" t="str">
        <f t="shared" ref="AF10:AF73" si="13">IF(B10="","",B10)</f>
        <v/>
      </c>
      <c r="AG10" s="148" t="str">
        <f t="shared" ref="AG10:AG73" si="14">IF(C10="","",C10)</f>
        <v/>
      </c>
      <c r="AH10" s="148" t="str">
        <f t="shared" ref="AH10:AH73" si="15">IF(D10="","",D10)</f>
        <v/>
      </c>
      <c r="AI10" s="148" t="str">
        <f t="shared" ref="AI10:AI73" si="16">IF(E10="","",E10)</f>
        <v/>
      </c>
      <c r="AJ10" s="148" t="str">
        <f t="shared" ref="AJ10:AJ73" si="17">IF(F10="","",F10)</f>
        <v/>
      </c>
      <c r="AK10" s="148" t="str">
        <f t="shared" ref="AK10:AK73" si="18">IF(G10="","",G10)</f>
        <v/>
      </c>
      <c r="AL10" s="148" t="str">
        <f t="shared" ref="AL10:AL73" si="19">IF(H10="","",H10)</f>
        <v/>
      </c>
      <c r="AM10" s="148" t="str">
        <f t="shared" ref="AM10:AM73" si="20">IF(I10="","",I10)</f>
        <v/>
      </c>
      <c r="AN10" s="729" t="str">
        <f t="shared" ref="AN10:AN73" si="21">IF(J10="","",J10)</f>
        <v/>
      </c>
      <c r="AO10" s="569" t="str">
        <f t="shared" ref="AO10:AO73" si="22">IF(K10="","",K10)</f>
        <v/>
      </c>
      <c r="AP10" s="564" t="str">
        <f t="shared" ref="AP10:AP73" si="23">IF(L10="","",L10)</f>
        <v/>
      </c>
      <c r="AQ10" s="555" t="str">
        <f t="shared" ref="AQ10:AQ73" si="24">IF(M10="","",M10)</f>
        <v/>
      </c>
      <c r="AR10" s="555" t="str">
        <f t="shared" ref="AR10:AR73" si="25">IF(N10="","",N10)</f>
        <v/>
      </c>
      <c r="AS10" s="593" t="str">
        <f t="shared" ref="AS10:AS73" si="26">IF(O10="","",O10)</f>
        <v/>
      </c>
      <c r="AT10" s="660" t="str">
        <f t="shared" ref="AT10:AT73" si="27">IF(OR(AR10="",AS10=""),"",IFERROR(VALUE(TRIM(SUBSTITUTE(AR10,CHAR(160),""))),0)+IFERROR(VALUE(TRIM(SUBSTITUTE(AS10,CHAR(160),""))),0))</f>
        <v/>
      </c>
      <c r="AU10" s="671" t="str">
        <f t="shared" ref="AU10:AU73" si="28">IF(Q10="","",Q10)</f>
        <v/>
      </c>
      <c r="AV10" s="593" t="str">
        <f t="shared" ref="AV10:AV73" si="29">IF(R10="","",R10)</f>
        <v/>
      </c>
      <c r="AW10" s="593" t="str">
        <f t="shared" ref="AW10:AW73" si="30">IF(S10="","",S10)</f>
        <v/>
      </c>
      <c r="AX10" s="593" t="str">
        <f t="shared" ref="AX10:AX73" si="31">IF(T10="","",T10)</f>
        <v/>
      </c>
      <c r="AY10" s="764" t="str">
        <f t="shared" ref="AY10:AY73" si="32">IF(OR(AW10="",AX10=""),"",IFERROR(VALUE(TRIM(SUBSTITUTE(AW10,CHAR(160),""))),0)+IFERROR(VALUE(TRIM(SUBSTITUTE(AX10,CHAR(160),""))),0))</f>
        <v/>
      </c>
      <c r="AZ10" s="693" t="str">
        <f t="shared" ref="AZ10:AZ73" si="33">IF(V10="","",V10)</f>
        <v/>
      </c>
      <c r="BA10" s="593" t="str">
        <f t="shared" ref="BA10:BA73" si="34">IF(W10="","",W10)</f>
        <v/>
      </c>
      <c r="BB10" s="593" t="str">
        <f t="shared" ref="BB10:BB73" si="35">IF(X10="","",X10)</f>
        <v/>
      </c>
      <c r="BC10" s="593" t="str">
        <f t="shared" ref="BC10:BC73" si="36">IF(Y10="","",Y10)</f>
        <v/>
      </c>
      <c r="BD10" s="694" t="str">
        <f t="shared" ref="BD10:BD73" si="37">IF(OR(BB10="",BC10=""),"",IFERROR(VALUE(TRIM(SUBSTITUTE(BB10,CHAR(160),""))),0)+IFERROR(VALUE(TRIM(SUBSTITUTE(BC10,CHAR(160),""))),0))</f>
        <v/>
      </c>
      <c r="BE10" s="558" t="str">
        <f t="shared" ref="BE10:BE73" si="38">IF(AA10="","",AA10)</f>
        <v/>
      </c>
      <c r="BF10" s="83"/>
      <c r="BG10" s="92" t="str">
        <f t="shared" ref="BG10:BG73" si="39">IF(AI10="","",
IF(
AND(
IFERROR(VALUE(TRIM(SUBSTITUTE(AR10,CHAR(160),""))),0)=0,
IFERROR(VALUE(TRIM(SUBSTITUTE(AW10,CHAR(160),""))),0)=0,
IFERROR(VALUE(TRIM(SUBSTITUTE(BB10,CHAR(160),""))),0)=0
),
0,
IF(
1.15*
MIN(
IF(IFERROR(VALUE(TRIM(SUBSTITUTE(AR10,CHAR(160),""))),0)=0,1E+30,IFERROR(VALUE(TRIM(SUBSTITUTE(AR10,CHAR(160),""))),0)),
IF(IFERROR(VALUE(TRIM(SUBSTITUTE(AW10,CHAR(160),""))),0)=0,1E+30,IFERROR(VALUE(TRIM(SUBSTITUTE(AW10,CHAR(160),""))),0)),
IF(IFERROR(VALUE(TRIM(SUBSTITUTE(BB10,CHAR(160),""))),0)=0,1E+30,IFERROR(VALUE(TRIM(SUBSTITUTE(BB10,CHAR(160),""))),0))
)
*IFERROR(VALUE(TRIM(SUBSTITUTE(AG10,CHAR(160),""))),0)
=0,
0,
1.15*
MIN(
IF(IFERROR(VALUE(TRIM(SUBSTITUTE(AR10,CHAR(160),""))),0)=0,1E+30,IFERROR(VALUE(TRIM(SUBSTITUTE(AR10,CHAR(160),""))),0)),
IF(IFERROR(VALUE(TRIM(SUBSTITUTE(AW10,CHAR(160),""))),0)=0,1E+30,IFERROR(VALUE(TRIM(SUBSTITUTE(AW10,CHAR(160),""))),0)),
IF(IFERROR(VALUE(TRIM(SUBSTITUTE(BB10,CHAR(160),""))),0)=0,1E+30,IFERROR(VALUE(TRIM(SUBSTITUTE(BB10,CHAR(160),""))),0))
)
*IFERROR(VALUE(TRIM(SUBSTITUTE(AG10,CHAR(160),""))),0)
)
)
)</f>
        <v/>
      </c>
      <c r="BH10" s="92" t="str">
        <f t="shared" ref="BH10:BH73" si="40">IF(AI10="","",
IF(
AND(
IFERROR(VALUE(TRIM(SUBSTITUTE(AS10,CHAR(160),""))),0)=0,
IFERROR(VALUE(TRIM(SUBSTITUTE(AX10,CHAR(160),""))),0)=0,
IFERROR(VALUE(TRIM(SUBSTITUTE(BC10,CHAR(160),""))),0)=0
),
0,
IF(
1.15*
MIN(
IF(IFERROR(VALUE(TRIM(SUBSTITUTE(AS10,CHAR(160),""))),0)=0,1E+30,IFERROR(VALUE(TRIM(SUBSTITUTE(AS10,CHAR(160),""))),0)),
IF(IFERROR(VALUE(TRIM(SUBSTITUTE(AX10,CHAR(160),""))),0)=0,1E+30,IFERROR(VALUE(TRIM(SUBSTITUTE(AX10,CHAR(160),""))),0)),
IF(IFERROR(VALUE(TRIM(SUBSTITUTE(BC10,CHAR(160),""))),0)=0,1E+30,IFERROR(VALUE(TRIM(SUBSTITUTE(BC10,CHAR(160),""))),0))
)
*IFERROR(VALUE(TRIM(SUBSTITUTE(AG10,CHAR(160),""))),0)
=0,
0,
1.15*
MIN(
IF(IFERROR(VALUE(TRIM(SUBSTITUTE(AS10,CHAR(160),""))),0)=0,1E+30,IFERROR(VALUE(TRIM(SUBSTITUTE(AS10,CHAR(160),""))),0)),
IF(IFERROR(VALUE(TRIM(SUBSTITUTE(AX10,CHAR(160),""))),0)=0,1E+30,IFERROR(VALUE(TRIM(SUBSTITUTE(AX10,CHAR(160),""))),0)),
IF(IFERROR(VALUE(TRIM(SUBSTITUTE(BC10,CHAR(160),""))),0)=0,1E+30,IFERROR(VALUE(TRIM(SUBSTITUTE(BC10,CHAR(160),""))),0))
)
*IFERROR(VALUE(TRIM(SUBSTITUTE(AG10,CHAR(160),""))),0)
)
)
)</f>
        <v/>
      </c>
      <c r="BI10" s="93" t="str">
        <f t="shared" ref="BI10:BI73" si="41">IF(OR(BG10="", BH10=""), "", IFERROR(VALUE(TRIM(SUBSTITUTE(BG10,CHAR(160),""))),0) + IFERROR(VALUE(TRIM(SUBSTITUTE(BH10,CHAR(160),""))),0))</f>
        <v/>
      </c>
      <c r="BJ10" s="93" t="str" cm="1">
        <f t="array" ref="BJ10">IF($AG10="","",
_xlfn.IFS(
$BE10="Devis 1",
IF(ISBLANK(AR10),"",IFERROR(VALUE(TRIM(SUBSTITUTE(AR10,CHAR(160),""))),0)*IFERROR(VALUE(TRIM(SUBSTITUTE($AG10,CHAR(160),""))),0)),
$BE10="Devis 2",
IF(ISBLANK(AW10),"",IFERROR(VALUE(TRIM(SUBSTITUTE(AW10,CHAR(160),""))),0)*IFERROR(VALUE(TRIM(SUBSTITUTE($AG10,CHAR(160),""))),0)),
$BE10="Devis 3",
IF(ISBLANK(BB10),"",IFERROR(VALUE(TRIM(SUBSTITUTE(BB10,CHAR(160),""))),0)*IFERROR(VALUE(TRIM(SUBSTITUTE($AG10,CHAR(160),""))),0)),
TRUE,0
)
)</f>
        <v/>
      </c>
      <c r="BK10" s="93" t="str" cm="1">
        <f t="array" ref="BK10">IF($AG10="","",
_xlfn.IFS(
$BE10="Devis 1",
IF(ISBLANK(AS10),"",IFERROR(VALUE(TRIM(SUBSTITUTE(AS10,CHAR(160),""))),0)*IFERROR(VALUE(TRIM(SUBSTITUTE($AG10,CHAR(160),""))),0)),
$BE10="Devis 2",
IF(ISBLANK(AX10),"",IFERROR(VALUE(TRIM(SUBSTITUTE(AX10,CHAR(160),""))),0)*IFERROR(VALUE(TRIM(SUBSTITUTE($AG10,CHAR(160),""))),0)),
$BE10="Devis 3",
IF(ISBLANK(BC10),"",IFERROR(VALUE(TRIM(SUBSTITUTE(BC10,CHAR(160),""))),0)*IFERROR(VALUE(TRIM(SUBSTITUTE($AG10,CHAR(160),""))),0)),
TRUE,0
)
)</f>
        <v/>
      </c>
      <c r="BL10" s="93" t="str">
        <f t="shared" ref="BL10:BL73" si="42">IF(OR(BJ10="", BK10=""), "", IFERROR(VALUE(TRIM(SUBSTITUTE(BJ10,CHAR(160),""))),0) + IFERROR(VALUE(TRIM(SUBSTITUTE(BK10,CHAR(160),""))),0))</f>
        <v/>
      </c>
      <c r="BM10" s="83"/>
      <c r="BN10" s="43" t="str" cm="1">
        <f t="array" ref="BN10">IF(OR(BL10="",BI10="",BJ10="",BG10=""),"",
    _xlfn.IFS(
        (IFERROR(VALUE(TRIM(SUBSTITUTE(BL10,CHAR(160),""))),0)) &gt; (IFERROR(VALUE(TRIM(SUBSTITUTE(BI10,CHAR(160),""))),0)),
        "KO : Le montant retenu TTC est supérieur au montant raisonnable TTC. Merci de revoir la ligne de dépense ou plafonner son montant.",
        (IFERROR(VALUE(TRIM(SUBSTITUTE(BJ10,CHAR(160),""))),0)) &gt; (IFERROR(VALUE(TRIM(SUBSTITUTE(BG10,CHAR(160),""))),0)),
        "Attention : Le montant retenu HT est supérieur au montant HT raisonnable. Merci de revoir la ligne de dépense, plafonner son montant, ou justifier la reventillation HT / TVA.",
ROUND(IFERROR(VALUE(TRIM(SUBSTITUTE(BH10,CHAR(160),""))),0),2)&gt;
ROUND(IFERROR(VALUE(TRIM(SUBSTITUTE(BK10,CHAR(160),""))),0),2),
"Attention : Le montant TVA retenu est supérieur au montant TVA raisonnable. Merci de revoir la ligne de dépense, plafonner son montant, ou justifier la reventillation HT / TVA.",
ROUND(IFERROR(VALUE(TRIM(SUBSTITUTE(BJ10,CHAR(160),""))),0),2)&gt;
ROUND(IFERROR(VALUE(TRIM(SUBSTITUTE(MIN(P10,U10,Z10),CHAR(160),""))),0),2),
"Attention : Le devis retenu n'est pas le moins cher. Une justification de la part du porteur est nécessaire.",
ROUND(IFERROR(VALUE(TRIM(SUBSTITUTE(BJ10,CHAR(160),""))),0),2)=0,
"Attention : montant présenté entièrement écarté",
        (IFERROR(VALUE(TRIM(SUBSTITUTE(BL10,CHAR(160),""))),0))=0,
        "",
        (IFERROR(VALUE(TRIM(SUBSTITUTE(BI10,CHAR(160),""))),0))=(IFERROR(VALUE(TRIM(SUBSTITUTE(BL10,CHAR(160),""))),0)),
        "OK",
        (IFERROR(VALUE(TRIM(SUBSTITUTE(BI10,CHAR(160),""))),0))&gt;(IFERROR(VALUE(TRIM(SUBSTITUTE(BL10,CHAR(160),""))),0)),
        " OK : Montant instruit inférieur au montant raisonnable.",
        TRUE,
        ""
    )
)</f>
        <v/>
      </c>
      <c r="BO10" s="43" t="str" cm="1">
        <f t="array" ref="BO10">IF(OR(BL10="",AD10="",BJ10="",AB10="",BK10="",AC10=""),"",_xlfn.IFS(
ROUND(IFERROR(VALUE(TRIM(SUBSTITUTE(BL10,CHAR(160),""))),0),2)&gt;
ROUND(IFERROR(VALUE(TRIM(SUBSTITUTE(AD10,CHAR(160),""))),0),2),
"KO : Le montant retenu TTC est supérieur au montant présenté TTC. Merci de revoir la ligne de dépense ou plafonner son montant.",
ROUND(IFERROR(VALUE(TRIM(SUBSTITUTE(BJ10,CHAR(160),""))),0),2)&gt;
ROUND(IFERROR(VALUE(TRIM(SUBSTITUTE(AB10,CHAR(160),""))),0),2),
"Attention : Le montant retenu HT est supérieur au montant HT présenté. Merci de revoir la ligne de dépense, plafonner son montant, ou justifier la reventillation HT / TVA.",
ROUND(IFERROR(VALUE(TRIM(SUBSTITUTE(BK10,CHAR(160),""))),0),2)&gt;
ROUND(IFERROR(VALUE(TRIM(SUBSTITUTE(AC10,CHAR(160),""))),0),2),
"Attention : Le montant TVA retenu est supérieur au montant TVA présenté. Merci de revoir la ligne de dépense, plafonner son montant, ou justifier la reventillation HT / TVA.",
ROUND(IFERROR(VALUE(TRIM(SUBSTITUTE(AD10,CHAR(160),""))),0),2)=0,
"",
ROUND(IFERROR(VALUE(TRIM(SUBSTITUTE(BL10,CHAR(160),""))),0),2)=
ROUND(IFERROR(VALUE(TRIM(SUBSTITUTE(AD10,CHAR(160),""))),0),2),
"OK",
ROUND(IFERROR(VALUE(TRIM(SUBSTITUTE(BL10,CHAR(160),""))),0),2)=0,
"Attention : Montant présenté entièrement rejeté.",
ROUND(IFERROR(VALUE(TRIM(SUBSTITUTE(BL10,CHAR(160),""))),0),2)&lt;
ROUND(IFERROR(VALUE(TRIM(SUBSTITUTE(AD10,CHAR(160),""))),0),2),
"Attention : Montant présenté partiellement rejeté.",
TRUE,""
))</f>
        <v/>
      </c>
      <c r="BP10" s="92" t="str">
        <f t="shared" ref="BP10:BP73" si="43">IF(OR(AB10="",BJ10=""),"",(IFERROR(VALUE(TRIM(SUBSTITUTE(AB10,CHAR(160),""))),0))-(IFERROR(VALUE(TRIM(SUBSTITUTE(BJ10,CHAR(160),""))),0)))</f>
        <v/>
      </c>
      <c r="BQ10" s="92" t="str">
        <f t="shared" ref="BQ10:BQ73" si="44">IF(OR(AC10="",BK10=""),"",(IFERROR(VALUE(TRIM(SUBSTITUTE(AC10,CHAR(160),""))),0))-(IFERROR(VALUE(TRIM(SUBSTITUTE(BK10,CHAR(160),""))),0)))</f>
        <v/>
      </c>
      <c r="BR10" s="92" t="str">
        <f t="shared" ref="BR10:BR73" si="45">IF(OR(AD10="",BL10=""),"",(IFERROR(VALUE(TRIM(SUBSTITUTE(AD10,CHAR(160),""))),0))-(IFERROR(VALUE(TRIM(SUBSTITUTE(BL10,CHAR(160),""))),0)))</f>
        <v/>
      </c>
    </row>
    <row r="11" spans="1:70" s="4" customFormat="1" ht="16">
      <c r="A11" s="82">
        <v>3</v>
      </c>
      <c r="B11" s="83"/>
      <c r="C11" s="84"/>
      <c r="D11" s="84"/>
      <c r="E11" s="83"/>
      <c r="F11" s="83"/>
      <c r="G11" s="83"/>
      <c r="H11" s="132"/>
      <c r="I11" s="727"/>
      <c r="J11" s="554"/>
      <c r="K11" s="735"/>
      <c r="L11" s="643"/>
      <c r="M11" s="554"/>
      <c r="N11" s="640"/>
      <c r="O11" s="641"/>
      <c r="P11" s="660" t="str">
        <f t="shared" si="9"/>
        <v/>
      </c>
      <c r="Q11" s="663"/>
      <c r="R11" s="554"/>
      <c r="S11" s="641"/>
      <c r="T11" s="641"/>
      <c r="U11" s="660" t="str">
        <f t="shared" si="10"/>
        <v/>
      </c>
      <c r="V11" s="680"/>
      <c r="W11" s="554"/>
      <c r="X11" s="641"/>
      <c r="Y11" s="641"/>
      <c r="Z11" s="721" t="str">
        <f t="shared" si="11"/>
        <v/>
      </c>
      <c r="AA11" s="87"/>
      <c r="AB11" s="88" t="str" cm="1">
        <f t="array" ref="AB11">IF((_xlfn.IFS(TRIM(SUBSTITUTE(AA11,CHAR(160),""))="Devis 1",IFERROR(VALUE(TRIM(SUBSTITUTE(N11,CHAR(160),""))),0),TRIM(SUBSTITUTE(AA11,CHAR(160),""))="Devis 2",IFERROR(VALUE(TRIM(SUBSTITUTE(S11,CHAR(160),""))),0),TRIM(SUBSTITUTE(AA11,CHAR(160),""))="Devis 3",IFERROR(VALUE(TRIM(SUBSTITUTE(X11,CHAR(160),""))),0),TRUE,0)*IFERROR(VALUE(TRIM(SUBSTITUTE(C11,CHAR(160),""))),0))=0,"",_xlfn.IFS(TRIM(SUBSTITUTE(AA11,CHAR(160),""))="Devis 1",IFERROR(VALUE(TRIM(SUBSTITUTE(N11,CHAR(160),""))),0),TRIM(SUBSTITUTE(AA11,CHAR(160),""))="Devis 2",IFERROR(VALUE(TRIM(SUBSTITUTE(S11,CHAR(160),""))),0),TRIM(SUBSTITUTE(AA11,CHAR(160),""))="Devis 3",IFERROR(VALUE(TRIM(SUBSTITUTE(X11,CHAR(160),""))),0),TRUE,0)*IFERROR(VALUE(TRIM(SUBSTITUTE(C11,CHAR(160),""))),0))</f>
        <v/>
      </c>
      <c r="AC11" s="89" t="str" cm="1">
        <f t="array" ref="AC11">IF(ROUND((_xlfn.IFS(TRIM(SUBSTITUTE(AA11,CHAR(160),""))="Devis 1",IFERROR(VALUE(TRIM(SUBSTITUTE(O11,CHAR(160),""))),0),TRIM(SUBSTITUTE(AA11,CHAR(160),""))="Devis 2",IFERROR(VALUE(TRIM(SUBSTITUTE(T11,CHAR(160),""))),0),TRIM(SUBSTITUTE(AA11,CHAR(160),""))="Devis 3",IFERROR(VALUE(TRIM(SUBSTITUTE(Y11,CHAR(160),""))),0),TRUE,0)*IFERROR(VALUE(TRIM(SUBSTITUTE(C11,CHAR(160),""))),0)),2)=0,IF(AB11&lt;&gt;"",0,""),ROUND((_xlfn.IFS(TRIM(SUBSTITUTE(AA11,CHAR(160),""))="Devis 1",IFERROR(VALUE(TRIM(SUBSTITUTE(O11,CHAR(160),""))),0),TRIM(SUBSTITUTE(AA11,CHAR(160),""))="Devis 2",IFERROR(VALUE(TRIM(SUBSTITUTE(T11,CHAR(160),""))),0),TRIM(SUBSTITUTE(AA11,CHAR(160),""))="Devis 3",IFERROR(VALUE(TRIM(SUBSTITUTE(Y11,CHAR(160),""))),0),TRUE,0)*IFERROR(VALUE(TRIM(SUBSTITUTE(C11,CHAR(160),""))),0)),2))</f>
        <v/>
      </c>
      <c r="AD11" s="90" t="str">
        <f t="shared" si="12"/>
        <v/>
      </c>
      <c r="AE11" s="91"/>
      <c r="AF11" s="148" t="str">
        <f t="shared" si="13"/>
        <v/>
      </c>
      <c r="AG11" s="148" t="str">
        <f t="shared" si="14"/>
        <v/>
      </c>
      <c r="AH11" s="148" t="str">
        <f t="shared" si="15"/>
        <v/>
      </c>
      <c r="AI11" s="148" t="str">
        <f t="shared" si="16"/>
        <v/>
      </c>
      <c r="AJ11" s="148" t="str">
        <f t="shared" si="17"/>
        <v/>
      </c>
      <c r="AK11" s="148" t="str">
        <f t="shared" si="18"/>
        <v/>
      </c>
      <c r="AL11" s="148" t="str">
        <f t="shared" si="19"/>
        <v/>
      </c>
      <c r="AM11" s="148" t="str">
        <f t="shared" si="20"/>
        <v/>
      </c>
      <c r="AN11" s="729" t="str">
        <f t="shared" si="21"/>
        <v/>
      </c>
      <c r="AO11" s="569" t="str">
        <f t="shared" si="22"/>
        <v/>
      </c>
      <c r="AP11" s="564" t="str">
        <f t="shared" si="23"/>
        <v/>
      </c>
      <c r="AQ11" s="555" t="str">
        <f t="shared" si="24"/>
        <v/>
      </c>
      <c r="AR11" s="555" t="str">
        <f t="shared" si="25"/>
        <v/>
      </c>
      <c r="AS11" s="593" t="str">
        <f t="shared" si="26"/>
        <v/>
      </c>
      <c r="AT11" s="660" t="str">
        <f t="shared" si="27"/>
        <v/>
      </c>
      <c r="AU11" s="671" t="str">
        <f t="shared" si="28"/>
        <v/>
      </c>
      <c r="AV11" s="593" t="str">
        <f t="shared" si="29"/>
        <v/>
      </c>
      <c r="AW11" s="593" t="str">
        <f t="shared" si="30"/>
        <v/>
      </c>
      <c r="AX11" s="593" t="str">
        <f t="shared" si="31"/>
        <v/>
      </c>
      <c r="AY11" s="764" t="str">
        <f t="shared" si="32"/>
        <v/>
      </c>
      <c r="AZ11" s="693" t="str">
        <f t="shared" si="33"/>
        <v/>
      </c>
      <c r="BA11" s="593" t="str">
        <f t="shared" si="34"/>
        <v/>
      </c>
      <c r="BB11" s="593" t="str">
        <f t="shared" si="35"/>
        <v/>
      </c>
      <c r="BC11" s="593" t="str">
        <f t="shared" si="36"/>
        <v/>
      </c>
      <c r="BD11" s="694" t="str">
        <f t="shared" si="37"/>
        <v/>
      </c>
      <c r="BE11" s="558" t="str">
        <f t="shared" si="38"/>
        <v/>
      </c>
      <c r="BF11" s="83"/>
      <c r="BG11" s="92" t="str">
        <f t="shared" si="39"/>
        <v/>
      </c>
      <c r="BH11" s="92" t="str">
        <f t="shared" si="40"/>
        <v/>
      </c>
      <c r="BI11" s="93" t="str">
        <f t="shared" si="41"/>
        <v/>
      </c>
      <c r="BJ11" s="93" t="str" cm="1">
        <f t="array" ref="BJ11">IF($AG11="","",
_xlfn.IFS(
$BE11="Devis 1",
IF(ISBLANK(AR11),"",IFERROR(VALUE(TRIM(SUBSTITUTE(AR11,CHAR(160),""))),0)*IFERROR(VALUE(TRIM(SUBSTITUTE($AG11,CHAR(160),""))),0)),
$BE11="Devis 2",
IF(ISBLANK(AW11),"",IFERROR(VALUE(TRIM(SUBSTITUTE(AW11,CHAR(160),""))),0)*IFERROR(VALUE(TRIM(SUBSTITUTE($AG11,CHAR(160),""))),0)),
$BE11="Devis 3",
IF(ISBLANK(BB11),"",IFERROR(VALUE(TRIM(SUBSTITUTE(BB11,CHAR(160),""))),0)*IFERROR(VALUE(TRIM(SUBSTITUTE($AG11,CHAR(160),""))),0)),
TRUE,0
)
)</f>
        <v/>
      </c>
      <c r="BK11" s="93" t="str" cm="1">
        <f t="array" ref="BK11">IF($AG11="","",
_xlfn.IFS(
$BE11="Devis 1",
IF(ISBLANK(AS11),"",IFERROR(VALUE(TRIM(SUBSTITUTE(AS11,CHAR(160),""))),0)*IFERROR(VALUE(TRIM(SUBSTITUTE($AG11,CHAR(160),""))),0)),
$BE11="Devis 2",
IF(ISBLANK(AX11),"",IFERROR(VALUE(TRIM(SUBSTITUTE(AX11,CHAR(160),""))),0)*IFERROR(VALUE(TRIM(SUBSTITUTE($AG11,CHAR(160),""))),0)),
$BE11="Devis 3",
IF(ISBLANK(BC11),"",IFERROR(VALUE(TRIM(SUBSTITUTE(BC11,CHAR(160),""))),0)*IFERROR(VALUE(TRIM(SUBSTITUTE($AG11,CHAR(160),""))),0)),
TRUE,0
)
)</f>
        <v/>
      </c>
      <c r="BL11" s="93" t="str">
        <f t="shared" si="42"/>
        <v/>
      </c>
      <c r="BM11" s="83"/>
      <c r="BN11" s="43" t="str" cm="1">
        <f t="array" ref="BN11">IF(OR(BL11="",BI11="",BJ11="",BG11=""),"",
    _xlfn.IFS(
        (IFERROR(VALUE(TRIM(SUBSTITUTE(BL11,CHAR(160),""))),0)) &gt; (IFERROR(VALUE(TRIM(SUBSTITUTE(BI11,CHAR(160),""))),0)),
        "KO : Le montant retenu TTC est supérieur au montant raisonnable TTC. Merci de revoir la ligne de dépense ou plafonner son montant.",
        (IFERROR(VALUE(TRIM(SUBSTITUTE(BJ11,CHAR(160),""))),0)) &gt; (IFERROR(VALUE(TRIM(SUBSTITUTE(BG11,CHAR(160),""))),0)),
        "Attention : Le montant retenu HT est supérieur au montant HT raisonnable. Merci de revoir la ligne de dépense, plafonner son montant, ou justifier la reventillation HT / TVA.",
ROUND(IFERROR(VALUE(TRIM(SUBSTITUTE(BH11,CHAR(160),""))),0),2)&gt;
ROUND(IFERROR(VALUE(TRIM(SUBSTITUTE(BK11,CHAR(160),""))),0),2),
"Attention : Le montant TVA retenu est supérieur au montant TVA raisonnable. Merci de revoir la ligne de dépense, plafonner son montant, ou justifier la reventillation HT / TVA.",
ROUND(IFERROR(VALUE(TRIM(SUBSTITUTE(BJ11,CHAR(160),""))),0),2)&gt;
ROUND(IFERROR(VALUE(TRIM(SUBSTITUTE(MIN(P11,U11,Z11),CHAR(160),""))),0),2),
"Attention : Le devis retenu n'est pas le moins cher. Une justification de la part du porteur est nécessaire.",
ROUND(IFERROR(VALUE(TRIM(SUBSTITUTE(BJ11,CHAR(160),""))),0),2)=0,
"Attention : montant présenté entièrement écarté",
        (IFERROR(VALUE(TRIM(SUBSTITUTE(BL11,CHAR(160),""))),0))=0,
        "",
        (IFERROR(VALUE(TRIM(SUBSTITUTE(BI11,CHAR(160),""))),0))=(IFERROR(VALUE(TRIM(SUBSTITUTE(BL11,CHAR(160),""))),0)),
        "OK",
        (IFERROR(VALUE(TRIM(SUBSTITUTE(BI11,CHAR(160),""))),0))&gt;(IFERROR(VALUE(TRIM(SUBSTITUTE(BL11,CHAR(160),""))),0)),
        " OK : Montant instruit inférieur au montant raisonnable.",
        TRUE,
        ""
    )
)</f>
        <v/>
      </c>
      <c r="BO11" s="43" t="str" cm="1">
        <f t="array" ref="BO11">IF(OR(BL11="",AD11="",BJ11="",AB11="",BK11="",AC11=""),"",_xlfn.IFS(
ROUND(IFERROR(VALUE(TRIM(SUBSTITUTE(BL11,CHAR(160),""))),0),2)&gt;
ROUND(IFERROR(VALUE(TRIM(SUBSTITUTE(AD11,CHAR(160),""))),0),2),
"KO : Le montant retenu TTC est supérieur au montant présenté TTC. Merci de revoir la ligne de dépense ou plafonner son montant.",
ROUND(IFERROR(VALUE(TRIM(SUBSTITUTE(BJ11,CHAR(160),""))),0),2)&gt;
ROUND(IFERROR(VALUE(TRIM(SUBSTITUTE(AB11,CHAR(160),""))),0),2),
"Attention : Le montant retenu HT est supérieur au montant HT présenté. Merci de revoir la ligne de dépense, plafonner son montant, ou justifier la reventillation HT / TVA.",
ROUND(IFERROR(VALUE(TRIM(SUBSTITUTE(BK11,CHAR(160),""))),0),2)&gt;
ROUND(IFERROR(VALUE(TRIM(SUBSTITUTE(AC11,CHAR(160),""))),0),2),
"Attention : Le montant TVA retenu est supérieur au montant TVA présenté. Merci de revoir la ligne de dépense, plafonner son montant, ou justifier la reventillation HT / TVA.",
ROUND(IFERROR(VALUE(TRIM(SUBSTITUTE(AD11,CHAR(160),""))),0),2)=0,
"",
ROUND(IFERROR(VALUE(TRIM(SUBSTITUTE(BL11,CHAR(160),""))),0),2)=
ROUND(IFERROR(VALUE(TRIM(SUBSTITUTE(AD11,CHAR(160),""))),0),2),
"OK",
ROUND(IFERROR(VALUE(TRIM(SUBSTITUTE(BL11,CHAR(160),""))),0),2)=0,
"Attention : Montant présenté entièrement rejeté.",
ROUND(IFERROR(VALUE(TRIM(SUBSTITUTE(BL11,CHAR(160),""))),0),2)&lt;
ROUND(IFERROR(VALUE(TRIM(SUBSTITUTE(AD11,CHAR(160),""))),0),2),
"Attention : Montant présenté partiellement rejeté.",
TRUE,""
))</f>
        <v/>
      </c>
      <c r="BP11" s="92" t="str">
        <f t="shared" si="43"/>
        <v/>
      </c>
      <c r="BQ11" s="92" t="str">
        <f t="shared" si="44"/>
        <v/>
      </c>
      <c r="BR11" s="92" t="str">
        <f t="shared" si="45"/>
        <v/>
      </c>
    </row>
    <row r="12" spans="1:70" s="4" customFormat="1" ht="16">
      <c r="A12" s="82">
        <v>4</v>
      </c>
      <c r="B12" s="83"/>
      <c r="C12" s="84"/>
      <c r="D12" s="84"/>
      <c r="E12" s="83"/>
      <c r="F12" s="83"/>
      <c r="G12" s="83"/>
      <c r="H12" s="132"/>
      <c r="I12" s="727"/>
      <c r="J12" s="554"/>
      <c r="K12" s="735"/>
      <c r="L12" s="643"/>
      <c r="M12" s="554"/>
      <c r="N12" s="640"/>
      <c r="O12" s="641"/>
      <c r="P12" s="660" t="str">
        <f t="shared" si="9"/>
        <v/>
      </c>
      <c r="Q12" s="663"/>
      <c r="R12" s="554"/>
      <c r="S12" s="641"/>
      <c r="T12" s="641"/>
      <c r="U12" s="660" t="str">
        <f t="shared" si="10"/>
        <v/>
      </c>
      <c r="V12" s="680"/>
      <c r="W12" s="554"/>
      <c r="X12" s="641"/>
      <c r="Y12" s="641"/>
      <c r="Z12" s="721" t="str">
        <f t="shared" si="11"/>
        <v/>
      </c>
      <c r="AA12" s="87"/>
      <c r="AB12" s="88" t="str" cm="1">
        <f t="array" ref="AB12">IF((_xlfn.IFS(TRIM(SUBSTITUTE(AA12,CHAR(160),""))="Devis 1",IFERROR(VALUE(TRIM(SUBSTITUTE(N12,CHAR(160),""))),0),TRIM(SUBSTITUTE(AA12,CHAR(160),""))="Devis 2",IFERROR(VALUE(TRIM(SUBSTITUTE(S12,CHAR(160),""))),0),TRIM(SUBSTITUTE(AA12,CHAR(160),""))="Devis 3",IFERROR(VALUE(TRIM(SUBSTITUTE(X12,CHAR(160),""))),0),TRUE,0)*IFERROR(VALUE(TRIM(SUBSTITUTE(C12,CHAR(160),""))),0))=0,"",_xlfn.IFS(TRIM(SUBSTITUTE(AA12,CHAR(160),""))="Devis 1",IFERROR(VALUE(TRIM(SUBSTITUTE(N12,CHAR(160),""))),0),TRIM(SUBSTITUTE(AA12,CHAR(160),""))="Devis 2",IFERROR(VALUE(TRIM(SUBSTITUTE(S12,CHAR(160),""))),0),TRIM(SUBSTITUTE(AA12,CHAR(160),""))="Devis 3",IFERROR(VALUE(TRIM(SUBSTITUTE(X12,CHAR(160),""))),0),TRUE,0)*IFERROR(VALUE(TRIM(SUBSTITUTE(C12,CHAR(160),""))),0))</f>
        <v/>
      </c>
      <c r="AC12" s="89" t="str" cm="1">
        <f t="array" ref="AC12">IF(ROUND((_xlfn.IFS(TRIM(SUBSTITUTE(AA12,CHAR(160),""))="Devis 1",IFERROR(VALUE(TRIM(SUBSTITUTE(O12,CHAR(160),""))),0),TRIM(SUBSTITUTE(AA12,CHAR(160),""))="Devis 2",IFERROR(VALUE(TRIM(SUBSTITUTE(T12,CHAR(160),""))),0),TRIM(SUBSTITUTE(AA12,CHAR(160),""))="Devis 3",IFERROR(VALUE(TRIM(SUBSTITUTE(Y12,CHAR(160),""))),0),TRUE,0)*IFERROR(VALUE(TRIM(SUBSTITUTE(C12,CHAR(160),""))),0)),2)=0,IF(AB12&lt;&gt;"",0,""),ROUND((_xlfn.IFS(TRIM(SUBSTITUTE(AA12,CHAR(160),""))="Devis 1",IFERROR(VALUE(TRIM(SUBSTITUTE(O12,CHAR(160),""))),0),TRIM(SUBSTITUTE(AA12,CHAR(160),""))="Devis 2",IFERROR(VALUE(TRIM(SUBSTITUTE(T12,CHAR(160),""))),0),TRIM(SUBSTITUTE(AA12,CHAR(160),""))="Devis 3",IFERROR(VALUE(TRIM(SUBSTITUTE(Y12,CHAR(160),""))),0),TRUE,0)*IFERROR(VALUE(TRIM(SUBSTITUTE(C12,CHAR(160),""))),0)),2))</f>
        <v/>
      </c>
      <c r="AD12" s="90" t="str">
        <f t="shared" si="12"/>
        <v/>
      </c>
      <c r="AE12" s="91"/>
      <c r="AF12" s="148" t="str">
        <f t="shared" si="13"/>
        <v/>
      </c>
      <c r="AG12" s="148" t="str">
        <f t="shared" si="14"/>
        <v/>
      </c>
      <c r="AH12" s="148" t="str">
        <f t="shared" si="15"/>
        <v/>
      </c>
      <c r="AI12" s="148" t="str">
        <f t="shared" si="16"/>
        <v/>
      </c>
      <c r="AJ12" s="148" t="str">
        <f t="shared" si="17"/>
        <v/>
      </c>
      <c r="AK12" s="148" t="str">
        <f t="shared" si="18"/>
        <v/>
      </c>
      <c r="AL12" s="148" t="str">
        <f t="shared" si="19"/>
        <v/>
      </c>
      <c r="AM12" s="148" t="str">
        <f t="shared" si="20"/>
        <v/>
      </c>
      <c r="AN12" s="729" t="str">
        <f t="shared" si="21"/>
        <v/>
      </c>
      <c r="AO12" s="569" t="str">
        <f t="shared" si="22"/>
        <v/>
      </c>
      <c r="AP12" s="564" t="str">
        <f t="shared" si="23"/>
        <v/>
      </c>
      <c r="AQ12" s="555" t="str">
        <f t="shared" si="24"/>
        <v/>
      </c>
      <c r="AR12" s="555" t="str">
        <f t="shared" si="25"/>
        <v/>
      </c>
      <c r="AS12" s="593" t="str">
        <f t="shared" si="26"/>
        <v/>
      </c>
      <c r="AT12" s="660" t="str">
        <f t="shared" si="27"/>
        <v/>
      </c>
      <c r="AU12" s="671" t="str">
        <f t="shared" si="28"/>
        <v/>
      </c>
      <c r="AV12" s="593" t="str">
        <f t="shared" si="29"/>
        <v/>
      </c>
      <c r="AW12" s="593" t="str">
        <f t="shared" si="30"/>
        <v/>
      </c>
      <c r="AX12" s="593" t="str">
        <f t="shared" si="31"/>
        <v/>
      </c>
      <c r="AY12" s="764" t="str">
        <f t="shared" si="32"/>
        <v/>
      </c>
      <c r="AZ12" s="693" t="str">
        <f t="shared" si="33"/>
        <v/>
      </c>
      <c r="BA12" s="593" t="str">
        <f t="shared" si="34"/>
        <v/>
      </c>
      <c r="BB12" s="593" t="str">
        <f t="shared" si="35"/>
        <v/>
      </c>
      <c r="BC12" s="593" t="str">
        <f t="shared" si="36"/>
        <v/>
      </c>
      <c r="BD12" s="694" t="str">
        <f t="shared" si="37"/>
        <v/>
      </c>
      <c r="BE12" s="558" t="str">
        <f t="shared" si="38"/>
        <v/>
      </c>
      <c r="BF12" s="83"/>
      <c r="BG12" s="92" t="str">
        <f t="shared" si="39"/>
        <v/>
      </c>
      <c r="BH12" s="92" t="str">
        <f t="shared" si="40"/>
        <v/>
      </c>
      <c r="BI12" s="93" t="str">
        <f t="shared" si="41"/>
        <v/>
      </c>
      <c r="BJ12" s="93" t="str" cm="1">
        <f t="array" ref="BJ12">IF($AG12="","",
_xlfn.IFS(
$BE12="Devis 1",
IF(ISBLANK(AR12),"",IFERROR(VALUE(TRIM(SUBSTITUTE(AR12,CHAR(160),""))),0)*IFERROR(VALUE(TRIM(SUBSTITUTE($AG12,CHAR(160),""))),0)),
$BE12="Devis 2",
IF(ISBLANK(AW12),"",IFERROR(VALUE(TRIM(SUBSTITUTE(AW12,CHAR(160),""))),0)*IFERROR(VALUE(TRIM(SUBSTITUTE($AG12,CHAR(160),""))),0)),
$BE12="Devis 3",
IF(ISBLANK(BB12),"",IFERROR(VALUE(TRIM(SUBSTITUTE(BB12,CHAR(160),""))),0)*IFERROR(VALUE(TRIM(SUBSTITUTE($AG12,CHAR(160),""))),0)),
TRUE,0
)
)</f>
        <v/>
      </c>
      <c r="BK12" s="93" t="str" cm="1">
        <f t="array" ref="BK12">IF($AG12="","",
_xlfn.IFS(
$BE12="Devis 1",
IF(ISBLANK(AS12),"",IFERROR(VALUE(TRIM(SUBSTITUTE(AS12,CHAR(160),""))),0)*IFERROR(VALUE(TRIM(SUBSTITUTE($AG12,CHAR(160),""))),0)),
$BE12="Devis 2",
IF(ISBLANK(AX12),"",IFERROR(VALUE(TRIM(SUBSTITUTE(AX12,CHAR(160),""))),0)*IFERROR(VALUE(TRIM(SUBSTITUTE($AG12,CHAR(160),""))),0)),
$BE12="Devis 3",
IF(ISBLANK(BC12),"",IFERROR(VALUE(TRIM(SUBSTITUTE(BC12,CHAR(160),""))),0)*IFERROR(VALUE(TRIM(SUBSTITUTE($AG12,CHAR(160),""))),0)),
TRUE,0
)
)</f>
        <v/>
      </c>
      <c r="BL12" s="93" t="str">
        <f t="shared" si="42"/>
        <v/>
      </c>
      <c r="BM12" s="83"/>
      <c r="BN12" s="43" t="str" cm="1">
        <f t="array" ref="BN12">IF(OR(BL12="",BI12="",BJ12="",BG12=""),"",
    _xlfn.IFS(
        (IFERROR(VALUE(TRIM(SUBSTITUTE(BL12,CHAR(160),""))),0)) &gt; (IFERROR(VALUE(TRIM(SUBSTITUTE(BI12,CHAR(160),""))),0)),
        "KO : Le montant retenu TTC est supérieur au montant raisonnable TTC. Merci de revoir la ligne de dépense ou plafonner son montant.",
        (IFERROR(VALUE(TRIM(SUBSTITUTE(BJ12,CHAR(160),""))),0)) &gt; (IFERROR(VALUE(TRIM(SUBSTITUTE(BG12,CHAR(160),""))),0)),
        "Attention : Le montant retenu HT est supérieur au montant HT raisonnable. Merci de revoir la ligne de dépense, plafonner son montant, ou justifier la reventillation HT / TVA.",
ROUND(IFERROR(VALUE(TRIM(SUBSTITUTE(BH12,CHAR(160),""))),0),2)&gt;
ROUND(IFERROR(VALUE(TRIM(SUBSTITUTE(BK12,CHAR(160),""))),0),2),
"Attention : Le montant TVA retenu est supérieur au montant TVA raisonnable. Merci de revoir la ligne de dépense, plafonner son montant, ou justifier la reventillation HT / TVA.",
ROUND(IFERROR(VALUE(TRIM(SUBSTITUTE(BJ12,CHAR(160),""))),0),2)&gt;
ROUND(IFERROR(VALUE(TRIM(SUBSTITUTE(MIN(P12,U12,Z12),CHAR(160),""))),0),2),
"Attention : Le devis retenu n'est pas le moins cher. Une justification de la part du porteur est nécessaire.",
ROUND(IFERROR(VALUE(TRIM(SUBSTITUTE(BJ12,CHAR(160),""))),0),2)=0,
"Attention : montant présenté entièrement écarté",
        (IFERROR(VALUE(TRIM(SUBSTITUTE(BL12,CHAR(160),""))),0))=0,
        "",
        (IFERROR(VALUE(TRIM(SUBSTITUTE(BI12,CHAR(160),""))),0))=(IFERROR(VALUE(TRIM(SUBSTITUTE(BL12,CHAR(160),""))),0)),
        "OK",
        (IFERROR(VALUE(TRIM(SUBSTITUTE(BI12,CHAR(160),""))),0))&gt;(IFERROR(VALUE(TRIM(SUBSTITUTE(BL12,CHAR(160),""))),0)),
        " OK : Montant instruit inférieur au montant raisonnable.",
        TRUE,
        ""
    )
)</f>
        <v/>
      </c>
      <c r="BO12" s="43" t="str" cm="1">
        <f t="array" ref="BO12">IF(OR(BL12="",AD12="",BJ12="",AB12="",BK12="",AC12=""),"",_xlfn.IFS(
ROUND(IFERROR(VALUE(TRIM(SUBSTITUTE(BL12,CHAR(160),""))),0),2)&gt;
ROUND(IFERROR(VALUE(TRIM(SUBSTITUTE(AD12,CHAR(160),""))),0),2),
"KO : Le montant retenu TTC est supérieur au montant présenté TTC. Merci de revoir la ligne de dépense ou plafonner son montant.",
ROUND(IFERROR(VALUE(TRIM(SUBSTITUTE(BJ12,CHAR(160),""))),0),2)&gt;
ROUND(IFERROR(VALUE(TRIM(SUBSTITUTE(AB12,CHAR(160),""))),0),2),
"Attention : Le montant retenu HT est supérieur au montant HT présenté. Merci de revoir la ligne de dépense, plafonner son montant, ou justifier la reventillation HT / TVA.",
ROUND(IFERROR(VALUE(TRIM(SUBSTITUTE(BK12,CHAR(160),""))),0),2)&gt;
ROUND(IFERROR(VALUE(TRIM(SUBSTITUTE(AC12,CHAR(160),""))),0),2),
"Attention : Le montant TVA retenu est supérieur au montant TVA présenté. Merci de revoir la ligne de dépense, plafonner son montant, ou justifier la reventillation HT / TVA.",
ROUND(IFERROR(VALUE(TRIM(SUBSTITUTE(AD12,CHAR(160),""))),0),2)=0,
"",
ROUND(IFERROR(VALUE(TRIM(SUBSTITUTE(BL12,CHAR(160),""))),0),2)=
ROUND(IFERROR(VALUE(TRIM(SUBSTITUTE(AD12,CHAR(160),""))),0),2),
"OK",
ROUND(IFERROR(VALUE(TRIM(SUBSTITUTE(BL12,CHAR(160),""))),0),2)=0,
"Attention : Montant présenté entièrement rejeté.",
ROUND(IFERROR(VALUE(TRIM(SUBSTITUTE(BL12,CHAR(160),""))),0),2)&lt;
ROUND(IFERROR(VALUE(TRIM(SUBSTITUTE(AD12,CHAR(160),""))),0),2),
"Attention : Montant présenté partiellement rejeté.",
TRUE,""
))</f>
        <v/>
      </c>
      <c r="BP12" s="92" t="str">
        <f t="shared" si="43"/>
        <v/>
      </c>
      <c r="BQ12" s="92" t="str">
        <f t="shared" si="44"/>
        <v/>
      </c>
      <c r="BR12" s="92" t="str">
        <f t="shared" si="45"/>
        <v/>
      </c>
    </row>
    <row r="13" spans="1:70" s="4" customFormat="1" ht="16">
      <c r="A13" s="82">
        <v>5</v>
      </c>
      <c r="B13" s="83"/>
      <c r="C13" s="84"/>
      <c r="D13" s="84"/>
      <c r="E13" s="83"/>
      <c r="F13" s="83"/>
      <c r="G13" s="83"/>
      <c r="H13" s="132"/>
      <c r="I13" s="727"/>
      <c r="J13" s="554"/>
      <c r="K13" s="735"/>
      <c r="L13" s="643"/>
      <c r="M13" s="554"/>
      <c r="N13" s="640"/>
      <c r="O13" s="641"/>
      <c r="P13" s="660" t="str">
        <f t="shared" si="9"/>
        <v/>
      </c>
      <c r="Q13" s="663"/>
      <c r="R13" s="554"/>
      <c r="S13" s="641"/>
      <c r="T13" s="641"/>
      <c r="U13" s="660" t="str">
        <f t="shared" si="10"/>
        <v/>
      </c>
      <c r="V13" s="680"/>
      <c r="W13" s="554"/>
      <c r="X13" s="641"/>
      <c r="Y13" s="641"/>
      <c r="Z13" s="721" t="str">
        <f t="shared" si="11"/>
        <v/>
      </c>
      <c r="AA13" s="87"/>
      <c r="AB13" s="88" t="str" cm="1">
        <f t="array" ref="AB13">IF((_xlfn.IFS(TRIM(SUBSTITUTE(AA13,CHAR(160),""))="Devis 1",IFERROR(VALUE(TRIM(SUBSTITUTE(N13,CHAR(160),""))),0),TRIM(SUBSTITUTE(AA13,CHAR(160),""))="Devis 2",IFERROR(VALUE(TRIM(SUBSTITUTE(S13,CHAR(160),""))),0),TRIM(SUBSTITUTE(AA13,CHAR(160),""))="Devis 3",IFERROR(VALUE(TRIM(SUBSTITUTE(X13,CHAR(160),""))),0),TRUE,0)*IFERROR(VALUE(TRIM(SUBSTITUTE(C13,CHAR(160),""))),0))=0,"",_xlfn.IFS(TRIM(SUBSTITUTE(AA13,CHAR(160),""))="Devis 1",IFERROR(VALUE(TRIM(SUBSTITUTE(N13,CHAR(160),""))),0),TRIM(SUBSTITUTE(AA13,CHAR(160),""))="Devis 2",IFERROR(VALUE(TRIM(SUBSTITUTE(S13,CHAR(160),""))),0),TRIM(SUBSTITUTE(AA13,CHAR(160),""))="Devis 3",IFERROR(VALUE(TRIM(SUBSTITUTE(X13,CHAR(160),""))),0),TRUE,0)*IFERROR(VALUE(TRIM(SUBSTITUTE(C13,CHAR(160),""))),0))</f>
        <v/>
      </c>
      <c r="AC13" s="89" t="str" cm="1">
        <f t="array" ref="AC13">IF(ROUND((_xlfn.IFS(TRIM(SUBSTITUTE(AA13,CHAR(160),""))="Devis 1",IFERROR(VALUE(TRIM(SUBSTITUTE(O13,CHAR(160),""))),0),TRIM(SUBSTITUTE(AA13,CHAR(160),""))="Devis 2",IFERROR(VALUE(TRIM(SUBSTITUTE(T13,CHAR(160),""))),0),TRIM(SUBSTITUTE(AA13,CHAR(160),""))="Devis 3",IFERROR(VALUE(TRIM(SUBSTITUTE(Y13,CHAR(160),""))),0),TRUE,0)*IFERROR(VALUE(TRIM(SUBSTITUTE(C13,CHAR(160),""))),0)),2)=0,IF(AB13&lt;&gt;"",0,""),ROUND((_xlfn.IFS(TRIM(SUBSTITUTE(AA13,CHAR(160),""))="Devis 1",IFERROR(VALUE(TRIM(SUBSTITUTE(O13,CHAR(160),""))),0),TRIM(SUBSTITUTE(AA13,CHAR(160),""))="Devis 2",IFERROR(VALUE(TRIM(SUBSTITUTE(T13,CHAR(160),""))),0),TRIM(SUBSTITUTE(AA13,CHAR(160),""))="Devis 3",IFERROR(VALUE(TRIM(SUBSTITUTE(Y13,CHAR(160),""))),0),TRUE,0)*IFERROR(VALUE(TRIM(SUBSTITUTE(C13,CHAR(160),""))),0)),2))</f>
        <v/>
      </c>
      <c r="AD13" s="90" t="str">
        <f t="shared" si="12"/>
        <v/>
      </c>
      <c r="AE13" s="91"/>
      <c r="AF13" s="148" t="str">
        <f t="shared" si="13"/>
        <v/>
      </c>
      <c r="AG13" s="148" t="str">
        <f t="shared" si="14"/>
        <v/>
      </c>
      <c r="AH13" s="148" t="str">
        <f t="shared" si="15"/>
        <v/>
      </c>
      <c r="AI13" s="148" t="str">
        <f t="shared" si="16"/>
        <v/>
      </c>
      <c r="AJ13" s="148" t="str">
        <f t="shared" si="17"/>
        <v/>
      </c>
      <c r="AK13" s="148" t="str">
        <f t="shared" si="18"/>
        <v/>
      </c>
      <c r="AL13" s="148" t="str">
        <f t="shared" si="19"/>
        <v/>
      </c>
      <c r="AM13" s="148" t="str">
        <f t="shared" si="20"/>
        <v/>
      </c>
      <c r="AN13" s="729" t="str">
        <f t="shared" si="21"/>
        <v/>
      </c>
      <c r="AO13" s="569" t="str">
        <f t="shared" si="22"/>
        <v/>
      </c>
      <c r="AP13" s="564" t="str">
        <f t="shared" si="23"/>
        <v/>
      </c>
      <c r="AQ13" s="555" t="str">
        <f t="shared" si="24"/>
        <v/>
      </c>
      <c r="AR13" s="555" t="str">
        <f t="shared" si="25"/>
        <v/>
      </c>
      <c r="AS13" s="593" t="str">
        <f t="shared" si="26"/>
        <v/>
      </c>
      <c r="AT13" s="660" t="str">
        <f t="shared" si="27"/>
        <v/>
      </c>
      <c r="AU13" s="671" t="str">
        <f t="shared" si="28"/>
        <v/>
      </c>
      <c r="AV13" s="593" t="str">
        <f t="shared" si="29"/>
        <v/>
      </c>
      <c r="AW13" s="593" t="str">
        <f t="shared" si="30"/>
        <v/>
      </c>
      <c r="AX13" s="593" t="str">
        <f t="shared" si="31"/>
        <v/>
      </c>
      <c r="AY13" s="764" t="str">
        <f t="shared" si="32"/>
        <v/>
      </c>
      <c r="AZ13" s="693" t="str">
        <f t="shared" si="33"/>
        <v/>
      </c>
      <c r="BA13" s="593" t="str">
        <f t="shared" si="34"/>
        <v/>
      </c>
      <c r="BB13" s="593" t="str">
        <f t="shared" si="35"/>
        <v/>
      </c>
      <c r="BC13" s="593" t="str">
        <f t="shared" si="36"/>
        <v/>
      </c>
      <c r="BD13" s="694" t="str">
        <f t="shared" si="37"/>
        <v/>
      </c>
      <c r="BE13" s="558" t="str">
        <f t="shared" si="38"/>
        <v/>
      </c>
      <c r="BF13" s="83"/>
      <c r="BG13" s="92" t="str">
        <f t="shared" si="39"/>
        <v/>
      </c>
      <c r="BH13" s="92" t="str">
        <f t="shared" si="40"/>
        <v/>
      </c>
      <c r="BI13" s="93" t="str">
        <f t="shared" si="41"/>
        <v/>
      </c>
      <c r="BJ13" s="93" t="str" cm="1">
        <f t="array" ref="BJ13">IF($AG13="","",
_xlfn.IFS(
$BE13="Devis 1",
IF(ISBLANK(AR13),"",IFERROR(VALUE(TRIM(SUBSTITUTE(AR13,CHAR(160),""))),0)*IFERROR(VALUE(TRIM(SUBSTITUTE($AG13,CHAR(160),""))),0)),
$BE13="Devis 2",
IF(ISBLANK(AW13),"",IFERROR(VALUE(TRIM(SUBSTITUTE(AW13,CHAR(160),""))),0)*IFERROR(VALUE(TRIM(SUBSTITUTE($AG13,CHAR(160),""))),0)),
$BE13="Devis 3",
IF(ISBLANK(BB13),"",IFERROR(VALUE(TRIM(SUBSTITUTE(BB13,CHAR(160),""))),0)*IFERROR(VALUE(TRIM(SUBSTITUTE($AG13,CHAR(160),""))),0)),
TRUE,0
)
)</f>
        <v/>
      </c>
      <c r="BK13" s="93" t="str" cm="1">
        <f t="array" ref="BK13">IF($AG13="","",
_xlfn.IFS(
$BE13="Devis 1",
IF(ISBLANK(AS13),"",IFERROR(VALUE(TRIM(SUBSTITUTE(AS13,CHAR(160),""))),0)*IFERROR(VALUE(TRIM(SUBSTITUTE($AG13,CHAR(160),""))),0)),
$BE13="Devis 2",
IF(ISBLANK(AX13),"",IFERROR(VALUE(TRIM(SUBSTITUTE(AX13,CHAR(160),""))),0)*IFERROR(VALUE(TRIM(SUBSTITUTE($AG13,CHAR(160),""))),0)),
$BE13="Devis 3",
IF(ISBLANK(BC13),"",IFERROR(VALUE(TRIM(SUBSTITUTE(BC13,CHAR(160),""))),0)*IFERROR(VALUE(TRIM(SUBSTITUTE($AG13,CHAR(160),""))),0)),
TRUE,0
)
)</f>
        <v/>
      </c>
      <c r="BL13" s="93" t="str">
        <f t="shared" si="42"/>
        <v/>
      </c>
      <c r="BM13" s="83"/>
      <c r="BN13" s="43" t="str" cm="1">
        <f t="array" ref="BN13">IF(OR(BL13="",BI13="",BJ13="",BG13=""),"",
    _xlfn.IFS(
        (IFERROR(VALUE(TRIM(SUBSTITUTE(BL13,CHAR(160),""))),0)) &gt; (IFERROR(VALUE(TRIM(SUBSTITUTE(BI13,CHAR(160),""))),0)),
        "KO : Le montant retenu TTC est supérieur au montant raisonnable TTC. Merci de revoir la ligne de dépense ou plafonner son montant.",
        (IFERROR(VALUE(TRIM(SUBSTITUTE(BJ13,CHAR(160),""))),0)) &gt; (IFERROR(VALUE(TRIM(SUBSTITUTE(BG13,CHAR(160),""))),0)),
        "Attention : Le montant retenu HT est supérieur au montant HT raisonnable. Merci de revoir la ligne de dépense, plafonner son montant, ou justifier la reventillation HT / TVA.",
ROUND(IFERROR(VALUE(TRIM(SUBSTITUTE(BH13,CHAR(160),""))),0),2)&gt;
ROUND(IFERROR(VALUE(TRIM(SUBSTITUTE(BK13,CHAR(160),""))),0),2),
"Attention : Le montant TVA retenu est supérieur au montant TVA raisonnable. Merci de revoir la ligne de dépense, plafonner son montant, ou justifier la reventillation HT / TVA.",
ROUND(IFERROR(VALUE(TRIM(SUBSTITUTE(BJ13,CHAR(160),""))),0),2)&gt;
ROUND(IFERROR(VALUE(TRIM(SUBSTITUTE(MIN(P13,U13,Z13),CHAR(160),""))),0),2),
"Attention : Le devis retenu n'est pas le moins cher. Une justification de la part du porteur est nécessaire.",
ROUND(IFERROR(VALUE(TRIM(SUBSTITUTE(BJ13,CHAR(160),""))),0),2)=0,
"Attention : montant présenté entièrement écarté",
        (IFERROR(VALUE(TRIM(SUBSTITUTE(BL13,CHAR(160),""))),0))=0,
        "",
        (IFERROR(VALUE(TRIM(SUBSTITUTE(BI13,CHAR(160),""))),0))=(IFERROR(VALUE(TRIM(SUBSTITUTE(BL13,CHAR(160),""))),0)),
        "OK",
        (IFERROR(VALUE(TRIM(SUBSTITUTE(BI13,CHAR(160),""))),0))&gt;(IFERROR(VALUE(TRIM(SUBSTITUTE(BL13,CHAR(160),""))),0)),
        " OK : Montant instruit inférieur au montant raisonnable.",
        TRUE,
        ""
    )
)</f>
        <v/>
      </c>
      <c r="BO13" s="43" t="str" cm="1">
        <f t="array" ref="BO13">IF(OR(BL13="",AD13="",BJ13="",AB13="",BK13="",AC13=""),"",_xlfn.IFS(
ROUND(IFERROR(VALUE(TRIM(SUBSTITUTE(BL13,CHAR(160),""))),0),2)&gt;
ROUND(IFERROR(VALUE(TRIM(SUBSTITUTE(AD13,CHAR(160),""))),0),2),
"KO : Le montant retenu TTC est supérieur au montant présenté TTC. Merci de revoir la ligne de dépense ou plafonner son montant.",
ROUND(IFERROR(VALUE(TRIM(SUBSTITUTE(BJ13,CHAR(160),""))),0),2)&gt;
ROUND(IFERROR(VALUE(TRIM(SUBSTITUTE(AB13,CHAR(160),""))),0),2),
"Attention : Le montant retenu HT est supérieur au montant HT présenté. Merci de revoir la ligne de dépense, plafonner son montant, ou justifier la reventillation HT / TVA.",
ROUND(IFERROR(VALUE(TRIM(SUBSTITUTE(BK13,CHAR(160),""))),0),2)&gt;
ROUND(IFERROR(VALUE(TRIM(SUBSTITUTE(AC13,CHAR(160),""))),0),2),
"Attention : Le montant TVA retenu est supérieur au montant TVA présenté. Merci de revoir la ligne de dépense, plafonner son montant, ou justifier la reventillation HT / TVA.",
ROUND(IFERROR(VALUE(TRIM(SUBSTITUTE(AD13,CHAR(160),""))),0),2)=0,
"",
ROUND(IFERROR(VALUE(TRIM(SUBSTITUTE(BL13,CHAR(160),""))),0),2)=
ROUND(IFERROR(VALUE(TRIM(SUBSTITUTE(AD13,CHAR(160),""))),0),2),
"OK",
ROUND(IFERROR(VALUE(TRIM(SUBSTITUTE(BL13,CHAR(160),""))),0),2)=0,
"Attention : Montant présenté entièrement rejeté.",
ROUND(IFERROR(VALUE(TRIM(SUBSTITUTE(BL13,CHAR(160),""))),0),2)&lt;
ROUND(IFERROR(VALUE(TRIM(SUBSTITUTE(AD13,CHAR(160),""))),0),2),
"Attention : Montant présenté partiellement rejeté.",
TRUE,""
))</f>
        <v/>
      </c>
      <c r="BP13" s="92" t="str">
        <f t="shared" si="43"/>
        <v/>
      </c>
      <c r="BQ13" s="92" t="str">
        <f t="shared" si="44"/>
        <v/>
      </c>
      <c r="BR13" s="92" t="str">
        <f t="shared" si="45"/>
        <v/>
      </c>
    </row>
    <row r="14" spans="1:70" s="4" customFormat="1" ht="16">
      <c r="A14" s="82">
        <v>6</v>
      </c>
      <c r="B14" s="83"/>
      <c r="C14" s="84"/>
      <c r="D14" s="84"/>
      <c r="E14" s="83"/>
      <c r="F14" s="83"/>
      <c r="G14" s="83"/>
      <c r="H14" s="132"/>
      <c r="I14" s="727"/>
      <c r="J14" s="554"/>
      <c r="K14" s="735"/>
      <c r="L14" s="643"/>
      <c r="M14" s="554"/>
      <c r="N14" s="640"/>
      <c r="O14" s="641"/>
      <c r="P14" s="660" t="str">
        <f t="shared" si="9"/>
        <v/>
      </c>
      <c r="Q14" s="663"/>
      <c r="R14" s="554"/>
      <c r="S14" s="641"/>
      <c r="T14" s="641"/>
      <c r="U14" s="660" t="str">
        <f t="shared" si="10"/>
        <v/>
      </c>
      <c r="V14" s="680"/>
      <c r="W14" s="554"/>
      <c r="X14" s="641"/>
      <c r="Y14" s="641"/>
      <c r="Z14" s="721" t="str">
        <f t="shared" si="11"/>
        <v/>
      </c>
      <c r="AA14" s="87"/>
      <c r="AB14" s="88" t="str" cm="1">
        <f t="array" ref="AB14">IF((_xlfn.IFS(TRIM(SUBSTITUTE(AA14,CHAR(160),""))="Devis 1",IFERROR(VALUE(TRIM(SUBSTITUTE(N14,CHAR(160),""))),0),TRIM(SUBSTITUTE(AA14,CHAR(160),""))="Devis 2",IFERROR(VALUE(TRIM(SUBSTITUTE(S14,CHAR(160),""))),0),TRIM(SUBSTITUTE(AA14,CHAR(160),""))="Devis 3",IFERROR(VALUE(TRIM(SUBSTITUTE(X14,CHAR(160),""))),0),TRUE,0)*IFERROR(VALUE(TRIM(SUBSTITUTE(C14,CHAR(160),""))),0))=0,"",_xlfn.IFS(TRIM(SUBSTITUTE(AA14,CHAR(160),""))="Devis 1",IFERROR(VALUE(TRIM(SUBSTITUTE(N14,CHAR(160),""))),0),TRIM(SUBSTITUTE(AA14,CHAR(160),""))="Devis 2",IFERROR(VALUE(TRIM(SUBSTITUTE(S14,CHAR(160),""))),0),TRIM(SUBSTITUTE(AA14,CHAR(160),""))="Devis 3",IFERROR(VALUE(TRIM(SUBSTITUTE(X14,CHAR(160),""))),0),TRUE,0)*IFERROR(VALUE(TRIM(SUBSTITUTE(C14,CHAR(160),""))),0))</f>
        <v/>
      </c>
      <c r="AC14" s="89" t="str" cm="1">
        <f t="array" ref="AC14">IF(ROUND((_xlfn.IFS(TRIM(SUBSTITUTE(AA14,CHAR(160),""))="Devis 1",IFERROR(VALUE(TRIM(SUBSTITUTE(O14,CHAR(160),""))),0),TRIM(SUBSTITUTE(AA14,CHAR(160),""))="Devis 2",IFERROR(VALUE(TRIM(SUBSTITUTE(T14,CHAR(160),""))),0),TRIM(SUBSTITUTE(AA14,CHAR(160),""))="Devis 3",IFERROR(VALUE(TRIM(SUBSTITUTE(Y14,CHAR(160),""))),0),TRUE,0)*IFERROR(VALUE(TRIM(SUBSTITUTE(C14,CHAR(160),""))),0)),2)=0,IF(AB14&lt;&gt;"",0,""),ROUND((_xlfn.IFS(TRIM(SUBSTITUTE(AA14,CHAR(160),""))="Devis 1",IFERROR(VALUE(TRIM(SUBSTITUTE(O14,CHAR(160),""))),0),TRIM(SUBSTITUTE(AA14,CHAR(160),""))="Devis 2",IFERROR(VALUE(TRIM(SUBSTITUTE(T14,CHAR(160),""))),0),TRIM(SUBSTITUTE(AA14,CHAR(160),""))="Devis 3",IFERROR(VALUE(TRIM(SUBSTITUTE(Y14,CHAR(160),""))),0),TRUE,0)*IFERROR(VALUE(TRIM(SUBSTITUTE(C14,CHAR(160),""))),0)),2))</f>
        <v/>
      </c>
      <c r="AD14" s="90" t="str">
        <f t="shared" si="12"/>
        <v/>
      </c>
      <c r="AE14" s="91"/>
      <c r="AF14" s="148" t="str">
        <f t="shared" si="13"/>
        <v/>
      </c>
      <c r="AG14" s="148" t="str">
        <f t="shared" si="14"/>
        <v/>
      </c>
      <c r="AH14" s="148" t="str">
        <f t="shared" si="15"/>
        <v/>
      </c>
      <c r="AI14" s="148" t="str">
        <f t="shared" si="16"/>
        <v/>
      </c>
      <c r="AJ14" s="148" t="str">
        <f t="shared" si="17"/>
        <v/>
      </c>
      <c r="AK14" s="148" t="str">
        <f t="shared" si="18"/>
        <v/>
      </c>
      <c r="AL14" s="148" t="str">
        <f t="shared" si="19"/>
        <v/>
      </c>
      <c r="AM14" s="148" t="str">
        <f t="shared" si="20"/>
        <v/>
      </c>
      <c r="AN14" s="729" t="str">
        <f t="shared" si="21"/>
        <v/>
      </c>
      <c r="AO14" s="569" t="str">
        <f t="shared" si="22"/>
        <v/>
      </c>
      <c r="AP14" s="564" t="str">
        <f t="shared" si="23"/>
        <v/>
      </c>
      <c r="AQ14" s="555" t="str">
        <f t="shared" si="24"/>
        <v/>
      </c>
      <c r="AR14" s="555" t="str">
        <f t="shared" si="25"/>
        <v/>
      </c>
      <c r="AS14" s="593" t="str">
        <f t="shared" si="26"/>
        <v/>
      </c>
      <c r="AT14" s="660" t="str">
        <f t="shared" si="27"/>
        <v/>
      </c>
      <c r="AU14" s="671" t="str">
        <f t="shared" si="28"/>
        <v/>
      </c>
      <c r="AV14" s="593" t="str">
        <f t="shared" si="29"/>
        <v/>
      </c>
      <c r="AW14" s="593" t="str">
        <f t="shared" si="30"/>
        <v/>
      </c>
      <c r="AX14" s="593" t="str">
        <f t="shared" si="31"/>
        <v/>
      </c>
      <c r="AY14" s="764" t="str">
        <f t="shared" si="32"/>
        <v/>
      </c>
      <c r="AZ14" s="693" t="str">
        <f t="shared" si="33"/>
        <v/>
      </c>
      <c r="BA14" s="593" t="str">
        <f t="shared" si="34"/>
        <v/>
      </c>
      <c r="BB14" s="593" t="str">
        <f t="shared" si="35"/>
        <v/>
      </c>
      <c r="BC14" s="593" t="str">
        <f t="shared" si="36"/>
        <v/>
      </c>
      <c r="BD14" s="694" t="str">
        <f t="shared" si="37"/>
        <v/>
      </c>
      <c r="BE14" s="558" t="str">
        <f t="shared" si="38"/>
        <v/>
      </c>
      <c r="BF14" s="83"/>
      <c r="BG14" s="92" t="str">
        <f t="shared" si="39"/>
        <v/>
      </c>
      <c r="BH14" s="92" t="str">
        <f t="shared" si="40"/>
        <v/>
      </c>
      <c r="BI14" s="93" t="str">
        <f t="shared" si="41"/>
        <v/>
      </c>
      <c r="BJ14" s="93" t="str" cm="1">
        <f t="array" ref="BJ14">IF($AG14="","",
_xlfn.IFS(
$BE14="Devis 1",
IF(ISBLANK(AR14),"",IFERROR(VALUE(TRIM(SUBSTITUTE(AR14,CHAR(160),""))),0)*IFERROR(VALUE(TRIM(SUBSTITUTE($AG14,CHAR(160),""))),0)),
$BE14="Devis 2",
IF(ISBLANK(AW14),"",IFERROR(VALUE(TRIM(SUBSTITUTE(AW14,CHAR(160),""))),0)*IFERROR(VALUE(TRIM(SUBSTITUTE($AG14,CHAR(160),""))),0)),
$BE14="Devis 3",
IF(ISBLANK(BB14),"",IFERROR(VALUE(TRIM(SUBSTITUTE(BB14,CHAR(160),""))),0)*IFERROR(VALUE(TRIM(SUBSTITUTE($AG14,CHAR(160),""))),0)),
TRUE,0
)
)</f>
        <v/>
      </c>
      <c r="BK14" s="93" t="str" cm="1">
        <f t="array" ref="BK14">IF($AG14="","",
_xlfn.IFS(
$BE14="Devis 1",
IF(ISBLANK(AS14),"",IFERROR(VALUE(TRIM(SUBSTITUTE(AS14,CHAR(160),""))),0)*IFERROR(VALUE(TRIM(SUBSTITUTE($AG14,CHAR(160),""))),0)),
$BE14="Devis 2",
IF(ISBLANK(AX14),"",IFERROR(VALUE(TRIM(SUBSTITUTE(AX14,CHAR(160),""))),0)*IFERROR(VALUE(TRIM(SUBSTITUTE($AG14,CHAR(160),""))),0)),
$BE14="Devis 3",
IF(ISBLANK(BC14),"",IFERROR(VALUE(TRIM(SUBSTITUTE(BC14,CHAR(160),""))),0)*IFERROR(VALUE(TRIM(SUBSTITUTE($AG14,CHAR(160),""))),0)),
TRUE,0
)
)</f>
        <v/>
      </c>
      <c r="BL14" s="93" t="str">
        <f t="shared" si="42"/>
        <v/>
      </c>
      <c r="BM14" s="83"/>
      <c r="BN14" s="43" t="str" cm="1">
        <f t="array" ref="BN14">IF(OR(BL14="",BI14="",BJ14="",BG14=""),"",
    _xlfn.IFS(
        (IFERROR(VALUE(TRIM(SUBSTITUTE(BL14,CHAR(160),""))),0)) &gt; (IFERROR(VALUE(TRIM(SUBSTITUTE(BI14,CHAR(160),""))),0)),
        "KO : Le montant retenu TTC est supérieur au montant raisonnable TTC. Merci de revoir la ligne de dépense ou plafonner son montant.",
        (IFERROR(VALUE(TRIM(SUBSTITUTE(BJ14,CHAR(160),""))),0)) &gt; (IFERROR(VALUE(TRIM(SUBSTITUTE(BG14,CHAR(160),""))),0)),
        "Attention : Le montant retenu HT est supérieur au montant HT raisonnable. Merci de revoir la ligne de dépense, plafonner son montant, ou justifier la reventillation HT / TVA.",
ROUND(IFERROR(VALUE(TRIM(SUBSTITUTE(BH14,CHAR(160),""))),0),2)&gt;
ROUND(IFERROR(VALUE(TRIM(SUBSTITUTE(BK14,CHAR(160),""))),0),2),
"Attention : Le montant TVA retenu est supérieur au montant TVA raisonnable. Merci de revoir la ligne de dépense, plafonner son montant, ou justifier la reventillation HT / TVA.",
ROUND(IFERROR(VALUE(TRIM(SUBSTITUTE(BJ14,CHAR(160),""))),0),2)&gt;
ROUND(IFERROR(VALUE(TRIM(SUBSTITUTE(MIN(P14,U14,Z14),CHAR(160),""))),0),2),
"Attention : Le devis retenu n'est pas le moins cher. Une justification de la part du porteur est nécessaire.",
ROUND(IFERROR(VALUE(TRIM(SUBSTITUTE(BJ14,CHAR(160),""))),0),2)=0,
"Attention : montant présenté entièrement écarté",
        (IFERROR(VALUE(TRIM(SUBSTITUTE(BL14,CHAR(160),""))),0))=0,
        "",
        (IFERROR(VALUE(TRIM(SUBSTITUTE(BI14,CHAR(160),""))),0))=(IFERROR(VALUE(TRIM(SUBSTITUTE(BL14,CHAR(160),""))),0)),
        "OK",
        (IFERROR(VALUE(TRIM(SUBSTITUTE(BI14,CHAR(160),""))),0))&gt;(IFERROR(VALUE(TRIM(SUBSTITUTE(BL14,CHAR(160),""))),0)),
        " OK : Montant instruit inférieur au montant raisonnable.",
        TRUE,
        ""
    )
)</f>
        <v/>
      </c>
      <c r="BO14" s="43" t="str" cm="1">
        <f t="array" ref="BO14">IF(OR(BL14="",AD14="",BJ14="",AB14="",BK14="",AC14=""),"",_xlfn.IFS(
ROUND(IFERROR(VALUE(TRIM(SUBSTITUTE(BL14,CHAR(160),""))),0),2)&gt;
ROUND(IFERROR(VALUE(TRIM(SUBSTITUTE(AD14,CHAR(160),""))),0),2),
"KO : Le montant retenu TTC est supérieur au montant présenté TTC. Merci de revoir la ligne de dépense ou plafonner son montant.",
ROUND(IFERROR(VALUE(TRIM(SUBSTITUTE(BJ14,CHAR(160),""))),0),2)&gt;
ROUND(IFERROR(VALUE(TRIM(SUBSTITUTE(AB14,CHAR(160),""))),0),2),
"Attention : Le montant retenu HT est supérieur au montant HT présenté. Merci de revoir la ligne de dépense, plafonner son montant, ou justifier la reventillation HT / TVA.",
ROUND(IFERROR(VALUE(TRIM(SUBSTITUTE(BK14,CHAR(160),""))),0),2)&gt;
ROUND(IFERROR(VALUE(TRIM(SUBSTITUTE(AC14,CHAR(160),""))),0),2),
"Attention : Le montant TVA retenu est supérieur au montant TVA présenté. Merci de revoir la ligne de dépense, plafonner son montant, ou justifier la reventillation HT / TVA.",
ROUND(IFERROR(VALUE(TRIM(SUBSTITUTE(AD14,CHAR(160),""))),0),2)=0,
"",
ROUND(IFERROR(VALUE(TRIM(SUBSTITUTE(BL14,CHAR(160),""))),0),2)=
ROUND(IFERROR(VALUE(TRIM(SUBSTITUTE(AD14,CHAR(160),""))),0),2),
"OK",
ROUND(IFERROR(VALUE(TRIM(SUBSTITUTE(BL14,CHAR(160),""))),0),2)=0,
"Attention : Montant présenté entièrement rejeté.",
ROUND(IFERROR(VALUE(TRIM(SUBSTITUTE(BL14,CHAR(160),""))),0),2)&lt;
ROUND(IFERROR(VALUE(TRIM(SUBSTITUTE(AD14,CHAR(160),""))),0),2),
"Attention : Montant présenté partiellement rejeté.",
TRUE,""
))</f>
        <v/>
      </c>
      <c r="BP14" s="92" t="str">
        <f t="shared" si="43"/>
        <v/>
      </c>
      <c r="BQ14" s="92" t="str">
        <f t="shared" si="44"/>
        <v/>
      </c>
      <c r="BR14" s="92" t="str">
        <f t="shared" si="45"/>
        <v/>
      </c>
    </row>
    <row r="15" spans="1:70" s="4" customFormat="1" ht="16">
      <c r="A15" s="82">
        <v>7</v>
      </c>
      <c r="B15" s="83"/>
      <c r="C15" s="84"/>
      <c r="D15" s="84"/>
      <c r="E15" s="83"/>
      <c r="F15" s="83"/>
      <c r="G15" s="83"/>
      <c r="H15" s="132"/>
      <c r="I15" s="727"/>
      <c r="J15" s="554"/>
      <c r="K15" s="735"/>
      <c r="L15" s="643"/>
      <c r="M15" s="554"/>
      <c r="N15" s="640"/>
      <c r="O15" s="641"/>
      <c r="P15" s="660" t="str">
        <f t="shared" si="9"/>
        <v/>
      </c>
      <c r="Q15" s="663"/>
      <c r="R15" s="554"/>
      <c r="S15" s="641"/>
      <c r="T15" s="641"/>
      <c r="U15" s="660" t="str">
        <f t="shared" si="10"/>
        <v/>
      </c>
      <c r="V15" s="680"/>
      <c r="W15" s="554"/>
      <c r="X15" s="641"/>
      <c r="Y15" s="641"/>
      <c r="Z15" s="721" t="str">
        <f t="shared" si="11"/>
        <v/>
      </c>
      <c r="AA15" s="87"/>
      <c r="AB15" s="88" t="str" cm="1">
        <f t="array" ref="AB15">IF((_xlfn.IFS(TRIM(SUBSTITUTE(AA15,CHAR(160),""))="Devis 1",IFERROR(VALUE(TRIM(SUBSTITUTE(N15,CHAR(160),""))),0),TRIM(SUBSTITUTE(AA15,CHAR(160),""))="Devis 2",IFERROR(VALUE(TRIM(SUBSTITUTE(S15,CHAR(160),""))),0),TRIM(SUBSTITUTE(AA15,CHAR(160),""))="Devis 3",IFERROR(VALUE(TRIM(SUBSTITUTE(X15,CHAR(160),""))),0),TRUE,0)*IFERROR(VALUE(TRIM(SUBSTITUTE(C15,CHAR(160),""))),0))=0,"",_xlfn.IFS(TRIM(SUBSTITUTE(AA15,CHAR(160),""))="Devis 1",IFERROR(VALUE(TRIM(SUBSTITUTE(N15,CHAR(160),""))),0),TRIM(SUBSTITUTE(AA15,CHAR(160),""))="Devis 2",IFERROR(VALUE(TRIM(SUBSTITUTE(S15,CHAR(160),""))),0),TRIM(SUBSTITUTE(AA15,CHAR(160),""))="Devis 3",IFERROR(VALUE(TRIM(SUBSTITUTE(X15,CHAR(160),""))),0),TRUE,0)*IFERROR(VALUE(TRIM(SUBSTITUTE(C15,CHAR(160),""))),0))</f>
        <v/>
      </c>
      <c r="AC15" s="89" t="str" cm="1">
        <f t="array" ref="AC15">IF(ROUND((_xlfn.IFS(TRIM(SUBSTITUTE(AA15,CHAR(160),""))="Devis 1",IFERROR(VALUE(TRIM(SUBSTITUTE(O15,CHAR(160),""))),0),TRIM(SUBSTITUTE(AA15,CHAR(160),""))="Devis 2",IFERROR(VALUE(TRIM(SUBSTITUTE(T15,CHAR(160),""))),0),TRIM(SUBSTITUTE(AA15,CHAR(160),""))="Devis 3",IFERROR(VALUE(TRIM(SUBSTITUTE(Y15,CHAR(160),""))),0),TRUE,0)*IFERROR(VALUE(TRIM(SUBSTITUTE(C15,CHAR(160),""))),0)),2)=0,IF(AB15&lt;&gt;"",0,""),ROUND((_xlfn.IFS(TRIM(SUBSTITUTE(AA15,CHAR(160),""))="Devis 1",IFERROR(VALUE(TRIM(SUBSTITUTE(O15,CHAR(160),""))),0),TRIM(SUBSTITUTE(AA15,CHAR(160),""))="Devis 2",IFERROR(VALUE(TRIM(SUBSTITUTE(T15,CHAR(160),""))),0),TRIM(SUBSTITUTE(AA15,CHAR(160),""))="Devis 3",IFERROR(VALUE(TRIM(SUBSTITUTE(Y15,CHAR(160),""))),0),TRUE,0)*IFERROR(VALUE(TRIM(SUBSTITUTE(C15,CHAR(160),""))),0)),2))</f>
        <v/>
      </c>
      <c r="AD15" s="90" t="str">
        <f t="shared" si="12"/>
        <v/>
      </c>
      <c r="AE15" s="91"/>
      <c r="AF15" s="148" t="str">
        <f t="shared" si="13"/>
        <v/>
      </c>
      <c r="AG15" s="148" t="str">
        <f t="shared" si="14"/>
        <v/>
      </c>
      <c r="AH15" s="148" t="str">
        <f t="shared" si="15"/>
        <v/>
      </c>
      <c r="AI15" s="148" t="str">
        <f t="shared" si="16"/>
        <v/>
      </c>
      <c r="AJ15" s="148" t="str">
        <f t="shared" si="17"/>
        <v/>
      </c>
      <c r="AK15" s="148" t="str">
        <f t="shared" si="18"/>
        <v/>
      </c>
      <c r="AL15" s="148" t="str">
        <f t="shared" si="19"/>
        <v/>
      </c>
      <c r="AM15" s="148" t="str">
        <f t="shared" si="20"/>
        <v/>
      </c>
      <c r="AN15" s="729" t="str">
        <f t="shared" si="21"/>
        <v/>
      </c>
      <c r="AO15" s="569" t="str">
        <f t="shared" si="22"/>
        <v/>
      </c>
      <c r="AP15" s="564" t="str">
        <f t="shared" si="23"/>
        <v/>
      </c>
      <c r="AQ15" s="555" t="str">
        <f t="shared" si="24"/>
        <v/>
      </c>
      <c r="AR15" s="555" t="str">
        <f t="shared" si="25"/>
        <v/>
      </c>
      <c r="AS15" s="593" t="str">
        <f t="shared" si="26"/>
        <v/>
      </c>
      <c r="AT15" s="660" t="str">
        <f t="shared" si="27"/>
        <v/>
      </c>
      <c r="AU15" s="671" t="str">
        <f t="shared" si="28"/>
        <v/>
      </c>
      <c r="AV15" s="593" t="str">
        <f t="shared" si="29"/>
        <v/>
      </c>
      <c r="AW15" s="593" t="str">
        <f t="shared" si="30"/>
        <v/>
      </c>
      <c r="AX15" s="593" t="str">
        <f t="shared" si="31"/>
        <v/>
      </c>
      <c r="AY15" s="764" t="str">
        <f t="shared" si="32"/>
        <v/>
      </c>
      <c r="AZ15" s="693" t="str">
        <f t="shared" si="33"/>
        <v/>
      </c>
      <c r="BA15" s="593" t="str">
        <f t="shared" si="34"/>
        <v/>
      </c>
      <c r="BB15" s="593" t="str">
        <f t="shared" si="35"/>
        <v/>
      </c>
      <c r="BC15" s="593" t="str">
        <f t="shared" si="36"/>
        <v/>
      </c>
      <c r="BD15" s="694" t="str">
        <f t="shared" si="37"/>
        <v/>
      </c>
      <c r="BE15" s="558" t="str">
        <f t="shared" si="38"/>
        <v/>
      </c>
      <c r="BF15" s="83"/>
      <c r="BG15" s="92" t="str">
        <f t="shared" si="39"/>
        <v/>
      </c>
      <c r="BH15" s="92" t="str">
        <f t="shared" si="40"/>
        <v/>
      </c>
      <c r="BI15" s="93" t="str">
        <f t="shared" si="41"/>
        <v/>
      </c>
      <c r="BJ15" s="93" t="str" cm="1">
        <f t="array" ref="BJ15">IF($AG15="","",
_xlfn.IFS(
$BE15="Devis 1",
IF(ISBLANK(AR15),"",IFERROR(VALUE(TRIM(SUBSTITUTE(AR15,CHAR(160),""))),0)*IFERROR(VALUE(TRIM(SUBSTITUTE($AG15,CHAR(160),""))),0)),
$BE15="Devis 2",
IF(ISBLANK(AW15),"",IFERROR(VALUE(TRIM(SUBSTITUTE(AW15,CHAR(160),""))),0)*IFERROR(VALUE(TRIM(SUBSTITUTE($AG15,CHAR(160),""))),0)),
$BE15="Devis 3",
IF(ISBLANK(BB15),"",IFERROR(VALUE(TRIM(SUBSTITUTE(BB15,CHAR(160),""))),0)*IFERROR(VALUE(TRIM(SUBSTITUTE($AG15,CHAR(160),""))),0)),
TRUE,0
)
)</f>
        <v/>
      </c>
      <c r="BK15" s="93" t="str" cm="1">
        <f t="array" ref="BK15">IF($AG15="","",
_xlfn.IFS(
$BE15="Devis 1",
IF(ISBLANK(AS15),"",IFERROR(VALUE(TRIM(SUBSTITUTE(AS15,CHAR(160),""))),0)*IFERROR(VALUE(TRIM(SUBSTITUTE($AG15,CHAR(160),""))),0)),
$BE15="Devis 2",
IF(ISBLANK(AX15),"",IFERROR(VALUE(TRIM(SUBSTITUTE(AX15,CHAR(160),""))),0)*IFERROR(VALUE(TRIM(SUBSTITUTE($AG15,CHAR(160),""))),0)),
$BE15="Devis 3",
IF(ISBLANK(BC15),"",IFERROR(VALUE(TRIM(SUBSTITUTE(BC15,CHAR(160),""))),0)*IFERROR(VALUE(TRIM(SUBSTITUTE($AG15,CHAR(160),""))),0)),
TRUE,0
)
)</f>
        <v/>
      </c>
      <c r="BL15" s="93" t="str">
        <f t="shared" si="42"/>
        <v/>
      </c>
      <c r="BM15" s="83"/>
      <c r="BN15" s="43" t="str" cm="1">
        <f t="array" ref="BN15">IF(OR(BL15="",BI15="",BJ15="",BG15=""),"",
    _xlfn.IFS(
        (IFERROR(VALUE(TRIM(SUBSTITUTE(BL15,CHAR(160),""))),0)) &gt; (IFERROR(VALUE(TRIM(SUBSTITUTE(BI15,CHAR(160),""))),0)),
        "KO : Le montant retenu TTC est supérieur au montant raisonnable TTC. Merci de revoir la ligne de dépense ou plafonner son montant.",
        (IFERROR(VALUE(TRIM(SUBSTITUTE(BJ15,CHAR(160),""))),0)) &gt; (IFERROR(VALUE(TRIM(SUBSTITUTE(BG15,CHAR(160),""))),0)),
        "Attention : Le montant retenu HT est supérieur au montant HT raisonnable. Merci de revoir la ligne de dépense, plafonner son montant, ou justifier la reventillation HT / TVA.",
ROUND(IFERROR(VALUE(TRIM(SUBSTITUTE(BH15,CHAR(160),""))),0),2)&gt;
ROUND(IFERROR(VALUE(TRIM(SUBSTITUTE(BK15,CHAR(160),""))),0),2),
"Attention : Le montant TVA retenu est supérieur au montant TVA raisonnable. Merci de revoir la ligne de dépense, plafonner son montant, ou justifier la reventillation HT / TVA.",
ROUND(IFERROR(VALUE(TRIM(SUBSTITUTE(BJ15,CHAR(160),""))),0),2)&gt;
ROUND(IFERROR(VALUE(TRIM(SUBSTITUTE(MIN(P15,U15,Z15),CHAR(160),""))),0),2),
"Attention : Le devis retenu n'est pas le moins cher. Une justification de la part du porteur est nécessaire.",
ROUND(IFERROR(VALUE(TRIM(SUBSTITUTE(BJ15,CHAR(160),""))),0),2)=0,
"Attention : montant présenté entièrement écarté",
        (IFERROR(VALUE(TRIM(SUBSTITUTE(BL15,CHAR(160),""))),0))=0,
        "",
        (IFERROR(VALUE(TRIM(SUBSTITUTE(BI15,CHAR(160),""))),0))=(IFERROR(VALUE(TRIM(SUBSTITUTE(BL15,CHAR(160),""))),0)),
        "OK",
        (IFERROR(VALUE(TRIM(SUBSTITUTE(BI15,CHAR(160),""))),0))&gt;(IFERROR(VALUE(TRIM(SUBSTITUTE(BL15,CHAR(160),""))),0)),
        " OK : Montant instruit inférieur au montant raisonnable.",
        TRUE,
        ""
    )
)</f>
        <v/>
      </c>
      <c r="BO15" s="43" t="str" cm="1">
        <f t="array" ref="BO15">IF(OR(BL15="",AD15="",BJ15="",AB15="",BK15="",AC15=""),"",_xlfn.IFS(
ROUND(IFERROR(VALUE(TRIM(SUBSTITUTE(BL15,CHAR(160),""))),0),2)&gt;
ROUND(IFERROR(VALUE(TRIM(SUBSTITUTE(AD15,CHAR(160),""))),0),2),
"KO : Le montant retenu TTC est supérieur au montant présenté TTC. Merci de revoir la ligne de dépense ou plafonner son montant.",
ROUND(IFERROR(VALUE(TRIM(SUBSTITUTE(BJ15,CHAR(160),""))),0),2)&gt;
ROUND(IFERROR(VALUE(TRIM(SUBSTITUTE(AB15,CHAR(160),""))),0),2),
"Attention : Le montant retenu HT est supérieur au montant HT présenté. Merci de revoir la ligne de dépense, plafonner son montant, ou justifier la reventillation HT / TVA.",
ROUND(IFERROR(VALUE(TRIM(SUBSTITUTE(BK15,CHAR(160),""))),0),2)&gt;
ROUND(IFERROR(VALUE(TRIM(SUBSTITUTE(AC15,CHAR(160),""))),0),2),
"Attention : Le montant TVA retenu est supérieur au montant TVA présenté. Merci de revoir la ligne de dépense, plafonner son montant, ou justifier la reventillation HT / TVA.",
ROUND(IFERROR(VALUE(TRIM(SUBSTITUTE(AD15,CHAR(160),""))),0),2)=0,
"",
ROUND(IFERROR(VALUE(TRIM(SUBSTITUTE(BL15,CHAR(160),""))),0),2)=
ROUND(IFERROR(VALUE(TRIM(SUBSTITUTE(AD15,CHAR(160),""))),0),2),
"OK",
ROUND(IFERROR(VALUE(TRIM(SUBSTITUTE(BL15,CHAR(160),""))),0),2)=0,
"Attention : Montant présenté entièrement rejeté.",
ROUND(IFERROR(VALUE(TRIM(SUBSTITUTE(BL15,CHAR(160),""))),0),2)&lt;
ROUND(IFERROR(VALUE(TRIM(SUBSTITUTE(AD15,CHAR(160),""))),0),2),
"Attention : Montant présenté partiellement rejeté.",
TRUE,""
))</f>
        <v/>
      </c>
      <c r="BP15" s="92" t="str">
        <f t="shared" si="43"/>
        <v/>
      </c>
      <c r="BQ15" s="92" t="str">
        <f t="shared" si="44"/>
        <v/>
      </c>
      <c r="BR15" s="92" t="str">
        <f t="shared" si="45"/>
        <v/>
      </c>
    </row>
    <row r="16" spans="1:70" s="4" customFormat="1" ht="16">
      <c r="A16" s="82">
        <v>8</v>
      </c>
      <c r="B16" s="83"/>
      <c r="C16" s="84"/>
      <c r="D16" s="84"/>
      <c r="E16" s="83"/>
      <c r="F16" s="83"/>
      <c r="G16" s="83"/>
      <c r="H16" s="132"/>
      <c r="I16" s="727"/>
      <c r="J16" s="554"/>
      <c r="K16" s="735"/>
      <c r="L16" s="643"/>
      <c r="M16" s="554"/>
      <c r="N16" s="640"/>
      <c r="O16" s="641"/>
      <c r="P16" s="660" t="str">
        <f t="shared" si="9"/>
        <v/>
      </c>
      <c r="Q16" s="663"/>
      <c r="R16" s="554"/>
      <c r="S16" s="641"/>
      <c r="T16" s="641"/>
      <c r="U16" s="660" t="str">
        <f t="shared" si="10"/>
        <v/>
      </c>
      <c r="V16" s="680"/>
      <c r="W16" s="554"/>
      <c r="X16" s="641"/>
      <c r="Y16" s="641"/>
      <c r="Z16" s="721" t="str">
        <f t="shared" si="11"/>
        <v/>
      </c>
      <c r="AA16" s="87"/>
      <c r="AB16" s="88" t="str" cm="1">
        <f t="array" ref="AB16">IF((_xlfn.IFS(TRIM(SUBSTITUTE(AA16,CHAR(160),""))="Devis 1",IFERROR(VALUE(TRIM(SUBSTITUTE(N16,CHAR(160),""))),0),TRIM(SUBSTITUTE(AA16,CHAR(160),""))="Devis 2",IFERROR(VALUE(TRIM(SUBSTITUTE(S16,CHAR(160),""))),0),TRIM(SUBSTITUTE(AA16,CHAR(160),""))="Devis 3",IFERROR(VALUE(TRIM(SUBSTITUTE(X16,CHAR(160),""))),0),TRUE,0)*IFERROR(VALUE(TRIM(SUBSTITUTE(C16,CHAR(160),""))),0))=0,"",_xlfn.IFS(TRIM(SUBSTITUTE(AA16,CHAR(160),""))="Devis 1",IFERROR(VALUE(TRIM(SUBSTITUTE(N16,CHAR(160),""))),0),TRIM(SUBSTITUTE(AA16,CHAR(160),""))="Devis 2",IFERROR(VALUE(TRIM(SUBSTITUTE(S16,CHAR(160),""))),0),TRIM(SUBSTITUTE(AA16,CHAR(160),""))="Devis 3",IFERROR(VALUE(TRIM(SUBSTITUTE(X16,CHAR(160),""))),0),TRUE,0)*IFERROR(VALUE(TRIM(SUBSTITUTE(C16,CHAR(160),""))),0))</f>
        <v/>
      </c>
      <c r="AC16" s="89" t="str" cm="1">
        <f t="array" ref="AC16">IF(ROUND((_xlfn.IFS(TRIM(SUBSTITUTE(AA16,CHAR(160),""))="Devis 1",IFERROR(VALUE(TRIM(SUBSTITUTE(O16,CHAR(160),""))),0),TRIM(SUBSTITUTE(AA16,CHAR(160),""))="Devis 2",IFERROR(VALUE(TRIM(SUBSTITUTE(T16,CHAR(160),""))),0),TRIM(SUBSTITUTE(AA16,CHAR(160),""))="Devis 3",IFERROR(VALUE(TRIM(SUBSTITUTE(Y16,CHAR(160),""))),0),TRUE,0)*IFERROR(VALUE(TRIM(SUBSTITUTE(C16,CHAR(160),""))),0)),2)=0,IF(AB16&lt;&gt;"",0,""),ROUND((_xlfn.IFS(TRIM(SUBSTITUTE(AA16,CHAR(160),""))="Devis 1",IFERROR(VALUE(TRIM(SUBSTITUTE(O16,CHAR(160),""))),0),TRIM(SUBSTITUTE(AA16,CHAR(160),""))="Devis 2",IFERROR(VALUE(TRIM(SUBSTITUTE(T16,CHAR(160),""))),0),TRIM(SUBSTITUTE(AA16,CHAR(160),""))="Devis 3",IFERROR(VALUE(TRIM(SUBSTITUTE(Y16,CHAR(160),""))),0),TRUE,0)*IFERROR(VALUE(TRIM(SUBSTITUTE(C16,CHAR(160),""))),0)),2))</f>
        <v/>
      </c>
      <c r="AD16" s="90" t="str">
        <f t="shared" si="12"/>
        <v/>
      </c>
      <c r="AE16" s="91"/>
      <c r="AF16" s="148" t="str">
        <f t="shared" si="13"/>
        <v/>
      </c>
      <c r="AG16" s="148" t="str">
        <f t="shared" si="14"/>
        <v/>
      </c>
      <c r="AH16" s="148" t="str">
        <f t="shared" si="15"/>
        <v/>
      </c>
      <c r="AI16" s="148" t="str">
        <f t="shared" si="16"/>
        <v/>
      </c>
      <c r="AJ16" s="148" t="str">
        <f t="shared" si="17"/>
        <v/>
      </c>
      <c r="AK16" s="148" t="str">
        <f t="shared" si="18"/>
        <v/>
      </c>
      <c r="AL16" s="148" t="str">
        <f t="shared" si="19"/>
        <v/>
      </c>
      <c r="AM16" s="148" t="str">
        <f t="shared" si="20"/>
        <v/>
      </c>
      <c r="AN16" s="729" t="str">
        <f t="shared" si="21"/>
        <v/>
      </c>
      <c r="AO16" s="569" t="str">
        <f t="shared" si="22"/>
        <v/>
      </c>
      <c r="AP16" s="564" t="str">
        <f t="shared" si="23"/>
        <v/>
      </c>
      <c r="AQ16" s="555" t="str">
        <f t="shared" si="24"/>
        <v/>
      </c>
      <c r="AR16" s="555" t="str">
        <f t="shared" si="25"/>
        <v/>
      </c>
      <c r="AS16" s="593" t="str">
        <f t="shared" si="26"/>
        <v/>
      </c>
      <c r="AT16" s="660" t="str">
        <f t="shared" si="27"/>
        <v/>
      </c>
      <c r="AU16" s="671" t="str">
        <f t="shared" si="28"/>
        <v/>
      </c>
      <c r="AV16" s="593" t="str">
        <f t="shared" si="29"/>
        <v/>
      </c>
      <c r="AW16" s="593" t="str">
        <f t="shared" si="30"/>
        <v/>
      </c>
      <c r="AX16" s="593" t="str">
        <f t="shared" si="31"/>
        <v/>
      </c>
      <c r="AY16" s="764" t="str">
        <f t="shared" si="32"/>
        <v/>
      </c>
      <c r="AZ16" s="693" t="str">
        <f t="shared" si="33"/>
        <v/>
      </c>
      <c r="BA16" s="593" t="str">
        <f t="shared" si="34"/>
        <v/>
      </c>
      <c r="BB16" s="593" t="str">
        <f t="shared" si="35"/>
        <v/>
      </c>
      <c r="BC16" s="593" t="str">
        <f t="shared" si="36"/>
        <v/>
      </c>
      <c r="BD16" s="694" t="str">
        <f t="shared" si="37"/>
        <v/>
      </c>
      <c r="BE16" s="558" t="str">
        <f t="shared" si="38"/>
        <v/>
      </c>
      <c r="BF16" s="83"/>
      <c r="BG16" s="92" t="str">
        <f t="shared" si="39"/>
        <v/>
      </c>
      <c r="BH16" s="92" t="str">
        <f t="shared" si="40"/>
        <v/>
      </c>
      <c r="BI16" s="93" t="str">
        <f t="shared" si="41"/>
        <v/>
      </c>
      <c r="BJ16" s="93" t="str" cm="1">
        <f t="array" ref="BJ16">IF($AG16="","",
_xlfn.IFS(
$BE16="Devis 1",
IF(ISBLANK(AR16),"",IFERROR(VALUE(TRIM(SUBSTITUTE(AR16,CHAR(160),""))),0)*IFERROR(VALUE(TRIM(SUBSTITUTE($AG16,CHAR(160),""))),0)),
$BE16="Devis 2",
IF(ISBLANK(AW16),"",IFERROR(VALUE(TRIM(SUBSTITUTE(AW16,CHAR(160),""))),0)*IFERROR(VALUE(TRIM(SUBSTITUTE($AG16,CHAR(160),""))),0)),
$BE16="Devis 3",
IF(ISBLANK(BB16),"",IFERROR(VALUE(TRIM(SUBSTITUTE(BB16,CHAR(160),""))),0)*IFERROR(VALUE(TRIM(SUBSTITUTE($AG16,CHAR(160),""))),0)),
TRUE,0
)
)</f>
        <v/>
      </c>
      <c r="BK16" s="93" t="str" cm="1">
        <f t="array" ref="BK16">IF($AG16="","",
_xlfn.IFS(
$BE16="Devis 1",
IF(ISBLANK(AS16),"",IFERROR(VALUE(TRIM(SUBSTITUTE(AS16,CHAR(160),""))),0)*IFERROR(VALUE(TRIM(SUBSTITUTE($AG16,CHAR(160),""))),0)),
$BE16="Devis 2",
IF(ISBLANK(AX16),"",IFERROR(VALUE(TRIM(SUBSTITUTE(AX16,CHAR(160),""))),0)*IFERROR(VALUE(TRIM(SUBSTITUTE($AG16,CHAR(160),""))),0)),
$BE16="Devis 3",
IF(ISBLANK(BC16),"",IFERROR(VALUE(TRIM(SUBSTITUTE(BC16,CHAR(160),""))),0)*IFERROR(VALUE(TRIM(SUBSTITUTE($AG16,CHAR(160),""))),0)),
TRUE,0
)
)</f>
        <v/>
      </c>
      <c r="BL16" s="93" t="str">
        <f t="shared" si="42"/>
        <v/>
      </c>
      <c r="BM16" s="83"/>
      <c r="BN16" s="43" t="str" cm="1">
        <f t="array" ref="BN16">IF(OR(BL16="",BI16="",BJ16="",BG16=""),"",
    _xlfn.IFS(
        (IFERROR(VALUE(TRIM(SUBSTITUTE(BL16,CHAR(160),""))),0)) &gt; (IFERROR(VALUE(TRIM(SUBSTITUTE(BI16,CHAR(160),""))),0)),
        "KO : Le montant retenu TTC est supérieur au montant raisonnable TTC. Merci de revoir la ligne de dépense ou plafonner son montant.",
        (IFERROR(VALUE(TRIM(SUBSTITUTE(BJ16,CHAR(160),""))),0)) &gt; (IFERROR(VALUE(TRIM(SUBSTITUTE(BG16,CHAR(160),""))),0)),
        "Attention : Le montant retenu HT est supérieur au montant HT raisonnable. Merci de revoir la ligne de dépense, plafonner son montant, ou justifier la reventillation HT / TVA.",
ROUND(IFERROR(VALUE(TRIM(SUBSTITUTE(BH16,CHAR(160),""))),0),2)&gt;
ROUND(IFERROR(VALUE(TRIM(SUBSTITUTE(BK16,CHAR(160),""))),0),2),
"Attention : Le montant TVA retenu est supérieur au montant TVA raisonnable. Merci de revoir la ligne de dépense, plafonner son montant, ou justifier la reventillation HT / TVA.",
ROUND(IFERROR(VALUE(TRIM(SUBSTITUTE(BJ16,CHAR(160),""))),0),2)&gt;
ROUND(IFERROR(VALUE(TRIM(SUBSTITUTE(MIN(P16,U16,Z16),CHAR(160),""))),0),2),
"Attention : Le devis retenu n'est pas le moins cher. Une justification de la part du porteur est nécessaire.",
ROUND(IFERROR(VALUE(TRIM(SUBSTITUTE(BJ16,CHAR(160),""))),0),2)=0,
"Attention : montant présenté entièrement écarté",
        (IFERROR(VALUE(TRIM(SUBSTITUTE(BL16,CHAR(160),""))),0))=0,
        "",
        (IFERROR(VALUE(TRIM(SUBSTITUTE(BI16,CHAR(160),""))),0))=(IFERROR(VALUE(TRIM(SUBSTITUTE(BL16,CHAR(160),""))),0)),
        "OK",
        (IFERROR(VALUE(TRIM(SUBSTITUTE(BI16,CHAR(160),""))),0))&gt;(IFERROR(VALUE(TRIM(SUBSTITUTE(BL16,CHAR(160),""))),0)),
        " OK : Montant instruit inférieur au montant raisonnable.",
        TRUE,
        ""
    )
)</f>
        <v/>
      </c>
      <c r="BO16" s="43" t="str" cm="1">
        <f t="array" ref="BO16">IF(OR(BL16="",AD16="",BJ16="",AB16="",BK16="",AC16=""),"",_xlfn.IFS(
ROUND(IFERROR(VALUE(TRIM(SUBSTITUTE(BL16,CHAR(160),""))),0),2)&gt;
ROUND(IFERROR(VALUE(TRIM(SUBSTITUTE(AD16,CHAR(160),""))),0),2),
"KO : Le montant retenu TTC est supérieur au montant présenté TTC. Merci de revoir la ligne de dépense ou plafonner son montant.",
ROUND(IFERROR(VALUE(TRIM(SUBSTITUTE(BJ16,CHAR(160),""))),0),2)&gt;
ROUND(IFERROR(VALUE(TRIM(SUBSTITUTE(AB16,CHAR(160),""))),0),2),
"Attention : Le montant retenu HT est supérieur au montant HT présenté. Merci de revoir la ligne de dépense, plafonner son montant, ou justifier la reventillation HT / TVA.",
ROUND(IFERROR(VALUE(TRIM(SUBSTITUTE(BK16,CHAR(160),""))),0),2)&gt;
ROUND(IFERROR(VALUE(TRIM(SUBSTITUTE(AC16,CHAR(160),""))),0),2),
"Attention : Le montant TVA retenu est supérieur au montant TVA présenté. Merci de revoir la ligne de dépense, plafonner son montant, ou justifier la reventillation HT / TVA.",
ROUND(IFERROR(VALUE(TRIM(SUBSTITUTE(AD16,CHAR(160),""))),0),2)=0,
"",
ROUND(IFERROR(VALUE(TRIM(SUBSTITUTE(BL16,CHAR(160),""))),0),2)=
ROUND(IFERROR(VALUE(TRIM(SUBSTITUTE(AD16,CHAR(160),""))),0),2),
"OK",
ROUND(IFERROR(VALUE(TRIM(SUBSTITUTE(BL16,CHAR(160),""))),0),2)=0,
"Attention : Montant présenté entièrement rejeté.",
ROUND(IFERROR(VALUE(TRIM(SUBSTITUTE(BL16,CHAR(160),""))),0),2)&lt;
ROUND(IFERROR(VALUE(TRIM(SUBSTITUTE(AD16,CHAR(160),""))),0),2),
"Attention : Montant présenté partiellement rejeté.",
TRUE,""
))</f>
        <v/>
      </c>
      <c r="BP16" s="92" t="str">
        <f t="shared" si="43"/>
        <v/>
      </c>
      <c r="BQ16" s="92" t="str">
        <f t="shared" si="44"/>
        <v/>
      </c>
      <c r="BR16" s="92" t="str">
        <f t="shared" si="45"/>
        <v/>
      </c>
    </row>
    <row r="17" spans="1:70" s="4" customFormat="1" ht="16">
      <c r="A17" s="82">
        <v>9</v>
      </c>
      <c r="B17" s="83"/>
      <c r="C17" s="84"/>
      <c r="D17" s="84"/>
      <c r="E17" s="83"/>
      <c r="F17" s="83"/>
      <c r="G17" s="83"/>
      <c r="H17" s="132"/>
      <c r="I17" s="727"/>
      <c r="J17" s="554"/>
      <c r="K17" s="735"/>
      <c r="L17" s="643"/>
      <c r="M17" s="554"/>
      <c r="N17" s="640"/>
      <c r="O17" s="641"/>
      <c r="P17" s="660" t="str">
        <f t="shared" si="9"/>
        <v/>
      </c>
      <c r="Q17" s="663"/>
      <c r="R17" s="554"/>
      <c r="S17" s="641"/>
      <c r="T17" s="641"/>
      <c r="U17" s="660" t="str">
        <f t="shared" si="10"/>
        <v/>
      </c>
      <c r="V17" s="680"/>
      <c r="W17" s="554"/>
      <c r="X17" s="641"/>
      <c r="Y17" s="641"/>
      <c r="Z17" s="721" t="str">
        <f t="shared" si="11"/>
        <v/>
      </c>
      <c r="AA17" s="87"/>
      <c r="AB17" s="88" t="str" cm="1">
        <f t="array" ref="AB17">IF((_xlfn.IFS(TRIM(SUBSTITUTE(AA17,CHAR(160),""))="Devis 1",IFERROR(VALUE(TRIM(SUBSTITUTE(N17,CHAR(160),""))),0),TRIM(SUBSTITUTE(AA17,CHAR(160),""))="Devis 2",IFERROR(VALUE(TRIM(SUBSTITUTE(S17,CHAR(160),""))),0),TRIM(SUBSTITUTE(AA17,CHAR(160),""))="Devis 3",IFERROR(VALUE(TRIM(SUBSTITUTE(X17,CHAR(160),""))),0),TRUE,0)*IFERROR(VALUE(TRIM(SUBSTITUTE(C17,CHAR(160),""))),0))=0,"",_xlfn.IFS(TRIM(SUBSTITUTE(AA17,CHAR(160),""))="Devis 1",IFERROR(VALUE(TRIM(SUBSTITUTE(N17,CHAR(160),""))),0),TRIM(SUBSTITUTE(AA17,CHAR(160),""))="Devis 2",IFERROR(VALUE(TRIM(SUBSTITUTE(S17,CHAR(160),""))),0),TRIM(SUBSTITUTE(AA17,CHAR(160),""))="Devis 3",IFERROR(VALUE(TRIM(SUBSTITUTE(X17,CHAR(160),""))),0),TRUE,0)*IFERROR(VALUE(TRIM(SUBSTITUTE(C17,CHAR(160),""))),0))</f>
        <v/>
      </c>
      <c r="AC17" s="89" t="str" cm="1">
        <f t="array" ref="AC17">IF(ROUND((_xlfn.IFS(TRIM(SUBSTITUTE(AA17,CHAR(160),""))="Devis 1",IFERROR(VALUE(TRIM(SUBSTITUTE(O17,CHAR(160),""))),0),TRIM(SUBSTITUTE(AA17,CHAR(160),""))="Devis 2",IFERROR(VALUE(TRIM(SUBSTITUTE(T17,CHAR(160),""))),0),TRIM(SUBSTITUTE(AA17,CHAR(160),""))="Devis 3",IFERROR(VALUE(TRIM(SUBSTITUTE(Y17,CHAR(160),""))),0),TRUE,0)*IFERROR(VALUE(TRIM(SUBSTITUTE(C17,CHAR(160),""))),0)),2)=0,IF(AB17&lt;&gt;"",0,""),ROUND((_xlfn.IFS(TRIM(SUBSTITUTE(AA17,CHAR(160),""))="Devis 1",IFERROR(VALUE(TRIM(SUBSTITUTE(O17,CHAR(160),""))),0),TRIM(SUBSTITUTE(AA17,CHAR(160),""))="Devis 2",IFERROR(VALUE(TRIM(SUBSTITUTE(T17,CHAR(160),""))),0),TRIM(SUBSTITUTE(AA17,CHAR(160),""))="Devis 3",IFERROR(VALUE(TRIM(SUBSTITUTE(Y17,CHAR(160),""))),0),TRUE,0)*IFERROR(VALUE(TRIM(SUBSTITUTE(C17,CHAR(160),""))),0)),2))</f>
        <v/>
      </c>
      <c r="AD17" s="90" t="str">
        <f t="shared" si="12"/>
        <v/>
      </c>
      <c r="AE17" s="91"/>
      <c r="AF17" s="148" t="str">
        <f t="shared" si="13"/>
        <v/>
      </c>
      <c r="AG17" s="148" t="str">
        <f t="shared" si="14"/>
        <v/>
      </c>
      <c r="AH17" s="148" t="str">
        <f t="shared" si="15"/>
        <v/>
      </c>
      <c r="AI17" s="148" t="str">
        <f t="shared" si="16"/>
        <v/>
      </c>
      <c r="AJ17" s="148" t="str">
        <f t="shared" si="17"/>
        <v/>
      </c>
      <c r="AK17" s="148" t="str">
        <f t="shared" si="18"/>
        <v/>
      </c>
      <c r="AL17" s="148" t="str">
        <f t="shared" si="19"/>
        <v/>
      </c>
      <c r="AM17" s="148" t="str">
        <f t="shared" si="20"/>
        <v/>
      </c>
      <c r="AN17" s="729" t="str">
        <f t="shared" si="21"/>
        <v/>
      </c>
      <c r="AO17" s="569" t="str">
        <f t="shared" si="22"/>
        <v/>
      </c>
      <c r="AP17" s="564" t="str">
        <f t="shared" si="23"/>
        <v/>
      </c>
      <c r="AQ17" s="555" t="str">
        <f t="shared" si="24"/>
        <v/>
      </c>
      <c r="AR17" s="555" t="str">
        <f t="shared" si="25"/>
        <v/>
      </c>
      <c r="AS17" s="593" t="str">
        <f t="shared" si="26"/>
        <v/>
      </c>
      <c r="AT17" s="660" t="str">
        <f t="shared" si="27"/>
        <v/>
      </c>
      <c r="AU17" s="671" t="str">
        <f t="shared" si="28"/>
        <v/>
      </c>
      <c r="AV17" s="593" t="str">
        <f t="shared" si="29"/>
        <v/>
      </c>
      <c r="AW17" s="593" t="str">
        <f t="shared" si="30"/>
        <v/>
      </c>
      <c r="AX17" s="593" t="str">
        <f t="shared" si="31"/>
        <v/>
      </c>
      <c r="AY17" s="764" t="str">
        <f t="shared" si="32"/>
        <v/>
      </c>
      <c r="AZ17" s="693" t="str">
        <f t="shared" si="33"/>
        <v/>
      </c>
      <c r="BA17" s="593" t="str">
        <f t="shared" si="34"/>
        <v/>
      </c>
      <c r="BB17" s="593" t="str">
        <f t="shared" si="35"/>
        <v/>
      </c>
      <c r="BC17" s="593" t="str">
        <f t="shared" si="36"/>
        <v/>
      </c>
      <c r="BD17" s="694" t="str">
        <f t="shared" si="37"/>
        <v/>
      </c>
      <c r="BE17" s="558" t="str">
        <f t="shared" si="38"/>
        <v/>
      </c>
      <c r="BF17" s="83"/>
      <c r="BG17" s="92" t="str">
        <f t="shared" si="39"/>
        <v/>
      </c>
      <c r="BH17" s="92" t="str">
        <f t="shared" si="40"/>
        <v/>
      </c>
      <c r="BI17" s="93" t="str">
        <f t="shared" si="41"/>
        <v/>
      </c>
      <c r="BJ17" s="93" t="str" cm="1">
        <f t="array" ref="BJ17">IF($AG17="","",
_xlfn.IFS(
$BE17="Devis 1",
IF(ISBLANK(AR17),"",IFERROR(VALUE(TRIM(SUBSTITUTE(AR17,CHAR(160),""))),0)*IFERROR(VALUE(TRIM(SUBSTITUTE($AG17,CHAR(160),""))),0)),
$BE17="Devis 2",
IF(ISBLANK(AW17),"",IFERROR(VALUE(TRIM(SUBSTITUTE(AW17,CHAR(160),""))),0)*IFERROR(VALUE(TRIM(SUBSTITUTE($AG17,CHAR(160),""))),0)),
$BE17="Devis 3",
IF(ISBLANK(BB17),"",IFERROR(VALUE(TRIM(SUBSTITUTE(BB17,CHAR(160),""))),0)*IFERROR(VALUE(TRIM(SUBSTITUTE($AG17,CHAR(160),""))),0)),
TRUE,0
)
)</f>
        <v/>
      </c>
      <c r="BK17" s="93" t="str" cm="1">
        <f t="array" ref="BK17">IF($AG17="","",
_xlfn.IFS(
$BE17="Devis 1",
IF(ISBLANK(AS17),"",IFERROR(VALUE(TRIM(SUBSTITUTE(AS17,CHAR(160),""))),0)*IFERROR(VALUE(TRIM(SUBSTITUTE($AG17,CHAR(160),""))),0)),
$BE17="Devis 2",
IF(ISBLANK(AX17),"",IFERROR(VALUE(TRIM(SUBSTITUTE(AX17,CHAR(160),""))),0)*IFERROR(VALUE(TRIM(SUBSTITUTE($AG17,CHAR(160),""))),0)),
$BE17="Devis 3",
IF(ISBLANK(BC17),"",IFERROR(VALUE(TRIM(SUBSTITUTE(BC17,CHAR(160),""))),0)*IFERROR(VALUE(TRIM(SUBSTITUTE($AG17,CHAR(160),""))),0)),
TRUE,0
)
)</f>
        <v/>
      </c>
      <c r="BL17" s="93" t="str">
        <f t="shared" si="42"/>
        <v/>
      </c>
      <c r="BM17" s="83"/>
      <c r="BN17" s="43" t="str" cm="1">
        <f t="array" ref="BN17">IF(OR(BL17="",BI17="",BJ17="",BG17=""),"",
    _xlfn.IFS(
        (IFERROR(VALUE(TRIM(SUBSTITUTE(BL17,CHAR(160),""))),0)) &gt; (IFERROR(VALUE(TRIM(SUBSTITUTE(BI17,CHAR(160),""))),0)),
        "KO : Le montant retenu TTC est supérieur au montant raisonnable TTC. Merci de revoir la ligne de dépense ou plafonner son montant.",
        (IFERROR(VALUE(TRIM(SUBSTITUTE(BJ17,CHAR(160),""))),0)) &gt; (IFERROR(VALUE(TRIM(SUBSTITUTE(BG17,CHAR(160),""))),0)),
        "Attention : Le montant retenu HT est supérieur au montant HT raisonnable. Merci de revoir la ligne de dépense, plafonner son montant, ou justifier la reventillation HT / TVA.",
ROUND(IFERROR(VALUE(TRIM(SUBSTITUTE(BH17,CHAR(160),""))),0),2)&gt;
ROUND(IFERROR(VALUE(TRIM(SUBSTITUTE(BK17,CHAR(160),""))),0),2),
"Attention : Le montant TVA retenu est supérieur au montant TVA raisonnable. Merci de revoir la ligne de dépense, plafonner son montant, ou justifier la reventillation HT / TVA.",
ROUND(IFERROR(VALUE(TRIM(SUBSTITUTE(BJ17,CHAR(160),""))),0),2)&gt;
ROUND(IFERROR(VALUE(TRIM(SUBSTITUTE(MIN(P17,U17,Z17),CHAR(160),""))),0),2),
"Attention : Le devis retenu n'est pas le moins cher. Une justification de la part du porteur est nécessaire.",
ROUND(IFERROR(VALUE(TRIM(SUBSTITUTE(BJ17,CHAR(160),""))),0),2)=0,
"Attention : montant présenté entièrement écarté",
        (IFERROR(VALUE(TRIM(SUBSTITUTE(BL17,CHAR(160),""))),0))=0,
        "",
        (IFERROR(VALUE(TRIM(SUBSTITUTE(BI17,CHAR(160),""))),0))=(IFERROR(VALUE(TRIM(SUBSTITUTE(BL17,CHAR(160),""))),0)),
        "OK",
        (IFERROR(VALUE(TRIM(SUBSTITUTE(BI17,CHAR(160),""))),0))&gt;(IFERROR(VALUE(TRIM(SUBSTITUTE(BL17,CHAR(160),""))),0)),
        " OK : Montant instruit inférieur au montant raisonnable.",
        TRUE,
        ""
    )
)</f>
        <v/>
      </c>
      <c r="BO17" s="43" t="str" cm="1">
        <f t="array" ref="BO17">IF(OR(BL17="",AD17="",BJ17="",AB17="",BK17="",AC17=""),"",_xlfn.IFS(
ROUND(IFERROR(VALUE(TRIM(SUBSTITUTE(BL17,CHAR(160),""))),0),2)&gt;
ROUND(IFERROR(VALUE(TRIM(SUBSTITUTE(AD17,CHAR(160),""))),0),2),
"KO : Le montant retenu TTC est supérieur au montant présenté TTC. Merci de revoir la ligne de dépense ou plafonner son montant.",
ROUND(IFERROR(VALUE(TRIM(SUBSTITUTE(BJ17,CHAR(160),""))),0),2)&gt;
ROUND(IFERROR(VALUE(TRIM(SUBSTITUTE(AB17,CHAR(160),""))),0),2),
"Attention : Le montant retenu HT est supérieur au montant HT présenté. Merci de revoir la ligne de dépense, plafonner son montant, ou justifier la reventillation HT / TVA.",
ROUND(IFERROR(VALUE(TRIM(SUBSTITUTE(BK17,CHAR(160),""))),0),2)&gt;
ROUND(IFERROR(VALUE(TRIM(SUBSTITUTE(AC17,CHAR(160),""))),0),2),
"Attention : Le montant TVA retenu est supérieur au montant TVA présenté. Merci de revoir la ligne de dépense, plafonner son montant, ou justifier la reventillation HT / TVA.",
ROUND(IFERROR(VALUE(TRIM(SUBSTITUTE(AD17,CHAR(160),""))),0),2)=0,
"",
ROUND(IFERROR(VALUE(TRIM(SUBSTITUTE(BL17,CHAR(160),""))),0),2)=
ROUND(IFERROR(VALUE(TRIM(SUBSTITUTE(AD17,CHAR(160),""))),0),2),
"OK",
ROUND(IFERROR(VALUE(TRIM(SUBSTITUTE(BL17,CHAR(160),""))),0),2)=0,
"Attention : Montant présenté entièrement rejeté.",
ROUND(IFERROR(VALUE(TRIM(SUBSTITUTE(BL17,CHAR(160),""))),0),2)&lt;
ROUND(IFERROR(VALUE(TRIM(SUBSTITUTE(AD17,CHAR(160),""))),0),2),
"Attention : Montant présenté partiellement rejeté.",
TRUE,""
))</f>
        <v/>
      </c>
      <c r="BP17" s="92" t="str">
        <f t="shared" si="43"/>
        <v/>
      </c>
      <c r="BQ17" s="92" t="str">
        <f t="shared" si="44"/>
        <v/>
      </c>
      <c r="BR17" s="92" t="str">
        <f t="shared" si="45"/>
        <v/>
      </c>
    </row>
    <row r="18" spans="1:70" s="4" customFormat="1" ht="16">
      <c r="A18" s="82">
        <v>10</v>
      </c>
      <c r="B18" s="83"/>
      <c r="C18" s="84"/>
      <c r="D18" s="84"/>
      <c r="E18" s="83"/>
      <c r="F18" s="83"/>
      <c r="G18" s="83"/>
      <c r="H18" s="132"/>
      <c r="I18" s="727"/>
      <c r="J18" s="554"/>
      <c r="K18" s="735"/>
      <c r="L18" s="643"/>
      <c r="M18" s="554"/>
      <c r="N18" s="640"/>
      <c r="O18" s="641"/>
      <c r="P18" s="660" t="str">
        <f t="shared" si="9"/>
        <v/>
      </c>
      <c r="Q18" s="663"/>
      <c r="R18" s="554"/>
      <c r="S18" s="641"/>
      <c r="T18" s="641"/>
      <c r="U18" s="660" t="str">
        <f t="shared" si="10"/>
        <v/>
      </c>
      <c r="V18" s="680"/>
      <c r="W18" s="554"/>
      <c r="X18" s="641"/>
      <c r="Y18" s="641"/>
      <c r="Z18" s="721" t="str">
        <f t="shared" si="11"/>
        <v/>
      </c>
      <c r="AA18" s="87"/>
      <c r="AB18" s="88" t="str" cm="1">
        <f t="array" ref="AB18">IF((_xlfn.IFS(TRIM(SUBSTITUTE(AA18,CHAR(160),""))="Devis 1",IFERROR(VALUE(TRIM(SUBSTITUTE(N18,CHAR(160),""))),0),TRIM(SUBSTITUTE(AA18,CHAR(160),""))="Devis 2",IFERROR(VALUE(TRIM(SUBSTITUTE(S18,CHAR(160),""))),0),TRIM(SUBSTITUTE(AA18,CHAR(160),""))="Devis 3",IFERROR(VALUE(TRIM(SUBSTITUTE(X18,CHAR(160),""))),0),TRUE,0)*IFERROR(VALUE(TRIM(SUBSTITUTE(C18,CHAR(160),""))),0))=0,"",_xlfn.IFS(TRIM(SUBSTITUTE(AA18,CHAR(160),""))="Devis 1",IFERROR(VALUE(TRIM(SUBSTITUTE(N18,CHAR(160),""))),0),TRIM(SUBSTITUTE(AA18,CHAR(160),""))="Devis 2",IFERROR(VALUE(TRIM(SUBSTITUTE(S18,CHAR(160),""))),0),TRIM(SUBSTITUTE(AA18,CHAR(160),""))="Devis 3",IFERROR(VALUE(TRIM(SUBSTITUTE(X18,CHAR(160),""))),0),TRUE,0)*IFERROR(VALUE(TRIM(SUBSTITUTE(C18,CHAR(160),""))),0))</f>
        <v/>
      </c>
      <c r="AC18" s="89" t="str" cm="1">
        <f t="array" ref="AC18">IF(ROUND((_xlfn.IFS(TRIM(SUBSTITUTE(AA18,CHAR(160),""))="Devis 1",IFERROR(VALUE(TRIM(SUBSTITUTE(O18,CHAR(160),""))),0),TRIM(SUBSTITUTE(AA18,CHAR(160),""))="Devis 2",IFERROR(VALUE(TRIM(SUBSTITUTE(T18,CHAR(160),""))),0),TRIM(SUBSTITUTE(AA18,CHAR(160),""))="Devis 3",IFERROR(VALUE(TRIM(SUBSTITUTE(Y18,CHAR(160),""))),0),TRUE,0)*IFERROR(VALUE(TRIM(SUBSTITUTE(C18,CHAR(160),""))),0)),2)=0,IF(AB18&lt;&gt;"",0,""),ROUND((_xlfn.IFS(TRIM(SUBSTITUTE(AA18,CHAR(160),""))="Devis 1",IFERROR(VALUE(TRIM(SUBSTITUTE(O18,CHAR(160),""))),0),TRIM(SUBSTITUTE(AA18,CHAR(160),""))="Devis 2",IFERROR(VALUE(TRIM(SUBSTITUTE(T18,CHAR(160),""))),0),TRIM(SUBSTITUTE(AA18,CHAR(160),""))="Devis 3",IFERROR(VALUE(TRIM(SUBSTITUTE(Y18,CHAR(160),""))),0),TRUE,0)*IFERROR(VALUE(TRIM(SUBSTITUTE(C18,CHAR(160),""))),0)),2))</f>
        <v/>
      </c>
      <c r="AD18" s="90" t="str">
        <f t="shared" si="12"/>
        <v/>
      </c>
      <c r="AE18" s="91"/>
      <c r="AF18" s="148" t="str">
        <f t="shared" si="13"/>
        <v/>
      </c>
      <c r="AG18" s="148" t="str">
        <f t="shared" si="14"/>
        <v/>
      </c>
      <c r="AH18" s="148" t="str">
        <f t="shared" si="15"/>
        <v/>
      </c>
      <c r="AI18" s="148" t="str">
        <f t="shared" si="16"/>
        <v/>
      </c>
      <c r="AJ18" s="148" t="str">
        <f t="shared" si="17"/>
        <v/>
      </c>
      <c r="AK18" s="148" t="str">
        <f t="shared" si="18"/>
        <v/>
      </c>
      <c r="AL18" s="148" t="str">
        <f t="shared" si="19"/>
        <v/>
      </c>
      <c r="AM18" s="148" t="str">
        <f t="shared" si="20"/>
        <v/>
      </c>
      <c r="AN18" s="729" t="str">
        <f t="shared" si="21"/>
        <v/>
      </c>
      <c r="AO18" s="569" t="str">
        <f t="shared" si="22"/>
        <v/>
      </c>
      <c r="AP18" s="564" t="str">
        <f t="shared" si="23"/>
        <v/>
      </c>
      <c r="AQ18" s="555" t="str">
        <f t="shared" si="24"/>
        <v/>
      </c>
      <c r="AR18" s="555" t="str">
        <f t="shared" si="25"/>
        <v/>
      </c>
      <c r="AS18" s="593" t="str">
        <f t="shared" si="26"/>
        <v/>
      </c>
      <c r="AT18" s="660" t="str">
        <f t="shared" si="27"/>
        <v/>
      </c>
      <c r="AU18" s="671" t="str">
        <f t="shared" si="28"/>
        <v/>
      </c>
      <c r="AV18" s="593" t="str">
        <f t="shared" si="29"/>
        <v/>
      </c>
      <c r="AW18" s="593" t="str">
        <f t="shared" si="30"/>
        <v/>
      </c>
      <c r="AX18" s="593" t="str">
        <f t="shared" si="31"/>
        <v/>
      </c>
      <c r="AY18" s="764" t="str">
        <f t="shared" si="32"/>
        <v/>
      </c>
      <c r="AZ18" s="693" t="str">
        <f t="shared" si="33"/>
        <v/>
      </c>
      <c r="BA18" s="593" t="str">
        <f t="shared" si="34"/>
        <v/>
      </c>
      <c r="BB18" s="593" t="str">
        <f t="shared" si="35"/>
        <v/>
      </c>
      <c r="BC18" s="593" t="str">
        <f t="shared" si="36"/>
        <v/>
      </c>
      <c r="BD18" s="694" t="str">
        <f t="shared" si="37"/>
        <v/>
      </c>
      <c r="BE18" s="558" t="str">
        <f t="shared" si="38"/>
        <v/>
      </c>
      <c r="BF18" s="83"/>
      <c r="BG18" s="92" t="str">
        <f t="shared" si="39"/>
        <v/>
      </c>
      <c r="BH18" s="92" t="str">
        <f t="shared" si="40"/>
        <v/>
      </c>
      <c r="BI18" s="93" t="str">
        <f t="shared" si="41"/>
        <v/>
      </c>
      <c r="BJ18" s="93" t="str" cm="1">
        <f t="array" ref="BJ18">IF($AG18="","",
_xlfn.IFS(
$BE18="Devis 1",
IF(ISBLANK(AR18),"",IFERROR(VALUE(TRIM(SUBSTITUTE(AR18,CHAR(160),""))),0)*IFERROR(VALUE(TRIM(SUBSTITUTE($AG18,CHAR(160),""))),0)),
$BE18="Devis 2",
IF(ISBLANK(AW18),"",IFERROR(VALUE(TRIM(SUBSTITUTE(AW18,CHAR(160),""))),0)*IFERROR(VALUE(TRIM(SUBSTITUTE($AG18,CHAR(160),""))),0)),
$BE18="Devis 3",
IF(ISBLANK(BB18),"",IFERROR(VALUE(TRIM(SUBSTITUTE(BB18,CHAR(160),""))),0)*IFERROR(VALUE(TRIM(SUBSTITUTE($AG18,CHAR(160),""))),0)),
TRUE,0
)
)</f>
        <v/>
      </c>
      <c r="BK18" s="93" t="str" cm="1">
        <f t="array" ref="BK18">IF($AG18="","",
_xlfn.IFS(
$BE18="Devis 1",
IF(ISBLANK(AS18),"",IFERROR(VALUE(TRIM(SUBSTITUTE(AS18,CHAR(160),""))),0)*IFERROR(VALUE(TRIM(SUBSTITUTE($AG18,CHAR(160),""))),0)),
$BE18="Devis 2",
IF(ISBLANK(AX18),"",IFERROR(VALUE(TRIM(SUBSTITUTE(AX18,CHAR(160),""))),0)*IFERROR(VALUE(TRIM(SUBSTITUTE($AG18,CHAR(160),""))),0)),
$BE18="Devis 3",
IF(ISBLANK(BC18),"",IFERROR(VALUE(TRIM(SUBSTITUTE(BC18,CHAR(160),""))),0)*IFERROR(VALUE(TRIM(SUBSTITUTE($AG18,CHAR(160),""))),0)),
TRUE,0
)
)</f>
        <v/>
      </c>
      <c r="BL18" s="93" t="str">
        <f t="shared" si="42"/>
        <v/>
      </c>
      <c r="BM18" s="83"/>
      <c r="BN18" s="43" t="str" cm="1">
        <f t="array" ref="BN18">IF(OR(BL18="",BI18="",BJ18="",BG18=""),"",
    _xlfn.IFS(
        (IFERROR(VALUE(TRIM(SUBSTITUTE(BL18,CHAR(160),""))),0)) &gt; (IFERROR(VALUE(TRIM(SUBSTITUTE(BI18,CHAR(160),""))),0)),
        "KO : Le montant retenu TTC est supérieur au montant raisonnable TTC. Merci de revoir la ligne de dépense ou plafonner son montant.",
        (IFERROR(VALUE(TRIM(SUBSTITUTE(BJ18,CHAR(160),""))),0)) &gt; (IFERROR(VALUE(TRIM(SUBSTITUTE(BG18,CHAR(160),""))),0)),
        "Attention : Le montant retenu HT est supérieur au montant HT raisonnable. Merci de revoir la ligne de dépense, plafonner son montant, ou justifier la reventillation HT / TVA.",
ROUND(IFERROR(VALUE(TRIM(SUBSTITUTE(BH18,CHAR(160),""))),0),2)&gt;
ROUND(IFERROR(VALUE(TRIM(SUBSTITUTE(BK18,CHAR(160),""))),0),2),
"Attention : Le montant TVA retenu est supérieur au montant TVA raisonnable. Merci de revoir la ligne de dépense, plafonner son montant, ou justifier la reventillation HT / TVA.",
ROUND(IFERROR(VALUE(TRIM(SUBSTITUTE(BJ18,CHAR(160),""))),0),2)&gt;
ROUND(IFERROR(VALUE(TRIM(SUBSTITUTE(MIN(P18,U18,Z18),CHAR(160),""))),0),2),
"Attention : Le devis retenu n'est pas le moins cher. Une justification de la part du porteur est nécessaire.",
ROUND(IFERROR(VALUE(TRIM(SUBSTITUTE(BJ18,CHAR(160),""))),0),2)=0,
"Attention : montant présenté entièrement écarté",
        (IFERROR(VALUE(TRIM(SUBSTITUTE(BL18,CHAR(160),""))),0))=0,
        "",
        (IFERROR(VALUE(TRIM(SUBSTITUTE(BI18,CHAR(160),""))),0))=(IFERROR(VALUE(TRIM(SUBSTITUTE(BL18,CHAR(160),""))),0)),
        "OK",
        (IFERROR(VALUE(TRIM(SUBSTITUTE(BI18,CHAR(160),""))),0))&gt;(IFERROR(VALUE(TRIM(SUBSTITUTE(BL18,CHAR(160),""))),0)),
        " OK : Montant instruit inférieur au montant raisonnable.",
        TRUE,
        ""
    )
)</f>
        <v/>
      </c>
      <c r="BO18" s="43" t="str" cm="1">
        <f t="array" ref="BO18">IF(OR(BL18="",AD18="",BJ18="",AB18="",BK18="",AC18=""),"",_xlfn.IFS(
ROUND(IFERROR(VALUE(TRIM(SUBSTITUTE(BL18,CHAR(160),""))),0),2)&gt;
ROUND(IFERROR(VALUE(TRIM(SUBSTITUTE(AD18,CHAR(160),""))),0),2),
"KO : Le montant retenu TTC est supérieur au montant présenté TTC. Merci de revoir la ligne de dépense ou plafonner son montant.",
ROUND(IFERROR(VALUE(TRIM(SUBSTITUTE(BJ18,CHAR(160),""))),0),2)&gt;
ROUND(IFERROR(VALUE(TRIM(SUBSTITUTE(AB18,CHAR(160),""))),0),2),
"Attention : Le montant retenu HT est supérieur au montant HT présenté. Merci de revoir la ligne de dépense, plafonner son montant, ou justifier la reventillation HT / TVA.",
ROUND(IFERROR(VALUE(TRIM(SUBSTITUTE(BK18,CHAR(160),""))),0),2)&gt;
ROUND(IFERROR(VALUE(TRIM(SUBSTITUTE(AC18,CHAR(160),""))),0),2),
"Attention : Le montant TVA retenu est supérieur au montant TVA présenté. Merci de revoir la ligne de dépense, plafonner son montant, ou justifier la reventillation HT / TVA.",
ROUND(IFERROR(VALUE(TRIM(SUBSTITUTE(AD18,CHAR(160),""))),0),2)=0,
"",
ROUND(IFERROR(VALUE(TRIM(SUBSTITUTE(BL18,CHAR(160),""))),0),2)=
ROUND(IFERROR(VALUE(TRIM(SUBSTITUTE(AD18,CHAR(160),""))),0),2),
"OK",
ROUND(IFERROR(VALUE(TRIM(SUBSTITUTE(BL18,CHAR(160),""))),0),2)=0,
"Attention : Montant présenté entièrement rejeté.",
ROUND(IFERROR(VALUE(TRIM(SUBSTITUTE(BL18,CHAR(160),""))),0),2)&lt;
ROUND(IFERROR(VALUE(TRIM(SUBSTITUTE(AD18,CHAR(160),""))),0),2),
"Attention : Montant présenté partiellement rejeté.",
TRUE,""
))</f>
        <v/>
      </c>
      <c r="BP18" s="92" t="str">
        <f t="shared" si="43"/>
        <v/>
      </c>
      <c r="BQ18" s="92" t="str">
        <f t="shared" si="44"/>
        <v/>
      </c>
      <c r="BR18" s="92" t="str">
        <f t="shared" si="45"/>
        <v/>
      </c>
    </row>
    <row r="19" spans="1:70" s="4" customFormat="1" ht="16">
      <c r="A19" s="82">
        <v>11</v>
      </c>
      <c r="B19" s="83"/>
      <c r="C19" s="84"/>
      <c r="D19" s="84"/>
      <c r="E19" s="83"/>
      <c r="F19" s="83"/>
      <c r="G19" s="83"/>
      <c r="H19" s="132"/>
      <c r="I19" s="727"/>
      <c r="J19" s="554"/>
      <c r="K19" s="735"/>
      <c r="L19" s="643"/>
      <c r="M19" s="554"/>
      <c r="N19" s="640"/>
      <c r="O19" s="641"/>
      <c r="P19" s="660" t="str">
        <f t="shared" si="9"/>
        <v/>
      </c>
      <c r="Q19" s="663"/>
      <c r="R19" s="554"/>
      <c r="S19" s="641"/>
      <c r="T19" s="641"/>
      <c r="U19" s="660" t="str">
        <f t="shared" si="10"/>
        <v/>
      </c>
      <c r="V19" s="680"/>
      <c r="W19" s="554"/>
      <c r="X19" s="641"/>
      <c r="Y19" s="641"/>
      <c r="Z19" s="721" t="str">
        <f t="shared" si="11"/>
        <v/>
      </c>
      <c r="AA19" s="87"/>
      <c r="AB19" s="88" t="str" cm="1">
        <f t="array" ref="AB19">IF((_xlfn.IFS(TRIM(SUBSTITUTE(AA19,CHAR(160),""))="Devis 1",IFERROR(VALUE(TRIM(SUBSTITUTE(N19,CHAR(160),""))),0),TRIM(SUBSTITUTE(AA19,CHAR(160),""))="Devis 2",IFERROR(VALUE(TRIM(SUBSTITUTE(S19,CHAR(160),""))),0),TRIM(SUBSTITUTE(AA19,CHAR(160),""))="Devis 3",IFERROR(VALUE(TRIM(SUBSTITUTE(X19,CHAR(160),""))),0),TRUE,0)*IFERROR(VALUE(TRIM(SUBSTITUTE(C19,CHAR(160),""))),0))=0,"",_xlfn.IFS(TRIM(SUBSTITUTE(AA19,CHAR(160),""))="Devis 1",IFERROR(VALUE(TRIM(SUBSTITUTE(N19,CHAR(160),""))),0),TRIM(SUBSTITUTE(AA19,CHAR(160),""))="Devis 2",IFERROR(VALUE(TRIM(SUBSTITUTE(S19,CHAR(160),""))),0),TRIM(SUBSTITUTE(AA19,CHAR(160),""))="Devis 3",IFERROR(VALUE(TRIM(SUBSTITUTE(X19,CHAR(160),""))),0),TRUE,0)*IFERROR(VALUE(TRIM(SUBSTITUTE(C19,CHAR(160),""))),0))</f>
        <v/>
      </c>
      <c r="AC19" s="89" t="str" cm="1">
        <f t="array" ref="AC19">IF(ROUND((_xlfn.IFS(TRIM(SUBSTITUTE(AA19,CHAR(160),""))="Devis 1",IFERROR(VALUE(TRIM(SUBSTITUTE(O19,CHAR(160),""))),0),TRIM(SUBSTITUTE(AA19,CHAR(160),""))="Devis 2",IFERROR(VALUE(TRIM(SUBSTITUTE(T19,CHAR(160),""))),0),TRIM(SUBSTITUTE(AA19,CHAR(160),""))="Devis 3",IFERROR(VALUE(TRIM(SUBSTITUTE(Y19,CHAR(160),""))),0),TRUE,0)*IFERROR(VALUE(TRIM(SUBSTITUTE(C19,CHAR(160),""))),0)),2)=0,IF(AB19&lt;&gt;"",0,""),ROUND((_xlfn.IFS(TRIM(SUBSTITUTE(AA19,CHAR(160),""))="Devis 1",IFERROR(VALUE(TRIM(SUBSTITUTE(O19,CHAR(160),""))),0),TRIM(SUBSTITUTE(AA19,CHAR(160),""))="Devis 2",IFERROR(VALUE(TRIM(SUBSTITUTE(T19,CHAR(160),""))),0),TRIM(SUBSTITUTE(AA19,CHAR(160),""))="Devis 3",IFERROR(VALUE(TRIM(SUBSTITUTE(Y19,CHAR(160),""))),0),TRUE,0)*IFERROR(VALUE(TRIM(SUBSTITUTE(C19,CHAR(160),""))),0)),2))</f>
        <v/>
      </c>
      <c r="AD19" s="90" t="str">
        <f t="shared" si="12"/>
        <v/>
      </c>
      <c r="AE19" s="91"/>
      <c r="AF19" s="148" t="str">
        <f t="shared" si="13"/>
        <v/>
      </c>
      <c r="AG19" s="148" t="str">
        <f t="shared" si="14"/>
        <v/>
      </c>
      <c r="AH19" s="148" t="str">
        <f t="shared" si="15"/>
        <v/>
      </c>
      <c r="AI19" s="148" t="str">
        <f t="shared" si="16"/>
        <v/>
      </c>
      <c r="AJ19" s="148" t="str">
        <f t="shared" si="17"/>
        <v/>
      </c>
      <c r="AK19" s="148" t="str">
        <f t="shared" si="18"/>
        <v/>
      </c>
      <c r="AL19" s="148" t="str">
        <f t="shared" si="19"/>
        <v/>
      </c>
      <c r="AM19" s="148" t="str">
        <f t="shared" si="20"/>
        <v/>
      </c>
      <c r="AN19" s="729" t="str">
        <f t="shared" si="21"/>
        <v/>
      </c>
      <c r="AO19" s="569" t="str">
        <f t="shared" si="22"/>
        <v/>
      </c>
      <c r="AP19" s="564" t="str">
        <f t="shared" si="23"/>
        <v/>
      </c>
      <c r="AQ19" s="555" t="str">
        <f t="shared" si="24"/>
        <v/>
      </c>
      <c r="AR19" s="555" t="str">
        <f t="shared" si="25"/>
        <v/>
      </c>
      <c r="AS19" s="593" t="str">
        <f t="shared" si="26"/>
        <v/>
      </c>
      <c r="AT19" s="660" t="str">
        <f t="shared" si="27"/>
        <v/>
      </c>
      <c r="AU19" s="671" t="str">
        <f t="shared" si="28"/>
        <v/>
      </c>
      <c r="AV19" s="593" t="str">
        <f t="shared" si="29"/>
        <v/>
      </c>
      <c r="AW19" s="593" t="str">
        <f t="shared" si="30"/>
        <v/>
      </c>
      <c r="AX19" s="593" t="str">
        <f t="shared" si="31"/>
        <v/>
      </c>
      <c r="AY19" s="764" t="str">
        <f t="shared" si="32"/>
        <v/>
      </c>
      <c r="AZ19" s="693" t="str">
        <f t="shared" si="33"/>
        <v/>
      </c>
      <c r="BA19" s="593" t="str">
        <f t="shared" si="34"/>
        <v/>
      </c>
      <c r="BB19" s="593" t="str">
        <f t="shared" si="35"/>
        <v/>
      </c>
      <c r="BC19" s="593" t="str">
        <f t="shared" si="36"/>
        <v/>
      </c>
      <c r="BD19" s="694" t="str">
        <f t="shared" si="37"/>
        <v/>
      </c>
      <c r="BE19" s="558" t="str">
        <f t="shared" si="38"/>
        <v/>
      </c>
      <c r="BF19" s="83"/>
      <c r="BG19" s="92" t="str">
        <f t="shared" si="39"/>
        <v/>
      </c>
      <c r="BH19" s="92" t="str">
        <f t="shared" si="40"/>
        <v/>
      </c>
      <c r="BI19" s="93" t="str">
        <f t="shared" si="41"/>
        <v/>
      </c>
      <c r="BJ19" s="93" t="str" cm="1">
        <f t="array" ref="BJ19">IF($AG19="","",
_xlfn.IFS(
$BE19="Devis 1",
IF(ISBLANK(AR19),"",IFERROR(VALUE(TRIM(SUBSTITUTE(AR19,CHAR(160),""))),0)*IFERROR(VALUE(TRIM(SUBSTITUTE($AG19,CHAR(160),""))),0)),
$BE19="Devis 2",
IF(ISBLANK(AW19),"",IFERROR(VALUE(TRIM(SUBSTITUTE(AW19,CHAR(160),""))),0)*IFERROR(VALUE(TRIM(SUBSTITUTE($AG19,CHAR(160),""))),0)),
$BE19="Devis 3",
IF(ISBLANK(BB19),"",IFERROR(VALUE(TRIM(SUBSTITUTE(BB19,CHAR(160),""))),0)*IFERROR(VALUE(TRIM(SUBSTITUTE($AG19,CHAR(160),""))),0)),
TRUE,0
)
)</f>
        <v/>
      </c>
      <c r="BK19" s="93" t="str" cm="1">
        <f t="array" ref="BK19">IF($AG19="","",
_xlfn.IFS(
$BE19="Devis 1",
IF(ISBLANK(AS19),"",IFERROR(VALUE(TRIM(SUBSTITUTE(AS19,CHAR(160),""))),0)*IFERROR(VALUE(TRIM(SUBSTITUTE($AG19,CHAR(160),""))),0)),
$BE19="Devis 2",
IF(ISBLANK(AX19),"",IFERROR(VALUE(TRIM(SUBSTITUTE(AX19,CHAR(160),""))),0)*IFERROR(VALUE(TRIM(SUBSTITUTE($AG19,CHAR(160),""))),0)),
$BE19="Devis 3",
IF(ISBLANK(BC19),"",IFERROR(VALUE(TRIM(SUBSTITUTE(BC19,CHAR(160),""))),0)*IFERROR(VALUE(TRIM(SUBSTITUTE($AG19,CHAR(160),""))),0)),
TRUE,0
)
)</f>
        <v/>
      </c>
      <c r="BL19" s="93" t="str">
        <f t="shared" si="42"/>
        <v/>
      </c>
      <c r="BM19" s="83"/>
      <c r="BN19" s="43" t="str" cm="1">
        <f t="array" ref="BN19">IF(OR(BL19="",BI19="",BJ19="",BG19=""),"",
    _xlfn.IFS(
        (IFERROR(VALUE(TRIM(SUBSTITUTE(BL19,CHAR(160),""))),0)) &gt; (IFERROR(VALUE(TRIM(SUBSTITUTE(BI19,CHAR(160),""))),0)),
        "KO : Le montant retenu TTC est supérieur au montant raisonnable TTC. Merci de revoir la ligne de dépense ou plafonner son montant.",
        (IFERROR(VALUE(TRIM(SUBSTITUTE(BJ19,CHAR(160),""))),0)) &gt; (IFERROR(VALUE(TRIM(SUBSTITUTE(BG19,CHAR(160),""))),0)),
        "Attention : Le montant retenu HT est supérieur au montant HT raisonnable. Merci de revoir la ligne de dépense, plafonner son montant, ou justifier la reventillation HT / TVA.",
ROUND(IFERROR(VALUE(TRIM(SUBSTITUTE(BH19,CHAR(160),""))),0),2)&gt;
ROUND(IFERROR(VALUE(TRIM(SUBSTITUTE(BK19,CHAR(160),""))),0),2),
"Attention : Le montant TVA retenu est supérieur au montant TVA raisonnable. Merci de revoir la ligne de dépense, plafonner son montant, ou justifier la reventillation HT / TVA.",
ROUND(IFERROR(VALUE(TRIM(SUBSTITUTE(BJ19,CHAR(160),""))),0),2)&gt;
ROUND(IFERROR(VALUE(TRIM(SUBSTITUTE(MIN(P19,U19,Z19),CHAR(160),""))),0),2),
"Attention : Le devis retenu n'est pas le moins cher. Une justification de la part du porteur est nécessaire.",
ROUND(IFERROR(VALUE(TRIM(SUBSTITUTE(BJ19,CHAR(160),""))),0),2)=0,
"Attention : montant présenté entièrement écarté",
        (IFERROR(VALUE(TRIM(SUBSTITUTE(BL19,CHAR(160),""))),0))=0,
        "",
        (IFERROR(VALUE(TRIM(SUBSTITUTE(BI19,CHAR(160),""))),0))=(IFERROR(VALUE(TRIM(SUBSTITUTE(BL19,CHAR(160),""))),0)),
        "OK",
        (IFERROR(VALUE(TRIM(SUBSTITUTE(BI19,CHAR(160),""))),0))&gt;(IFERROR(VALUE(TRIM(SUBSTITUTE(BL19,CHAR(160),""))),0)),
        " OK : Montant instruit inférieur au montant raisonnable.",
        TRUE,
        ""
    )
)</f>
        <v/>
      </c>
      <c r="BO19" s="43" t="str" cm="1">
        <f t="array" ref="BO19">IF(OR(BL19="",AD19="",BJ19="",AB19="",BK19="",AC19=""),"",_xlfn.IFS(
ROUND(IFERROR(VALUE(TRIM(SUBSTITUTE(BL19,CHAR(160),""))),0),2)&gt;
ROUND(IFERROR(VALUE(TRIM(SUBSTITUTE(AD19,CHAR(160),""))),0),2),
"KO : Le montant retenu TTC est supérieur au montant présenté TTC. Merci de revoir la ligne de dépense ou plafonner son montant.",
ROUND(IFERROR(VALUE(TRIM(SUBSTITUTE(BJ19,CHAR(160),""))),0),2)&gt;
ROUND(IFERROR(VALUE(TRIM(SUBSTITUTE(AB19,CHAR(160),""))),0),2),
"Attention : Le montant retenu HT est supérieur au montant HT présenté. Merci de revoir la ligne de dépense, plafonner son montant, ou justifier la reventillation HT / TVA.",
ROUND(IFERROR(VALUE(TRIM(SUBSTITUTE(BK19,CHAR(160),""))),0),2)&gt;
ROUND(IFERROR(VALUE(TRIM(SUBSTITUTE(AC19,CHAR(160),""))),0),2),
"Attention : Le montant TVA retenu est supérieur au montant TVA présenté. Merci de revoir la ligne de dépense, plafonner son montant, ou justifier la reventillation HT / TVA.",
ROUND(IFERROR(VALUE(TRIM(SUBSTITUTE(AD19,CHAR(160),""))),0),2)=0,
"",
ROUND(IFERROR(VALUE(TRIM(SUBSTITUTE(BL19,CHAR(160),""))),0),2)=
ROUND(IFERROR(VALUE(TRIM(SUBSTITUTE(AD19,CHAR(160),""))),0),2),
"OK",
ROUND(IFERROR(VALUE(TRIM(SUBSTITUTE(BL19,CHAR(160),""))),0),2)=0,
"Attention : Montant présenté entièrement rejeté.",
ROUND(IFERROR(VALUE(TRIM(SUBSTITUTE(BL19,CHAR(160),""))),0),2)&lt;
ROUND(IFERROR(VALUE(TRIM(SUBSTITUTE(AD19,CHAR(160),""))),0),2),
"Attention : Montant présenté partiellement rejeté.",
TRUE,""
))</f>
        <v/>
      </c>
      <c r="BP19" s="92" t="str">
        <f t="shared" si="43"/>
        <v/>
      </c>
      <c r="BQ19" s="92" t="str">
        <f t="shared" si="44"/>
        <v/>
      </c>
      <c r="BR19" s="92" t="str">
        <f t="shared" si="45"/>
        <v/>
      </c>
    </row>
    <row r="20" spans="1:70" s="4" customFormat="1" ht="16">
      <c r="A20" s="82">
        <v>12</v>
      </c>
      <c r="B20" s="83"/>
      <c r="C20" s="84"/>
      <c r="D20" s="84"/>
      <c r="E20" s="83"/>
      <c r="F20" s="83"/>
      <c r="G20" s="83"/>
      <c r="H20" s="132"/>
      <c r="I20" s="727"/>
      <c r="J20" s="554"/>
      <c r="K20" s="735"/>
      <c r="L20" s="643"/>
      <c r="M20" s="554"/>
      <c r="N20" s="640"/>
      <c r="O20" s="641"/>
      <c r="P20" s="660" t="str">
        <f t="shared" si="9"/>
        <v/>
      </c>
      <c r="Q20" s="663"/>
      <c r="R20" s="554"/>
      <c r="S20" s="641"/>
      <c r="T20" s="641"/>
      <c r="U20" s="660" t="str">
        <f t="shared" si="10"/>
        <v/>
      </c>
      <c r="V20" s="680"/>
      <c r="W20" s="554"/>
      <c r="X20" s="641"/>
      <c r="Y20" s="641"/>
      <c r="Z20" s="721" t="str">
        <f t="shared" si="11"/>
        <v/>
      </c>
      <c r="AA20" s="87"/>
      <c r="AB20" s="88" t="str" cm="1">
        <f t="array" ref="AB20">IF((_xlfn.IFS(TRIM(SUBSTITUTE(AA20,CHAR(160),""))="Devis 1",IFERROR(VALUE(TRIM(SUBSTITUTE(N20,CHAR(160),""))),0),TRIM(SUBSTITUTE(AA20,CHAR(160),""))="Devis 2",IFERROR(VALUE(TRIM(SUBSTITUTE(S20,CHAR(160),""))),0),TRIM(SUBSTITUTE(AA20,CHAR(160),""))="Devis 3",IFERROR(VALUE(TRIM(SUBSTITUTE(X20,CHAR(160),""))),0),TRUE,0)*IFERROR(VALUE(TRIM(SUBSTITUTE(C20,CHAR(160),""))),0))=0,"",_xlfn.IFS(TRIM(SUBSTITUTE(AA20,CHAR(160),""))="Devis 1",IFERROR(VALUE(TRIM(SUBSTITUTE(N20,CHAR(160),""))),0),TRIM(SUBSTITUTE(AA20,CHAR(160),""))="Devis 2",IFERROR(VALUE(TRIM(SUBSTITUTE(S20,CHAR(160),""))),0),TRIM(SUBSTITUTE(AA20,CHAR(160),""))="Devis 3",IFERROR(VALUE(TRIM(SUBSTITUTE(X20,CHAR(160),""))),0),TRUE,0)*IFERROR(VALUE(TRIM(SUBSTITUTE(C20,CHAR(160),""))),0))</f>
        <v/>
      </c>
      <c r="AC20" s="89" t="str" cm="1">
        <f t="array" ref="AC20">IF(ROUND((_xlfn.IFS(TRIM(SUBSTITUTE(AA20,CHAR(160),""))="Devis 1",IFERROR(VALUE(TRIM(SUBSTITUTE(O20,CHAR(160),""))),0),TRIM(SUBSTITUTE(AA20,CHAR(160),""))="Devis 2",IFERROR(VALUE(TRIM(SUBSTITUTE(T20,CHAR(160),""))),0),TRIM(SUBSTITUTE(AA20,CHAR(160),""))="Devis 3",IFERROR(VALUE(TRIM(SUBSTITUTE(Y20,CHAR(160),""))),0),TRUE,0)*IFERROR(VALUE(TRIM(SUBSTITUTE(C20,CHAR(160),""))),0)),2)=0,IF(AB20&lt;&gt;"",0,""),ROUND((_xlfn.IFS(TRIM(SUBSTITUTE(AA20,CHAR(160),""))="Devis 1",IFERROR(VALUE(TRIM(SUBSTITUTE(O20,CHAR(160),""))),0),TRIM(SUBSTITUTE(AA20,CHAR(160),""))="Devis 2",IFERROR(VALUE(TRIM(SUBSTITUTE(T20,CHAR(160),""))),0),TRIM(SUBSTITUTE(AA20,CHAR(160),""))="Devis 3",IFERROR(VALUE(TRIM(SUBSTITUTE(Y20,CHAR(160),""))),0),TRUE,0)*IFERROR(VALUE(TRIM(SUBSTITUTE(C20,CHAR(160),""))),0)),2))</f>
        <v/>
      </c>
      <c r="AD20" s="90" t="str">
        <f t="shared" si="12"/>
        <v/>
      </c>
      <c r="AE20" s="91"/>
      <c r="AF20" s="148" t="str">
        <f t="shared" si="13"/>
        <v/>
      </c>
      <c r="AG20" s="148" t="str">
        <f t="shared" si="14"/>
        <v/>
      </c>
      <c r="AH20" s="148" t="str">
        <f t="shared" si="15"/>
        <v/>
      </c>
      <c r="AI20" s="148" t="str">
        <f t="shared" si="16"/>
        <v/>
      </c>
      <c r="AJ20" s="148" t="str">
        <f t="shared" si="17"/>
        <v/>
      </c>
      <c r="AK20" s="148" t="str">
        <f t="shared" si="18"/>
        <v/>
      </c>
      <c r="AL20" s="148" t="str">
        <f t="shared" si="19"/>
        <v/>
      </c>
      <c r="AM20" s="148" t="str">
        <f t="shared" si="20"/>
        <v/>
      </c>
      <c r="AN20" s="729" t="str">
        <f t="shared" si="21"/>
        <v/>
      </c>
      <c r="AO20" s="569" t="str">
        <f t="shared" si="22"/>
        <v/>
      </c>
      <c r="AP20" s="564" t="str">
        <f t="shared" si="23"/>
        <v/>
      </c>
      <c r="AQ20" s="555" t="str">
        <f t="shared" si="24"/>
        <v/>
      </c>
      <c r="AR20" s="555" t="str">
        <f t="shared" si="25"/>
        <v/>
      </c>
      <c r="AS20" s="593" t="str">
        <f t="shared" si="26"/>
        <v/>
      </c>
      <c r="AT20" s="660" t="str">
        <f t="shared" si="27"/>
        <v/>
      </c>
      <c r="AU20" s="671" t="str">
        <f t="shared" si="28"/>
        <v/>
      </c>
      <c r="AV20" s="593" t="str">
        <f t="shared" si="29"/>
        <v/>
      </c>
      <c r="AW20" s="593" t="str">
        <f t="shared" si="30"/>
        <v/>
      </c>
      <c r="AX20" s="593" t="str">
        <f t="shared" si="31"/>
        <v/>
      </c>
      <c r="AY20" s="764" t="str">
        <f t="shared" si="32"/>
        <v/>
      </c>
      <c r="AZ20" s="693" t="str">
        <f t="shared" si="33"/>
        <v/>
      </c>
      <c r="BA20" s="593" t="str">
        <f t="shared" si="34"/>
        <v/>
      </c>
      <c r="BB20" s="593" t="str">
        <f t="shared" si="35"/>
        <v/>
      </c>
      <c r="BC20" s="593" t="str">
        <f t="shared" si="36"/>
        <v/>
      </c>
      <c r="BD20" s="694" t="str">
        <f t="shared" si="37"/>
        <v/>
      </c>
      <c r="BE20" s="558" t="str">
        <f t="shared" si="38"/>
        <v/>
      </c>
      <c r="BF20" s="83"/>
      <c r="BG20" s="92" t="str">
        <f t="shared" si="39"/>
        <v/>
      </c>
      <c r="BH20" s="92" t="str">
        <f t="shared" si="40"/>
        <v/>
      </c>
      <c r="BI20" s="93" t="str">
        <f t="shared" si="41"/>
        <v/>
      </c>
      <c r="BJ20" s="93" t="str" cm="1">
        <f t="array" ref="BJ20">IF($AG20="","",
_xlfn.IFS(
$BE20="Devis 1",
IF(ISBLANK(AR20),"",IFERROR(VALUE(TRIM(SUBSTITUTE(AR20,CHAR(160),""))),0)*IFERROR(VALUE(TRIM(SUBSTITUTE($AG20,CHAR(160),""))),0)),
$BE20="Devis 2",
IF(ISBLANK(AW20),"",IFERROR(VALUE(TRIM(SUBSTITUTE(AW20,CHAR(160),""))),0)*IFERROR(VALUE(TRIM(SUBSTITUTE($AG20,CHAR(160),""))),0)),
$BE20="Devis 3",
IF(ISBLANK(BB20),"",IFERROR(VALUE(TRIM(SUBSTITUTE(BB20,CHAR(160),""))),0)*IFERROR(VALUE(TRIM(SUBSTITUTE($AG20,CHAR(160),""))),0)),
TRUE,0
)
)</f>
        <v/>
      </c>
      <c r="BK20" s="93" t="str" cm="1">
        <f t="array" ref="BK20">IF($AG20="","",
_xlfn.IFS(
$BE20="Devis 1",
IF(ISBLANK(AS20),"",IFERROR(VALUE(TRIM(SUBSTITUTE(AS20,CHAR(160),""))),0)*IFERROR(VALUE(TRIM(SUBSTITUTE($AG20,CHAR(160),""))),0)),
$BE20="Devis 2",
IF(ISBLANK(AX20),"",IFERROR(VALUE(TRIM(SUBSTITUTE(AX20,CHAR(160),""))),0)*IFERROR(VALUE(TRIM(SUBSTITUTE($AG20,CHAR(160),""))),0)),
$BE20="Devis 3",
IF(ISBLANK(BC20),"",IFERROR(VALUE(TRIM(SUBSTITUTE(BC20,CHAR(160),""))),0)*IFERROR(VALUE(TRIM(SUBSTITUTE($AG20,CHAR(160),""))),0)),
TRUE,0
)
)</f>
        <v/>
      </c>
      <c r="BL20" s="93" t="str">
        <f t="shared" si="42"/>
        <v/>
      </c>
      <c r="BM20" s="83"/>
      <c r="BN20" s="43" t="str" cm="1">
        <f t="array" ref="BN20">IF(OR(BL20="",BI20="",BJ20="",BG20=""),"",
    _xlfn.IFS(
        (IFERROR(VALUE(TRIM(SUBSTITUTE(BL20,CHAR(160),""))),0)) &gt; (IFERROR(VALUE(TRIM(SUBSTITUTE(BI20,CHAR(160),""))),0)),
        "KO : Le montant retenu TTC est supérieur au montant raisonnable TTC. Merci de revoir la ligne de dépense ou plafonner son montant.",
        (IFERROR(VALUE(TRIM(SUBSTITUTE(BJ20,CHAR(160),""))),0)) &gt; (IFERROR(VALUE(TRIM(SUBSTITUTE(BG20,CHAR(160),""))),0)),
        "Attention : Le montant retenu HT est supérieur au montant HT raisonnable. Merci de revoir la ligne de dépense, plafonner son montant, ou justifier la reventillation HT / TVA.",
ROUND(IFERROR(VALUE(TRIM(SUBSTITUTE(BH20,CHAR(160),""))),0),2)&gt;
ROUND(IFERROR(VALUE(TRIM(SUBSTITUTE(BK20,CHAR(160),""))),0),2),
"Attention : Le montant TVA retenu est supérieur au montant TVA raisonnable. Merci de revoir la ligne de dépense, plafonner son montant, ou justifier la reventillation HT / TVA.",
ROUND(IFERROR(VALUE(TRIM(SUBSTITUTE(BJ20,CHAR(160),""))),0),2)&gt;
ROUND(IFERROR(VALUE(TRIM(SUBSTITUTE(MIN(P20,U20,Z20),CHAR(160),""))),0),2),
"Attention : Le devis retenu n'est pas le moins cher. Une justification de la part du porteur est nécessaire.",
ROUND(IFERROR(VALUE(TRIM(SUBSTITUTE(BJ20,CHAR(160),""))),0),2)=0,
"Attention : montant présenté entièrement écarté",
        (IFERROR(VALUE(TRIM(SUBSTITUTE(BL20,CHAR(160),""))),0))=0,
        "",
        (IFERROR(VALUE(TRIM(SUBSTITUTE(BI20,CHAR(160),""))),0))=(IFERROR(VALUE(TRIM(SUBSTITUTE(BL20,CHAR(160),""))),0)),
        "OK",
        (IFERROR(VALUE(TRIM(SUBSTITUTE(BI20,CHAR(160),""))),0))&gt;(IFERROR(VALUE(TRIM(SUBSTITUTE(BL20,CHAR(160),""))),0)),
        " OK : Montant instruit inférieur au montant raisonnable.",
        TRUE,
        ""
    )
)</f>
        <v/>
      </c>
      <c r="BO20" s="43" t="str" cm="1">
        <f t="array" ref="BO20">IF(OR(BL20="",AD20="",BJ20="",AB20="",BK20="",AC20=""),"",_xlfn.IFS(
ROUND(IFERROR(VALUE(TRIM(SUBSTITUTE(BL20,CHAR(160),""))),0),2)&gt;
ROUND(IFERROR(VALUE(TRIM(SUBSTITUTE(AD20,CHAR(160),""))),0),2),
"KO : Le montant retenu TTC est supérieur au montant présenté TTC. Merci de revoir la ligne de dépense ou plafonner son montant.",
ROUND(IFERROR(VALUE(TRIM(SUBSTITUTE(BJ20,CHAR(160),""))),0),2)&gt;
ROUND(IFERROR(VALUE(TRIM(SUBSTITUTE(AB20,CHAR(160),""))),0),2),
"Attention : Le montant retenu HT est supérieur au montant HT présenté. Merci de revoir la ligne de dépense, plafonner son montant, ou justifier la reventillation HT / TVA.",
ROUND(IFERROR(VALUE(TRIM(SUBSTITUTE(BK20,CHAR(160),""))),0),2)&gt;
ROUND(IFERROR(VALUE(TRIM(SUBSTITUTE(AC20,CHAR(160),""))),0),2),
"Attention : Le montant TVA retenu est supérieur au montant TVA présenté. Merci de revoir la ligne de dépense, plafonner son montant, ou justifier la reventillation HT / TVA.",
ROUND(IFERROR(VALUE(TRIM(SUBSTITUTE(AD20,CHAR(160),""))),0),2)=0,
"",
ROUND(IFERROR(VALUE(TRIM(SUBSTITUTE(BL20,CHAR(160),""))),0),2)=
ROUND(IFERROR(VALUE(TRIM(SUBSTITUTE(AD20,CHAR(160),""))),0),2),
"OK",
ROUND(IFERROR(VALUE(TRIM(SUBSTITUTE(BL20,CHAR(160),""))),0),2)=0,
"Attention : Montant présenté entièrement rejeté.",
ROUND(IFERROR(VALUE(TRIM(SUBSTITUTE(BL20,CHAR(160),""))),0),2)&lt;
ROUND(IFERROR(VALUE(TRIM(SUBSTITUTE(AD20,CHAR(160),""))),0),2),
"Attention : Montant présenté partiellement rejeté.",
TRUE,""
))</f>
        <v/>
      </c>
      <c r="BP20" s="92" t="str">
        <f t="shared" si="43"/>
        <v/>
      </c>
      <c r="BQ20" s="92" t="str">
        <f t="shared" si="44"/>
        <v/>
      </c>
      <c r="BR20" s="92" t="str">
        <f t="shared" si="45"/>
        <v/>
      </c>
    </row>
    <row r="21" spans="1:70" s="4" customFormat="1" ht="16">
      <c r="A21" s="82">
        <v>13</v>
      </c>
      <c r="B21" s="83"/>
      <c r="C21" s="84"/>
      <c r="D21" s="84"/>
      <c r="E21" s="83"/>
      <c r="F21" s="83"/>
      <c r="G21" s="83"/>
      <c r="H21" s="132"/>
      <c r="I21" s="727"/>
      <c r="J21" s="554"/>
      <c r="K21" s="735"/>
      <c r="L21" s="643"/>
      <c r="M21" s="554"/>
      <c r="N21" s="640"/>
      <c r="O21" s="641"/>
      <c r="P21" s="660" t="str">
        <f t="shared" si="9"/>
        <v/>
      </c>
      <c r="Q21" s="663"/>
      <c r="R21" s="554"/>
      <c r="S21" s="641"/>
      <c r="T21" s="641"/>
      <c r="U21" s="660" t="str">
        <f t="shared" si="10"/>
        <v/>
      </c>
      <c r="V21" s="680"/>
      <c r="W21" s="554"/>
      <c r="X21" s="641"/>
      <c r="Y21" s="641"/>
      <c r="Z21" s="721" t="str">
        <f t="shared" si="11"/>
        <v/>
      </c>
      <c r="AA21" s="87"/>
      <c r="AB21" s="88" t="str" cm="1">
        <f t="array" ref="AB21">IF((_xlfn.IFS(TRIM(SUBSTITUTE(AA21,CHAR(160),""))="Devis 1",IFERROR(VALUE(TRIM(SUBSTITUTE(N21,CHAR(160),""))),0),TRIM(SUBSTITUTE(AA21,CHAR(160),""))="Devis 2",IFERROR(VALUE(TRIM(SUBSTITUTE(S21,CHAR(160),""))),0),TRIM(SUBSTITUTE(AA21,CHAR(160),""))="Devis 3",IFERROR(VALUE(TRIM(SUBSTITUTE(X21,CHAR(160),""))),0),TRUE,0)*IFERROR(VALUE(TRIM(SUBSTITUTE(C21,CHAR(160),""))),0))=0,"",_xlfn.IFS(TRIM(SUBSTITUTE(AA21,CHAR(160),""))="Devis 1",IFERROR(VALUE(TRIM(SUBSTITUTE(N21,CHAR(160),""))),0),TRIM(SUBSTITUTE(AA21,CHAR(160),""))="Devis 2",IFERROR(VALUE(TRIM(SUBSTITUTE(S21,CHAR(160),""))),0),TRIM(SUBSTITUTE(AA21,CHAR(160),""))="Devis 3",IFERROR(VALUE(TRIM(SUBSTITUTE(X21,CHAR(160),""))),0),TRUE,0)*IFERROR(VALUE(TRIM(SUBSTITUTE(C21,CHAR(160),""))),0))</f>
        <v/>
      </c>
      <c r="AC21" s="89" t="str" cm="1">
        <f t="array" ref="AC21">IF(ROUND((_xlfn.IFS(TRIM(SUBSTITUTE(AA21,CHAR(160),""))="Devis 1",IFERROR(VALUE(TRIM(SUBSTITUTE(O21,CHAR(160),""))),0),TRIM(SUBSTITUTE(AA21,CHAR(160),""))="Devis 2",IFERROR(VALUE(TRIM(SUBSTITUTE(T21,CHAR(160),""))),0),TRIM(SUBSTITUTE(AA21,CHAR(160),""))="Devis 3",IFERROR(VALUE(TRIM(SUBSTITUTE(Y21,CHAR(160),""))),0),TRUE,0)*IFERROR(VALUE(TRIM(SUBSTITUTE(C21,CHAR(160),""))),0)),2)=0,IF(AB21&lt;&gt;"",0,""),ROUND((_xlfn.IFS(TRIM(SUBSTITUTE(AA21,CHAR(160),""))="Devis 1",IFERROR(VALUE(TRIM(SUBSTITUTE(O21,CHAR(160),""))),0),TRIM(SUBSTITUTE(AA21,CHAR(160),""))="Devis 2",IFERROR(VALUE(TRIM(SUBSTITUTE(T21,CHAR(160),""))),0),TRIM(SUBSTITUTE(AA21,CHAR(160),""))="Devis 3",IFERROR(VALUE(TRIM(SUBSTITUTE(Y21,CHAR(160),""))),0),TRUE,0)*IFERROR(VALUE(TRIM(SUBSTITUTE(C21,CHAR(160),""))),0)),2))</f>
        <v/>
      </c>
      <c r="AD21" s="90" t="str">
        <f t="shared" si="12"/>
        <v/>
      </c>
      <c r="AE21" s="91"/>
      <c r="AF21" s="148" t="str">
        <f t="shared" si="13"/>
        <v/>
      </c>
      <c r="AG21" s="148" t="str">
        <f t="shared" si="14"/>
        <v/>
      </c>
      <c r="AH21" s="148" t="str">
        <f t="shared" si="15"/>
        <v/>
      </c>
      <c r="AI21" s="148" t="str">
        <f t="shared" si="16"/>
        <v/>
      </c>
      <c r="AJ21" s="148" t="str">
        <f t="shared" si="17"/>
        <v/>
      </c>
      <c r="AK21" s="148" t="str">
        <f t="shared" si="18"/>
        <v/>
      </c>
      <c r="AL21" s="148" t="str">
        <f t="shared" si="19"/>
        <v/>
      </c>
      <c r="AM21" s="148" t="str">
        <f t="shared" si="20"/>
        <v/>
      </c>
      <c r="AN21" s="729" t="str">
        <f t="shared" si="21"/>
        <v/>
      </c>
      <c r="AO21" s="569" t="str">
        <f t="shared" si="22"/>
        <v/>
      </c>
      <c r="AP21" s="564" t="str">
        <f t="shared" si="23"/>
        <v/>
      </c>
      <c r="AQ21" s="555" t="str">
        <f t="shared" si="24"/>
        <v/>
      </c>
      <c r="AR21" s="555" t="str">
        <f t="shared" si="25"/>
        <v/>
      </c>
      <c r="AS21" s="593" t="str">
        <f t="shared" si="26"/>
        <v/>
      </c>
      <c r="AT21" s="660" t="str">
        <f t="shared" si="27"/>
        <v/>
      </c>
      <c r="AU21" s="671" t="str">
        <f t="shared" si="28"/>
        <v/>
      </c>
      <c r="AV21" s="593" t="str">
        <f t="shared" si="29"/>
        <v/>
      </c>
      <c r="AW21" s="593" t="str">
        <f t="shared" si="30"/>
        <v/>
      </c>
      <c r="AX21" s="593" t="str">
        <f t="shared" si="31"/>
        <v/>
      </c>
      <c r="AY21" s="764" t="str">
        <f t="shared" si="32"/>
        <v/>
      </c>
      <c r="AZ21" s="693" t="str">
        <f t="shared" si="33"/>
        <v/>
      </c>
      <c r="BA21" s="593" t="str">
        <f t="shared" si="34"/>
        <v/>
      </c>
      <c r="BB21" s="593" t="str">
        <f t="shared" si="35"/>
        <v/>
      </c>
      <c r="BC21" s="593" t="str">
        <f t="shared" si="36"/>
        <v/>
      </c>
      <c r="BD21" s="694" t="str">
        <f t="shared" si="37"/>
        <v/>
      </c>
      <c r="BE21" s="558" t="str">
        <f t="shared" si="38"/>
        <v/>
      </c>
      <c r="BF21" s="83"/>
      <c r="BG21" s="92" t="str">
        <f t="shared" si="39"/>
        <v/>
      </c>
      <c r="BH21" s="92" t="str">
        <f t="shared" si="40"/>
        <v/>
      </c>
      <c r="BI21" s="93" t="str">
        <f t="shared" si="41"/>
        <v/>
      </c>
      <c r="BJ21" s="93" t="str" cm="1">
        <f t="array" ref="BJ21">IF($AG21="","",
_xlfn.IFS(
$BE21="Devis 1",
IF(ISBLANK(AR21),"",IFERROR(VALUE(TRIM(SUBSTITUTE(AR21,CHAR(160),""))),0)*IFERROR(VALUE(TRIM(SUBSTITUTE($AG21,CHAR(160),""))),0)),
$BE21="Devis 2",
IF(ISBLANK(AW21),"",IFERROR(VALUE(TRIM(SUBSTITUTE(AW21,CHAR(160),""))),0)*IFERROR(VALUE(TRIM(SUBSTITUTE($AG21,CHAR(160),""))),0)),
$BE21="Devis 3",
IF(ISBLANK(BB21),"",IFERROR(VALUE(TRIM(SUBSTITUTE(BB21,CHAR(160),""))),0)*IFERROR(VALUE(TRIM(SUBSTITUTE($AG21,CHAR(160),""))),0)),
TRUE,0
)
)</f>
        <v/>
      </c>
      <c r="BK21" s="93" t="str" cm="1">
        <f t="array" ref="BK21">IF($AG21="","",
_xlfn.IFS(
$BE21="Devis 1",
IF(ISBLANK(AS21),"",IFERROR(VALUE(TRIM(SUBSTITUTE(AS21,CHAR(160),""))),0)*IFERROR(VALUE(TRIM(SUBSTITUTE($AG21,CHAR(160),""))),0)),
$BE21="Devis 2",
IF(ISBLANK(AX21),"",IFERROR(VALUE(TRIM(SUBSTITUTE(AX21,CHAR(160),""))),0)*IFERROR(VALUE(TRIM(SUBSTITUTE($AG21,CHAR(160),""))),0)),
$BE21="Devis 3",
IF(ISBLANK(BC21),"",IFERROR(VALUE(TRIM(SUBSTITUTE(BC21,CHAR(160),""))),0)*IFERROR(VALUE(TRIM(SUBSTITUTE($AG21,CHAR(160),""))),0)),
TRUE,0
)
)</f>
        <v/>
      </c>
      <c r="BL21" s="93" t="str">
        <f t="shared" si="42"/>
        <v/>
      </c>
      <c r="BM21" s="83"/>
      <c r="BN21" s="43" t="str" cm="1">
        <f t="array" ref="BN21">IF(OR(BL21="",BI21="",BJ21="",BG21=""),"",
    _xlfn.IFS(
        (IFERROR(VALUE(TRIM(SUBSTITUTE(BL21,CHAR(160),""))),0)) &gt; (IFERROR(VALUE(TRIM(SUBSTITUTE(BI21,CHAR(160),""))),0)),
        "KO : Le montant retenu TTC est supérieur au montant raisonnable TTC. Merci de revoir la ligne de dépense ou plafonner son montant.",
        (IFERROR(VALUE(TRIM(SUBSTITUTE(BJ21,CHAR(160),""))),0)) &gt; (IFERROR(VALUE(TRIM(SUBSTITUTE(BG21,CHAR(160),""))),0)),
        "Attention : Le montant retenu HT est supérieur au montant HT raisonnable. Merci de revoir la ligne de dépense, plafonner son montant, ou justifier la reventillation HT / TVA.",
ROUND(IFERROR(VALUE(TRIM(SUBSTITUTE(BH21,CHAR(160),""))),0),2)&gt;
ROUND(IFERROR(VALUE(TRIM(SUBSTITUTE(BK21,CHAR(160),""))),0),2),
"Attention : Le montant TVA retenu est supérieur au montant TVA raisonnable. Merci de revoir la ligne de dépense, plafonner son montant, ou justifier la reventillation HT / TVA.",
ROUND(IFERROR(VALUE(TRIM(SUBSTITUTE(BJ21,CHAR(160),""))),0),2)&gt;
ROUND(IFERROR(VALUE(TRIM(SUBSTITUTE(MIN(P21,U21,Z21),CHAR(160),""))),0),2),
"Attention : Le devis retenu n'est pas le moins cher. Une justification de la part du porteur est nécessaire.",
ROUND(IFERROR(VALUE(TRIM(SUBSTITUTE(BJ21,CHAR(160),""))),0),2)=0,
"Attention : montant présenté entièrement écarté",
        (IFERROR(VALUE(TRIM(SUBSTITUTE(BL21,CHAR(160),""))),0))=0,
        "",
        (IFERROR(VALUE(TRIM(SUBSTITUTE(BI21,CHAR(160),""))),0))=(IFERROR(VALUE(TRIM(SUBSTITUTE(BL21,CHAR(160),""))),0)),
        "OK",
        (IFERROR(VALUE(TRIM(SUBSTITUTE(BI21,CHAR(160),""))),0))&gt;(IFERROR(VALUE(TRIM(SUBSTITUTE(BL21,CHAR(160),""))),0)),
        " OK : Montant instruit inférieur au montant raisonnable.",
        TRUE,
        ""
    )
)</f>
        <v/>
      </c>
      <c r="BO21" s="43" t="str" cm="1">
        <f t="array" ref="BO21">IF(OR(BL21="",AD21="",BJ21="",AB21="",BK21="",AC21=""),"",_xlfn.IFS(
ROUND(IFERROR(VALUE(TRIM(SUBSTITUTE(BL21,CHAR(160),""))),0),2)&gt;
ROUND(IFERROR(VALUE(TRIM(SUBSTITUTE(AD21,CHAR(160),""))),0),2),
"KO : Le montant retenu TTC est supérieur au montant présenté TTC. Merci de revoir la ligne de dépense ou plafonner son montant.",
ROUND(IFERROR(VALUE(TRIM(SUBSTITUTE(BJ21,CHAR(160),""))),0),2)&gt;
ROUND(IFERROR(VALUE(TRIM(SUBSTITUTE(AB21,CHAR(160),""))),0),2),
"Attention : Le montant retenu HT est supérieur au montant HT présenté. Merci de revoir la ligne de dépense, plafonner son montant, ou justifier la reventillation HT / TVA.",
ROUND(IFERROR(VALUE(TRIM(SUBSTITUTE(BK21,CHAR(160),""))),0),2)&gt;
ROUND(IFERROR(VALUE(TRIM(SUBSTITUTE(AC21,CHAR(160),""))),0),2),
"Attention : Le montant TVA retenu est supérieur au montant TVA présenté. Merci de revoir la ligne de dépense, plafonner son montant, ou justifier la reventillation HT / TVA.",
ROUND(IFERROR(VALUE(TRIM(SUBSTITUTE(AD21,CHAR(160),""))),0),2)=0,
"",
ROUND(IFERROR(VALUE(TRIM(SUBSTITUTE(BL21,CHAR(160),""))),0),2)=
ROUND(IFERROR(VALUE(TRIM(SUBSTITUTE(AD21,CHAR(160),""))),0),2),
"OK",
ROUND(IFERROR(VALUE(TRIM(SUBSTITUTE(BL21,CHAR(160),""))),0),2)=0,
"Attention : Montant présenté entièrement rejeté.",
ROUND(IFERROR(VALUE(TRIM(SUBSTITUTE(BL21,CHAR(160),""))),0),2)&lt;
ROUND(IFERROR(VALUE(TRIM(SUBSTITUTE(AD21,CHAR(160),""))),0),2),
"Attention : Montant présenté partiellement rejeté.",
TRUE,""
))</f>
        <v/>
      </c>
      <c r="BP21" s="92" t="str">
        <f t="shared" si="43"/>
        <v/>
      </c>
      <c r="BQ21" s="92" t="str">
        <f t="shared" si="44"/>
        <v/>
      </c>
      <c r="BR21" s="92" t="str">
        <f t="shared" si="45"/>
        <v/>
      </c>
    </row>
    <row r="22" spans="1:70" s="4" customFormat="1" ht="16">
      <c r="A22" s="82">
        <v>14</v>
      </c>
      <c r="B22" s="83"/>
      <c r="C22" s="84"/>
      <c r="D22" s="84"/>
      <c r="E22" s="83"/>
      <c r="F22" s="83"/>
      <c r="G22" s="83"/>
      <c r="H22" s="132"/>
      <c r="I22" s="727"/>
      <c r="J22" s="554"/>
      <c r="K22" s="735"/>
      <c r="L22" s="643"/>
      <c r="M22" s="554"/>
      <c r="N22" s="640"/>
      <c r="O22" s="641"/>
      <c r="P22" s="660" t="str">
        <f t="shared" si="9"/>
        <v/>
      </c>
      <c r="Q22" s="663"/>
      <c r="R22" s="554"/>
      <c r="S22" s="641"/>
      <c r="T22" s="641"/>
      <c r="U22" s="660" t="str">
        <f t="shared" si="10"/>
        <v/>
      </c>
      <c r="V22" s="680"/>
      <c r="W22" s="554"/>
      <c r="X22" s="641"/>
      <c r="Y22" s="641"/>
      <c r="Z22" s="721" t="str">
        <f t="shared" si="11"/>
        <v/>
      </c>
      <c r="AA22" s="87"/>
      <c r="AB22" s="88" t="str" cm="1">
        <f t="array" ref="AB22">IF((_xlfn.IFS(TRIM(SUBSTITUTE(AA22,CHAR(160),""))="Devis 1",IFERROR(VALUE(TRIM(SUBSTITUTE(N22,CHAR(160),""))),0),TRIM(SUBSTITUTE(AA22,CHAR(160),""))="Devis 2",IFERROR(VALUE(TRIM(SUBSTITUTE(S22,CHAR(160),""))),0),TRIM(SUBSTITUTE(AA22,CHAR(160),""))="Devis 3",IFERROR(VALUE(TRIM(SUBSTITUTE(X22,CHAR(160),""))),0),TRUE,0)*IFERROR(VALUE(TRIM(SUBSTITUTE(C22,CHAR(160),""))),0))=0,"",_xlfn.IFS(TRIM(SUBSTITUTE(AA22,CHAR(160),""))="Devis 1",IFERROR(VALUE(TRIM(SUBSTITUTE(N22,CHAR(160),""))),0),TRIM(SUBSTITUTE(AA22,CHAR(160),""))="Devis 2",IFERROR(VALUE(TRIM(SUBSTITUTE(S22,CHAR(160),""))),0),TRIM(SUBSTITUTE(AA22,CHAR(160),""))="Devis 3",IFERROR(VALUE(TRIM(SUBSTITUTE(X22,CHAR(160),""))),0),TRUE,0)*IFERROR(VALUE(TRIM(SUBSTITUTE(C22,CHAR(160),""))),0))</f>
        <v/>
      </c>
      <c r="AC22" s="89" t="str" cm="1">
        <f t="array" ref="AC22">IF(ROUND((_xlfn.IFS(TRIM(SUBSTITUTE(AA22,CHAR(160),""))="Devis 1",IFERROR(VALUE(TRIM(SUBSTITUTE(O22,CHAR(160),""))),0),TRIM(SUBSTITUTE(AA22,CHAR(160),""))="Devis 2",IFERROR(VALUE(TRIM(SUBSTITUTE(T22,CHAR(160),""))),0),TRIM(SUBSTITUTE(AA22,CHAR(160),""))="Devis 3",IFERROR(VALUE(TRIM(SUBSTITUTE(Y22,CHAR(160),""))),0),TRUE,0)*IFERROR(VALUE(TRIM(SUBSTITUTE(C22,CHAR(160),""))),0)),2)=0,IF(AB22&lt;&gt;"",0,""),ROUND((_xlfn.IFS(TRIM(SUBSTITUTE(AA22,CHAR(160),""))="Devis 1",IFERROR(VALUE(TRIM(SUBSTITUTE(O22,CHAR(160),""))),0),TRIM(SUBSTITUTE(AA22,CHAR(160),""))="Devis 2",IFERROR(VALUE(TRIM(SUBSTITUTE(T22,CHAR(160),""))),0),TRIM(SUBSTITUTE(AA22,CHAR(160),""))="Devis 3",IFERROR(VALUE(TRIM(SUBSTITUTE(Y22,CHAR(160),""))),0),TRUE,0)*IFERROR(VALUE(TRIM(SUBSTITUTE(C22,CHAR(160),""))),0)),2))</f>
        <v/>
      </c>
      <c r="AD22" s="90" t="str">
        <f t="shared" si="12"/>
        <v/>
      </c>
      <c r="AE22" s="91"/>
      <c r="AF22" s="148" t="str">
        <f t="shared" si="13"/>
        <v/>
      </c>
      <c r="AG22" s="148" t="str">
        <f t="shared" si="14"/>
        <v/>
      </c>
      <c r="AH22" s="148" t="str">
        <f t="shared" si="15"/>
        <v/>
      </c>
      <c r="AI22" s="148" t="str">
        <f t="shared" si="16"/>
        <v/>
      </c>
      <c r="AJ22" s="148" t="str">
        <f t="shared" si="17"/>
        <v/>
      </c>
      <c r="AK22" s="148" t="str">
        <f t="shared" si="18"/>
        <v/>
      </c>
      <c r="AL22" s="148" t="str">
        <f t="shared" si="19"/>
        <v/>
      </c>
      <c r="AM22" s="148" t="str">
        <f t="shared" si="20"/>
        <v/>
      </c>
      <c r="AN22" s="729" t="str">
        <f t="shared" si="21"/>
        <v/>
      </c>
      <c r="AO22" s="569" t="str">
        <f t="shared" si="22"/>
        <v/>
      </c>
      <c r="AP22" s="564" t="str">
        <f t="shared" si="23"/>
        <v/>
      </c>
      <c r="AQ22" s="555" t="str">
        <f t="shared" si="24"/>
        <v/>
      </c>
      <c r="AR22" s="555" t="str">
        <f t="shared" si="25"/>
        <v/>
      </c>
      <c r="AS22" s="593" t="str">
        <f t="shared" si="26"/>
        <v/>
      </c>
      <c r="AT22" s="660" t="str">
        <f t="shared" si="27"/>
        <v/>
      </c>
      <c r="AU22" s="671" t="str">
        <f t="shared" si="28"/>
        <v/>
      </c>
      <c r="AV22" s="593" t="str">
        <f t="shared" si="29"/>
        <v/>
      </c>
      <c r="AW22" s="593" t="str">
        <f t="shared" si="30"/>
        <v/>
      </c>
      <c r="AX22" s="593" t="str">
        <f t="shared" si="31"/>
        <v/>
      </c>
      <c r="AY22" s="764" t="str">
        <f t="shared" si="32"/>
        <v/>
      </c>
      <c r="AZ22" s="693" t="str">
        <f t="shared" si="33"/>
        <v/>
      </c>
      <c r="BA22" s="593" t="str">
        <f t="shared" si="34"/>
        <v/>
      </c>
      <c r="BB22" s="593" t="str">
        <f t="shared" si="35"/>
        <v/>
      </c>
      <c r="BC22" s="593" t="str">
        <f t="shared" si="36"/>
        <v/>
      </c>
      <c r="BD22" s="694" t="str">
        <f t="shared" si="37"/>
        <v/>
      </c>
      <c r="BE22" s="558" t="str">
        <f t="shared" si="38"/>
        <v/>
      </c>
      <c r="BF22" s="83"/>
      <c r="BG22" s="92" t="str">
        <f t="shared" si="39"/>
        <v/>
      </c>
      <c r="BH22" s="92" t="str">
        <f t="shared" si="40"/>
        <v/>
      </c>
      <c r="BI22" s="93" t="str">
        <f t="shared" si="41"/>
        <v/>
      </c>
      <c r="BJ22" s="93" t="str" cm="1">
        <f t="array" ref="BJ22">IF($AG22="","",
_xlfn.IFS(
$BE22="Devis 1",
IF(ISBLANK(AR22),"",IFERROR(VALUE(TRIM(SUBSTITUTE(AR22,CHAR(160),""))),0)*IFERROR(VALUE(TRIM(SUBSTITUTE($AG22,CHAR(160),""))),0)),
$BE22="Devis 2",
IF(ISBLANK(AW22),"",IFERROR(VALUE(TRIM(SUBSTITUTE(AW22,CHAR(160),""))),0)*IFERROR(VALUE(TRIM(SUBSTITUTE($AG22,CHAR(160),""))),0)),
$BE22="Devis 3",
IF(ISBLANK(BB22),"",IFERROR(VALUE(TRIM(SUBSTITUTE(BB22,CHAR(160),""))),0)*IFERROR(VALUE(TRIM(SUBSTITUTE($AG22,CHAR(160),""))),0)),
TRUE,0
)
)</f>
        <v/>
      </c>
      <c r="BK22" s="93" t="str" cm="1">
        <f t="array" ref="BK22">IF($AG22="","",
_xlfn.IFS(
$BE22="Devis 1",
IF(ISBLANK(AS22),"",IFERROR(VALUE(TRIM(SUBSTITUTE(AS22,CHAR(160),""))),0)*IFERROR(VALUE(TRIM(SUBSTITUTE($AG22,CHAR(160),""))),0)),
$BE22="Devis 2",
IF(ISBLANK(AX22),"",IFERROR(VALUE(TRIM(SUBSTITUTE(AX22,CHAR(160),""))),0)*IFERROR(VALUE(TRIM(SUBSTITUTE($AG22,CHAR(160),""))),0)),
$BE22="Devis 3",
IF(ISBLANK(BC22),"",IFERROR(VALUE(TRIM(SUBSTITUTE(BC22,CHAR(160),""))),0)*IFERROR(VALUE(TRIM(SUBSTITUTE($AG22,CHAR(160),""))),0)),
TRUE,0
)
)</f>
        <v/>
      </c>
      <c r="BL22" s="93" t="str">
        <f t="shared" si="42"/>
        <v/>
      </c>
      <c r="BM22" s="83"/>
      <c r="BN22" s="43" t="str" cm="1">
        <f t="array" ref="BN22">IF(OR(BL22="",BI22="",BJ22="",BG22=""),"",
    _xlfn.IFS(
        (IFERROR(VALUE(TRIM(SUBSTITUTE(BL22,CHAR(160),""))),0)) &gt; (IFERROR(VALUE(TRIM(SUBSTITUTE(BI22,CHAR(160),""))),0)),
        "KO : Le montant retenu TTC est supérieur au montant raisonnable TTC. Merci de revoir la ligne de dépense ou plafonner son montant.",
        (IFERROR(VALUE(TRIM(SUBSTITUTE(BJ22,CHAR(160),""))),0)) &gt; (IFERROR(VALUE(TRIM(SUBSTITUTE(BG22,CHAR(160),""))),0)),
        "Attention : Le montant retenu HT est supérieur au montant HT raisonnable. Merci de revoir la ligne de dépense, plafonner son montant, ou justifier la reventillation HT / TVA.",
ROUND(IFERROR(VALUE(TRIM(SUBSTITUTE(BH22,CHAR(160),""))),0),2)&gt;
ROUND(IFERROR(VALUE(TRIM(SUBSTITUTE(BK22,CHAR(160),""))),0),2),
"Attention : Le montant TVA retenu est supérieur au montant TVA raisonnable. Merci de revoir la ligne de dépense, plafonner son montant, ou justifier la reventillation HT / TVA.",
ROUND(IFERROR(VALUE(TRIM(SUBSTITUTE(BJ22,CHAR(160),""))),0),2)&gt;
ROUND(IFERROR(VALUE(TRIM(SUBSTITUTE(MIN(P22,U22,Z22),CHAR(160),""))),0),2),
"Attention : Le devis retenu n'est pas le moins cher. Une justification de la part du porteur est nécessaire.",
ROUND(IFERROR(VALUE(TRIM(SUBSTITUTE(BJ22,CHAR(160),""))),0),2)=0,
"Attention : montant présenté entièrement écarté",
        (IFERROR(VALUE(TRIM(SUBSTITUTE(BL22,CHAR(160),""))),0))=0,
        "",
        (IFERROR(VALUE(TRIM(SUBSTITUTE(BI22,CHAR(160),""))),0))=(IFERROR(VALUE(TRIM(SUBSTITUTE(BL22,CHAR(160),""))),0)),
        "OK",
        (IFERROR(VALUE(TRIM(SUBSTITUTE(BI22,CHAR(160),""))),0))&gt;(IFERROR(VALUE(TRIM(SUBSTITUTE(BL22,CHAR(160),""))),0)),
        " OK : Montant instruit inférieur au montant raisonnable.",
        TRUE,
        ""
    )
)</f>
        <v/>
      </c>
      <c r="BO22" s="43" t="str" cm="1">
        <f t="array" ref="BO22">IF(OR(BL22="",AD22="",BJ22="",AB22="",BK22="",AC22=""),"",_xlfn.IFS(
ROUND(IFERROR(VALUE(TRIM(SUBSTITUTE(BL22,CHAR(160),""))),0),2)&gt;
ROUND(IFERROR(VALUE(TRIM(SUBSTITUTE(AD22,CHAR(160),""))),0),2),
"KO : Le montant retenu TTC est supérieur au montant présenté TTC. Merci de revoir la ligne de dépense ou plafonner son montant.",
ROUND(IFERROR(VALUE(TRIM(SUBSTITUTE(BJ22,CHAR(160),""))),0),2)&gt;
ROUND(IFERROR(VALUE(TRIM(SUBSTITUTE(AB22,CHAR(160),""))),0),2),
"Attention : Le montant retenu HT est supérieur au montant HT présenté. Merci de revoir la ligne de dépense, plafonner son montant, ou justifier la reventillation HT / TVA.",
ROUND(IFERROR(VALUE(TRIM(SUBSTITUTE(BK22,CHAR(160),""))),0),2)&gt;
ROUND(IFERROR(VALUE(TRIM(SUBSTITUTE(AC22,CHAR(160),""))),0),2),
"Attention : Le montant TVA retenu est supérieur au montant TVA présenté. Merci de revoir la ligne de dépense, plafonner son montant, ou justifier la reventillation HT / TVA.",
ROUND(IFERROR(VALUE(TRIM(SUBSTITUTE(AD22,CHAR(160),""))),0),2)=0,
"",
ROUND(IFERROR(VALUE(TRIM(SUBSTITUTE(BL22,CHAR(160),""))),0),2)=
ROUND(IFERROR(VALUE(TRIM(SUBSTITUTE(AD22,CHAR(160),""))),0),2),
"OK",
ROUND(IFERROR(VALUE(TRIM(SUBSTITUTE(BL22,CHAR(160),""))),0),2)=0,
"Attention : Montant présenté entièrement rejeté.",
ROUND(IFERROR(VALUE(TRIM(SUBSTITUTE(BL22,CHAR(160),""))),0),2)&lt;
ROUND(IFERROR(VALUE(TRIM(SUBSTITUTE(AD22,CHAR(160),""))),0),2),
"Attention : Montant présenté partiellement rejeté.",
TRUE,""
))</f>
        <v/>
      </c>
      <c r="BP22" s="92" t="str">
        <f t="shared" si="43"/>
        <v/>
      </c>
      <c r="BQ22" s="92" t="str">
        <f t="shared" si="44"/>
        <v/>
      </c>
      <c r="BR22" s="92" t="str">
        <f t="shared" si="45"/>
        <v/>
      </c>
    </row>
    <row r="23" spans="1:70" s="4" customFormat="1" ht="16">
      <c r="A23" s="82">
        <v>15</v>
      </c>
      <c r="B23" s="83"/>
      <c r="C23" s="84"/>
      <c r="D23" s="84"/>
      <c r="E23" s="83"/>
      <c r="F23" s="83"/>
      <c r="G23" s="83"/>
      <c r="H23" s="132"/>
      <c r="I23" s="727"/>
      <c r="J23" s="554"/>
      <c r="K23" s="735"/>
      <c r="L23" s="643"/>
      <c r="M23" s="554"/>
      <c r="N23" s="640"/>
      <c r="O23" s="641"/>
      <c r="P23" s="660" t="str">
        <f t="shared" si="9"/>
        <v/>
      </c>
      <c r="Q23" s="663"/>
      <c r="R23" s="554"/>
      <c r="S23" s="641"/>
      <c r="T23" s="641"/>
      <c r="U23" s="660" t="str">
        <f t="shared" si="10"/>
        <v/>
      </c>
      <c r="V23" s="680"/>
      <c r="W23" s="554"/>
      <c r="X23" s="641"/>
      <c r="Y23" s="641"/>
      <c r="Z23" s="721" t="str">
        <f t="shared" si="11"/>
        <v/>
      </c>
      <c r="AA23" s="87"/>
      <c r="AB23" s="88" t="str" cm="1">
        <f t="array" ref="AB23">IF((_xlfn.IFS(TRIM(SUBSTITUTE(AA23,CHAR(160),""))="Devis 1",IFERROR(VALUE(TRIM(SUBSTITUTE(N23,CHAR(160),""))),0),TRIM(SUBSTITUTE(AA23,CHAR(160),""))="Devis 2",IFERROR(VALUE(TRIM(SUBSTITUTE(S23,CHAR(160),""))),0),TRIM(SUBSTITUTE(AA23,CHAR(160),""))="Devis 3",IFERROR(VALUE(TRIM(SUBSTITUTE(X23,CHAR(160),""))),0),TRUE,0)*IFERROR(VALUE(TRIM(SUBSTITUTE(C23,CHAR(160),""))),0))=0,"",_xlfn.IFS(TRIM(SUBSTITUTE(AA23,CHAR(160),""))="Devis 1",IFERROR(VALUE(TRIM(SUBSTITUTE(N23,CHAR(160),""))),0),TRIM(SUBSTITUTE(AA23,CHAR(160),""))="Devis 2",IFERROR(VALUE(TRIM(SUBSTITUTE(S23,CHAR(160),""))),0),TRIM(SUBSTITUTE(AA23,CHAR(160),""))="Devis 3",IFERROR(VALUE(TRIM(SUBSTITUTE(X23,CHAR(160),""))),0),TRUE,0)*IFERROR(VALUE(TRIM(SUBSTITUTE(C23,CHAR(160),""))),0))</f>
        <v/>
      </c>
      <c r="AC23" s="89" t="str" cm="1">
        <f t="array" ref="AC23">IF(ROUND((_xlfn.IFS(TRIM(SUBSTITUTE(AA23,CHAR(160),""))="Devis 1",IFERROR(VALUE(TRIM(SUBSTITUTE(O23,CHAR(160),""))),0),TRIM(SUBSTITUTE(AA23,CHAR(160),""))="Devis 2",IFERROR(VALUE(TRIM(SUBSTITUTE(T23,CHAR(160),""))),0),TRIM(SUBSTITUTE(AA23,CHAR(160),""))="Devis 3",IFERROR(VALUE(TRIM(SUBSTITUTE(Y23,CHAR(160),""))),0),TRUE,0)*IFERROR(VALUE(TRIM(SUBSTITUTE(C23,CHAR(160),""))),0)),2)=0,IF(AB23&lt;&gt;"",0,""),ROUND((_xlfn.IFS(TRIM(SUBSTITUTE(AA23,CHAR(160),""))="Devis 1",IFERROR(VALUE(TRIM(SUBSTITUTE(O23,CHAR(160),""))),0),TRIM(SUBSTITUTE(AA23,CHAR(160),""))="Devis 2",IFERROR(VALUE(TRIM(SUBSTITUTE(T23,CHAR(160),""))),0),TRIM(SUBSTITUTE(AA23,CHAR(160),""))="Devis 3",IFERROR(VALUE(TRIM(SUBSTITUTE(Y23,CHAR(160),""))),0),TRUE,0)*IFERROR(VALUE(TRIM(SUBSTITUTE(C23,CHAR(160),""))),0)),2))</f>
        <v/>
      </c>
      <c r="AD23" s="90" t="str">
        <f t="shared" si="12"/>
        <v/>
      </c>
      <c r="AE23" s="91"/>
      <c r="AF23" s="148" t="str">
        <f t="shared" si="13"/>
        <v/>
      </c>
      <c r="AG23" s="148" t="str">
        <f t="shared" si="14"/>
        <v/>
      </c>
      <c r="AH23" s="148" t="str">
        <f t="shared" si="15"/>
        <v/>
      </c>
      <c r="AI23" s="148" t="str">
        <f t="shared" si="16"/>
        <v/>
      </c>
      <c r="AJ23" s="148" t="str">
        <f t="shared" si="17"/>
        <v/>
      </c>
      <c r="AK23" s="148" t="str">
        <f t="shared" si="18"/>
        <v/>
      </c>
      <c r="AL23" s="148" t="str">
        <f t="shared" si="19"/>
        <v/>
      </c>
      <c r="AM23" s="148" t="str">
        <f t="shared" si="20"/>
        <v/>
      </c>
      <c r="AN23" s="729" t="str">
        <f t="shared" si="21"/>
        <v/>
      </c>
      <c r="AO23" s="569" t="str">
        <f t="shared" si="22"/>
        <v/>
      </c>
      <c r="AP23" s="564" t="str">
        <f t="shared" si="23"/>
        <v/>
      </c>
      <c r="AQ23" s="555" t="str">
        <f t="shared" si="24"/>
        <v/>
      </c>
      <c r="AR23" s="555" t="str">
        <f t="shared" si="25"/>
        <v/>
      </c>
      <c r="AS23" s="593" t="str">
        <f t="shared" si="26"/>
        <v/>
      </c>
      <c r="AT23" s="660" t="str">
        <f t="shared" si="27"/>
        <v/>
      </c>
      <c r="AU23" s="671" t="str">
        <f t="shared" si="28"/>
        <v/>
      </c>
      <c r="AV23" s="593" t="str">
        <f t="shared" si="29"/>
        <v/>
      </c>
      <c r="AW23" s="593" t="str">
        <f t="shared" si="30"/>
        <v/>
      </c>
      <c r="AX23" s="593" t="str">
        <f t="shared" si="31"/>
        <v/>
      </c>
      <c r="AY23" s="764" t="str">
        <f t="shared" si="32"/>
        <v/>
      </c>
      <c r="AZ23" s="693" t="str">
        <f t="shared" si="33"/>
        <v/>
      </c>
      <c r="BA23" s="593" t="str">
        <f t="shared" si="34"/>
        <v/>
      </c>
      <c r="BB23" s="593" t="str">
        <f t="shared" si="35"/>
        <v/>
      </c>
      <c r="BC23" s="593" t="str">
        <f t="shared" si="36"/>
        <v/>
      </c>
      <c r="BD23" s="694" t="str">
        <f t="shared" si="37"/>
        <v/>
      </c>
      <c r="BE23" s="558" t="str">
        <f t="shared" si="38"/>
        <v/>
      </c>
      <c r="BF23" s="83"/>
      <c r="BG23" s="92" t="str">
        <f t="shared" si="39"/>
        <v/>
      </c>
      <c r="BH23" s="92" t="str">
        <f t="shared" si="40"/>
        <v/>
      </c>
      <c r="BI23" s="93" t="str">
        <f t="shared" si="41"/>
        <v/>
      </c>
      <c r="BJ23" s="93" t="str" cm="1">
        <f t="array" ref="BJ23">IF($AG23="","",
_xlfn.IFS(
$BE23="Devis 1",
IF(ISBLANK(AR23),"",IFERROR(VALUE(TRIM(SUBSTITUTE(AR23,CHAR(160),""))),0)*IFERROR(VALUE(TRIM(SUBSTITUTE($AG23,CHAR(160),""))),0)),
$BE23="Devis 2",
IF(ISBLANK(AW23),"",IFERROR(VALUE(TRIM(SUBSTITUTE(AW23,CHAR(160),""))),0)*IFERROR(VALUE(TRIM(SUBSTITUTE($AG23,CHAR(160),""))),0)),
$BE23="Devis 3",
IF(ISBLANK(BB23),"",IFERROR(VALUE(TRIM(SUBSTITUTE(BB23,CHAR(160),""))),0)*IFERROR(VALUE(TRIM(SUBSTITUTE($AG23,CHAR(160),""))),0)),
TRUE,0
)
)</f>
        <v/>
      </c>
      <c r="BK23" s="93" t="str" cm="1">
        <f t="array" ref="BK23">IF($AG23="","",
_xlfn.IFS(
$BE23="Devis 1",
IF(ISBLANK(AS23),"",IFERROR(VALUE(TRIM(SUBSTITUTE(AS23,CHAR(160),""))),0)*IFERROR(VALUE(TRIM(SUBSTITUTE($AG23,CHAR(160),""))),0)),
$BE23="Devis 2",
IF(ISBLANK(AX23),"",IFERROR(VALUE(TRIM(SUBSTITUTE(AX23,CHAR(160),""))),0)*IFERROR(VALUE(TRIM(SUBSTITUTE($AG23,CHAR(160),""))),0)),
$BE23="Devis 3",
IF(ISBLANK(BC23),"",IFERROR(VALUE(TRIM(SUBSTITUTE(BC23,CHAR(160),""))),0)*IFERROR(VALUE(TRIM(SUBSTITUTE($AG23,CHAR(160),""))),0)),
TRUE,0
)
)</f>
        <v/>
      </c>
      <c r="BL23" s="93" t="str">
        <f t="shared" si="42"/>
        <v/>
      </c>
      <c r="BM23" s="83"/>
      <c r="BN23" s="43" t="str" cm="1">
        <f t="array" ref="BN23">IF(OR(BL23="",BI23="",BJ23="",BG23=""),"",
    _xlfn.IFS(
        (IFERROR(VALUE(TRIM(SUBSTITUTE(BL23,CHAR(160),""))),0)) &gt; (IFERROR(VALUE(TRIM(SUBSTITUTE(BI23,CHAR(160),""))),0)),
        "KO : Le montant retenu TTC est supérieur au montant raisonnable TTC. Merci de revoir la ligne de dépense ou plafonner son montant.",
        (IFERROR(VALUE(TRIM(SUBSTITUTE(BJ23,CHAR(160),""))),0)) &gt; (IFERROR(VALUE(TRIM(SUBSTITUTE(BG23,CHAR(160),""))),0)),
        "Attention : Le montant retenu HT est supérieur au montant HT raisonnable. Merci de revoir la ligne de dépense, plafonner son montant, ou justifier la reventillation HT / TVA.",
ROUND(IFERROR(VALUE(TRIM(SUBSTITUTE(BH23,CHAR(160),""))),0),2)&gt;
ROUND(IFERROR(VALUE(TRIM(SUBSTITUTE(BK23,CHAR(160),""))),0),2),
"Attention : Le montant TVA retenu est supérieur au montant TVA raisonnable. Merci de revoir la ligne de dépense, plafonner son montant, ou justifier la reventillation HT / TVA.",
ROUND(IFERROR(VALUE(TRIM(SUBSTITUTE(BJ23,CHAR(160),""))),0),2)&gt;
ROUND(IFERROR(VALUE(TRIM(SUBSTITUTE(MIN(P23,U23,Z23),CHAR(160),""))),0),2),
"Attention : Le devis retenu n'est pas le moins cher. Une justification de la part du porteur est nécessaire.",
ROUND(IFERROR(VALUE(TRIM(SUBSTITUTE(BJ23,CHAR(160),""))),0),2)=0,
"Attention : montant présenté entièrement écarté",
        (IFERROR(VALUE(TRIM(SUBSTITUTE(BL23,CHAR(160),""))),0))=0,
        "",
        (IFERROR(VALUE(TRIM(SUBSTITUTE(BI23,CHAR(160),""))),0))=(IFERROR(VALUE(TRIM(SUBSTITUTE(BL23,CHAR(160),""))),0)),
        "OK",
        (IFERROR(VALUE(TRIM(SUBSTITUTE(BI23,CHAR(160),""))),0))&gt;(IFERROR(VALUE(TRIM(SUBSTITUTE(BL23,CHAR(160),""))),0)),
        " OK : Montant instruit inférieur au montant raisonnable.",
        TRUE,
        ""
    )
)</f>
        <v/>
      </c>
      <c r="BO23" s="43" t="str" cm="1">
        <f t="array" ref="BO23">IF(OR(BL23="",AD23="",BJ23="",AB23="",BK23="",AC23=""),"",_xlfn.IFS(
ROUND(IFERROR(VALUE(TRIM(SUBSTITUTE(BL23,CHAR(160),""))),0),2)&gt;
ROUND(IFERROR(VALUE(TRIM(SUBSTITUTE(AD23,CHAR(160),""))),0),2),
"KO : Le montant retenu TTC est supérieur au montant présenté TTC. Merci de revoir la ligne de dépense ou plafonner son montant.",
ROUND(IFERROR(VALUE(TRIM(SUBSTITUTE(BJ23,CHAR(160),""))),0),2)&gt;
ROUND(IFERROR(VALUE(TRIM(SUBSTITUTE(AB23,CHAR(160),""))),0),2),
"Attention : Le montant retenu HT est supérieur au montant HT présenté. Merci de revoir la ligne de dépense, plafonner son montant, ou justifier la reventillation HT / TVA.",
ROUND(IFERROR(VALUE(TRIM(SUBSTITUTE(BK23,CHAR(160),""))),0),2)&gt;
ROUND(IFERROR(VALUE(TRIM(SUBSTITUTE(AC23,CHAR(160),""))),0),2),
"Attention : Le montant TVA retenu est supérieur au montant TVA présenté. Merci de revoir la ligne de dépense, plafonner son montant, ou justifier la reventillation HT / TVA.",
ROUND(IFERROR(VALUE(TRIM(SUBSTITUTE(AD23,CHAR(160),""))),0),2)=0,
"",
ROUND(IFERROR(VALUE(TRIM(SUBSTITUTE(BL23,CHAR(160),""))),0),2)=
ROUND(IFERROR(VALUE(TRIM(SUBSTITUTE(AD23,CHAR(160),""))),0),2),
"OK",
ROUND(IFERROR(VALUE(TRIM(SUBSTITUTE(BL23,CHAR(160),""))),0),2)=0,
"Attention : Montant présenté entièrement rejeté.",
ROUND(IFERROR(VALUE(TRIM(SUBSTITUTE(BL23,CHAR(160),""))),0),2)&lt;
ROUND(IFERROR(VALUE(TRIM(SUBSTITUTE(AD23,CHAR(160),""))),0),2),
"Attention : Montant présenté partiellement rejeté.",
TRUE,""
))</f>
        <v/>
      </c>
      <c r="BP23" s="92" t="str">
        <f t="shared" si="43"/>
        <v/>
      </c>
      <c r="BQ23" s="92" t="str">
        <f t="shared" si="44"/>
        <v/>
      </c>
      <c r="BR23" s="92" t="str">
        <f t="shared" si="45"/>
        <v/>
      </c>
    </row>
    <row r="24" spans="1:70" s="4" customFormat="1" ht="18.75" customHeight="1">
      <c r="A24" s="82">
        <v>16</v>
      </c>
      <c r="B24" s="83"/>
      <c r="C24" s="84"/>
      <c r="D24" s="84"/>
      <c r="E24" s="83"/>
      <c r="F24" s="83"/>
      <c r="G24" s="83"/>
      <c r="H24" s="132"/>
      <c r="I24" s="727"/>
      <c r="J24" s="554"/>
      <c r="K24" s="735"/>
      <c r="L24" s="643"/>
      <c r="M24" s="554"/>
      <c r="N24" s="640"/>
      <c r="O24" s="641"/>
      <c r="P24" s="660" t="str">
        <f t="shared" si="9"/>
        <v/>
      </c>
      <c r="Q24" s="663"/>
      <c r="R24" s="554"/>
      <c r="S24" s="641"/>
      <c r="T24" s="641"/>
      <c r="U24" s="660" t="str">
        <f t="shared" si="10"/>
        <v/>
      </c>
      <c r="V24" s="680"/>
      <c r="W24" s="554"/>
      <c r="X24" s="641"/>
      <c r="Y24" s="641"/>
      <c r="Z24" s="721" t="str">
        <f t="shared" si="11"/>
        <v/>
      </c>
      <c r="AA24" s="87"/>
      <c r="AB24" s="88" t="str" cm="1">
        <f t="array" ref="AB24">IF((_xlfn.IFS(TRIM(SUBSTITUTE(AA24,CHAR(160),""))="Devis 1",IFERROR(VALUE(TRIM(SUBSTITUTE(N24,CHAR(160),""))),0),TRIM(SUBSTITUTE(AA24,CHAR(160),""))="Devis 2",IFERROR(VALUE(TRIM(SUBSTITUTE(S24,CHAR(160),""))),0),TRIM(SUBSTITUTE(AA24,CHAR(160),""))="Devis 3",IFERROR(VALUE(TRIM(SUBSTITUTE(X24,CHAR(160),""))),0),TRUE,0)*IFERROR(VALUE(TRIM(SUBSTITUTE(C24,CHAR(160),""))),0))=0,"",_xlfn.IFS(TRIM(SUBSTITUTE(AA24,CHAR(160),""))="Devis 1",IFERROR(VALUE(TRIM(SUBSTITUTE(N24,CHAR(160),""))),0),TRIM(SUBSTITUTE(AA24,CHAR(160),""))="Devis 2",IFERROR(VALUE(TRIM(SUBSTITUTE(S24,CHAR(160),""))),0),TRIM(SUBSTITUTE(AA24,CHAR(160),""))="Devis 3",IFERROR(VALUE(TRIM(SUBSTITUTE(X24,CHAR(160),""))),0),TRUE,0)*IFERROR(VALUE(TRIM(SUBSTITUTE(C24,CHAR(160),""))),0))</f>
        <v/>
      </c>
      <c r="AC24" s="89" t="str" cm="1">
        <f t="array" ref="AC24">IF(ROUND((_xlfn.IFS(TRIM(SUBSTITUTE(AA24,CHAR(160),""))="Devis 1",IFERROR(VALUE(TRIM(SUBSTITUTE(O24,CHAR(160),""))),0),TRIM(SUBSTITUTE(AA24,CHAR(160),""))="Devis 2",IFERROR(VALUE(TRIM(SUBSTITUTE(T24,CHAR(160),""))),0),TRIM(SUBSTITUTE(AA24,CHAR(160),""))="Devis 3",IFERROR(VALUE(TRIM(SUBSTITUTE(Y24,CHAR(160),""))),0),TRUE,0)*IFERROR(VALUE(TRIM(SUBSTITUTE(C24,CHAR(160),""))),0)),2)=0,IF(AB24&lt;&gt;"",0,""),ROUND((_xlfn.IFS(TRIM(SUBSTITUTE(AA24,CHAR(160),""))="Devis 1",IFERROR(VALUE(TRIM(SUBSTITUTE(O24,CHAR(160),""))),0),TRIM(SUBSTITUTE(AA24,CHAR(160),""))="Devis 2",IFERROR(VALUE(TRIM(SUBSTITUTE(T24,CHAR(160),""))),0),TRIM(SUBSTITUTE(AA24,CHAR(160),""))="Devis 3",IFERROR(VALUE(TRIM(SUBSTITUTE(Y24,CHAR(160),""))),0),TRUE,0)*IFERROR(VALUE(TRIM(SUBSTITUTE(C24,CHAR(160),""))),0)),2))</f>
        <v/>
      </c>
      <c r="AD24" s="90" t="str">
        <f t="shared" si="12"/>
        <v/>
      </c>
      <c r="AE24" s="91"/>
      <c r="AF24" s="148" t="str">
        <f t="shared" si="13"/>
        <v/>
      </c>
      <c r="AG24" s="148" t="str">
        <f t="shared" si="14"/>
        <v/>
      </c>
      <c r="AH24" s="148" t="str">
        <f t="shared" si="15"/>
        <v/>
      </c>
      <c r="AI24" s="148" t="str">
        <f t="shared" si="16"/>
        <v/>
      </c>
      <c r="AJ24" s="148" t="str">
        <f t="shared" si="17"/>
        <v/>
      </c>
      <c r="AK24" s="148" t="str">
        <f t="shared" si="18"/>
        <v/>
      </c>
      <c r="AL24" s="148" t="str">
        <f t="shared" si="19"/>
        <v/>
      </c>
      <c r="AM24" s="148" t="str">
        <f t="shared" si="20"/>
        <v/>
      </c>
      <c r="AN24" s="729" t="str">
        <f t="shared" si="21"/>
        <v/>
      </c>
      <c r="AO24" s="569" t="str">
        <f t="shared" si="22"/>
        <v/>
      </c>
      <c r="AP24" s="564" t="str">
        <f t="shared" si="23"/>
        <v/>
      </c>
      <c r="AQ24" s="555" t="str">
        <f t="shared" si="24"/>
        <v/>
      </c>
      <c r="AR24" s="555" t="str">
        <f t="shared" si="25"/>
        <v/>
      </c>
      <c r="AS24" s="593" t="str">
        <f t="shared" si="26"/>
        <v/>
      </c>
      <c r="AT24" s="660" t="str">
        <f t="shared" si="27"/>
        <v/>
      </c>
      <c r="AU24" s="671" t="str">
        <f t="shared" si="28"/>
        <v/>
      </c>
      <c r="AV24" s="593" t="str">
        <f t="shared" si="29"/>
        <v/>
      </c>
      <c r="AW24" s="593" t="str">
        <f t="shared" si="30"/>
        <v/>
      </c>
      <c r="AX24" s="593" t="str">
        <f t="shared" si="31"/>
        <v/>
      </c>
      <c r="AY24" s="764" t="str">
        <f t="shared" si="32"/>
        <v/>
      </c>
      <c r="AZ24" s="693" t="str">
        <f t="shared" si="33"/>
        <v/>
      </c>
      <c r="BA24" s="593" t="str">
        <f t="shared" si="34"/>
        <v/>
      </c>
      <c r="BB24" s="593" t="str">
        <f t="shared" si="35"/>
        <v/>
      </c>
      <c r="BC24" s="593" t="str">
        <f t="shared" si="36"/>
        <v/>
      </c>
      <c r="BD24" s="694" t="str">
        <f t="shared" si="37"/>
        <v/>
      </c>
      <c r="BE24" s="558" t="str">
        <f t="shared" si="38"/>
        <v/>
      </c>
      <c r="BF24" s="83"/>
      <c r="BG24" s="92" t="str">
        <f t="shared" si="39"/>
        <v/>
      </c>
      <c r="BH24" s="92" t="str">
        <f t="shared" si="40"/>
        <v/>
      </c>
      <c r="BI24" s="93" t="str">
        <f t="shared" si="41"/>
        <v/>
      </c>
      <c r="BJ24" s="93" t="str" cm="1">
        <f t="array" ref="BJ24">IF($AG24="","",
_xlfn.IFS(
$BE24="Devis 1",
IF(ISBLANK(AR24),"",IFERROR(VALUE(TRIM(SUBSTITUTE(AR24,CHAR(160),""))),0)*IFERROR(VALUE(TRIM(SUBSTITUTE($AG24,CHAR(160),""))),0)),
$BE24="Devis 2",
IF(ISBLANK(AW24),"",IFERROR(VALUE(TRIM(SUBSTITUTE(AW24,CHAR(160),""))),0)*IFERROR(VALUE(TRIM(SUBSTITUTE($AG24,CHAR(160),""))),0)),
$BE24="Devis 3",
IF(ISBLANK(BB24),"",IFERROR(VALUE(TRIM(SUBSTITUTE(BB24,CHAR(160),""))),0)*IFERROR(VALUE(TRIM(SUBSTITUTE($AG24,CHAR(160),""))),0)),
TRUE,0
)
)</f>
        <v/>
      </c>
      <c r="BK24" s="93" t="str" cm="1">
        <f t="array" ref="BK24">IF($AG24="","",
_xlfn.IFS(
$BE24="Devis 1",
IF(ISBLANK(AS24),"",IFERROR(VALUE(TRIM(SUBSTITUTE(AS24,CHAR(160),""))),0)*IFERROR(VALUE(TRIM(SUBSTITUTE($AG24,CHAR(160),""))),0)),
$BE24="Devis 2",
IF(ISBLANK(AX24),"",IFERROR(VALUE(TRIM(SUBSTITUTE(AX24,CHAR(160),""))),0)*IFERROR(VALUE(TRIM(SUBSTITUTE($AG24,CHAR(160),""))),0)),
$BE24="Devis 3",
IF(ISBLANK(BC24),"",IFERROR(VALUE(TRIM(SUBSTITUTE(BC24,CHAR(160),""))),0)*IFERROR(VALUE(TRIM(SUBSTITUTE($AG24,CHAR(160),""))),0)),
TRUE,0
)
)</f>
        <v/>
      </c>
      <c r="BL24" s="93" t="str">
        <f t="shared" si="42"/>
        <v/>
      </c>
      <c r="BM24" s="83"/>
      <c r="BN24" s="43" t="str" cm="1">
        <f t="array" ref="BN24">IF(OR(BL24="",BI24="",BJ24="",BG24=""),"",
    _xlfn.IFS(
        (IFERROR(VALUE(TRIM(SUBSTITUTE(BL24,CHAR(160),""))),0)) &gt; (IFERROR(VALUE(TRIM(SUBSTITUTE(BI24,CHAR(160),""))),0)),
        "KO : Le montant retenu TTC est supérieur au montant raisonnable TTC. Merci de revoir la ligne de dépense ou plafonner son montant.",
        (IFERROR(VALUE(TRIM(SUBSTITUTE(BJ24,CHAR(160),""))),0)) &gt; (IFERROR(VALUE(TRIM(SUBSTITUTE(BG24,CHAR(160),""))),0)),
        "Attention : Le montant retenu HT est supérieur au montant HT raisonnable. Merci de revoir la ligne de dépense, plafonner son montant, ou justifier la reventillation HT / TVA.",
ROUND(IFERROR(VALUE(TRIM(SUBSTITUTE(BH24,CHAR(160),""))),0),2)&gt;
ROUND(IFERROR(VALUE(TRIM(SUBSTITUTE(BK24,CHAR(160),""))),0),2),
"Attention : Le montant TVA retenu est supérieur au montant TVA raisonnable. Merci de revoir la ligne de dépense, plafonner son montant, ou justifier la reventillation HT / TVA.",
ROUND(IFERROR(VALUE(TRIM(SUBSTITUTE(BJ24,CHAR(160),""))),0),2)&gt;
ROUND(IFERROR(VALUE(TRIM(SUBSTITUTE(MIN(P24,U24,Z24),CHAR(160),""))),0),2),
"Attention : Le devis retenu n'est pas le moins cher. Une justification de la part du porteur est nécessaire.",
ROUND(IFERROR(VALUE(TRIM(SUBSTITUTE(BJ24,CHAR(160),""))),0),2)=0,
"Attention : montant présenté entièrement écarté",
        (IFERROR(VALUE(TRIM(SUBSTITUTE(BL24,CHAR(160),""))),0))=0,
        "",
        (IFERROR(VALUE(TRIM(SUBSTITUTE(BI24,CHAR(160),""))),0))=(IFERROR(VALUE(TRIM(SUBSTITUTE(BL24,CHAR(160),""))),0)),
        "OK",
        (IFERROR(VALUE(TRIM(SUBSTITUTE(BI24,CHAR(160),""))),0))&gt;(IFERROR(VALUE(TRIM(SUBSTITUTE(BL24,CHAR(160),""))),0)),
        " OK : Montant instruit inférieur au montant raisonnable.",
        TRUE,
        ""
    )
)</f>
        <v/>
      </c>
      <c r="BO24" s="43" t="str" cm="1">
        <f t="array" ref="BO24">IF(OR(BL24="",AD24="",BJ24="",AB24="",BK24="",AC24=""),"",_xlfn.IFS(
ROUND(IFERROR(VALUE(TRIM(SUBSTITUTE(BL24,CHAR(160),""))),0),2)&gt;
ROUND(IFERROR(VALUE(TRIM(SUBSTITUTE(AD24,CHAR(160),""))),0),2),
"KO : Le montant retenu TTC est supérieur au montant présenté TTC. Merci de revoir la ligne de dépense ou plafonner son montant.",
ROUND(IFERROR(VALUE(TRIM(SUBSTITUTE(BJ24,CHAR(160),""))),0),2)&gt;
ROUND(IFERROR(VALUE(TRIM(SUBSTITUTE(AB24,CHAR(160),""))),0),2),
"Attention : Le montant retenu HT est supérieur au montant HT présenté. Merci de revoir la ligne de dépense, plafonner son montant, ou justifier la reventillation HT / TVA.",
ROUND(IFERROR(VALUE(TRIM(SUBSTITUTE(BK24,CHAR(160),""))),0),2)&gt;
ROUND(IFERROR(VALUE(TRIM(SUBSTITUTE(AC24,CHAR(160),""))),0),2),
"Attention : Le montant TVA retenu est supérieur au montant TVA présenté. Merci de revoir la ligne de dépense, plafonner son montant, ou justifier la reventillation HT / TVA.",
ROUND(IFERROR(VALUE(TRIM(SUBSTITUTE(AD24,CHAR(160),""))),0),2)=0,
"",
ROUND(IFERROR(VALUE(TRIM(SUBSTITUTE(BL24,CHAR(160),""))),0),2)=
ROUND(IFERROR(VALUE(TRIM(SUBSTITUTE(AD24,CHAR(160),""))),0),2),
"OK",
ROUND(IFERROR(VALUE(TRIM(SUBSTITUTE(BL24,CHAR(160),""))),0),2)=0,
"Attention : Montant présenté entièrement rejeté.",
ROUND(IFERROR(VALUE(TRIM(SUBSTITUTE(BL24,CHAR(160),""))),0),2)&lt;
ROUND(IFERROR(VALUE(TRIM(SUBSTITUTE(AD24,CHAR(160),""))),0),2),
"Attention : Montant présenté partiellement rejeté.",
TRUE,""
))</f>
        <v/>
      </c>
      <c r="BP24" s="92" t="str">
        <f t="shared" si="43"/>
        <v/>
      </c>
      <c r="BQ24" s="92" t="str">
        <f t="shared" si="44"/>
        <v/>
      </c>
      <c r="BR24" s="92" t="str">
        <f t="shared" si="45"/>
        <v/>
      </c>
    </row>
    <row r="25" spans="1:70" s="4" customFormat="1" ht="16">
      <c r="A25" s="82">
        <v>17</v>
      </c>
      <c r="B25" s="83"/>
      <c r="C25" s="84"/>
      <c r="D25" s="84"/>
      <c r="E25" s="83"/>
      <c r="F25" s="83"/>
      <c r="G25" s="83"/>
      <c r="H25" s="132"/>
      <c r="I25" s="727"/>
      <c r="J25" s="554"/>
      <c r="K25" s="735"/>
      <c r="L25" s="643"/>
      <c r="M25" s="554"/>
      <c r="N25" s="640"/>
      <c r="O25" s="641"/>
      <c r="P25" s="660" t="str">
        <f t="shared" si="9"/>
        <v/>
      </c>
      <c r="Q25" s="663"/>
      <c r="R25" s="554"/>
      <c r="S25" s="641"/>
      <c r="T25" s="641"/>
      <c r="U25" s="660" t="str">
        <f t="shared" si="10"/>
        <v/>
      </c>
      <c r="V25" s="680"/>
      <c r="W25" s="554"/>
      <c r="X25" s="641"/>
      <c r="Y25" s="641"/>
      <c r="Z25" s="721" t="str">
        <f t="shared" si="11"/>
        <v/>
      </c>
      <c r="AA25" s="87"/>
      <c r="AB25" s="88" t="str" cm="1">
        <f t="array" ref="AB25">IF((_xlfn.IFS(TRIM(SUBSTITUTE(AA25,CHAR(160),""))="Devis 1",IFERROR(VALUE(TRIM(SUBSTITUTE(N25,CHAR(160),""))),0),TRIM(SUBSTITUTE(AA25,CHAR(160),""))="Devis 2",IFERROR(VALUE(TRIM(SUBSTITUTE(S25,CHAR(160),""))),0),TRIM(SUBSTITUTE(AA25,CHAR(160),""))="Devis 3",IFERROR(VALUE(TRIM(SUBSTITUTE(X25,CHAR(160),""))),0),TRUE,0)*IFERROR(VALUE(TRIM(SUBSTITUTE(C25,CHAR(160),""))),0))=0,"",_xlfn.IFS(TRIM(SUBSTITUTE(AA25,CHAR(160),""))="Devis 1",IFERROR(VALUE(TRIM(SUBSTITUTE(N25,CHAR(160),""))),0),TRIM(SUBSTITUTE(AA25,CHAR(160),""))="Devis 2",IFERROR(VALUE(TRIM(SUBSTITUTE(S25,CHAR(160),""))),0),TRIM(SUBSTITUTE(AA25,CHAR(160),""))="Devis 3",IFERROR(VALUE(TRIM(SUBSTITUTE(X25,CHAR(160),""))),0),TRUE,0)*IFERROR(VALUE(TRIM(SUBSTITUTE(C25,CHAR(160),""))),0))</f>
        <v/>
      </c>
      <c r="AC25" s="89" t="str" cm="1">
        <f t="array" ref="AC25">IF(ROUND((_xlfn.IFS(TRIM(SUBSTITUTE(AA25,CHAR(160),""))="Devis 1",IFERROR(VALUE(TRIM(SUBSTITUTE(O25,CHAR(160),""))),0),TRIM(SUBSTITUTE(AA25,CHAR(160),""))="Devis 2",IFERROR(VALUE(TRIM(SUBSTITUTE(T25,CHAR(160),""))),0),TRIM(SUBSTITUTE(AA25,CHAR(160),""))="Devis 3",IFERROR(VALUE(TRIM(SUBSTITUTE(Y25,CHAR(160),""))),0),TRUE,0)*IFERROR(VALUE(TRIM(SUBSTITUTE(C25,CHAR(160),""))),0)),2)=0,IF(AB25&lt;&gt;"",0,""),ROUND((_xlfn.IFS(TRIM(SUBSTITUTE(AA25,CHAR(160),""))="Devis 1",IFERROR(VALUE(TRIM(SUBSTITUTE(O25,CHAR(160),""))),0),TRIM(SUBSTITUTE(AA25,CHAR(160),""))="Devis 2",IFERROR(VALUE(TRIM(SUBSTITUTE(T25,CHAR(160),""))),0),TRIM(SUBSTITUTE(AA25,CHAR(160),""))="Devis 3",IFERROR(VALUE(TRIM(SUBSTITUTE(Y25,CHAR(160),""))),0),TRUE,0)*IFERROR(VALUE(TRIM(SUBSTITUTE(C25,CHAR(160),""))),0)),2))</f>
        <v/>
      </c>
      <c r="AD25" s="90" t="str">
        <f t="shared" si="12"/>
        <v/>
      </c>
      <c r="AE25" s="91"/>
      <c r="AF25" s="148" t="str">
        <f t="shared" si="13"/>
        <v/>
      </c>
      <c r="AG25" s="148" t="str">
        <f t="shared" si="14"/>
        <v/>
      </c>
      <c r="AH25" s="148" t="str">
        <f t="shared" si="15"/>
        <v/>
      </c>
      <c r="AI25" s="148" t="str">
        <f t="shared" si="16"/>
        <v/>
      </c>
      <c r="AJ25" s="148" t="str">
        <f t="shared" si="17"/>
        <v/>
      </c>
      <c r="AK25" s="148" t="str">
        <f t="shared" si="18"/>
        <v/>
      </c>
      <c r="AL25" s="148" t="str">
        <f t="shared" si="19"/>
        <v/>
      </c>
      <c r="AM25" s="148" t="str">
        <f t="shared" si="20"/>
        <v/>
      </c>
      <c r="AN25" s="729" t="str">
        <f t="shared" si="21"/>
        <v/>
      </c>
      <c r="AO25" s="569" t="str">
        <f t="shared" si="22"/>
        <v/>
      </c>
      <c r="AP25" s="564" t="str">
        <f t="shared" si="23"/>
        <v/>
      </c>
      <c r="AQ25" s="555" t="str">
        <f t="shared" si="24"/>
        <v/>
      </c>
      <c r="AR25" s="555" t="str">
        <f t="shared" si="25"/>
        <v/>
      </c>
      <c r="AS25" s="593" t="str">
        <f t="shared" si="26"/>
        <v/>
      </c>
      <c r="AT25" s="660" t="str">
        <f t="shared" si="27"/>
        <v/>
      </c>
      <c r="AU25" s="671" t="str">
        <f t="shared" si="28"/>
        <v/>
      </c>
      <c r="AV25" s="593" t="str">
        <f t="shared" si="29"/>
        <v/>
      </c>
      <c r="AW25" s="593" t="str">
        <f t="shared" si="30"/>
        <v/>
      </c>
      <c r="AX25" s="593" t="str">
        <f t="shared" si="31"/>
        <v/>
      </c>
      <c r="AY25" s="764" t="str">
        <f t="shared" si="32"/>
        <v/>
      </c>
      <c r="AZ25" s="693" t="str">
        <f t="shared" si="33"/>
        <v/>
      </c>
      <c r="BA25" s="593" t="str">
        <f t="shared" si="34"/>
        <v/>
      </c>
      <c r="BB25" s="593" t="str">
        <f t="shared" si="35"/>
        <v/>
      </c>
      <c r="BC25" s="593" t="str">
        <f t="shared" si="36"/>
        <v/>
      </c>
      <c r="BD25" s="694" t="str">
        <f t="shared" si="37"/>
        <v/>
      </c>
      <c r="BE25" s="558" t="str">
        <f t="shared" si="38"/>
        <v/>
      </c>
      <c r="BF25" s="83"/>
      <c r="BG25" s="92" t="str">
        <f t="shared" si="39"/>
        <v/>
      </c>
      <c r="BH25" s="92" t="str">
        <f t="shared" si="40"/>
        <v/>
      </c>
      <c r="BI25" s="93" t="str">
        <f t="shared" si="41"/>
        <v/>
      </c>
      <c r="BJ25" s="93" t="str" cm="1">
        <f t="array" ref="BJ25">IF($AG25="","",
_xlfn.IFS(
$BE25="Devis 1",
IF(ISBLANK(AR25),"",IFERROR(VALUE(TRIM(SUBSTITUTE(AR25,CHAR(160),""))),0)*IFERROR(VALUE(TRIM(SUBSTITUTE($AG25,CHAR(160),""))),0)),
$BE25="Devis 2",
IF(ISBLANK(AW25),"",IFERROR(VALUE(TRIM(SUBSTITUTE(AW25,CHAR(160),""))),0)*IFERROR(VALUE(TRIM(SUBSTITUTE($AG25,CHAR(160),""))),0)),
$BE25="Devis 3",
IF(ISBLANK(BB25),"",IFERROR(VALUE(TRIM(SUBSTITUTE(BB25,CHAR(160),""))),0)*IFERROR(VALUE(TRIM(SUBSTITUTE($AG25,CHAR(160),""))),0)),
TRUE,0
)
)</f>
        <v/>
      </c>
      <c r="BK25" s="93" t="str" cm="1">
        <f t="array" ref="BK25">IF($AG25="","",
_xlfn.IFS(
$BE25="Devis 1",
IF(ISBLANK(AS25),"",IFERROR(VALUE(TRIM(SUBSTITUTE(AS25,CHAR(160),""))),0)*IFERROR(VALUE(TRIM(SUBSTITUTE($AG25,CHAR(160),""))),0)),
$BE25="Devis 2",
IF(ISBLANK(AX25),"",IFERROR(VALUE(TRIM(SUBSTITUTE(AX25,CHAR(160),""))),0)*IFERROR(VALUE(TRIM(SUBSTITUTE($AG25,CHAR(160),""))),0)),
$BE25="Devis 3",
IF(ISBLANK(BC25),"",IFERROR(VALUE(TRIM(SUBSTITUTE(BC25,CHAR(160),""))),0)*IFERROR(VALUE(TRIM(SUBSTITUTE($AG25,CHAR(160),""))),0)),
TRUE,0
)
)</f>
        <v/>
      </c>
      <c r="BL25" s="93" t="str">
        <f t="shared" si="42"/>
        <v/>
      </c>
      <c r="BM25" s="83"/>
      <c r="BN25" s="43" t="str" cm="1">
        <f t="array" ref="BN25">IF(OR(BL25="",BI25="",BJ25="",BG25=""),"",
    _xlfn.IFS(
        (IFERROR(VALUE(TRIM(SUBSTITUTE(BL25,CHAR(160),""))),0)) &gt; (IFERROR(VALUE(TRIM(SUBSTITUTE(BI25,CHAR(160),""))),0)),
        "KO : Le montant retenu TTC est supérieur au montant raisonnable TTC. Merci de revoir la ligne de dépense ou plafonner son montant.",
        (IFERROR(VALUE(TRIM(SUBSTITUTE(BJ25,CHAR(160),""))),0)) &gt; (IFERROR(VALUE(TRIM(SUBSTITUTE(BG25,CHAR(160),""))),0)),
        "Attention : Le montant retenu HT est supérieur au montant HT raisonnable. Merci de revoir la ligne de dépense, plafonner son montant, ou justifier la reventillation HT / TVA.",
ROUND(IFERROR(VALUE(TRIM(SUBSTITUTE(BH25,CHAR(160),""))),0),2)&gt;
ROUND(IFERROR(VALUE(TRIM(SUBSTITUTE(BK25,CHAR(160),""))),0),2),
"Attention : Le montant TVA retenu est supérieur au montant TVA raisonnable. Merci de revoir la ligne de dépense, plafonner son montant, ou justifier la reventillation HT / TVA.",
ROUND(IFERROR(VALUE(TRIM(SUBSTITUTE(BJ25,CHAR(160),""))),0),2)&gt;
ROUND(IFERROR(VALUE(TRIM(SUBSTITUTE(MIN(P25,U25,Z25),CHAR(160),""))),0),2),
"Attention : Le devis retenu n'est pas le moins cher. Une justification de la part du porteur est nécessaire.",
ROUND(IFERROR(VALUE(TRIM(SUBSTITUTE(BJ25,CHAR(160),""))),0),2)=0,
"Attention : montant présenté entièrement écarté",
        (IFERROR(VALUE(TRIM(SUBSTITUTE(BL25,CHAR(160),""))),0))=0,
        "",
        (IFERROR(VALUE(TRIM(SUBSTITUTE(BI25,CHAR(160),""))),0))=(IFERROR(VALUE(TRIM(SUBSTITUTE(BL25,CHAR(160),""))),0)),
        "OK",
        (IFERROR(VALUE(TRIM(SUBSTITUTE(BI25,CHAR(160),""))),0))&gt;(IFERROR(VALUE(TRIM(SUBSTITUTE(BL25,CHAR(160),""))),0)),
        " OK : Montant instruit inférieur au montant raisonnable.",
        TRUE,
        ""
    )
)</f>
        <v/>
      </c>
      <c r="BO25" s="43" t="str" cm="1">
        <f t="array" ref="BO25">IF(OR(BL25="",AD25="",BJ25="",AB25="",BK25="",AC25=""),"",_xlfn.IFS(
ROUND(IFERROR(VALUE(TRIM(SUBSTITUTE(BL25,CHAR(160),""))),0),2)&gt;
ROUND(IFERROR(VALUE(TRIM(SUBSTITUTE(AD25,CHAR(160),""))),0),2),
"KO : Le montant retenu TTC est supérieur au montant présenté TTC. Merci de revoir la ligne de dépense ou plafonner son montant.",
ROUND(IFERROR(VALUE(TRIM(SUBSTITUTE(BJ25,CHAR(160),""))),0),2)&gt;
ROUND(IFERROR(VALUE(TRIM(SUBSTITUTE(AB25,CHAR(160),""))),0),2),
"Attention : Le montant retenu HT est supérieur au montant HT présenté. Merci de revoir la ligne de dépense, plafonner son montant, ou justifier la reventillation HT / TVA.",
ROUND(IFERROR(VALUE(TRIM(SUBSTITUTE(BK25,CHAR(160),""))),0),2)&gt;
ROUND(IFERROR(VALUE(TRIM(SUBSTITUTE(AC25,CHAR(160),""))),0),2),
"Attention : Le montant TVA retenu est supérieur au montant TVA présenté. Merci de revoir la ligne de dépense, plafonner son montant, ou justifier la reventillation HT / TVA.",
ROUND(IFERROR(VALUE(TRIM(SUBSTITUTE(AD25,CHAR(160),""))),0),2)=0,
"",
ROUND(IFERROR(VALUE(TRIM(SUBSTITUTE(BL25,CHAR(160),""))),0),2)=
ROUND(IFERROR(VALUE(TRIM(SUBSTITUTE(AD25,CHAR(160),""))),0),2),
"OK",
ROUND(IFERROR(VALUE(TRIM(SUBSTITUTE(BL25,CHAR(160),""))),0),2)=0,
"Attention : Montant présenté entièrement rejeté.",
ROUND(IFERROR(VALUE(TRIM(SUBSTITUTE(BL25,CHAR(160),""))),0),2)&lt;
ROUND(IFERROR(VALUE(TRIM(SUBSTITUTE(AD25,CHAR(160),""))),0),2),
"Attention : Montant présenté partiellement rejeté.",
TRUE,""
))</f>
        <v/>
      </c>
      <c r="BP25" s="92" t="str">
        <f t="shared" si="43"/>
        <v/>
      </c>
      <c r="BQ25" s="92" t="str">
        <f t="shared" si="44"/>
        <v/>
      </c>
      <c r="BR25" s="92" t="str">
        <f t="shared" si="45"/>
        <v/>
      </c>
    </row>
    <row r="26" spans="1:70" s="4" customFormat="1" ht="16">
      <c r="A26" s="82">
        <v>18</v>
      </c>
      <c r="B26" s="83"/>
      <c r="C26" s="84"/>
      <c r="D26" s="84"/>
      <c r="E26" s="83"/>
      <c r="F26" s="83"/>
      <c r="G26" s="83"/>
      <c r="H26" s="132"/>
      <c r="I26" s="727"/>
      <c r="J26" s="554"/>
      <c r="K26" s="735"/>
      <c r="L26" s="643"/>
      <c r="M26" s="554"/>
      <c r="N26" s="640"/>
      <c r="O26" s="641"/>
      <c r="P26" s="660" t="str">
        <f t="shared" si="9"/>
        <v/>
      </c>
      <c r="Q26" s="663"/>
      <c r="R26" s="554"/>
      <c r="S26" s="641"/>
      <c r="T26" s="641"/>
      <c r="U26" s="660" t="str">
        <f t="shared" si="10"/>
        <v/>
      </c>
      <c r="V26" s="680"/>
      <c r="W26" s="554"/>
      <c r="X26" s="641"/>
      <c r="Y26" s="641"/>
      <c r="Z26" s="721" t="str">
        <f t="shared" si="11"/>
        <v/>
      </c>
      <c r="AA26" s="87"/>
      <c r="AB26" s="88" t="str" cm="1">
        <f t="array" ref="AB26">IF((_xlfn.IFS(TRIM(SUBSTITUTE(AA26,CHAR(160),""))="Devis 1",IFERROR(VALUE(TRIM(SUBSTITUTE(N26,CHAR(160),""))),0),TRIM(SUBSTITUTE(AA26,CHAR(160),""))="Devis 2",IFERROR(VALUE(TRIM(SUBSTITUTE(S26,CHAR(160),""))),0),TRIM(SUBSTITUTE(AA26,CHAR(160),""))="Devis 3",IFERROR(VALUE(TRIM(SUBSTITUTE(X26,CHAR(160),""))),0),TRUE,0)*IFERROR(VALUE(TRIM(SUBSTITUTE(C26,CHAR(160),""))),0))=0,"",_xlfn.IFS(TRIM(SUBSTITUTE(AA26,CHAR(160),""))="Devis 1",IFERROR(VALUE(TRIM(SUBSTITUTE(N26,CHAR(160),""))),0),TRIM(SUBSTITUTE(AA26,CHAR(160),""))="Devis 2",IFERROR(VALUE(TRIM(SUBSTITUTE(S26,CHAR(160),""))),0),TRIM(SUBSTITUTE(AA26,CHAR(160),""))="Devis 3",IFERROR(VALUE(TRIM(SUBSTITUTE(X26,CHAR(160),""))),0),TRUE,0)*IFERROR(VALUE(TRIM(SUBSTITUTE(C26,CHAR(160),""))),0))</f>
        <v/>
      </c>
      <c r="AC26" s="89" t="str" cm="1">
        <f t="array" ref="AC26">IF(ROUND((_xlfn.IFS(TRIM(SUBSTITUTE(AA26,CHAR(160),""))="Devis 1",IFERROR(VALUE(TRIM(SUBSTITUTE(O26,CHAR(160),""))),0),TRIM(SUBSTITUTE(AA26,CHAR(160),""))="Devis 2",IFERROR(VALUE(TRIM(SUBSTITUTE(T26,CHAR(160),""))),0),TRIM(SUBSTITUTE(AA26,CHAR(160),""))="Devis 3",IFERROR(VALUE(TRIM(SUBSTITUTE(Y26,CHAR(160),""))),0),TRUE,0)*IFERROR(VALUE(TRIM(SUBSTITUTE(C26,CHAR(160),""))),0)),2)=0,IF(AB26&lt;&gt;"",0,""),ROUND((_xlfn.IFS(TRIM(SUBSTITUTE(AA26,CHAR(160),""))="Devis 1",IFERROR(VALUE(TRIM(SUBSTITUTE(O26,CHAR(160),""))),0),TRIM(SUBSTITUTE(AA26,CHAR(160),""))="Devis 2",IFERROR(VALUE(TRIM(SUBSTITUTE(T26,CHAR(160),""))),0),TRIM(SUBSTITUTE(AA26,CHAR(160),""))="Devis 3",IFERROR(VALUE(TRIM(SUBSTITUTE(Y26,CHAR(160),""))),0),TRUE,0)*IFERROR(VALUE(TRIM(SUBSTITUTE(C26,CHAR(160),""))),0)),2))</f>
        <v/>
      </c>
      <c r="AD26" s="90" t="str">
        <f t="shared" si="12"/>
        <v/>
      </c>
      <c r="AE26" s="91"/>
      <c r="AF26" s="148" t="str">
        <f t="shared" si="13"/>
        <v/>
      </c>
      <c r="AG26" s="148" t="str">
        <f t="shared" si="14"/>
        <v/>
      </c>
      <c r="AH26" s="148" t="str">
        <f t="shared" si="15"/>
        <v/>
      </c>
      <c r="AI26" s="148" t="str">
        <f t="shared" si="16"/>
        <v/>
      </c>
      <c r="AJ26" s="148" t="str">
        <f t="shared" si="17"/>
        <v/>
      </c>
      <c r="AK26" s="148" t="str">
        <f t="shared" si="18"/>
        <v/>
      </c>
      <c r="AL26" s="148" t="str">
        <f t="shared" si="19"/>
        <v/>
      </c>
      <c r="AM26" s="148" t="str">
        <f t="shared" si="20"/>
        <v/>
      </c>
      <c r="AN26" s="729" t="str">
        <f t="shared" si="21"/>
        <v/>
      </c>
      <c r="AO26" s="569" t="str">
        <f t="shared" si="22"/>
        <v/>
      </c>
      <c r="AP26" s="564" t="str">
        <f t="shared" si="23"/>
        <v/>
      </c>
      <c r="AQ26" s="555" t="str">
        <f t="shared" si="24"/>
        <v/>
      </c>
      <c r="AR26" s="555" t="str">
        <f t="shared" si="25"/>
        <v/>
      </c>
      <c r="AS26" s="593" t="str">
        <f t="shared" si="26"/>
        <v/>
      </c>
      <c r="AT26" s="660" t="str">
        <f t="shared" si="27"/>
        <v/>
      </c>
      <c r="AU26" s="671" t="str">
        <f t="shared" si="28"/>
        <v/>
      </c>
      <c r="AV26" s="593" t="str">
        <f t="shared" si="29"/>
        <v/>
      </c>
      <c r="AW26" s="593" t="str">
        <f t="shared" si="30"/>
        <v/>
      </c>
      <c r="AX26" s="593" t="str">
        <f t="shared" si="31"/>
        <v/>
      </c>
      <c r="AY26" s="764" t="str">
        <f t="shared" si="32"/>
        <v/>
      </c>
      <c r="AZ26" s="693" t="str">
        <f t="shared" si="33"/>
        <v/>
      </c>
      <c r="BA26" s="593" t="str">
        <f t="shared" si="34"/>
        <v/>
      </c>
      <c r="BB26" s="593" t="str">
        <f t="shared" si="35"/>
        <v/>
      </c>
      <c r="BC26" s="593" t="str">
        <f t="shared" si="36"/>
        <v/>
      </c>
      <c r="BD26" s="694" t="str">
        <f t="shared" si="37"/>
        <v/>
      </c>
      <c r="BE26" s="558" t="str">
        <f t="shared" si="38"/>
        <v/>
      </c>
      <c r="BF26" s="83"/>
      <c r="BG26" s="92" t="str">
        <f t="shared" si="39"/>
        <v/>
      </c>
      <c r="BH26" s="92" t="str">
        <f t="shared" si="40"/>
        <v/>
      </c>
      <c r="BI26" s="93" t="str">
        <f t="shared" si="41"/>
        <v/>
      </c>
      <c r="BJ26" s="93" t="str" cm="1">
        <f t="array" ref="BJ26">IF($AG26="","",
_xlfn.IFS(
$BE26="Devis 1",
IF(ISBLANK(AR26),"",IFERROR(VALUE(TRIM(SUBSTITUTE(AR26,CHAR(160),""))),0)*IFERROR(VALUE(TRIM(SUBSTITUTE($AG26,CHAR(160),""))),0)),
$BE26="Devis 2",
IF(ISBLANK(AW26),"",IFERROR(VALUE(TRIM(SUBSTITUTE(AW26,CHAR(160),""))),0)*IFERROR(VALUE(TRIM(SUBSTITUTE($AG26,CHAR(160),""))),0)),
$BE26="Devis 3",
IF(ISBLANK(BB26),"",IFERROR(VALUE(TRIM(SUBSTITUTE(BB26,CHAR(160),""))),0)*IFERROR(VALUE(TRIM(SUBSTITUTE($AG26,CHAR(160),""))),0)),
TRUE,0
)
)</f>
        <v/>
      </c>
      <c r="BK26" s="93" t="str" cm="1">
        <f t="array" ref="BK26">IF($AG26="","",
_xlfn.IFS(
$BE26="Devis 1",
IF(ISBLANK(AS26),"",IFERROR(VALUE(TRIM(SUBSTITUTE(AS26,CHAR(160),""))),0)*IFERROR(VALUE(TRIM(SUBSTITUTE($AG26,CHAR(160),""))),0)),
$BE26="Devis 2",
IF(ISBLANK(AX26),"",IFERROR(VALUE(TRIM(SUBSTITUTE(AX26,CHAR(160),""))),0)*IFERROR(VALUE(TRIM(SUBSTITUTE($AG26,CHAR(160),""))),0)),
$BE26="Devis 3",
IF(ISBLANK(BC26),"",IFERROR(VALUE(TRIM(SUBSTITUTE(BC26,CHAR(160),""))),0)*IFERROR(VALUE(TRIM(SUBSTITUTE($AG26,CHAR(160),""))),0)),
TRUE,0
)
)</f>
        <v/>
      </c>
      <c r="BL26" s="93" t="str">
        <f t="shared" si="42"/>
        <v/>
      </c>
      <c r="BM26" s="83"/>
      <c r="BN26" s="43" t="str" cm="1">
        <f t="array" ref="BN26">IF(OR(BL26="",BI26="",BJ26="",BG26=""),"",
    _xlfn.IFS(
        (IFERROR(VALUE(TRIM(SUBSTITUTE(BL26,CHAR(160),""))),0)) &gt; (IFERROR(VALUE(TRIM(SUBSTITUTE(BI26,CHAR(160),""))),0)),
        "KO : Le montant retenu TTC est supérieur au montant raisonnable TTC. Merci de revoir la ligne de dépense ou plafonner son montant.",
        (IFERROR(VALUE(TRIM(SUBSTITUTE(BJ26,CHAR(160),""))),0)) &gt; (IFERROR(VALUE(TRIM(SUBSTITUTE(BG26,CHAR(160),""))),0)),
        "Attention : Le montant retenu HT est supérieur au montant HT raisonnable. Merci de revoir la ligne de dépense, plafonner son montant, ou justifier la reventillation HT / TVA.",
ROUND(IFERROR(VALUE(TRIM(SUBSTITUTE(BH26,CHAR(160),""))),0),2)&gt;
ROUND(IFERROR(VALUE(TRIM(SUBSTITUTE(BK26,CHAR(160),""))),0),2),
"Attention : Le montant TVA retenu est supérieur au montant TVA raisonnable. Merci de revoir la ligne de dépense, plafonner son montant, ou justifier la reventillation HT / TVA.",
ROUND(IFERROR(VALUE(TRIM(SUBSTITUTE(BJ26,CHAR(160),""))),0),2)&gt;
ROUND(IFERROR(VALUE(TRIM(SUBSTITUTE(MIN(P26,U26,Z26),CHAR(160),""))),0),2),
"Attention : Le devis retenu n'est pas le moins cher. Une justification de la part du porteur est nécessaire.",
ROUND(IFERROR(VALUE(TRIM(SUBSTITUTE(BJ26,CHAR(160),""))),0),2)=0,
"Attention : montant présenté entièrement écarté",
        (IFERROR(VALUE(TRIM(SUBSTITUTE(BL26,CHAR(160),""))),0))=0,
        "",
        (IFERROR(VALUE(TRIM(SUBSTITUTE(BI26,CHAR(160),""))),0))=(IFERROR(VALUE(TRIM(SUBSTITUTE(BL26,CHAR(160),""))),0)),
        "OK",
        (IFERROR(VALUE(TRIM(SUBSTITUTE(BI26,CHAR(160),""))),0))&gt;(IFERROR(VALUE(TRIM(SUBSTITUTE(BL26,CHAR(160),""))),0)),
        " OK : Montant instruit inférieur au montant raisonnable.",
        TRUE,
        ""
    )
)</f>
        <v/>
      </c>
      <c r="BO26" s="43" t="str" cm="1">
        <f t="array" ref="BO26">IF(OR(BL26="",AD26="",BJ26="",AB26="",BK26="",AC26=""),"",_xlfn.IFS(
ROUND(IFERROR(VALUE(TRIM(SUBSTITUTE(BL26,CHAR(160),""))),0),2)&gt;
ROUND(IFERROR(VALUE(TRIM(SUBSTITUTE(AD26,CHAR(160),""))),0),2),
"KO : Le montant retenu TTC est supérieur au montant présenté TTC. Merci de revoir la ligne de dépense ou plafonner son montant.",
ROUND(IFERROR(VALUE(TRIM(SUBSTITUTE(BJ26,CHAR(160),""))),0),2)&gt;
ROUND(IFERROR(VALUE(TRIM(SUBSTITUTE(AB26,CHAR(160),""))),0),2),
"Attention : Le montant retenu HT est supérieur au montant HT présenté. Merci de revoir la ligne de dépense, plafonner son montant, ou justifier la reventillation HT / TVA.",
ROUND(IFERROR(VALUE(TRIM(SUBSTITUTE(BK26,CHAR(160),""))),0),2)&gt;
ROUND(IFERROR(VALUE(TRIM(SUBSTITUTE(AC26,CHAR(160),""))),0),2),
"Attention : Le montant TVA retenu est supérieur au montant TVA présenté. Merci de revoir la ligne de dépense, plafonner son montant, ou justifier la reventillation HT / TVA.",
ROUND(IFERROR(VALUE(TRIM(SUBSTITUTE(AD26,CHAR(160),""))),0),2)=0,
"",
ROUND(IFERROR(VALUE(TRIM(SUBSTITUTE(BL26,CHAR(160),""))),0),2)=
ROUND(IFERROR(VALUE(TRIM(SUBSTITUTE(AD26,CHAR(160),""))),0),2),
"OK",
ROUND(IFERROR(VALUE(TRIM(SUBSTITUTE(BL26,CHAR(160),""))),0),2)=0,
"Attention : Montant présenté entièrement rejeté.",
ROUND(IFERROR(VALUE(TRIM(SUBSTITUTE(BL26,CHAR(160),""))),0),2)&lt;
ROUND(IFERROR(VALUE(TRIM(SUBSTITUTE(AD26,CHAR(160),""))),0),2),
"Attention : Montant présenté partiellement rejeté.",
TRUE,""
))</f>
        <v/>
      </c>
      <c r="BP26" s="92" t="str">
        <f t="shared" si="43"/>
        <v/>
      </c>
      <c r="BQ26" s="92" t="str">
        <f t="shared" si="44"/>
        <v/>
      </c>
      <c r="BR26" s="92" t="str">
        <f t="shared" si="45"/>
        <v/>
      </c>
    </row>
    <row r="27" spans="1:70" s="4" customFormat="1" ht="16">
      <c r="A27" s="82">
        <v>19</v>
      </c>
      <c r="B27" s="83"/>
      <c r="C27" s="84"/>
      <c r="D27" s="84"/>
      <c r="E27" s="83"/>
      <c r="F27" s="83"/>
      <c r="G27" s="83"/>
      <c r="H27" s="132"/>
      <c r="I27" s="727"/>
      <c r="J27" s="554"/>
      <c r="K27" s="735"/>
      <c r="L27" s="643"/>
      <c r="M27" s="554"/>
      <c r="N27" s="640"/>
      <c r="O27" s="641"/>
      <c r="P27" s="660" t="str">
        <f t="shared" si="9"/>
        <v/>
      </c>
      <c r="Q27" s="663"/>
      <c r="R27" s="554"/>
      <c r="S27" s="641"/>
      <c r="T27" s="641"/>
      <c r="U27" s="660" t="str">
        <f t="shared" si="10"/>
        <v/>
      </c>
      <c r="V27" s="680"/>
      <c r="W27" s="554"/>
      <c r="X27" s="641"/>
      <c r="Y27" s="641"/>
      <c r="Z27" s="721" t="str">
        <f t="shared" si="11"/>
        <v/>
      </c>
      <c r="AA27" s="87"/>
      <c r="AB27" s="88" t="str" cm="1">
        <f t="array" ref="AB27">IF((_xlfn.IFS(TRIM(SUBSTITUTE(AA27,CHAR(160),""))="Devis 1",IFERROR(VALUE(TRIM(SUBSTITUTE(N27,CHAR(160),""))),0),TRIM(SUBSTITUTE(AA27,CHAR(160),""))="Devis 2",IFERROR(VALUE(TRIM(SUBSTITUTE(S27,CHAR(160),""))),0),TRIM(SUBSTITUTE(AA27,CHAR(160),""))="Devis 3",IFERROR(VALUE(TRIM(SUBSTITUTE(X27,CHAR(160),""))),0),TRUE,0)*IFERROR(VALUE(TRIM(SUBSTITUTE(C27,CHAR(160),""))),0))=0,"",_xlfn.IFS(TRIM(SUBSTITUTE(AA27,CHAR(160),""))="Devis 1",IFERROR(VALUE(TRIM(SUBSTITUTE(N27,CHAR(160),""))),0),TRIM(SUBSTITUTE(AA27,CHAR(160),""))="Devis 2",IFERROR(VALUE(TRIM(SUBSTITUTE(S27,CHAR(160),""))),0),TRIM(SUBSTITUTE(AA27,CHAR(160),""))="Devis 3",IFERROR(VALUE(TRIM(SUBSTITUTE(X27,CHAR(160),""))),0),TRUE,0)*IFERROR(VALUE(TRIM(SUBSTITUTE(C27,CHAR(160),""))),0))</f>
        <v/>
      </c>
      <c r="AC27" s="89" t="str" cm="1">
        <f t="array" ref="AC27">IF(ROUND((_xlfn.IFS(TRIM(SUBSTITUTE(AA27,CHAR(160),""))="Devis 1",IFERROR(VALUE(TRIM(SUBSTITUTE(O27,CHAR(160),""))),0),TRIM(SUBSTITUTE(AA27,CHAR(160),""))="Devis 2",IFERROR(VALUE(TRIM(SUBSTITUTE(T27,CHAR(160),""))),0),TRIM(SUBSTITUTE(AA27,CHAR(160),""))="Devis 3",IFERROR(VALUE(TRIM(SUBSTITUTE(Y27,CHAR(160),""))),0),TRUE,0)*IFERROR(VALUE(TRIM(SUBSTITUTE(C27,CHAR(160),""))),0)),2)=0,IF(AB27&lt;&gt;"",0,""),ROUND((_xlfn.IFS(TRIM(SUBSTITUTE(AA27,CHAR(160),""))="Devis 1",IFERROR(VALUE(TRIM(SUBSTITUTE(O27,CHAR(160),""))),0),TRIM(SUBSTITUTE(AA27,CHAR(160),""))="Devis 2",IFERROR(VALUE(TRIM(SUBSTITUTE(T27,CHAR(160),""))),0),TRIM(SUBSTITUTE(AA27,CHAR(160),""))="Devis 3",IFERROR(VALUE(TRIM(SUBSTITUTE(Y27,CHAR(160),""))),0),TRUE,0)*IFERROR(VALUE(TRIM(SUBSTITUTE(C27,CHAR(160),""))),0)),2))</f>
        <v/>
      </c>
      <c r="AD27" s="90" t="str">
        <f t="shared" si="12"/>
        <v/>
      </c>
      <c r="AE27" s="91"/>
      <c r="AF27" s="148" t="str">
        <f t="shared" si="13"/>
        <v/>
      </c>
      <c r="AG27" s="148" t="str">
        <f t="shared" si="14"/>
        <v/>
      </c>
      <c r="AH27" s="148" t="str">
        <f t="shared" si="15"/>
        <v/>
      </c>
      <c r="AI27" s="148" t="str">
        <f t="shared" si="16"/>
        <v/>
      </c>
      <c r="AJ27" s="148" t="str">
        <f t="shared" si="17"/>
        <v/>
      </c>
      <c r="AK27" s="148" t="str">
        <f t="shared" si="18"/>
        <v/>
      </c>
      <c r="AL27" s="148" t="str">
        <f t="shared" si="19"/>
        <v/>
      </c>
      <c r="AM27" s="148" t="str">
        <f t="shared" si="20"/>
        <v/>
      </c>
      <c r="AN27" s="729" t="str">
        <f t="shared" si="21"/>
        <v/>
      </c>
      <c r="AO27" s="569" t="str">
        <f t="shared" si="22"/>
        <v/>
      </c>
      <c r="AP27" s="564" t="str">
        <f t="shared" si="23"/>
        <v/>
      </c>
      <c r="AQ27" s="555" t="str">
        <f t="shared" si="24"/>
        <v/>
      </c>
      <c r="AR27" s="555" t="str">
        <f t="shared" si="25"/>
        <v/>
      </c>
      <c r="AS27" s="593" t="str">
        <f t="shared" si="26"/>
        <v/>
      </c>
      <c r="AT27" s="660" t="str">
        <f t="shared" si="27"/>
        <v/>
      </c>
      <c r="AU27" s="671" t="str">
        <f t="shared" si="28"/>
        <v/>
      </c>
      <c r="AV27" s="593" t="str">
        <f t="shared" si="29"/>
        <v/>
      </c>
      <c r="AW27" s="593" t="str">
        <f t="shared" si="30"/>
        <v/>
      </c>
      <c r="AX27" s="593" t="str">
        <f t="shared" si="31"/>
        <v/>
      </c>
      <c r="AY27" s="764" t="str">
        <f t="shared" si="32"/>
        <v/>
      </c>
      <c r="AZ27" s="693" t="str">
        <f t="shared" si="33"/>
        <v/>
      </c>
      <c r="BA27" s="593" t="str">
        <f t="shared" si="34"/>
        <v/>
      </c>
      <c r="BB27" s="593" t="str">
        <f t="shared" si="35"/>
        <v/>
      </c>
      <c r="BC27" s="593" t="str">
        <f t="shared" si="36"/>
        <v/>
      </c>
      <c r="BD27" s="694" t="str">
        <f t="shared" si="37"/>
        <v/>
      </c>
      <c r="BE27" s="558" t="str">
        <f t="shared" si="38"/>
        <v/>
      </c>
      <c r="BF27" s="83"/>
      <c r="BG27" s="92" t="str">
        <f t="shared" si="39"/>
        <v/>
      </c>
      <c r="BH27" s="92" t="str">
        <f t="shared" si="40"/>
        <v/>
      </c>
      <c r="BI27" s="93" t="str">
        <f t="shared" si="41"/>
        <v/>
      </c>
      <c r="BJ27" s="93" t="str" cm="1">
        <f t="array" ref="BJ27">IF($AG27="","",
_xlfn.IFS(
$BE27="Devis 1",
IF(ISBLANK(AR27),"",IFERROR(VALUE(TRIM(SUBSTITUTE(AR27,CHAR(160),""))),0)*IFERROR(VALUE(TRIM(SUBSTITUTE($AG27,CHAR(160),""))),0)),
$BE27="Devis 2",
IF(ISBLANK(AW27),"",IFERROR(VALUE(TRIM(SUBSTITUTE(AW27,CHAR(160),""))),0)*IFERROR(VALUE(TRIM(SUBSTITUTE($AG27,CHAR(160),""))),0)),
$BE27="Devis 3",
IF(ISBLANK(BB27),"",IFERROR(VALUE(TRIM(SUBSTITUTE(BB27,CHAR(160),""))),0)*IFERROR(VALUE(TRIM(SUBSTITUTE($AG27,CHAR(160),""))),0)),
TRUE,0
)
)</f>
        <v/>
      </c>
      <c r="BK27" s="93" t="str" cm="1">
        <f t="array" ref="BK27">IF($AG27="","",
_xlfn.IFS(
$BE27="Devis 1",
IF(ISBLANK(AS27),"",IFERROR(VALUE(TRIM(SUBSTITUTE(AS27,CHAR(160),""))),0)*IFERROR(VALUE(TRIM(SUBSTITUTE($AG27,CHAR(160),""))),0)),
$BE27="Devis 2",
IF(ISBLANK(AX27),"",IFERROR(VALUE(TRIM(SUBSTITUTE(AX27,CHAR(160),""))),0)*IFERROR(VALUE(TRIM(SUBSTITUTE($AG27,CHAR(160),""))),0)),
$BE27="Devis 3",
IF(ISBLANK(BC27),"",IFERROR(VALUE(TRIM(SUBSTITUTE(BC27,CHAR(160),""))),0)*IFERROR(VALUE(TRIM(SUBSTITUTE($AG27,CHAR(160),""))),0)),
TRUE,0
)
)</f>
        <v/>
      </c>
      <c r="BL27" s="93" t="str">
        <f t="shared" si="42"/>
        <v/>
      </c>
      <c r="BM27" s="83"/>
      <c r="BN27" s="43" t="str" cm="1">
        <f t="array" ref="BN27">IF(OR(BL27="",BI27="",BJ27="",BG27=""),"",
    _xlfn.IFS(
        (IFERROR(VALUE(TRIM(SUBSTITUTE(BL27,CHAR(160),""))),0)) &gt; (IFERROR(VALUE(TRIM(SUBSTITUTE(BI27,CHAR(160),""))),0)),
        "KO : Le montant retenu TTC est supérieur au montant raisonnable TTC. Merci de revoir la ligne de dépense ou plafonner son montant.",
        (IFERROR(VALUE(TRIM(SUBSTITUTE(BJ27,CHAR(160),""))),0)) &gt; (IFERROR(VALUE(TRIM(SUBSTITUTE(BG27,CHAR(160),""))),0)),
        "Attention : Le montant retenu HT est supérieur au montant HT raisonnable. Merci de revoir la ligne de dépense, plafonner son montant, ou justifier la reventillation HT / TVA.",
ROUND(IFERROR(VALUE(TRIM(SUBSTITUTE(BH27,CHAR(160),""))),0),2)&gt;
ROUND(IFERROR(VALUE(TRIM(SUBSTITUTE(BK27,CHAR(160),""))),0),2),
"Attention : Le montant TVA retenu est supérieur au montant TVA raisonnable. Merci de revoir la ligne de dépense, plafonner son montant, ou justifier la reventillation HT / TVA.",
ROUND(IFERROR(VALUE(TRIM(SUBSTITUTE(BJ27,CHAR(160),""))),0),2)&gt;
ROUND(IFERROR(VALUE(TRIM(SUBSTITUTE(MIN(P27,U27,Z27),CHAR(160),""))),0),2),
"Attention : Le devis retenu n'est pas le moins cher. Une justification de la part du porteur est nécessaire.",
ROUND(IFERROR(VALUE(TRIM(SUBSTITUTE(BJ27,CHAR(160),""))),0),2)=0,
"Attention : montant présenté entièrement écarté",
        (IFERROR(VALUE(TRIM(SUBSTITUTE(BL27,CHAR(160),""))),0))=0,
        "",
        (IFERROR(VALUE(TRIM(SUBSTITUTE(BI27,CHAR(160),""))),0))=(IFERROR(VALUE(TRIM(SUBSTITUTE(BL27,CHAR(160),""))),0)),
        "OK",
        (IFERROR(VALUE(TRIM(SUBSTITUTE(BI27,CHAR(160),""))),0))&gt;(IFERROR(VALUE(TRIM(SUBSTITUTE(BL27,CHAR(160),""))),0)),
        " OK : Montant instruit inférieur au montant raisonnable.",
        TRUE,
        ""
    )
)</f>
        <v/>
      </c>
      <c r="BO27" s="43" t="str" cm="1">
        <f t="array" ref="BO27">IF(OR(BL27="",AD27="",BJ27="",AB27="",BK27="",AC27=""),"",_xlfn.IFS(
ROUND(IFERROR(VALUE(TRIM(SUBSTITUTE(BL27,CHAR(160),""))),0),2)&gt;
ROUND(IFERROR(VALUE(TRIM(SUBSTITUTE(AD27,CHAR(160),""))),0),2),
"KO : Le montant retenu TTC est supérieur au montant présenté TTC. Merci de revoir la ligne de dépense ou plafonner son montant.",
ROUND(IFERROR(VALUE(TRIM(SUBSTITUTE(BJ27,CHAR(160),""))),0),2)&gt;
ROUND(IFERROR(VALUE(TRIM(SUBSTITUTE(AB27,CHAR(160),""))),0),2),
"Attention : Le montant retenu HT est supérieur au montant HT présenté. Merci de revoir la ligne de dépense, plafonner son montant, ou justifier la reventillation HT / TVA.",
ROUND(IFERROR(VALUE(TRIM(SUBSTITUTE(BK27,CHAR(160),""))),0),2)&gt;
ROUND(IFERROR(VALUE(TRIM(SUBSTITUTE(AC27,CHAR(160),""))),0),2),
"Attention : Le montant TVA retenu est supérieur au montant TVA présenté. Merci de revoir la ligne de dépense, plafonner son montant, ou justifier la reventillation HT / TVA.",
ROUND(IFERROR(VALUE(TRIM(SUBSTITUTE(AD27,CHAR(160),""))),0),2)=0,
"",
ROUND(IFERROR(VALUE(TRIM(SUBSTITUTE(BL27,CHAR(160),""))),0),2)=
ROUND(IFERROR(VALUE(TRIM(SUBSTITUTE(AD27,CHAR(160),""))),0),2),
"OK",
ROUND(IFERROR(VALUE(TRIM(SUBSTITUTE(BL27,CHAR(160),""))),0),2)=0,
"Attention : Montant présenté entièrement rejeté.",
ROUND(IFERROR(VALUE(TRIM(SUBSTITUTE(BL27,CHAR(160),""))),0),2)&lt;
ROUND(IFERROR(VALUE(TRIM(SUBSTITUTE(AD27,CHAR(160),""))),0),2),
"Attention : Montant présenté partiellement rejeté.",
TRUE,""
))</f>
        <v/>
      </c>
      <c r="BP27" s="92" t="str">
        <f t="shared" si="43"/>
        <v/>
      </c>
      <c r="BQ27" s="92" t="str">
        <f t="shared" si="44"/>
        <v/>
      </c>
      <c r="BR27" s="92" t="str">
        <f t="shared" si="45"/>
        <v/>
      </c>
    </row>
    <row r="28" spans="1:70" s="4" customFormat="1" ht="16">
      <c r="A28" s="82">
        <v>20</v>
      </c>
      <c r="B28" s="83"/>
      <c r="C28" s="84"/>
      <c r="D28" s="84"/>
      <c r="E28" s="83"/>
      <c r="F28" s="83"/>
      <c r="G28" s="83"/>
      <c r="H28" s="132"/>
      <c r="I28" s="727"/>
      <c r="J28" s="554"/>
      <c r="K28" s="735"/>
      <c r="L28" s="643"/>
      <c r="M28" s="554"/>
      <c r="N28" s="640"/>
      <c r="O28" s="641"/>
      <c r="P28" s="660" t="str">
        <f t="shared" si="9"/>
        <v/>
      </c>
      <c r="Q28" s="663"/>
      <c r="R28" s="554"/>
      <c r="S28" s="641"/>
      <c r="T28" s="641"/>
      <c r="U28" s="660" t="str">
        <f t="shared" si="10"/>
        <v/>
      </c>
      <c r="V28" s="680"/>
      <c r="W28" s="554"/>
      <c r="X28" s="641"/>
      <c r="Y28" s="641"/>
      <c r="Z28" s="721" t="str">
        <f t="shared" si="11"/>
        <v/>
      </c>
      <c r="AA28" s="87"/>
      <c r="AB28" s="88" t="str" cm="1">
        <f t="array" ref="AB28">IF((_xlfn.IFS(TRIM(SUBSTITUTE(AA28,CHAR(160),""))="Devis 1",IFERROR(VALUE(TRIM(SUBSTITUTE(N28,CHAR(160),""))),0),TRIM(SUBSTITUTE(AA28,CHAR(160),""))="Devis 2",IFERROR(VALUE(TRIM(SUBSTITUTE(S28,CHAR(160),""))),0),TRIM(SUBSTITUTE(AA28,CHAR(160),""))="Devis 3",IFERROR(VALUE(TRIM(SUBSTITUTE(X28,CHAR(160),""))),0),TRUE,0)*IFERROR(VALUE(TRIM(SUBSTITUTE(C28,CHAR(160),""))),0))=0,"",_xlfn.IFS(TRIM(SUBSTITUTE(AA28,CHAR(160),""))="Devis 1",IFERROR(VALUE(TRIM(SUBSTITUTE(N28,CHAR(160),""))),0),TRIM(SUBSTITUTE(AA28,CHAR(160),""))="Devis 2",IFERROR(VALUE(TRIM(SUBSTITUTE(S28,CHAR(160),""))),0),TRIM(SUBSTITUTE(AA28,CHAR(160),""))="Devis 3",IFERROR(VALUE(TRIM(SUBSTITUTE(X28,CHAR(160),""))),0),TRUE,0)*IFERROR(VALUE(TRIM(SUBSTITUTE(C28,CHAR(160),""))),0))</f>
        <v/>
      </c>
      <c r="AC28" s="89" t="str" cm="1">
        <f t="array" ref="AC28">IF(ROUND((_xlfn.IFS(TRIM(SUBSTITUTE(AA28,CHAR(160),""))="Devis 1",IFERROR(VALUE(TRIM(SUBSTITUTE(O28,CHAR(160),""))),0),TRIM(SUBSTITUTE(AA28,CHAR(160),""))="Devis 2",IFERROR(VALUE(TRIM(SUBSTITUTE(T28,CHAR(160),""))),0),TRIM(SUBSTITUTE(AA28,CHAR(160),""))="Devis 3",IFERROR(VALUE(TRIM(SUBSTITUTE(Y28,CHAR(160),""))),0),TRUE,0)*IFERROR(VALUE(TRIM(SUBSTITUTE(C28,CHAR(160),""))),0)),2)=0,IF(AB28&lt;&gt;"",0,""),ROUND((_xlfn.IFS(TRIM(SUBSTITUTE(AA28,CHAR(160),""))="Devis 1",IFERROR(VALUE(TRIM(SUBSTITUTE(O28,CHAR(160),""))),0),TRIM(SUBSTITUTE(AA28,CHAR(160),""))="Devis 2",IFERROR(VALUE(TRIM(SUBSTITUTE(T28,CHAR(160),""))),0),TRIM(SUBSTITUTE(AA28,CHAR(160),""))="Devis 3",IFERROR(VALUE(TRIM(SUBSTITUTE(Y28,CHAR(160),""))),0),TRUE,0)*IFERROR(VALUE(TRIM(SUBSTITUTE(C28,CHAR(160),""))),0)),2))</f>
        <v/>
      </c>
      <c r="AD28" s="90" t="str">
        <f t="shared" si="12"/>
        <v/>
      </c>
      <c r="AE28" s="91"/>
      <c r="AF28" s="148" t="str">
        <f t="shared" si="13"/>
        <v/>
      </c>
      <c r="AG28" s="148" t="str">
        <f t="shared" si="14"/>
        <v/>
      </c>
      <c r="AH28" s="148" t="str">
        <f t="shared" si="15"/>
        <v/>
      </c>
      <c r="AI28" s="148" t="str">
        <f t="shared" si="16"/>
        <v/>
      </c>
      <c r="AJ28" s="148" t="str">
        <f t="shared" si="17"/>
        <v/>
      </c>
      <c r="AK28" s="148" t="str">
        <f t="shared" si="18"/>
        <v/>
      </c>
      <c r="AL28" s="148" t="str">
        <f t="shared" si="19"/>
        <v/>
      </c>
      <c r="AM28" s="148" t="str">
        <f t="shared" si="20"/>
        <v/>
      </c>
      <c r="AN28" s="729" t="str">
        <f t="shared" si="21"/>
        <v/>
      </c>
      <c r="AO28" s="569" t="str">
        <f t="shared" si="22"/>
        <v/>
      </c>
      <c r="AP28" s="564" t="str">
        <f t="shared" si="23"/>
        <v/>
      </c>
      <c r="AQ28" s="555" t="str">
        <f t="shared" si="24"/>
        <v/>
      </c>
      <c r="AR28" s="555" t="str">
        <f t="shared" si="25"/>
        <v/>
      </c>
      <c r="AS28" s="593" t="str">
        <f t="shared" si="26"/>
        <v/>
      </c>
      <c r="AT28" s="660" t="str">
        <f t="shared" si="27"/>
        <v/>
      </c>
      <c r="AU28" s="671" t="str">
        <f t="shared" si="28"/>
        <v/>
      </c>
      <c r="AV28" s="593" t="str">
        <f t="shared" si="29"/>
        <v/>
      </c>
      <c r="AW28" s="593" t="str">
        <f t="shared" si="30"/>
        <v/>
      </c>
      <c r="AX28" s="593" t="str">
        <f t="shared" si="31"/>
        <v/>
      </c>
      <c r="AY28" s="764" t="str">
        <f t="shared" si="32"/>
        <v/>
      </c>
      <c r="AZ28" s="693" t="str">
        <f t="shared" si="33"/>
        <v/>
      </c>
      <c r="BA28" s="593" t="str">
        <f t="shared" si="34"/>
        <v/>
      </c>
      <c r="BB28" s="593" t="str">
        <f t="shared" si="35"/>
        <v/>
      </c>
      <c r="BC28" s="593" t="str">
        <f t="shared" si="36"/>
        <v/>
      </c>
      <c r="BD28" s="694" t="str">
        <f t="shared" si="37"/>
        <v/>
      </c>
      <c r="BE28" s="558" t="str">
        <f t="shared" si="38"/>
        <v/>
      </c>
      <c r="BF28" s="83"/>
      <c r="BG28" s="92" t="str">
        <f t="shared" si="39"/>
        <v/>
      </c>
      <c r="BH28" s="92" t="str">
        <f t="shared" si="40"/>
        <v/>
      </c>
      <c r="BI28" s="93" t="str">
        <f t="shared" si="41"/>
        <v/>
      </c>
      <c r="BJ28" s="93" t="str" cm="1">
        <f t="array" ref="BJ28">IF($AG28="","",
_xlfn.IFS(
$BE28="Devis 1",
IF(ISBLANK(AR28),"",IFERROR(VALUE(TRIM(SUBSTITUTE(AR28,CHAR(160),""))),0)*IFERROR(VALUE(TRIM(SUBSTITUTE($AG28,CHAR(160),""))),0)),
$BE28="Devis 2",
IF(ISBLANK(AW28),"",IFERROR(VALUE(TRIM(SUBSTITUTE(AW28,CHAR(160),""))),0)*IFERROR(VALUE(TRIM(SUBSTITUTE($AG28,CHAR(160),""))),0)),
$BE28="Devis 3",
IF(ISBLANK(BB28),"",IFERROR(VALUE(TRIM(SUBSTITUTE(BB28,CHAR(160),""))),0)*IFERROR(VALUE(TRIM(SUBSTITUTE($AG28,CHAR(160),""))),0)),
TRUE,0
)
)</f>
        <v/>
      </c>
      <c r="BK28" s="93" t="str" cm="1">
        <f t="array" ref="BK28">IF($AG28="","",
_xlfn.IFS(
$BE28="Devis 1",
IF(ISBLANK(AS28),"",IFERROR(VALUE(TRIM(SUBSTITUTE(AS28,CHAR(160),""))),0)*IFERROR(VALUE(TRIM(SUBSTITUTE($AG28,CHAR(160),""))),0)),
$BE28="Devis 2",
IF(ISBLANK(AX28),"",IFERROR(VALUE(TRIM(SUBSTITUTE(AX28,CHAR(160),""))),0)*IFERROR(VALUE(TRIM(SUBSTITUTE($AG28,CHAR(160),""))),0)),
$BE28="Devis 3",
IF(ISBLANK(BC28),"",IFERROR(VALUE(TRIM(SUBSTITUTE(BC28,CHAR(160),""))),0)*IFERROR(VALUE(TRIM(SUBSTITUTE($AG28,CHAR(160),""))),0)),
TRUE,0
)
)</f>
        <v/>
      </c>
      <c r="BL28" s="93" t="str">
        <f t="shared" si="42"/>
        <v/>
      </c>
      <c r="BM28" s="83"/>
      <c r="BN28" s="43" t="str" cm="1">
        <f t="array" ref="BN28">IF(OR(BL28="",BI28="",BJ28="",BG28=""),"",
    _xlfn.IFS(
        (IFERROR(VALUE(TRIM(SUBSTITUTE(BL28,CHAR(160),""))),0)) &gt; (IFERROR(VALUE(TRIM(SUBSTITUTE(BI28,CHAR(160),""))),0)),
        "KO : Le montant retenu TTC est supérieur au montant raisonnable TTC. Merci de revoir la ligne de dépense ou plafonner son montant.",
        (IFERROR(VALUE(TRIM(SUBSTITUTE(BJ28,CHAR(160),""))),0)) &gt; (IFERROR(VALUE(TRIM(SUBSTITUTE(BG28,CHAR(160),""))),0)),
        "Attention : Le montant retenu HT est supérieur au montant HT raisonnable. Merci de revoir la ligne de dépense, plafonner son montant, ou justifier la reventillation HT / TVA.",
ROUND(IFERROR(VALUE(TRIM(SUBSTITUTE(BH28,CHAR(160),""))),0),2)&gt;
ROUND(IFERROR(VALUE(TRIM(SUBSTITUTE(BK28,CHAR(160),""))),0),2),
"Attention : Le montant TVA retenu est supérieur au montant TVA raisonnable. Merci de revoir la ligne de dépense, plafonner son montant, ou justifier la reventillation HT / TVA.",
ROUND(IFERROR(VALUE(TRIM(SUBSTITUTE(BJ28,CHAR(160),""))),0),2)&gt;
ROUND(IFERROR(VALUE(TRIM(SUBSTITUTE(MIN(P28,U28,Z28),CHAR(160),""))),0),2),
"Attention : Le devis retenu n'est pas le moins cher. Une justification de la part du porteur est nécessaire.",
ROUND(IFERROR(VALUE(TRIM(SUBSTITUTE(BJ28,CHAR(160),""))),0),2)=0,
"Attention : montant présenté entièrement écarté",
        (IFERROR(VALUE(TRIM(SUBSTITUTE(BL28,CHAR(160),""))),0))=0,
        "",
        (IFERROR(VALUE(TRIM(SUBSTITUTE(BI28,CHAR(160),""))),0))=(IFERROR(VALUE(TRIM(SUBSTITUTE(BL28,CHAR(160),""))),0)),
        "OK",
        (IFERROR(VALUE(TRIM(SUBSTITUTE(BI28,CHAR(160),""))),0))&gt;(IFERROR(VALUE(TRIM(SUBSTITUTE(BL28,CHAR(160),""))),0)),
        " OK : Montant instruit inférieur au montant raisonnable.",
        TRUE,
        ""
    )
)</f>
        <v/>
      </c>
      <c r="BO28" s="43" t="str" cm="1">
        <f t="array" ref="BO28">IF(OR(BL28="",AD28="",BJ28="",AB28="",BK28="",AC28=""),"",_xlfn.IFS(
ROUND(IFERROR(VALUE(TRIM(SUBSTITUTE(BL28,CHAR(160),""))),0),2)&gt;
ROUND(IFERROR(VALUE(TRIM(SUBSTITUTE(AD28,CHAR(160),""))),0),2),
"KO : Le montant retenu TTC est supérieur au montant présenté TTC. Merci de revoir la ligne de dépense ou plafonner son montant.",
ROUND(IFERROR(VALUE(TRIM(SUBSTITUTE(BJ28,CHAR(160),""))),0),2)&gt;
ROUND(IFERROR(VALUE(TRIM(SUBSTITUTE(AB28,CHAR(160),""))),0),2),
"Attention : Le montant retenu HT est supérieur au montant HT présenté. Merci de revoir la ligne de dépense, plafonner son montant, ou justifier la reventillation HT / TVA.",
ROUND(IFERROR(VALUE(TRIM(SUBSTITUTE(BK28,CHAR(160),""))),0),2)&gt;
ROUND(IFERROR(VALUE(TRIM(SUBSTITUTE(AC28,CHAR(160),""))),0),2),
"Attention : Le montant TVA retenu est supérieur au montant TVA présenté. Merci de revoir la ligne de dépense, plafonner son montant, ou justifier la reventillation HT / TVA.",
ROUND(IFERROR(VALUE(TRIM(SUBSTITUTE(AD28,CHAR(160),""))),0),2)=0,
"",
ROUND(IFERROR(VALUE(TRIM(SUBSTITUTE(BL28,CHAR(160),""))),0),2)=
ROUND(IFERROR(VALUE(TRIM(SUBSTITUTE(AD28,CHAR(160),""))),0),2),
"OK",
ROUND(IFERROR(VALUE(TRIM(SUBSTITUTE(BL28,CHAR(160),""))),0),2)=0,
"Attention : Montant présenté entièrement rejeté.",
ROUND(IFERROR(VALUE(TRIM(SUBSTITUTE(BL28,CHAR(160),""))),0),2)&lt;
ROUND(IFERROR(VALUE(TRIM(SUBSTITUTE(AD28,CHAR(160),""))),0),2),
"Attention : Montant présenté partiellement rejeté.",
TRUE,""
))</f>
        <v/>
      </c>
      <c r="BP28" s="92" t="str">
        <f t="shared" si="43"/>
        <v/>
      </c>
      <c r="BQ28" s="92" t="str">
        <f t="shared" si="44"/>
        <v/>
      </c>
      <c r="BR28" s="92" t="str">
        <f t="shared" si="45"/>
        <v/>
      </c>
    </row>
    <row r="29" spans="1:70" s="4" customFormat="1" ht="16">
      <c r="A29" s="82">
        <v>21</v>
      </c>
      <c r="B29" s="83"/>
      <c r="C29" s="84"/>
      <c r="D29" s="84"/>
      <c r="E29" s="83"/>
      <c r="F29" s="83"/>
      <c r="G29" s="83"/>
      <c r="H29" s="132"/>
      <c r="I29" s="727"/>
      <c r="J29" s="554"/>
      <c r="K29" s="735"/>
      <c r="L29" s="643"/>
      <c r="M29" s="554"/>
      <c r="N29" s="640"/>
      <c r="O29" s="641"/>
      <c r="P29" s="660" t="str">
        <f t="shared" si="9"/>
        <v/>
      </c>
      <c r="Q29" s="663"/>
      <c r="R29" s="554"/>
      <c r="S29" s="641"/>
      <c r="T29" s="641"/>
      <c r="U29" s="660" t="str">
        <f t="shared" si="10"/>
        <v/>
      </c>
      <c r="V29" s="680"/>
      <c r="W29" s="554"/>
      <c r="X29" s="641"/>
      <c r="Y29" s="641"/>
      <c r="Z29" s="721" t="str">
        <f t="shared" si="11"/>
        <v/>
      </c>
      <c r="AA29" s="87"/>
      <c r="AB29" s="88" t="str" cm="1">
        <f t="array" ref="AB29">IF((_xlfn.IFS(TRIM(SUBSTITUTE(AA29,CHAR(160),""))="Devis 1",IFERROR(VALUE(TRIM(SUBSTITUTE(N29,CHAR(160),""))),0),TRIM(SUBSTITUTE(AA29,CHAR(160),""))="Devis 2",IFERROR(VALUE(TRIM(SUBSTITUTE(S29,CHAR(160),""))),0),TRIM(SUBSTITUTE(AA29,CHAR(160),""))="Devis 3",IFERROR(VALUE(TRIM(SUBSTITUTE(X29,CHAR(160),""))),0),TRUE,0)*IFERROR(VALUE(TRIM(SUBSTITUTE(C29,CHAR(160),""))),0))=0,"",_xlfn.IFS(TRIM(SUBSTITUTE(AA29,CHAR(160),""))="Devis 1",IFERROR(VALUE(TRIM(SUBSTITUTE(N29,CHAR(160),""))),0),TRIM(SUBSTITUTE(AA29,CHAR(160),""))="Devis 2",IFERROR(VALUE(TRIM(SUBSTITUTE(S29,CHAR(160),""))),0),TRIM(SUBSTITUTE(AA29,CHAR(160),""))="Devis 3",IFERROR(VALUE(TRIM(SUBSTITUTE(X29,CHAR(160),""))),0),TRUE,0)*IFERROR(VALUE(TRIM(SUBSTITUTE(C29,CHAR(160),""))),0))</f>
        <v/>
      </c>
      <c r="AC29" s="89" t="str" cm="1">
        <f t="array" ref="AC29">IF(ROUND((_xlfn.IFS(TRIM(SUBSTITUTE(AA29,CHAR(160),""))="Devis 1",IFERROR(VALUE(TRIM(SUBSTITUTE(O29,CHAR(160),""))),0),TRIM(SUBSTITUTE(AA29,CHAR(160),""))="Devis 2",IFERROR(VALUE(TRIM(SUBSTITUTE(T29,CHAR(160),""))),0),TRIM(SUBSTITUTE(AA29,CHAR(160),""))="Devis 3",IFERROR(VALUE(TRIM(SUBSTITUTE(Y29,CHAR(160),""))),0),TRUE,0)*IFERROR(VALUE(TRIM(SUBSTITUTE(C29,CHAR(160),""))),0)),2)=0,IF(AB29&lt;&gt;"",0,""),ROUND((_xlfn.IFS(TRIM(SUBSTITUTE(AA29,CHAR(160),""))="Devis 1",IFERROR(VALUE(TRIM(SUBSTITUTE(O29,CHAR(160),""))),0),TRIM(SUBSTITUTE(AA29,CHAR(160),""))="Devis 2",IFERROR(VALUE(TRIM(SUBSTITUTE(T29,CHAR(160),""))),0),TRIM(SUBSTITUTE(AA29,CHAR(160),""))="Devis 3",IFERROR(VALUE(TRIM(SUBSTITUTE(Y29,CHAR(160),""))),0),TRUE,0)*IFERROR(VALUE(TRIM(SUBSTITUTE(C29,CHAR(160),""))),0)),2))</f>
        <v/>
      </c>
      <c r="AD29" s="90" t="str">
        <f t="shared" si="12"/>
        <v/>
      </c>
      <c r="AE29" s="91"/>
      <c r="AF29" s="148" t="str">
        <f t="shared" si="13"/>
        <v/>
      </c>
      <c r="AG29" s="148" t="str">
        <f t="shared" si="14"/>
        <v/>
      </c>
      <c r="AH29" s="148" t="str">
        <f t="shared" si="15"/>
        <v/>
      </c>
      <c r="AI29" s="148" t="str">
        <f t="shared" si="16"/>
        <v/>
      </c>
      <c r="AJ29" s="148" t="str">
        <f t="shared" si="17"/>
        <v/>
      </c>
      <c r="AK29" s="148" t="str">
        <f t="shared" si="18"/>
        <v/>
      </c>
      <c r="AL29" s="148" t="str">
        <f t="shared" si="19"/>
        <v/>
      </c>
      <c r="AM29" s="148" t="str">
        <f t="shared" si="20"/>
        <v/>
      </c>
      <c r="AN29" s="729" t="str">
        <f t="shared" si="21"/>
        <v/>
      </c>
      <c r="AO29" s="569" t="str">
        <f t="shared" si="22"/>
        <v/>
      </c>
      <c r="AP29" s="564" t="str">
        <f t="shared" si="23"/>
        <v/>
      </c>
      <c r="AQ29" s="555" t="str">
        <f t="shared" si="24"/>
        <v/>
      </c>
      <c r="AR29" s="555" t="str">
        <f t="shared" si="25"/>
        <v/>
      </c>
      <c r="AS29" s="593" t="str">
        <f t="shared" si="26"/>
        <v/>
      </c>
      <c r="AT29" s="660" t="str">
        <f t="shared" si="27"/>
        <v/>
      </c>
      <c r="AU29" s="671" t="str">
        <f t="shared" si="28"/>
        <v/>
      </c>
      <c r="AV29" s="593" t="str">
        <f t="shared" si="29"/>
        <v/>
      </c>
      <c r="AW29" s="593" t="str">
        <f t="shared" si="30"/>
        <v/>
      </c>
      <c r="AX29" s="593" t="str">
        <f t="shared" si="31"/>
        <v/>
      </c>
      <c r="AY29" s="764" t="str">
        <f t="shared" si="32"/>
        <v/>
      </c>
      <c r="AZ29" s="693" t="str">
        <f t="shared" si="33"/>
        <v/>
      </c>
      <c r="BA29" s="593" t="str">
        <f t="shared" si="34"/>
        <v/>
      </c>
      <c r="BB29" s="593" t="str">
        <f t="shared" si="35"/>
        <v/>
      </c>
      <c r="BC29" s="593" t="str">
        <f t="shared" si="36"/>
        <v/>
      </c>
      <c r="BD29" s="694" t="str">
        <f t="shared" si="37"/>
        <v/>
      </c>
      <c r="BE29" s="558" t="str">
        <f t="shared" si="38"/>
        <v/>
      </c>
      <c r="BF29" s="83"/>
      <c r="BG29" s="92" t="str">
        <f t="shared" si="39"/>
        <v/>
      </c>
      <c r="BH29" s="92" t="str">
        <f t="shared" si="40"/>
        <v/>
      </c>
      <c r="BI29" s="93" t="str">
        <f t="shared" si="41"/>
        <v/>
      </c>
      <c r="BJ29" s="93" t="str" cm="1">
        <f t="array" ref="BJ29">IF($AG29="","",
_xlfn.IFS(
$BE29="Devis 1",
IF(ISBLANK(AR29),"",IFERROR(VALUE(TRIM(SUBSTITUTE(AR29,CHAR(160),""))),0)*IFERROR(VALUE(TRIM(SUBSTITUTE($AG29,CHAR(160),""))),0)),
$BE29="Devis 2",
IF(ISBLANK(AW29),"",IFERROR(VALUE(TRIM(SUBSTITUTE(AW29,CHAR(160),""))),0)*IFERROR(VALUE(TRIM(SUBSTITUTE($AG29,CHAR(160),""))),0)),
$BE29="Devis 3",
IF(ISBLANK(BB29),"",IFERROR(VALUE(TRIM(SUBSTITUTE(BB29,CHAR(160),""))),0)*IFERROR(VALUE(TRIM(SUBSTITUTE($AG29,CHAR(160),""))),0)),
TRUE,0
)
)</f>
        <v/>
      </c>
      <c r="BK29" s="93" t="str" cm="1">
        <f t="array" ref="BK29">IF($AG29="","",
_xlfn.IFS(
$BE29="Devis 1",
IF(ISBLANK(AS29),"",IFERROR(VALUE(TRIM(SUBSTITUTE(AS29,CHAR(160),""))),0)*IFERROR(VALUE(TRIM(SUBSTITUTE($AG29,CHAR(160),""))),0)),
$BE29="Devis 2",
IF(ISBLANK(AX29),"",IFERROR(VALUE(TRIM(SUBSTITUTE(AX29,CHAR(160),""))),0)*IFERROR(VALUE(TRIM(SUBSTITUTE($AG29,CHAR(160),""))),0)),
$BE29="Devis 3",
IF(ISBLANK(BC29),"",IFERROR(VALUE(TRIM(SUBSTITUTE(BC29,CHAR(160),""))),0)*IFERROR(VALUE(TRIM(SUBSTITUTE($AG29,CHAR(160),""))),0)),
TRUE,0
)
)</f>
        <v/>
      </c>
      <c r="BL29" s="93" t="str">
        <f t="shared" si="42"/>
        <v/>
      </c>
      <c r="BM29" s="83"/>
      <c r="BN29" s="43" t="str" cm="1">
        <f t="array" ref="BN29">IF(OR(BL29="",BI29="",BJ29="",BG29=""),"",
    _xlfn.IFS(
        (IFERROR(VALUE(TRIM(SUBSTITUTE(BL29,CHAR(160),""))),0)) &gt; (IFERROR(VALUE(TRIM(SUBSTITUTE(BI29,CHAR(160),""))),0)),
        "KO : Le montant retenu TTC est supérieur au montant raisonnable TTC. Merci de revoir la ligne de dépense ou plafonner son montant.",
        (IFERROR(VALUE(TRIM(SUBSTITUTE(BJ29,CHAR(160),""))),0)) &gt; (IFERROR(VALUE(TRIM(SUBSTITUTE(BG29,CHAR(160),""))),0)),
        "Attention : Le montant retenu HT est supérieur au montant HT raisonnable. Merci de revoir la ligne de dépense, plafonner son montant, ou justifier la reventillation HT / TVA.",
ROUND(IFERROR(VALUE(TRIM(SUBSTITUTE(BH29,CHAR(160),""))),0),2)&gt;
ROUND(IFERROR(VALUE(TRIM(SUBSTITUTE(BK29,CHAR(160),""))),0),2),
"Attention : Le montant TVA retenu est supérieur au montant TVA raisonnable. Merci de revoir la ligne de dépense, plafonner son montant, ou justifier la reventillation HT / TVA.",
ROUND(IFERROR(VALUE(TRIM(SUBSTITUTE(BJ29,CHAR(160),""))),0),2)&gt;
ROUND(IFERROR(VALUE(TRIM(SUBSTITUTE(MIN(P29,U29,Z29),CHAR(160),""))),0),2),
"Attention : Le devis retenu n'est pas le moins cher. Une justification de la part du porteur est nécessaire.",
ROUND(IFERROR(VALUE(TRIM(SUBSTITUTE(BJ29,CHAR(160),""))),0),2)=0,
"Attention : montant présenté entièrement écarté",
        (IFERROR(VALUE(TRIM(SUBSTITUTE(BL29,CHAR(160),""))),0))=0,
        "",
        (IFERROR(VALUE(TRIM(SUBSTITUTE(BI29,CHAR(160),""))),0))=(IFERROR(VALUE(TRIM(SUBSTITUTE(BL29,CHAR(160),""))),0)),
        "OK",
        (IFERROR(VALUE(TRIM(SUBSTITUTE(BI29,CHAR(160),""))),0))&gt;(IFERROR(VALUE(TRIM(SUBSTITUTE(BL29,CHAR(160),""))),0)),
        " OK : Montant instruit inférieur au montant raisonnable.",
        TRUE,
        ""
    )
)</f>
        <v/>
      </c>
      <c r="BO29" s="43" t="str" cm="1">
        <f t="array" ref="BO29">IF(OR(BL29="",AD29="",BJ29="",AB29="",BK29="",AC29=""),"",_xlfn.IFS(
ROUND(IFERROR(VALUE(TRIM(SUBSTITUTE(BL29,CHAR(160),""))),0),2)&gt;
ROUND(IFERROR(VALUE(TRIM(SUBSTITUTE(AD29,CHAR(160),""))),0),2),
"KO : Le montant retenu TTC est supérieur au montant présenté TTC. Merci de revoir la ligne de dépense ou plafonner son montant.",
ROUND(IFERROR(VALUE(TRIM(SUBSTITUTE(BJ29,CHAR(160),""))),0),2)&gt;
ROUND(IFERROR(VALUE(TRIM(SUBSTITUTE(AB29,CHAR(160),""))),0),2),
"Attention : Le montant retenu HT est supérieur au montant HT présenté. Merci de revoir la ligne de dépense, plafonner son montant, ou justifier la reventillation HT / TVA.",
ROUND(IFERROR(VALUE(TRIM(SUBSTITUTE(BK29,CHAR(160),""))),0),2)&gt;
ROUND(IFERROR(VALUE(TRIM(SUBSTITUTE(AC29,CHAR(160),""))),0),2),
"Attention : Le montant TVA retenu est supérieur au montant TVA présenté. Merci de revoir la ligne de dépense, plafonner son montant, ou justifier la reventillation HT / TVA.",
ROUND(IFERROR(VALUE(TRIM(SUBSTITUTE(AD29,CHAR(160),""))),0),2)=0,
"",
ROUND(IFERROR(VALUE(TRIM(SUBSTITUTE(BL29,CHAR(160),""))),0),2)=
ROUND(IFERROR(VALUE(TRIM(SUBSTITUTE(AD29,CHAR(160),""))),0),2),
"OK",
ROUND(IFERROR(VALUE(TRIM(SUBSTITUTE(BL29,CHAR(160),""))),0),2)=0,
"Attention : Montant présenté entièrement rejeté.",
ROUND(IFERROR(VALUE(TRIM(SUBSTITUTE(BL29,CHAR(160),""))),0),2)&lt;
ROUND(IFERROR(VALUE(TRIM(SUBSTITUTE(AD29,CHAR(160),""))),0),2),
"Attention : Montant présenté partiellement rejeté.",
TRUE,""
))</f>
        <v/>
      </c>
      <c r="BP29" s="92" t="str">
        <f t="shared" si="43"/>
        <v/>
      </c>
      <c r="BQ29" s="92" t="str">
        <f t="shared" si="44"/>
        <v/>
      </c>
      <c r="BR29" s="92" t="str">
        <f t="shared" si="45"/>
        <v/>
      </c>
    </row>
    <row r="30" spans="1:70" s="4" customFormat="1" ht="16">
      <c r="A30" s="82">
        <v>22</v>
      </c>
      <c r="B30" s="83"/>
      <c r="C30" s="84"/>
      <c r="D30" s="84"/>
      <c r="E30" s="83"/>
      <c r="F30" s="83"/>
      <c r="G30" s="83"/>
      <c r="H30" s="132"/>
      <c r="I30" s="727"/>
      <c r="J30" s="554"/>
      <c r="K30" s="735"/>
      <c r="L30" s="643"/>
      <c r="M30" s="554"/>
      <c r="N30" s="640"/>
      <c r="O30" s="641"/>
      <c r="P30" s="660" t="str">
        <f t="shared" si="9"/>
        <v/>
      </c>
      <c r="Q30" s="663"/>
      <c r="R30" s="554"/>
      <c r="S30" s="641"/>
      <c r="T30" s="641"/>
      <c r="U30" s="660" t="str">
        <f t="shared" si="10"/>
        <v/>
      </c>
      <c r="V30" s="680"/>
      <c r="W30" s="554"/>
      <c r="X30" s="641"/>
      <c r="Y30" s="641"/>
      <c r="Z30" s="721" t="str">
        <f t="shared" si="11"/>
        <v/>
      </c>
      <c r="AA30" s="87"/>
      <c r="AB30" s="88" t="str" cm="1">
        <f t="array" ref="AB30">IF((_xlfn.IFS(TRIM(SUBSTITUTE(AA30,CHAR(160),""))="Devis 1",IFERROR(VALUE(TRIM(SUBSTITUTE(N30,CHAR(160),""))),0),TRIM(SUBSTITUTE(AA30,CHAR(160),""))="Devis 2",IFERROR(VALUE(TRIM(SUBSTITUTE(S30,CHAR(160),""))),0),TRIM(SUBSTITUTE(AA30,CHAR(160),""))="Devis 3",IFERROR(VALUE(TRIM(SUBSTITUTE(X30,CHAR(160),""))),0),TRUE,0)*IFERROR(VALUE(TRIM(SUBSTITUTE(C30,CHAR(160),""))),0))=0,"",_xlfn.IFS(TRIM(SUBSTITUTE(AA30,CHAR(160),""))="Devis 1",IFERROR(VALUE(TRIM(SUBSTITUTE(N30,CHAR(160),""))),0),TRIM(SUBSTITUTE(AA30,CHAR(160),""))="Devis 2",IFERROR(VALUE(TRIM(SUBSTITUTE(S30,CHAR(160),""))),0),TRIM(SUBSTITUTE(AA30,CHAR(160),""))="Devis 3",IFERROR(VALUE(TRIM(SUBSTITUTE(X30,CHAR(160),""))),0),TRUE,0)*IFERROR(VALUE(TRIM(SUBSTITUTE(C30,CHAR(160),""))),0))</f>
        <v/>
      </c>
      <c r="AC30" s="89" t="str" cm="1">
        <f t="array" ref="AC30">IF(ROUND((_xlfn.IFS(TRIM(SUBSTITUTE(AA30,CHAR(160),""))="Devis 1",IFERROR(VALUE(TRIM(SUBSTITUTE(O30,CHAR(160),""))),0),TRIM(SUBSTITUTE(AA30,CHAR(160),""))="Devis 2",IFERROR(VALUE(TRIM(SUBSTITUTE(T30,CHAR(160),""))),0),TRIM(SUBSTITUTE(AA30,CHAR(160),""))="Devis 3",IFERROR(VALUE(TRIM(SUBSTITUTE(Y30,CHAR(160),""))),0),TRUE,0)*IFERROR(VALUE(TRIM(SUBSTITUTE(C30,CHAR(160),""))),0)),2)=0,IF(AB30&lt;&gt;"",0,""),ROUND((_xlfn.IFS(TRIM(SUBSTITUTE(AA30,CHAR(160),""))="Devis 1",IFERROR(VALUE(TRIM(SUBSTITUTE(O30,CHAR(160),""))),0),TRIM(SUBSTITUTE(AA30,CHAR(160),""))="Devis 2",IFERROR(VALUE(TRIM(SUBSTITUTE(T30,CHAR(160),""))),0),TRIM(SUBSTITUTE(AA30,CHAR(160),""))="Devis 3",IFERROR(VALUE(TRIM(SUBSTITUTE(Y30,CHAR(160),""))),0),TRUE,0)*IFERROR(VALUE(TRIM(SUBSTITUTE(C30,CHAR(160),""))),0)),2))</f>
        <v/>
      </c>
      <c r="AD30" s="90" t="str">
        <f t="shared" si="12"/>
        <v/>
      </c>
      <c r="AE30" s="91"/>
      <c r="AF30" s="148" t="str">
        <f t="shared" si="13"/>
        <v/>
      </c>
      <c r="AG30" s="148" t="str">
        <f t="shared" si="14"/>
        <v/>
      </c>
      <c r="AH30" s="148" t="str">
        <f t="shared" si="15"/>
        <v/>
      </c>
      <c r="AI30" s="148" t="str">
        <f t="shared" si="16"/>
        <v/>
      </c>
      <c r="AJ30" s="148" t="str">
        <f t="shared" si="17"/>
        <v/>
      </c>
      <c r="AK30" s="148" t="str">
        <f t="shared" si="18"/>
        <v/>
      </c>
      <c r="AL30" s="148" t="str">
        <f t="shared" si="19"/>
        <v/>
      </c>
      <c r="AM30" s="148" t="str">
        <f t="shared" si="20"/>
        <v/>
      </c>
      <c r="AN30" s="729" t="str">
        <f t="shared" si="21"/>
        <v/>
      </c>
      <c r="AO30" s="569" t="str">
        <f t="shared" si="22"/>
        <v/>
      </c>
      <c r="AP30" s="564" t="str">
        <f t="shared" si="23"/>
        <v/>
      </c>
      <c r="AQ30" s="555" t="str">
        <f t="shared" si="24"/>
        <v/>
      </c>
      <c r="AR30" s="555" t="str">
        <f t="shared" si="25"/>
        <v/>
      </c>
      <c r="AS30" s="593" t="str">
        <f t="shared" si="26"/>
        <v/>
      </c>
      <c r="AT30" s="660" t="str">
        <f t="shared" si="27"/>
        <v/>
      </c>
      <c r="AU30" s="671" t="str">
        <f t="shared" si="28"/>
        <v/>
      </c>
      <c r="AV30" s="593" t="str">
        <f t="shared" si="29"/>
        <v/>
      </c>
      <c r="AW30" s="593" t="str">
        <f t="shared" si="30"/>
        <v/>
      </c>
      <c r="AX30" s="593" t="str">
        <f t="shared" si="31"/>
        <v/>
      </c>
      <c r="AY30" s="764" t="str">
        <f t="shared" si="32"/>
        <v/>
      </c>
      <c r="AZ30" s="693" t="str">
        <f t="shared" si="33"/>
        <v/>
      </c>
      <c r="BA30" s="593" t="str">
        <f t="shared" si="34"/>
        <v/>
      </c>
      <c r="BB30" s="593" t="str">
        <f t="shared" si="35"/>
        <v/>
      </c>
      <c r="BC30" s="593" t="str">
        <f t="shared" si="36"/>
        <v/>
      </c>
      <c r="BD30" s="694" t="str">
        <f t="shared" si="37"/>
        <v/>
      </c>
      <c r="BE30" s="558" t="str">
        <f t="shared" si="38"/>
        <v/>
      </c>
      <c r="BF30" s="83"/>
      <c r="BG30" s="92" t="str">
        <f t="shared" si="39"/>
        <v/>
      </c>
      <c r="BH30" s="92" t="str">
        <f t="shared" si="40"/>
        <v/>
      </c>
      <c r="BI30" s="93" t="str">
        <f t="shared" si="41"/>
        <v/>
      </c>
      <c r="BJ30" s="93" t="str" cm="1">
        <f t="array" ref="BJ30">IF($AG30="","",
_xlfn.IFS(
$BE30="Devis 1",
IF(ISBLANK(AR30),"",IFERROR(VALUE(TRIM(SUBSTITUTE(AR30,CHAR(160),""))),0)*IFERROR(VALUE(TRIM(SUBSTITUTE($AG30,CHAR(160),""))),0)),
$BE30="Devis 2",
IF(ISBLANK(AW30),"",IFERROR(VALUE(TRIM(SUBSTITUTE(AW30,CHAR(160),""))),0)*IFERROR(VALUE(TRIM(SUBSTITUTE($AG30,CHAR(160),""))),0)),
$BE30="Devis 3",
IF(ISBLANK(BB30),"",IFERROR(VALUE(TRIM(SUBSTITUTE(BB30,CHAR(160),""))),0)*IFERROR(VALUE(TRIM(SUBSTITUTE($AG30,CHAR(160),""))),0)),
TRUE,0
)
)</f>
        <v/>
      </c>
      <c r="BK30" s="93" t="str" cm="1">
        <f t="array" ref="BK30">IF($AG30="","",
_xlfn.IFS(
$BE30="Devis 1",
IF(ISBLANK(AS30),"",IFERROR(VALUE(TRIM(SUBSTITUTE(AS30,CHAR(160),""))),0)*IFERROR(VALUE(TRIM(SUBSTITUTE($AG30,CHAR(160),""))),0)),
$BE30="Devis 2",
IF(ISBLANK(AX30),"",IFERROR(VALUE(TRIM(SUBSTITUTE(AX30,CHAR(160),""))),0)*IFERROR(VALUE(TRIM(SUBSTITUTE($AG30,CHAR(160),""))),0)),
$BE30="Devis 3",
IF(ISBLANK(BC30),"",IFERROR(VALUE(TRIM(SUBSTITUTE(BC30,CHAR(160),""))),0)*IFERROR(VALUE(TRIM(SUBSTITUTE($AG30,CHAR(160),""))),0)),
TRUE,0
)
)</f>
        <v/>
      </c>
      <c r="BL30" s="93" t="str">
        <f t="shared" si="42"/>
        <v/>
      </c>
      <c r="BM30" s="83"/>
      <c r="BN30" s="43" t="str" cm="1">
        <f t="array" ref="BN30">IF(OR(BL30="",BI30="",BJ30="",BG30=""),"",
    _xlfn.IFS(
        (IFERROR(VALUE(TRIM(SUBSTITUTE(BL30,CHAR(160),""))),0)) &gt; (IFERROR(VALUE(TRIM(SUBSTITUTE(BI30,CHAR(160),""))),0)),
        "KO : Le montant retenu TTC est supérieur au montant raisonnable TTC. Merci de revoir la ligne de dépense ou plafonner son montant.",
        (IFERROR(VALUE(TRIM(SUBSTITUTE(BJ30,CHAR(160),""))),0)) &gt; (IFERROR(VALUE(TRIM(SUBSTITUTE(BG30,CHAR(160),""))),0)),
        "Attention : Le montant retenu HT est supérieur au montant HT raisonnable. Merci de revoir la ligne de dépense, plafonner son montant, ou justifier la reventillation HT / TVA.",
ROUND(IFERROR(VALUE(TRIM(SUBSTITUTE(BH30,CHAR(160),""))),0),2)&gt;
ROUND(IFERROR(VALUE(TRIM(SUBSTITUTE(BK30,CHAR(160),""))),0),2),
"Attention : Le montant TVA retenu est supérieur au montant TVA raisonnable. Merci de revoir la ligne de dépense, plafonner son montant, ou justifier la reventillation HT / TVA.",
ROUND(IFERROR(VALUE(TRIM(SUBSTITUTE(BJ30,CHAR(160),""))),0),2)&gt;
ROUND(IFERROR(VALUE(TRIM(SUBSTITUTE(MIN(P30,U30,Z30),CHAR(160),""))),0),2),
"Attention : Le devis retenu n'est pas le moins cher. Une justification de la part du porteur est nécessaire.",
ROUND(IFERROR(VALUE(TRIM(SUBSTITUTE(BJ30,CHAR(160),""))),0),2)=0,
"Attention : montant présenté entièrement écarté",
        (IFERROR(VALUE(TRIM(SUBSTITUTE(BL30,CHAR(160),""))),0))=0,
        "",
        (IFERROR(VALUE(TRIM(SUBSTITUTE(BI30,CHAR(160),""))),0))=(IFERROR(VALUE(TRIM(SUBSTITUTE(BL30,CHAR(160),""))),0)),
        "OK",
        (IFERROR(VALUE(TRIM(SUBSTITUTE(BI30,CHAR(160),""))),0))&gt;(IFERROR(VALUE(TRIM(SUBSTITUTE(BL30,CHAR(160),""))),0)),
        " OK : Montant instruit inférieur au montant raisonnable.",
        TRUE,
        ""
    )
)</f>
        <v/>
      </c>
      <c r="BO30" s="43" t="str" cm="1">
        <f t="array" ref="BO30">IF(OR(BL30="",AD30="",BJ30="",AB30="",BK30="",AC30=""),"",_xlfn.IFS(
ROUND(IFERROR(VALUE(TRIM(SUBSTITUTE(BL30,CHAR(160),""))),0),2)&gt;
ROUND(IFERROR(VALUE(TRIM(SUBSTITUTE(AD30,CHAR(160),""))),0),2),
"KO : Le montant retenu TTC est supérieur au montant présenté TTC. Merci de revoir la ligne de dépense ou plafonner son montant.",
ROUND(IFERROR(VALUE(TRIM(SUBSTITUTE(BJ30,CHAR(160),""))),0),2)&gt;
ROUND(IFERROR(VALUE(TRIM(SUBSTITUTE(AB30,CHAR(160),""))),0),2),
"Attention : Le montant retenu HT est supérieur au montant HT présenté. Merci de revoir la ligne de dépense, plafonner son montant, ou justifier la reventillation HT / TVA.",
ROUND(IFERROR(VALUE(TRIM(SUBSTITUTE(BK30,CHAR(160),""))),0),2)&gt;
ROUND(IFERROR(VALUE(TRIM(SUBSTITUTE(AC30,CHAR(160),""))),0),2),
"Attention : Le montant TVA retenu est supérieur au montant TVA présenté. Merci de revoir la ligne de dépense, plafonner son montant, ou justifier la reventillation HT / TVA.",
ROUND(IFERROR(VALUE(TRIM(SUBSTITUTE(AD30,CHAR(160),""))),0),2)=0,
"",
ROUND(IFERROR(VALUE(TRIM(SUBSTITUTE(BL30,CHAR(160),""))),0),2)=
ROUND(IFERROR(VALUE(TRIM(SUBSTITUTE(AD30,CHAR(160),""))),0),2),
"OK",
ROUND(IFERROR(VALUE(TRIM(SUBSTITUTE(BL30,CHAR(160),""))),0),2)=0,
"Attention : Montant présenté entièrement rejeté.",
ROUND(IFERROR(VALUE(TRIM(SUBSTITUTE(BL30,CHAR(160),""))),0),2)&lt;
ROUND(IFERROR(VALUE(TRIM(SUBSTITUTE(AD30,CHAR(160),""))),0),2),
"Attention : Montant présenté partiellement rejeté.",
TRUE,""
))</f>
        <v/>
      </c>
      <c r="BP30" s="92" t="str">
        <f t="shared" si="43"/>
        <v/>
      </c>
      <c r="BQ30" s="92" t="str">
        <f t="shared" si="44"/>
        <v/>
      </c>
      <c r="BR30" s="92" t="str">
        <f t="shared" si="45"/>
        <v/>
      </c>
    </row>
    <row r="31" spans="1:70" s="4" customFormat="1" ht="16">
      <c r="A31" s="82">
        <v>23</v>
      </c>
      <c r="B31" s="83"/>
      <c r="C31" s="84"/>
      <c r="D31" s="84"/>
      <c r="E31" s="83"/>
      <c r="F31" s="83"/>
      <c r="G31" s="83"/>
      <c r="H31" s="132"/>
      <c r="I31" s="727"/>
      <c r="J31" s="554"/>
      <c r="K31" s="735"/>
      <c r="L31" s="643"/>
      <c r="M31" s="554"/>
      <c r="N31" s="640"/>
      <c r="O31" s="641"/>
      <c r="P31" s="660" t="str">
        <f t="shared" si="9"/>
        <v/>
      </c>
      <c r="Q31" s="663"/>
      <c r="R31" s="554"/>
      <c r="S31" s="641"/>
      <c r="T31" s="641"/>
      <c r="U31" s="660" t="str">
        <f t="shared" si="10"/>
        <v/>
      </c>
      <c r="V31" s="680"/>
      <c r="W31" s="554"/>
      <c r="X31" s="641"/>
      <c r="Y31" s="641"/>
      <c r="Z31" s="721" t="str">
        <f t="shared" si="11"/>
        <v/>
      </c>
      <c r="AA31" s="87"/>
      <c r="AB31" s="88" t="str" cm="1">
        <f t="array" ref="AB31">IF((_xlfn.IFS(TRIM(SUBSTITUTE(AA31,CHAR(160),""))="Devis 1",IFERROR(VALUE(TRIM(SUBSTITUTE(N31,CHAR(160),""))),0),TRIM(SUBSTITUTE(AA31,CHAR(160),""))="Devis 2",IFERROR(VALUE(TRIM(SUBSTITUTE(S31,CHAR(160),""))),0),TRIM(SUBSTITUTE(AA31,CHAR(160),""))="Devis 3",IFERROR(VALUE(TRIM(SUBSTITUTE(X31,CHAR(160),""))),0),TRUE,0)*IFERROR(VALUE(TRIM(SUBSTITUTE(C31,CHAR(160),""))),0))=0,"",_xlfn.IFS(TRIM(SUBSTITUTE(AA31,CHAR(160),""))="Devis 1",IFERROR(VALUE(TRIM(SUBSTITUTE(N31,CHAR(160),""))),0),TRIM(SUBSTITUTE(AA31,CHAR(160),""))="Devis 2",IFERROR(VALUE(TRIM(SUBSTITUTE(S31,CHAR(160),""))),0),TRIM(SUBSTITUTE(AA31,CHAR(160),""))="Devis 3",IFERROR(VALUE(TRIM(SUBSTITUTE(X31,CHAR(160),""))),0),TRUE,0)*IFERROR(VALUE(TRIM(SUBSTITUTE(C31,CHAR(160),""))),0))</f>
        <v/>
      </c>
      <c r="AC31" s="89" t="str" cm="1">
        <f t="array" ref="AC31">IF(ROUND((_xlfn.IFS(TRIM(SUBSTITUTE(AA31,CHAR(160),""))="Devis 1",IFERROR(VALUE(TRIM(SUBSTITUTE(O31,CHAR(160),""))),0),TRIM(SUBSTITUTE(AA31,CHAR(160),""))="Devis 2",IFERROR(VALUE(TRIM(SUBSTITUTE(T31,CHAR(160),""))),0),TRIM(SUBSTITUTE(AA31,CHAR(160),""))="Devis 3",IFERROR(VALUE(TRIM(SUBSTITUTE(Y31,CHAR(160),""))),0),TRUE,0)*IFERROR(VALUE(TRIM(SUBSTITUTE(C31,CHAR(160),""))),0)),2)=0,IF(AB31&lt;&gt;"",0,""),ROUND((_xlfn.IFS(TRIM(SUBSTITUTE(AA31,CHAR(160),""))="Devis 1",IFERROR(VALUE(TRIM(SUBSTITUTE(O31,CHAR(160),""))),0),TRIM(SUBSTITUTE(AA31,CHAR(160),""))="Devis 2",IFERROR(VALUE(TRIM(SUBSTITUTE(T31,CHAR(160),""))),0),TRIM(SUBSTITUTE(AA31,CHAR(160),""))="Devis 3",IFERROR(VALUE(TRIM(SUBSTITUTE(Y31,CHAR(160),""))),0),TRUE,0)*IFERROR(VALUE(TRIM(SUBSTITUTE(C31,CHAR(160),""))),0)),2))</f>
        <v/>
      </c>
      <c r="AD31" s="90" t="str">
        <f t="shared" si="12"/>
        <v/>
      </c>
      <c r="AE31" s="91"/>
      <c r="AF31" s="148" t="str">
        <f t="shared" si="13"/>
        <v/>
      </c>
      <c r="AG31" s="148" t="str">
        <f t="shared" si="14"/>
        <v/>
      </c>
      <c r="AH31" s="148" t="str">
        <f t="shared" si="15"/>
        <v/>
      </c>
      <c r="AI31" s="148" t="str">
        <f t="shared" si="16"/>
        <v/>
      </c>
      <c r="AJ31" s="148" t="str">
        <f t="shared" si="17"/>
        <v/>
      </c>
      <c r="AK31" s="148" t="str">
        <f t="shared" si="18"/>
        <v/>
      </c>
      <c r="AL31" s="148" t="str">
        <f t="shared" si="19"/>
        <v/>
      </c>
      <c r="AM31" s="148" t="str">
        <f t="shared" si="20"/>
        <v/>
      </c>
      <c r="AN31" s="729" t="str">
        <f t="shared" si="21"/>
        <v/>
      </c>
      <c r="AO31" s="569" t="str">
        <f t="shared" si="22"/>
        <v/>
      </c>
      <c r="AP31" s="564" t="str">
        <f t="shared" si="23"/>
        <v/>
      </c>
      <c r="AQ31" s="555" t="str">
        <f t="shared" si="24"/>
        <v/>
      </c>
      <c r="AR31" s="555" t="str">
        <f t="shared" si="25"/>
        <v/>
      </c>
      <c r="AS31" s="593" t="str">
        <f t="shared" si="26"/>
        <v/>
      </c>
      <c r="AT31" s="660" t="str">
        <f t="shared" si="27"/>
        <v/>
      </c>
      <c r="AU31" s="671" t="str">
        <f t="shared" si="28"/>
        <v/>
      </c>
      <c r="AV31" s="593" t="str">
        <f t="shared" si="29"/>
        <v/>
      </c>
      <c r="AW31" s="593" t="str">
        <f t="shared" si="30"/>
        <v/>
      </c>
      <c r="AX31" s="593" t="str">
        <f t="shared" si="31"/>
        <v/>
      </c>
      <c r="AY31" s="764" t="str">
        <f t="shared" si="32"/>
        <v/>
      </c>
      <c r="AZ31" s="693" t="str">
        <f t="shared" si="33"/>
        <v/>
      </c>
      <c r="BA31" s="593" t="str">
        <f t="shared" si="34"/>
        <v/>
      </c>
      <c r="BB31" s="593" t="str">
        <f t="shared" si="35"/>
        <v/>
      </c>
      <c r="BC31" s="593" t="str">
        <f t="shared" si="36"/>
        <v/>
      </c>
      <c r="BD31" s="694" t="str">
        <f t="shared" si="37"/>
        <v/>
      </c>
      <c r="BE31" s="558" t="str">
        <f t="shared" si="38"/>
        <v/>
      </c>
      <c r="BF31" s="83"/>
      <c r="BG31" s="92" t="str">
        <f t="shared" si="39"/>
        <v/>
      </c>
      <c r="BH31" s="92" t="str">
        <f t="shared" si="40"/>
        <v/>
      </c>
      <c r="BI31" s="93" t="str">
        <f t="shared" si="41"/>
        <v/>
      </c>
      <c r="BJ31" s="93" t="str" cm="1">
        <f t="array" ref="BJ31">IF($AG31="","",
_xlfn.IFS(
$BE31="Devis 1",
IF(ISBLANK(AR31),"",IFERROR(VALUE(TRIM(SUBSTITUTE(AR31,CHAR(160),""))),0)*IFERROR(VALUE(TRIM(SUBSTITUTE($AG31,CHAR(160),""))),0)),
$BE31="Devis 2",
IF(ISBLANK(AW31),"",IFERROR(VALUE(TRIM(SUBSTITUTE(AW31,CHAR(160),""))),0)*IFERROR(VALUE(TRIM(SUBSTITUTE($AG31,CHAR(160),""))),0)),
$BE31="Devis 3",
IF(ISBLANK(BB31),"",IFERROR(VALUE(TRIM(SUBSTITUTE(BB31,CHAR(160),""))),0)*IFERROR(VALUE(TRIM(SUBSTITUTE($AG31,CHAR(160),""))),0)),
TRUE,0
)
)</f>
        <v/>
      </c>
      <c r="BK31" s="93" t="str" cm="1">
        <f t="array" ref="BK31">IF($AG31="","",
_xlfn.IFS(
$BE31="Devis 1",
IF(ISBLANK(AS31),"",IFERROR(VALUE(TRIM(SUBSTITUTE(AS31,CHAR(160),""))),0)*IFERROR(VALUE(TRIM(SUBSTITUTE($AG31,CHAR(160),""))),0)),
$BE31="Devis 2",
IF(ISBLANK(AX31),"",IFERROR(VALUE(TRIM(SUBSTITUTE(AX31,CHAR(160),""))),0)*IFERROR(VALUE(TRIM(SUBSTITUTE($AG31,CHAR(160),""))),0)),
$BE31="Devis 3",
IF(ISBLANK(BC31),"",IFERROR(VALUE(TRIM(SUBSTITUTE(BC31,CHAR(160),""))),0)*IFERROR(VALUE(TRIM(SUBSTITUTE($AG31,CHAR(160),""))),0)),
TRUE,0
)
)</f>
        <v/>
      </c>
      <c r="BL31" s="93" t="str">
        <f t="shared" si="42"/>
        <v/>
      </c>
      <c r="BM31" s="83"/>
      <c r="BN31" s="43" t="str" cm="1">
        <f t="array" ref="BN31">IF(OR(BL31="",BI31="",BJ31="",BG31=""),"",
    _xlfn.IFS(
        (IFERROR(VALUE(TRIM(SUBSTITUTE(BL31,CHAR(160),""))),0)) &gt; (IFERROR(VALUE(TRIM(SUBSTITUTE(BI31,CHAR(160),""))),0)),
        "KO : Le montant retenu TTC est supérieur au montant raisonnable TTC. Merci de revoir la ligne de dépense ou plafonner son montant.",
        (IFERROR(VALUE(TRIM(SUBSTITUTE(BJ31,CHAR(160),""))),0)) &gt; (IFERROR(VALUE(TRIM(SUBSTITUTE(BG31,CHAR(160),""))),0)),
        "Attention : Le montant retenu HT est supérieur au montant HT raisonnable. Merci de revoir la ligne de dépense, plafonner son montant, ou justifier la reventillation HT / TVA.",
ROUND(IFERROR(VALUE(TRIM(SUBSTITUTE(BH31,CHAR(160),""))),0),2)&gt;
ROUND(IFERROR(VALUE(TRIM(SUBSTITUTE(BK31,CHAR(160),""))),0),2),
"Attention : Le montant TVA retenu est supérieur au montant TVA raisonnable. Merci de revoir la ligne de dépense, plafonner son montant, ou justifier la reventillation HT / TVA.",
ROUND(IFERROR(VALUE(TRIM(SUBSTITUTE(BJ31,CHAR(160),""))),0),2)&gt;
ROUND(IFERROR(VALUE(TRIM(SUBSTITUTE(MIN(P31,U31,Z31),CHAR(160),""))),0),2),
"Attention : Le devis retenu n'est pas le moins cher. Une justification de la part du porteur est nécessaire.",
ROUND(IFERROR(VALUE(TRIM(SUBSTITUTE(BJ31,CHAR(160),""))),0),2)=0,
"Attention : montant présenté entièrement écarté",
        (IFERROR(VALUE(TRIM(SUBSTITUTE(BL31,CHAR(160),""))),0))=0,
        "",
        (IFERROR(VALUE(TRIM(SUBSTITUTE(BI31,CHAR(160),""))),0))=(IFERROR(VALUE(TRIM(SUBSTITUTE(BL31,CHAR(160),""))),0)),
        "OK",
        (IFERROR(VALUE(TRIM(SUBSTITUTE(BI31,CHAR(160),""))),0))&gt;(IFERROR(VALUE(TRIM(SUBSTITUTE(BL31,CHAR(160),""))),0)),
        " OK : Montant instruit inférieur au montant raisonnable.",
        TRUE,
        ""
    )
)</f>
        <v/>
      </c>
      <c r="BO31" s="43" t="str" cm="1">
        <f t="array" ref="BO31">IF(OR(BL31="",AD31="",BJ31="",AB31="",BK31="",AC31=""),"",_xlfn.IFS(
ROUND(IFERROR(VALUE(TRIM(SUBSTITUTE(BL31,CHAR(160),""))),0),2)&gt;
ROUND(IFERROR(VALUE(TRIM(SUBSTITUTE(AD31,CHAR(160),""))),0),2),
"KO : Le montant retenu TTC est supérieur au montant présenté TTC. Merci de revoir la ligne de dépense ou plafonner son montant.",
ROUND(IFERROR(VALUE(TRIM(SUBSTITUTE(BJ31,CHAR(160),""))),0),2)&gt;
ROUND(IFERROR(VALUE(TRIM(SUBSTITUTE(AB31,CHAR(160),""))),0),2),
"Attention : Le montant retenu HT est supérieur au montant HT présenté. Merci de revoir la ligne de dépense, plafonner son montant, ou justifier la reventillation HT / TVA.",
ROUND(IFERROR(VALUE(TRIM(SUBSTITUTE(BK31,CHAR(160),""))),0),2)&gt;
ROUND(IFERROR(VALUE(TRIM(SUBSTITUTE(AC31,CHAR(160),""))),0),2),
"Attention : Le montant TVA retenu est supérieur au montant TVA présenté. Merci de revoir la ligne de dépense, plafonner son montant, ou justifier la reventillation HT / TVA.",
ROUND(IFERROR(VALUE(TRIM(SUBSTITUTE(AD31,CHAR(160),""))),0),2)=0,
"",
ROUND(IFERROR(VALUE(TRIM(SUBSTITUTE(BL31,CHAR(160),""))),0),2)=
ROUND(IFERROR(VALUE(TRIM(SUBSTITUTE(AD31,CHAR(160),""))),0),2),
"OK",
ROUND(IFERROR(VALUE(TRIM(SUBSTITUTE(BL31,CHAR(160),""))),0),2)=0,
"Attention : Montant présenté entièrement rejeté.",
ROUND(IFERROR(VALUE(TRIM(SUBSTITUTE(BL31,CHAR(160),""))),0),2)&lt;
ROUND(IFERROR(VALUE(TRIM(SUBSTITUTE(AD31,CHAR(160),""))),0),2),
"Attention : Montant présenté partiellement rejeté.",
TRUE,""
))</f>
        <v/>
      </c>
      <c r="BP31" s="92" t="str">
        <f t="shared" si="43"/>
        <v/>
      </c>
      <c r="BQ31" s="92" t="str">
        <f t="shared" si="44"/>
        <v/>
      </c>
      <c r="BR31" s="92" t="str">
        <f t="shared" si="45"/>
        <v/>
      </c>
    </row>
    <row r="32" spans="1:70" s="4" customFormat="1" ht="16">
      <c r="A32" s="82">
        <v>24</v>
      </c>
      <c r="B32" s="83"/>
      <c r="C32" s="84"/>
      <c r="D32" s="84"/>
      <c r="E32" s="83"/>
      <c r="F32" s="83"/>
      <c r="G32" s="83"/>
      <c r="H32" s="132"/>
      <c r="I32" s="727"/>
      <c r="J32" s="554"/>
      <c r="K32" s="735"/>
      <c r="L32" s="643"/>
      <c r="M32" s="554"/>
      <c r="N32" s="640"/>
      <c r="O32" s="641"/>
      <c r="P32" s="660" t="str">
        <f t="shared" si="9"/>
        <v/>
      </c>
      <c r="Q32" s="663"/>
      <c r="R32" s="554"/>
      <c r="S32" s="641"/>
      <c r="T32" s="641"/>
      <c r="U32" s="660" t="str">
        <f t="shared" si="10"/>
        <v/>
      </c>
      <c r="V32" s="680"/>
      <c r="W32" s="554"/>
      <c r="X32" s="641"/>
      <c r="Y32" s="641"/>
      <c r="Z32" s="721" t="str">
        <f t="shared" si="11"/>
        <v/>
      </c>
      <c r="AA32" s="87"/>
      <c r="AB32" s="88" t="str" cm="1">
        <f t="array" ref="AB32">IF((_xlfn.IFS(TRIM(SUBSTITUTE(AA32,CHAR(160),""))="Devis 1",IFERROR(VALUE(TRIM(SUBSTITUTE(N32,CHAR(160),""))),0),TRIM(SUBSTITUTE(AA32,CHAR(160),""))="Devis 2",IFERROR(VALUE(TRIM(SUBSTITUTE(S32,CHAR(160),""))),0),TRIM(SUBSTITUTE(AA32,CHAR(160),""))="Devis 3",IFERROR(VALUE(TRIM(SUBSTITUTE(X32,CHAR(160),""))),0),TRUE,0)*IFERROR(VALUE(TRIM(SUBSTITUTE(C32,CHAR(160),""))),0))=0,"",_xlfn.IFS(TRIM(SUBSTITUTE(AA32,CHAR(160),""))="Devis 1",IFERROR(VALUE(TRIM(SUBSTITUTE(N32,CHAR(160),""))),0),TRIM(SUBSTITUTE(AA32,CHAR(160),""))="Devis 2",IFERROR(VALUE(TRIM(SUBSTITUTE(S32,CHAR(160),""))),0),TRIM(SUBSTITUTE(AA32,CHAR(160),""))="Devis 3",IFERROR(VALUE(TRIM(SUBSTITUTE(X32,CHAR(160),""))),0),TRUE,0)*IFERROR(VALUE(TRIM(SUBSTITUTE(C32,CHAR(160),""))),0))</f>
        <v/>
      </c>
      <c r="AC32" s="89" t="str" cm="1">
        <f t="array" ref="AC32">IF(ROUND((_xlfn.IFS(TRIM(SUBSTITUTE(AA32,CHAR(160),""))="Devis 1",IFERROR(VALUE(TRIM(SUBSTITUTE(O32,CHAR(160),""))),0),TRIM(SUBSTITUTE(AA32,CHAR(160),""))="Devis 2",IFERROR(VALUE(TRIM(SUBSTITUTE(T32,CHAR(160),""))),0),TRIM(SUBSTITUTE(AA32,CHAR(160),""))="Devis 3",IFERROR(VALUE(TRIM(SUBSTITUTE(Y32,CHAR(160),""))),0),TRUE,0)*IFERROR(VALUE(TRIM(SUBSTITUTE(C32,CHAR(160),""))),0)),2)=0,IF(AB32&lt;&gt;"",0,""),ROUND((_xlfn.IFS(TRIM(SUBSTITUTE(AA32,CHAR(160),""))="Devis 1",IFERROR(VALUE(TRIM(SUBSTITUTE(O32,CHAR(160),""))),0),TRIM(SUBSTITUTE(AA32,CHAR(160),""))="Devis 2",IFERROR(VALUE(TRIM(SUBSTITUTE(T32,CHAR(160),""))),0),TRIM(SUBSTITUTE(AA32,CHAR(160),""))="Devis 3",IFERROR(VALUE(TRIM(SUBSTITUTE(Y32,CHAR(160),""))),0),TRUE,0)*IFERROR(VALUE(TRIM(SUBSTITUTE(C32,CHAR(160),""))),0)),2))</f>
        <v/>
      </c>
      <c r="AD32" s="90" t="str">
        <f t="shared" si="12"/>
        <v/>
      </c>
      <c r="AE32" s="91"/>
      <c r="AF32" s="148" t="str">
        <f t="shared" si="13"/>
        <v/>
      </c>
      <c r="AG32" s="148" t="str">
        <f t="shared" si="14"/>
        <v/>
      </c>
      <c r="AH32" s="148" t="str">
        <f t="shared" si="15"/>
        <v/>
      </c>
      <c r="AI32" s="148" t="str">
        <f t="shared" si="16"/>
        <v/>
      </c>
      <c r="AJ32" s="148" t="str">
        <f t="shared" si="17"/>
        <v/>
      </c>
      <c r="AK32" s="148" t="str">
        <f t="shared" si="18"/>
        <v/>
      </c>
      <c r="AL32" s="148" t="str">
        <f t="shared" si="19"/>
        <v/>
      </c>
      <c r="AM32" s="148" t="str">
        <f t="shared" si="20"/>
        <v/>
      </c>
      <c r="AN32" s="729" t="str">
        <f t="shared" si="21"/>
        <v/>
      </c>
      <c r="AO32" s="569" t="str">
        <f t="shared" si="22"/>
        <v/>
      </c>
      <c r="AP32" s="564" t="str">
        <f t="shared" si="23"/>
        <v/>
      </c>
      <c r="AQ32" s="555" t="str">
        <f t="shared" si="24"/>
        <v/>
      </c>
      <c r="AR32" s="555" t="str">
        <f t="shared" si="25"/>
        <v/>
      </c>
      <c r="AS32" s="593" t="str">
        <f t="shared" si="26"/>
        <v/>
      </c>
      <c r="AT32" s="660" t="str">
        <f t="shared" si="27"/>
        <v/>
      </c>
      <c r="AU32" s="671" t="str">
        <f t="shared" si="28"/>
        <v/>
      </c>
      <c r="AV32" s="593" t="str">
        <f t="shared" si="29"/>
        <v/>
      </c>
      <c r="AW32" s="593" t="str">
        <f t="shared" si="30"/>
        <v/>
      </c>
      <c r="AX32" s="593" t="str">
        <f t="shared" si="31"/>
        <v/>
      </c>
      <c r="AY32" s="764" t="str">
        <f t="shared" si="32"/>
        <v/>
      </c>
      <c r="AZ32" s="693" t="str">
        <f t="shared" si="33"/>
        <v/>
      </c>
      <c r="BA32" s="593" t="str">
        <f t="shared" si="34"/>
        <v/>
      </c>
      <c r="BB32" s="593" t="str">
        <f t="shared" si="35"/>
        <v/>
      </c>
      <c r="BC32" s="593" t="str">
        <f t="shared" si="36"/>
        <v/>
      </c>
      <c r="BD32" s="694" t="str">
        <f t="shared" si="37"/>
        <v/>
      </c>
      <c r="BE32" s="558" t="str">
        <f t="shared" si="38"/>
        <v/>
      </c>
      <c r="BF32" s="83"/>
      <c r="BG32" s="92" t="str">
        <f t="shared" si="39"/>
        <v/>
      </c>
      <c r="BH32" s="92" t="str">
        <f t="shared" si="40"/>
        <v/>
      </c>
      <c r="BI32" s="93" t="str">
        <f t="shared" si="41"/>
        <v/>
      </c>
      <c r="BJ32" s="93" t="str" cm="1">
        <f t="array" ref="BJ32">IF($AG32="","",
_xlfn.IFS(
$BE32="Devis 1",
IF(ISBLANK(AR32),"",IFERROR(VALUE(TRIM(SUBSTITUTE(AR32,CHAR(160),""))),0)*IFERROR(VALUE(TRIM(SUBSTITUTE($AG32,CHAR(160),""))),0)),
$BE32="Devis 2",
IF(ISBLANK(AW32),"",IFERROR(VALUE(TRIM(SUBSTITUTE(AW32,CHAR(160),""))),0)*IFERROR(VALUE(TRIM(SUBSTITUTE($AG32,CHAR(160),""))),0)),
$BE32="Devis 3",
IF(ISBLANK(BB32),"",IFERROR(VALUE(TRIM(SUBSTITUTE(BB32,CHAR(160),""))),0)*IFERROR(VALUE(TRIM(SUBSTITUTE($AG32,CHAR(160),""))),0)),
TRUE,0
)
)</f>
        <v/>
      </c>
      <c r="BK32" s="93" t="str" cm="1">
        <f t="array" ref="BK32">IF($AG32="","",
_xlfn.IFS(
$BE32="Devis 1",
IF(ISBLANK(AS32),"",IFERROR(VALUE(TRIM(SUBSTITUTE(AS32,CHAR(160),""))),0)*IFERROR(VALUE(TRIM(SUBSTITUTE($AG32,CHAR(160),""))),0)),
$BE32="Devis 2",
IF(ISBLANK(AX32),"",IFERROR(VALUE(TRIM(SUBSTITUTE(AX32,CHAR(160),""))),0)*IFERROR(VALUE(TRIM(SUBSTITUTE($AG32,CHAR(160),""))),0)),
$BE32="Devis 3",
IF(ISBLANK(BC32),"",IFERROR(VALUE(TRIM(SUBSTITUTE(BC32,CHAR(160),""))),0)*IFERROR(VALUE(TRIM(SUBSTITUTE($AG32,CHAR(160),""))),0)),
TRUE,0
)
)</f>
        <v/>
      </c>
      <c r="BL32" s="93" t="str">
        <f t="shared" si="42"/>
        <v/>
      </c>
      <c r="BM32" s="83"/>
      <c r="BN32" s="43" t="str" cm="1">
        <f t="array" ref="BN32">IF(OR(BL32="",BI32="",BJ32="",BG32=""),"",
    _xlfn.IFS(
        (IFERROR(VALUE(TRIM(SUBSTITUTE(BL32,CHAR(160),""))),0)) &gt; (IFERROR(VALUE(TRIM(SUBSTITUTE(BI32,CHAR(160),""))),0)),
        "KO : Le montant retenu TTC est supérieur au montant raisonnable TTC. Merci de revoir la ligne de dépense ou plafonner son montant.",
        (IFERROR(VALUE(TRIM(SUBSTITUTE(BJ32,CHAR(160),""))),0)) &gt; (IFERROR(VALUE(TRIM(SUBSTITUTE(BG32,CHAR(160),""))),0)),
        "Attention : Le montant retenu HT est supérieur au montant HT raisonnable. Merci de revoir la ligne de dépense, plafonner son montant, ou justifier la reventillation HT / TVA.",
ROUND(IFERROR(VALUE(TRIM(SUBSTITUTE(BH32,CHAR(160),""))),0),2)&gt;
ROUND(IFERROR(VALUE(TRIM(SUBSTITUTE(BK32,CHAR(160),""))),0),2),
"Attention : Le montant TVA retenu est supérieur au montant TVA raisonnable. Merci de revoir la ligne de dépense, plafonner son montant, ou justifier la reventillation HT / TVA.",
ROUND(IFERROR(VALUE(TRIM(SUBSTITUTE(BJ32,CHAR(160),""))),0),2)&gt;
ROUND(IFERROR(VALUE(TRIM(SUBSTITUTE(MIN(P32,U32,Z32),CHAR(160),""))),0),2),
"Attention : Le devis retenu n'est pas le moins cher. Une justification de la part du porteur est nécessaire.",
ROUND(IFERROR(VALUE(TRIM(SUBSTITUTE(BJ32,CHAR(160),""))),0),2)=0,
"Attention : montant présenté entièrement écarté",
        (IFERROR(VALUE(TRIM(SUBSTITUTE(BL32,CHAR(160),""))),0))=0,
        "",
        (IFERROR(VALUE(TRIM(SUBSTITUTE(BI32,CHAR(160),""))),0))=(IFERROR(VALUE(TRIM(SUBSTITUTE(BL32,CHAR(160),""))),0)),
        "OK",
        (IFERROR(VALUE(TRIM(SUBSTITUTE(BI32,CHAR(160),""))),0))&gt;(IFERROR(VALUE(TRIM(SUBSTITUTE(BL32,CHAR(160),""))),0)),
        " OK : Montant instruit inférieur au montant raisonnable.",
        TRUE,
        ""
    )
)</f>
        <v/>
      </c>
      <c r="BO32" s="43" t="str" cm="1">
        <f t="array" ref="BO32">IF(OR(BL32="",AD32="",BJ32="",AB32="",BK32="",AC32=""),"",_xlfn.IFS(
ROUND(IFERROR(VALUE(TRIM(SUBSTITUTE(BL32,CHAR(160),""))),0),2)&gt;
ROUND(IFERROR(VALUE(TRIM(SUBSTITUTE(AD32,CHAR(160),""))),0),2),
"KO : Le montant retenu TTC est supérieur au montant présenté TTC. Merci de revoir la ligne de dépense ou plafonner son montant.",
ROUND(IFERROR(VALUE(TRIM(SUBSTITUTE(BJ32,CHAR(160),""))),0),2)&gt;
ROUND(IFERROR(VALUE(TRIM(SUBSTITUTE(AB32,CHAR(160),""))),0),2),
"Attention : Le montant retenu HT est supérieur au montant HT présenté. Merci de revoir la ligne de dépense, plafonner son montant, ou justifier la reventillation HT / TVA.",
ROUND(IFERROR(VALUE(TRIM(SUBSTITUTE(BK32,CHAR(160),""))),0),2)&gt;
ROUND(IFERROR(VALUE(TRIM(SUBSTITUTE(AC32,CHAR(160),""))),0),2),
"Attention : Le montant TVA retenu est supérieur au montant TVA présenté. Merci de revoir la ligne de dépense, plafonner son montant, ou justifier la reventillation HT / TVA.",
ROUND(IFERROR(VALUE(TRIM(SUBSTITUTE(AD32,CHAR(160),""))),0),2)=0,
"",
ROUND(IFERROR(VALUE(TRIM(SUBSTITUTE(BL32,CHAR(160),""))),0),2)=
ROUND(IFERROR(VALUE(TRIM(SUBSTITUTE(AD32,CHAR(160),""))),0),2),
"OK",
ROUND(IFERROR(VALUE(TRIM(SUBSTITUTE(BL32,CHAR(160),""))),0),2)=0,
"Attention : Montant présenté entièrement rejeté.",
ROUND(IFERROR(VALUE(TRIM(SUBSTITUTE(BL32,CHAR(160),""))),0),2)&lt;
ROUND(IFERROR(VALUE(TRIM(SUBSTITUTE(AD32,CHAR(160),""))),0),2),
"Attention : Montant présenté partiellement rejeté.",
TRUE,""
))</f>
        <v/>
      </c>
      <c r="BP32" s="92" t="str">
        <f t="shared" si="43"/>
        <v/>
      </c>
      <c r="BQ32" s="92" t="str">
        <f t="shared" si="44"/>
        <v/>
      </c>
      <c r="BR32" s="92" t="str">
        <f t="shared" si="45"/>
        <v/>
      </c>
    </row>
    <row r="33" spans="1:70" s="4" customFormat="1" ht="16">
      <c r="A33" s="82">
        <v>25</v>
      </c>
      <c r="B33" s="83"/>
      <c r="C33" s="84"/>
      <c r="D33" s="84"/>
      <c r="E33" s="83"/>
      <c r="F33" s="83"/>
      <c r="G33" s="83"/>
      <c r="H33" s="132"/>
      <c r="I33" s="727"/>
      <c r="J33" s="554"/>
      <c r="K33" s="735"/>
      <c r="L33" s="643"/>
      <c r="M33" s="554"/>
      <c r="N33" s="640"/>
      <c r="O33" s="641"/>
      <c r="P33" s="660" t="str">
        <f t="shared" si="9"/>
        <v/>
      </c>
      <c r="Q33" s="663"/>
      <c r="R33" s="554"/>
      <c r="S33" s="641"/>
      <c r="T33" s="641"/>
      <c r="U33" s="660" t="str">
        <f t="shared" si="10"/>
        <v/>
      </c>
      <c r="V33" s="680"/>
      <c r="W33" s="554"/>
      <c r="X33" s="641"/>
      <c r="Y33" s="641"/>
      <c r="Z33" s="721" t="str">
        <f t="shared" si="11"/>
        <v/>
      </c>
      <c r="AA33" s="87"/>
      <c r="AB33" s="88" t="str" cm="1">
        <f t="array" ref="AB33">IF((_xlfn.IFS(TRIM(SUBSTITUTE(AA33,CHAR(160),""))="Devis 1",IFERROR(VALUE(TRIM(SUBSTITUTE(N33,CHAR(160),""))),0),TRIM(SUBSTITUTE(AA33,CHAR(160),""))="Devis 2",IFERROR(VALUE(TRIM(SUBSTITUTE(S33,CHAR(160),""))),0),TRIM(SUBSTITUTE(AA33,CHAR(160),""))="Devis 3",IFERROR(VALUE(TRIM(SUBSTITUTE(X33,CHAR(160),""))),0),TRUE,0)*IFERROR(VALUE(TRIM(SUBSTITUTE(C33,CHAR(160),""))),0))=0,"",_xlfn.IFS(TRIM(SUBSTITUTE(AA33,CHAR(160),""))="Devis 1",IFERROR(VALUE(TRIM(SUBSTITUTE(N33,CHAR(160),""))),0),TRIM(SUBSTITUTE(AA33,CHAR(160),""))="Devis 2",IFERROR(VALUE(TRIM(SUBSTITUTE(S33,CHAR(160),""))),0),TRIM(SUBSTITUTE(AA33,CHAR(160),""))="Devis 3",IFERROR(VALUE(TRIM(SUBSTITUTE(X33,CHAR(160),""))),0),TRUE,0)*IFERROR(VALUE(TRIM(SUBSTITUTE(C33,CHAR(160),""))),0))</f>
        <v/>
      </c>
      <c r="AC33" s="89" t="str" cm="1">
        <f t="array" ref="AC33">IF(ROUND((_xlfn.IFS(TRIM(SUBSTITUTE(AA33,CHAR(160),""))="Devis 1",IFERROR(VALUE(TRIM(SUBSTITUTE(O33,CHAR(160),""))),0),TRIM(SUBSTITUTE(AA33,CHAR(160),""))="Devis 2",IFERROR(VALUE(TRIM(SUBSTITUTE(T33,CHAR(160),""))),0),TRIM(SUBSTITUTE(AA33,CHAR(160),""))="Devis 3",IFERROR(VALUE(TRIM(SUBSTITUTE(Y33,CHAR(160),""))),0),TRUE,0)*IFERROR(VALUE(TRIM(SUBSTITUTE(C33,CHAR(160),""))),0)),2)=0,IF(AB33&lt;&gt;"",0,""),ROUND((_xlfn.IFS(TRIM(SUBSTITUTE(AA33,CHAR(160),""))="Devis 1",IFERROR(VALUE(TRIM(SUBSTITUTE(O33,CHAR(160),""))),0),TRIM(SUBSTITUTE(AA33,CHAR(160),""))="Devis 2",IFERROR(VALUE(TRIM(SUBSTITUTE(T33,CHAR(160),""))),0),TRIM(SUBSTITUTE(AA33,CHAR(160),""))="Devis 3",IFERROR(VALUE(TRIM(SUBSTITUTE(Y33,CHAR(160),""))),0),TRUE,0)*IFERROR(VALUE(TRIM(SUBSTITUTE(C33,CHAR(160),""))),0)),2))</f>
        <v/>
      </c>
      <c r="AD33" s="90" t="str">
        <f t="shared" si="12"/>
        <v/>
      </c>
      <c r="AE33" s="91"/>
      <c r="AF33" s="148" t="str">
        <f t="shared" si="13"/>
        <v/>
      </c>
      <c r="AG33" s="148" t="str">
        <f t="shared" si="14"/>
        <v/>
      </c>
      <c r="AH33" s="148" t="str">
        <f t="shared" si="15"/>
        <v/>
      </c>
      <c r="AI33" s="148" t="str">
        <f t="shared" si="16"/>
        <v/>
      </c>
      <c r="AJ33" s="148" t="str">
        <f t="shared" si="17"/>
        <v/>
      </c>
      <c r="AK33" s="148" t="str">
        <f t="shared" si="18"/>
        <v/>
      </c>
      <c r="AL33" s="148" t="str">
        <f t="shared" si="19"/>
        <v/>
      </c>
      <c r="AM33" s="148" t="str">
        <f t="shared" si="20"/>
        <v/>
      </c>
      <c r="AN33" s="729" t="str">
        <f t="shared" si="21"/>
        <v/>
      </c>
      <c r="AO33" s="569" t="str">
        <f t="shared" si="22"/>
        <v/>
      </c>
      <c r="AP33" s="564" t="str">
        <f t="shared" si="23"/>
        <v/>
      </c>
      <c r="AQ33" s="555" t="str">
        <f t="shared" si="24"/>
        <v/>
      </c>
      <c r="AR33" s="555" t="str">
        <f t="shared" si="25"/>
        <v/>
      </c>
      <c r="AS33" s="593" t="str">
        <f t="shared" si="26"/>
        <v/>
      </c>
      <c r="AT33" s="660" t="str">
        <f t="shared" si="27"/>
        <v/>
      </c>
      <c r="AU33" s="671" t="str">
        <f t="shared" si="28"/>
        <v/>
      </c>
      <c r="AV33" s="593" t="str">
        <f t="shared" si="29"/>
        <v/>
      </c>
      <c r="AW33" s="593" t="str">
        <f t="shared" si="30"/>
        <v/>
      </c>
      <c r="AX33" s="593" t="str">
        <f t="shared" si="31"/>
        <v/>
      </c>
      <c r="AY33" s="764" t="str">
        <f t="shared" si="32"/>
        <v/>
      </c>
      <c r="AZ33" s="693" t="str">
        <f t="shared" si="33"/>
        <v/>
      </c>
      <c r="BA33" s="593" t="str">
        <f t="shared" si="34"/>
        <v/>
      </c>
      <c r="BB33" s="593" t="str">
        <f t="shared" si="35"/>
        <v/>
      </c>
      <c r="BC33" s="593" t="str">
        <f t="shared" si="36"/>
        <v/>
      </c>
      <c r="BD33" s="694" t="str">
        <f t="shared" si="37"/>
        <v/>
      </c>
      <c r="BE33" s="558" t="str">
        <f t="shared" si="38"/>
        <v/>
      </c>
      <c r="BF33" s="83"/>
      <c r="BG33" s="92" t="str">
        <f t="shared" si="39"/>
        <v/>
      </c>
      <c r="BH33" s="92" t="str">
        <f t="shared" si="40"/>
        <v/>
      </c>
      <c r="BI33" s="93" t="str">
        <f t="shared" si="41"/>
        <v/>
      </c>
      <c r="BJ33" s="93" t="str" cm="1">
        <f t="array" ref="BJ33">IF($AG33="","",
_xlfn.IFS(
$BE33="Devis 1",
IF(ISBLANK(AR33),"",IFERROR(VALUE(TRIM(SUBSTITUTE(AR33,CHAR(160),""))),0)*IFERROR(VALUE(TRIM(SUBSTITUTE($AG33,CHAR(160),""))),0)),
$BE33="Devis 2",
IF(ISBLANK(AW33),"",IFERROR(VALUE(TRIM(SUBSTITUTE(AW33,CHAR(160),""))),0)*IFERROR(VALUE(TRIM(SUBSTITUTE($AG33,CHAR(160),""))),0)),
$BE33="Devis 3",
IF(ISBLANK(BB33),"",IFERROR(VALUE(TRIM(SUBSTITUTE(BB33,CHAR(160),""))),0)*IFERROR(VALUE(TRIM(SUBSTITUTE($AG33,CHAR(160),""))),0)),
TRUE,0
)
)</f>
        <v/>
      </c>
      <c r="BK33" s="93" t="str" cm="1">
        <f t="array" ref="BK33">IF($AG33="","",
_xlfn.IFS(
$BE33="Devis 1",
IF(ISBLANK(AS33),"",IFERROR(VALUE(TRIM(SUBSTITUTE(AS33,CHAR(160),""))),0)*IFERROR(VALUE(TRIM(SUBSTITUTE($AG33,CHAR(160),""))),0)),
$BE33="Devis 2",
IF(ISBLANK(AX33),"",IFERROR(VALUE(TRIM(SUBSTITUTE(AX33,CHAR(160),""))),0)*IFERROR(VALUE(TRIM(SUBSTITUTE($AG33,CHAR(160),""))),0)),
$BE33="Devis 3",
IF(ISBLANK(BC33),"",IFERROR(VALUE(TRIM(SUBSTITUTE(BC33,CHAR(160),""))),0)*IFERROR(VALUE(TRIM(SUBSTITUTE($AG33,CHAR(160),""))),0)),
TRUE,0
)
)</f>
        <v/>
      </c>
      <c r="BL33" s="93" t="str">
        <f t="shared" si="42"/>
        <v/>
      </c>
      <c r="BM33" s="83"/>
      <c r="BN33" s="43" t="str" cm="1">
        <f t="array" ref="BN33">IF(OR(BL33="",BI33="",BJ33="",BG33=""),"",
    _xlfn.IFS(
        (IFERROR(VALUE(TRIM(SUBSTITUTE(BL33,CHAR(160),""))),0)) &gt; (IFERROR(VALUE(TRIM(SUBSTITUTE(BI33,CHAR(160),""))),0)),
        "KO : Le montant retenu TTC est supérieur au montant raisonnable TTC. Merci de revoir la ligne de dépense ou plafonner son montant.",
        (IFERROR(VALUE(TRIM(SUBSTITUTE(BJ33,CHAR(160),""))),0)) &gt; (IFERROR(VALUE(TRIM(SUBSTITUTE(BG33,CHAR(160),""))),0)),
        "Attention : Le montant retenu HT est supérieur au montant HT raisonnable. Merci de revoir la ligne de dépense, plafonner son montant, ou justifier la reventillation HT / TVA.",
ROUND(IFERROR(VALUE(TRIM(SUBSTITUTE(BH33,CHAR(160),""))),0),2)&gt;
ROUND(IFERROR(VALUE(TRIM(SUBSTITUTE(BK33,CHAR(160),""))),0),2),
"Attention : Le montant TVA retenu est supérieur au montant TVA raisonnable. Merci de revoir la ligne de dépense, plafonner son montant, ou justifier la reventillation HT / TVA.",
ROUND(IFERROR(VALUE(TRIM(SUBSTITUTE(BJ33,CHAR(160),""))),0),2)&gt;
ROUND(IFERROR(VALUE(TRIM(SUBSTITUTE(MIN(P33,U33,Z33),CHAR(160),""))),0),2),
"Attention : Le devis retenu n'est pas le moins cher. Une justification de la part du porteur est nécessaire.",
ROUND(IFERROR(VALUE(TRIM(SUBSTITUTE(BJ33,CHAR(160),""))),0),2)=0,
"Attention : montant présenté entièrement écarté",
        (IFERROR(VALUE(TRIM(SUBSTITUTE(BL33,CHAR(160),""))),0))=0,
        "",
        (IFERROR(VALUE(TRIM(SUBSTITUTE(BI33,CHAR(160),""))),0))=(IFERROR(VALUE(TRIM(SUBSTITUTE(BL33,CHAR(160),""))),0)),
        "OK",
        (IFERROR(VALUE(TRIM(SUBSTITUTE(BI33,CHAR(160),""))),0))&gt;(IFERROR(VALUE(TRIM(SUBSTITUTE(BL33,CHAR(160),""))),0)),
        " OK : Montant instruit inférieur au montant raisonnable.",
        TRUE,
        ""
    )
)</f>
        <v/>
      </c>
      <c r="BO33" s="43" t="str" cm="1">
        <f t="array" ref="BO33">IF(OR(BL33="",AD33="",BJ33="",AB33="",BK33="",AC33=""),"",_xlfn.IFS(
ROUND(IFERROR(VALUE(TRIM(SUBSTITUTE(BL33,CHAR(160),""))),0),2)&gt;
ROUND(IFERROR(VALUE(TRIM(SUBSTITUTE(AD33,CHAR(160),""))),0),2),
"KO : Le montant retenu TTC est supérieur au montant présenté TTC. Merci de revoir la ligne de dépense ou plafonner son montant.",
ROUND(IFERROR(VALUE(TRIM(SUBSTITUTE(BJ33,CHAR(160),""))),0),2)&gt;
ROUND(IFERROR(VALUE(TRIM(SUBSTITUTE(AB33,CHAR(160),""))),0),2),
"Attention : Le montant retenu HT est supérieur au montant HT présenté. Merci de revoir la ligne de dépense, plafonner son montant, ou justifier la reventillation HT / TVA.",
ROUND(IFERROR(VALUE(TRIM(SUBSTITUTE(BK33,CHAR(160),""))),0),2)&gt;
ROUND(IFERROR(VALUE(TRIM(SUBSTITUTE(AC33,CHAR(160),""))),0),2),
"Attention : Le montant TVA retenu est supérieur au montant TVA présenté. Merci de revoir la ligne de dépense, plafonner son montant, ou justifier la reventillation HT / TVA.",
ROUND(IFERROR(VALUE(TRIM(SUBSTITUTE(AD33,CHAR(160),""))),0),2)=0,
"",
ROUND(IFERROR(VALUE(TRIM(SUBSTITUTE(BL33,CHAR(160),""))),0),2)=
ROUND(IFERROR(VALUE(TRIM(SUBSTITUTE(AD33,CHAR(160),""))),0),2),
"OK",
ROUND(IFERROR(VALUE(TRIM(SUBSTITUTE(BL33,CHAR(160),""))),0),2)=0,
"Attention : Montant présenté entièrement rejeté.",
ROUND(IFERROR(VALUE(TRIM(SUBSTITUTE(BL33,CHAR(160),""))),0),2)&lt;
ROUND(IFERROR(VALUE(TRIM(SUBSTITUTE(AD33,CHAR(160),""))),0),2),
"Attention : Montant présenté partiellement rejeté.",
TRUE,""
))</f>
        <v/>
      </c>
      <c r="BP33" s="92" t="str">
        <f t="shared" si="43"/>
        <v/>
      </c>
      <c r="BQ33" s="92" t="str">
        <f t="shared" si="44"/>
        <v/>
      </c>
      <c r="BR33" s="92" t="str">
        <f t="shared" si="45"/>
        <v/>
      </c>
    </row>
    <row r="34" spans="1:70" s="4" customFormat="1" ht="16">
      <c r="A34" s="82">
        <v>26</v>
      </c>
      <c r="B34" s="83"/>
      <c r="C34" s="84"/>
      <c r="D34" s="84"/>
      <c r="E34" s="83"/>
      <c r="F34" s="83"/>
      <c r="G34" s="83"/>
      <c r="H34" s="132"/>
      <c r="I34" s="727"/>
      <c r="J34" s="554"/>
      <c r="K34" s="735"/>
      <c r="L34" s="643"/>
      <c r="M34" s="554"/>
      <c r="N34" s="640"/>
      <c r="O34" s="641"/>
      <c r="P34" s="660" t="str">
        <f t="shared" si="9"/>
        <v/>
      </c>
      <c r="Q34" s="663"/>
      <c r="R34" s="554"/>
      <c r="S34" s="641"/>
      <c r="T34" s="641"/>
      <c r="U34" s="660" t="str">
        <f t="shared" si="10"/>
        <v/>
      </c>
      <c r="V34" s="680"/>
      <c r="W34" s="554"/>
      <c r="X34" s="641"/>
      <c r="Y34" s="641"/>
      <c r="Z34" s="721" t="str">
        <f t="shared" si="11"/>
        <v/>
      </c>
      <c r="AA34" s="87"/>
      <c r="AB34" s="88" t="str" cm="1">
        <f t="array" ref="AB34">IF((_xlfn.IFS(TRIM(SUBSTITUTE(AA34,CHAR(160),""))="Devis 1",IFERROR(VALUE(TRIM(SUBSTITUTE(N34,CHAR(160),""))),0),TRIM(SUBSTITUTE(AA34,CHAR(160),""))="Devis 2",IFERROR(VALUE(TRIM(SUBSTITUTE(S34,CHAR(160),""))),0),TRIM(SUBSTITUTE(AA34,CHAR(160),""))="Devis 3",IFERROR(VALUE(TRIM(SUBSTITUTE(X34,CHAR(160),""))),0),TRUE,0)*IFERROR(VALUE(TRIM(SUBSTITUTE(C34,CHAR(160),""))),0))=0,"",_xlfn.IFS(TRIM(SUBSTITUTE(AA34,CHAR(160),""))="Devis 1",IFERROR(VALUE(TRIM(SUBSTITUTE(N34,CHAR(160),""))),0),TRIM(SUBSTITUTE(AA34,CHAR(160),""))="Devis 2",IFERROR(VALUE(TRIM(SUBSTITUTE(S34,CHAR(160),""))),0),TRIM(SUBSTITUTE(AA34,CHAR(160),""))="Devis 3",IFERROR(VALUE(TRIM(SUBSTITUTE(X34,CHAR(160),""))),0),TRUE,0)*IFERROR(VALUE(TRIM(SUBSTITUTE(C34,CHAR(160),""))),0))</f>
        <v/>
      </c>
      <c r="AC34" s="89" t="str" cm="1">
        <f t="array" ref="AC34">IF(ROUND((_xlfn.IFS(TRIM(SUBSTITUTE(AA34,CHAR(160),""))="Devis 1",IFERROR(VALUE(TRIM(SUBSTITUTE(O34,CHAR(160),""))),0),TRIM(SUBSTITUTE(AA34,CHAR(160),""))="Devis 2",IFERROR(VALUE(TRIM(SUBSTITUTE(T34,CHAR(160),""))),0),TRIM(SUBSTITUTE(AA34,CHAR(160),""))="Devis 3",IFERROR(VALUE(TRIM(SUBSTITUTE(Y34,CHAR(160),""))),0),TRUE,0)*IFERROR(VALUE(TRIM(SUBSTITUTE(C34,CHAR(160),""))),0)),2)=0,IF(AB34&lt;&gt;"",0,""),ROUND((_xlfn.IFS(TRIM(SUBSTITUTE(AA34,CHAR(160),""))="Devis 1",IFERROR(VALUE(TRIM(SUBSTITUTE(O34,CHAR(160),""))),0),TRIM(SUBSTITUTE(AA34,CHAR(160),""))="Devis 2",IFERROR(VALUE(TRIM(SUBSTITUTE(T34,CHAR(160),""))),0),TRIM(SUBSTITUTE(AA34,CHAR(160),""))="Devis 3",IFERROR(VALUE(TRIM(SUBSTITUTE(Y34,CHAR(160),""))),0),TRUE,0)*IFERROR(VALUE(TRIM(SUBSTITUTE(C34,CHAR(160),""))),0)),2))</f>
        <v/>
      </c>
      <c r="AD34" s="90" t="str">
        <f t="shared" si="12"/>
        <v/>
      </c>
      <c r="AE34" s="91"/>
      <c r="AF34" s="148" t="str">
        <f t="shared" si="13"/>
        <v/>
      </c>
      <c r="AG34" s="148" t="str">
        <f t="shared" si="14"/>
        <v/>
      </c>
      <c r="AH34" s="148" t="str">
        <f t="shared" si="15"/>
        <v/>
      </c>
      <c r="AI34" s="148" t="str">
        <f t="shared" si="16"/>
        <v/>
      </c>
      <c r="AJ34" s="148" t="str">
        <f t="shared" si="17"/>
        <v/>
      </c>
      <c r="AK34" s="148" t="str">
        <f t="shared" si="18"/>
        <v/>
      </c>
      <c r="AL34" s="148" t="str">
        <f t="shared" si="19"/>
        <v/>
      </c>
      <c r="AM34" s="148" t="str">
        <f t="shared" si="20"/>
        <v/>
      </c>
      <c r="AN34" s="729" t="str">
        <f t="shared" si="21"/>
        <v/>
      </c>
      <c r="AO34" s="569" t="str">
        <f t="shared" si="22"/>
        <v/>
      </c>
      <c r="AP34" s="564" t="str">
        <f t="shared" si="23"/>
        <v/>
      </c>
      <c r="AQ34" s="555" t="str">
        <f t="shared" si="24"/>
        <v/>
      </c>
      <c r="AR34" s="555" t="str">
        <f t="shared" si="25"/>
        <v/>
      </c>
      <c r="AS34" s="593" t="str">
        <f t="shared" si="26"/>
        <v/>
      </c>
      <c r="AT34" s="660" t="str">
        <f t="shared" si="27"/>
        <v/>
      </c>
      <c r="AU34" s="671" t="str">
        <f t="shared" si="28"/>
        <v/>
      </c>
      <c r="AV34" s="593" t="str">
        <f t="shared" si="29"/>
        <v/>
      </c>
      <c r="AW34" s="593" t="str">
        <f t="shared" si="30"/>
        <v/>
      </c>
      <c r="AX34" s="593" t="str">
        <f t="shared" si="31"/>
        <v/>
      </c>
      <c r="AY34" s="764" t="str">
        <f t="shared" si="32"/>
        <v/>
      </c>
      <c r="AZ34" s="693" t="str">
        <f t="shared" si="33"/>
        <v/>
      </c>
      <c r="BA34" s="593" t="str">
        <f t="shared" si="34"/>
        <v/>
      </c>
      <c r="BB34" s="593" t="str">
        <f t="shared" si="35"/>
        <v/>
      </c>
      <c r="BC34" s="593" t="str">
        <f t="shared" si="36"/>
        <v/>
      </c>
      <c r="BD34" s="694" t="str">
        <f t="shared" si="37"/>
        <v/>
      </c>
      <c r="BE34" s="558" t="str">
        <f t="shared" si="38"/>
        <v/>
      </c>
      <c r="BF34" s="83"/>
      <c r="BG34" s="92" t="str">
        <f t="shared" si="39"/>
        <v/>
      </c>
      <c r="BH34" s="92" t="str">
        <f t="shared" si="40"/>
        <v/>
      </c>
      <c r="BI34" s="93" t="str">
        <f t="shared" si="41"/>
        <v/>
      </c>
      <c r="BJ34" s="93" t="str" cm="1">
        <f t="array" ref="BJ34">IF($AG34="","",
_xlfn.IFS(
$BE34="Devis 1",
IF(ISBLANK(AR34),"",IFERROR(VALUE(TRIM(SUBSTITUTE(AR34,CHAR(160),""))),0)*IFERROR(VALUE(TRIM(SUBSTITUTE($AG34,CHAR(160),""))),0)),
$BE34="Devis 2",
IF(ISBLANK(AW34),"",IFERROR(VALUE(TRIM(SUBSTITUTE(AW34,CHAR(160),""))),0)*IFERROR(VALUE(TRIM(SUBSTITUTE($AG34,CHAR(160),""))),0)),
$BE34="Devis 3",
IF(ISBLANK(BB34),"",IFERROR(VALUE(TRIM(SUBSTITUTE(BB34,CHAR(160),""))),0)*IFERROR(VALUE(TRIM(SUBSTITUTE($AG34,CHAR(160),""))),0)),
TRUE,0
)
)</f>
        <v/>
      </c>
      <c r="BK34" s="93" t="str" cm="1">
        <f t="array" ref="BK34">IF($AG34="","",
_xlfn.IFS(
$BE34="Devis 1",
IF(ISBLANK(AS34),"",IFERROR(VALUE(TRIM(SUBSTITUTE(AS34,CHAR(160),""))),0)*IFERROR(VALUE(TRIM(SUBSTITUTE($AG34,CHAR(160),""))),0)),
$BE34="Devis 2",
IF(ISBLANK(AX34),"",IFERROR(VALUE(TRIM(SUBSTITUTE(AX34,CHAR(160),""))),0)*IFERROR(VALUE(TRIM(SUBSTITUTE($AG34,CHAR(160),""))),0)),
$BE34="Devis 3",
IF(ISBLANK(BC34),"",IFERROR(VALUE(TRIM(SUBSTITUTE(BC34,CHAR(160),""))),0)*IFERROR(VALUE(TRIM(SUBSTITUTE($AG34,CHAR(160),""))),0)),
TRUE,0
)
)</f>
        <v/>
      </c>
      <c r="BL34" s="93" t="str">
        <f t="shared" si="42"/>
        <v/>
      </c>
      <c r="BM34" s="83"/>
      <c r="BN34" s="43" t="str" cm="1">
        <f t="array" ref="BN34">IF(OR(BL34="",BI34="",BJ34="",BG34=""),"",
    _xlfn.IFS(
        (IFERROR(VALUE(TRIM(SUBSTITUTE(BL34,CHAR(160),""))),0)) &gt; (IFERROR(VALUE(TRIM(SUBSTITUTE(BI34,CHAR(160),""))),0)),
        "KO : Le montant retenu TTC est supérieur au montant raisonnable TTC. Merci de revoir la ligne de dépense ou plafonner son montant.",
        (IFERROR(VALUE(TRIM(SUBSTITUTE(BJ34,CHAR(160),""))),0)) &gt; (IFERROR(VALUE(TRIM(SUBSTITUTE(BG34,CHAR(160),""))),0)),
        "Attention : Le montant retenu HT est supérieur au montant HT raisonnable. Merci de revoir la ligne de dépense, plafonner son montant, ou justifier la reventillation HT / TVA.",
ROUND(IFERROR(VALUE(TRIM(SUBSTITUTE(BH34,CHAR(160),""))),0),2)&gt;
ROUND(IFERROR(VALUE(TRIM(SUBSTITUTE(BK34,CHAR(160),""))),0),2),
"Attention : Le montant TVA retenu est supérieur au montant TVA raisonnable. Merci de revoir la ligne de dépense, plafonner son montant, ou justifier la reventillation HT / TVA.",
ROUND(IFERROR(VALUE(TRIM(SUBSTITUTE(BJ34,CHAR(160),""))),0),2)&gt;
ROUND(IFERROR(VALUE(TRIM(SUBSTITUTE(MIN(P34,U34,Z34),CHAR(160),""))),0),2),
"Attention : Le devis retenu n'est pas le moins cher. Une justification de la part du porteur est nécessaire.",
ROUND(IFERROR(VALUE(TRIM(SUBSTITUTE(BJ34,CHAR(160),""))),0),2)=0,
"Attention : montant présenté entièrement écarté",
        (IFERROR(VALUE(TRIM(SUBSTITUTE(BL34,CHAR(160),""))),0))=0,
        "",
        (IFERROR(VALUE(TRIM(SUBSTITUTE(BI34,CHAR(160),""))),0))=(IFERROR(VALUE(TRIM(SUBSTITUTE(BL34,CHAR(160),""))),0)),
        "OK",
        (IFERROR(VALUE(TRIM(SUBSTITUTE(BI34,CHAR(160),""))),0))&gt;(IFERROR(VALUE(TRIM(SUBSTITUTE(BL34,CHAR(160),""))),0)),
        " OK : Montant instruit inférieur au montant raisonnable.",
        TRUE,
        ""
    )
)</f>
        <v/>
      </c>
      <c r="BO34" s="43" t="str" cm="1">
        <f t="array" ref="BO34">IF(OR(BL34="",AD34="",BJ34="",AB34="",BK34="",AC34=""),"",_xlfn.IFS(
ROUND(IFERROR(VALUE(TRIM(SUBSTITUTE(BL34,CHAR(160),""))),0),2)&gt;
ROUND(IFERROR(VALUE(TRIM(SUBSTITUTE(AD34,CHAR(160),""))),0),2),
"KO : Le montant retenu TTC est supérieur au montant présenté TTC. Merci de revoir la ligne de dépense ou plafonner son montant.",
ROUND(IFERROR(VALUE(TRIM(SUBSTITUTE(BJ34,CHAR(160),""))),0),2)&gt;
ROUND(IFERROR(VALUE(TRIM(SUBSTITUTE(AB34,CHAR(160),""))),0),2),
"Attention : Le montant retenu HT est supérieur au montant HT présenté. Merci de revoir la ligne de dépense, plafonner son montant, ou justifier la reventillation HT / TVA.",
ROUND(IFERROR(VALUE(TRIM(SUBSTITUTE(BK34,CHAR(160),""))),0),2)&gt;
ROUND(IFERROR(VALUE(TRIM(SUBSTITUTE(AC34,CHAR(160),""))),0),2),
"Attention : Le montant TVA retenu est supérieur au montant TVA présenté. Merci de revoir la ligne de dépense, plafonner son montant, ou justifier la reventillation HT / TVA.",
ROUND(IFERROR(VALUE(TRIM(SUBSTITUTE(AD34,CHAR(160),""))),0),2)=0,
"",
ROUND(IFERROR(VALUE(TRIM(SUBSTITUTE(BL34,CHAR(160),""))),0),2)=
ROUND(IFERROR(VALUE(TRIM(SUBSTITUTE(AD34,CHAR(160),""))),0),2),
"OK",
ROUND(IFERROR(VALUE(TRIM(SUBSTITUTE(BL34,CHAR(160),""))),0),2)=0,
"Attention : Montant présenté entièrement rejeté.",
ROUND(IFERROR(VALUE(TRIM(SUBSTITUTE(BL34,CHAR(160),""))),0),2)&lt;
ROUND(IFERROR(VALUE(TRIM(SUBSTITUTE(AD34,CHAR(160),""))),0),2),
"Attention : Montant présenté partiellement rejeté.",
TRUE,""
))</f>
        <v/>
      </c>
      <c r="BP34" s="92" t="str">
        <f t="shared" si="43"/>
        <v/>
      </c>
      <c r="BQ34" s="92" t="str">
        <f t="shared" si="44"/>
        <v/>
      </c>
      <c r="BR34" s="92" t="str">
        <f t="shared" si="45"/>
        <v/>
      </c>
    </row>
    <row r="35" spans="1:70" s="4" customFormat="1" ht="16">
      <c r="A35" s="82">
        <v>27</v>
      </c>
      <c r="B35" s="83"/>
      <c r="C35" s="84"/>
      <c r="D35" s="84"/>
      <c r="E35" s="83"/>
      <c r="F35" s="83"/>
      <c r="G35" s="83"/>
      <c r="H35" s="132"/>
      <c r="I35" s="727"/>
      <c r="J35" s="554"/>
      <c r="K35" s="735"/>
      <c r="L35" s="643"/>
      <c r="M35" s="554"/>
      <c r="N35" s="640"/>
      <c r="O35" s="641"/>
      <c r="P35" s="660" t="str">
        <f t="shared" si="9"/>
        <v/>
      </c>
      <c r="Q35" s="663"/>
      <c r="R35" s="554"/>
      <c r="S35" s="641"/>
      <c r="T35" s="641"/>
      <c r="U35" s="660" t="str">
        <f t="shared" si="10"/>
        <v/>
      </c>
      <c r="V35" s="680"/>
      <c r="W35" s="554"/>
      <c r="X35" s="641"/>
      <c r="Y35" s="641"/>
      <c r="Z35" s="721" t="str">
        <f t="shared" si="11"/>
        <v/>
      </c>
      <c r="AA35" s="87"/>
      <c r="AB35" s="88" t="str" cm="1">
        <f t="array" ref="AB35">IF((_xlfn.IFS(TRIM(SUBSTITUTE(AA35,CHAR(160),""))="Devis 1",IFERROR(VALUE(TRIM(SUBSTITUTE(N35,CHAR(160),""))),0),TRIM(SUBSTITUTE(AA35,CHAR(160),""))="Devis 2",IFERROR(VALUE(TRIM(SUBSTITUTE(S35,CHAR(160),""))),0),TRIM(SUBSTITUTE(AA35,CHAR(160),""))="Devis 3",IFERROR(VALUE(TRIM(SUBSTITUTE(X35,CHAR(160),""))),0),TRUE,0)*IFERROR(VALUE(TRIM(SUBSTITUTE(C35,CHAR(160),""))),0))=0,"",_xlfn.IFS(TRIM(SUBSTITUTE(AA35,CHAR(160),""))="Devis 1",IFERROR(VALUE(TRIM(SUBSTITUTE(N35,CHAR(160),""))),0),TRIM(SUBSTITUTE(AA35,CHAR(160),""))="Devis 2",IFERROR(VALUE(TRIM(SUBSTITUTE(S35,CHAR(160),""))),0),TRIM(SUBSTITUTE(AA35,CHAR(160),""))="Devis 3",IFERROR(VALUE(TRIM(SUBSTITUTE(X35,CHAR(160),""))),0),TRUE,0)*IFERROR(VALUE(TRIM(SUBSTITUTE(C35,CHAR(160),""))),0))</f>
        <v/>
      </c>
      <c r="AC35" s="89" t="str" cm="1">
        <f t="array" ref="AC35">IF(ROUND((_xlfn.IFS(TRIM(SUBSTITUTE(AA35,CHAR(160),""))="Devis 1",IFERROR(VALUE(TRIM(SUBSTITUTE(O35,CHAR(160),""))),0),TRIM(SUBSTITUTE(AA35,CHAR(160),""))="Devis 2",IFERROR(VALUE(TRIM(SUBSTITUTE(T35,CHAR(160),""))),0),TRIM(SUBSTITUTE(AA35,CHAR(160),""))="Devis 3",IFERROR(VALUE(TRIM(SUBSTITUTE(Y35,CHAR(160),""))),0),TRUE,0)*IFERROR(VALUE(TRIM(SUBSTITUTE(C35,CHAR(160),""))),0)),2)=0,IF(AB35&lt;&gt;"",0,""),ROUND((_xlfn.IFS(TRIM(SUBSTITUTE(AA35,CHAR(160),""))="Devis 1",IFERROR(VALUE(TRIM(SUBSTITUTE(O35,CHAR(160),""))),0),TRIM(SUBSTITUTE(AA35,CHAR(160),""))="Devis 2",IFERROR(VALUE(TRIM(SUBSTITUTE(T35,CHAR(160),""))),0),TRIM(SUBSTITUTE(AA35,CHAR(160),""))="Devis 3",IFERROR(VALUE(TRIM(SUBSTITUTE(Y35,CHAR(160),""))),0),TRUE,0)*IFERROR(VALUE(TRIM(SUBSTITUTE(C35,CHAR(160),""))),0)),2))</f>
        <v/>
      </c>
      <c r="AD35" s="90" t="str">
        <f t="shared" si="12"/>
        <v/>
      </c>
      <c r="AE35" s="91"/>
      <c r="AF35" s="148" t="str">
        <f t="shared" si="13"/>
        <v/>
      </c>
      <c r="AG35" s="148" t="str">
        <f t="shared" si="14"/>
        <v/>
      </c>
      <c r="AH35" s="148" t="str">
        <f t="shared" si="15"/>
        <v/>
      </c>
      <c r="AI35" s="148" t="str">
        <f t="shared" si="16"/>
        <v/>
      </c>
      <c r="AJ35" s="148" t="str">
        <f t="shared" si="17"/>
        <v/>
      </c>
      <c r="AK35" s="148" t="str">
        <f t="shared" si="18"/>
        <v/>
      </c>
      <c r="AL35" s="148" t="str">
        <f t="shared" si="19"/>
        <v/>
      </c>
      <c r="AM35" s="148" t="str">
        <f t="shared" si="20"/>
        <v/>
      </c>
      <c r="AN35" s="729" t="str">
        <f t="shared" si="21"/>
        <v/>
      </c>
      <c r="AO35" s="569" t="str">
        <f t="shared" si="22"/>
        <v/>
      </c>
      <c r="AP35" s="564" t="str">
        <f t="shared" si="23"/>
        <v/>
      </c>
      <c r="AQ35" s="555" t="str">
        <f t="shared" si="24"/>
        <v/>
      </c>
      <c r="AR35" s="555" t="str">
        <f t="shared" si="25"/>
        <v/>
      </c>
      <c r="AS35" s="593" t="str">
        <f t="shared" si="26"/>
        <v/>
      </c>
      <c r="AT35" s="660" t="str">
        <f t="shared" si="27"/>
        <v/>
      </c>
      <c r="AU35" s="671" t="str">
        <f t="shared" si="28"/>
        <v/>
      </c>
      <c r="AV35" s="593" t="str">
        <f t="shared" si="29"/>
        <v/>
      </c>
      <c r="AW35" s="593" t="str">
        <f t="shared" si="30"/>
        <v/>
      </c>
      <c r="AX35" s="593" t="str">
        <f t="shared" si="31"/>
        <v/>
      </c>
      <c r="AY35" s="764" t="str">
        <f t="shared" si="32"/>
        <v/>
      </c>
      <c r="AZ35" s="693" t="str">
        <f t="shared" si="33"/>
        <v/>
      </c>
      <c r="BA35" s="593" t="str">
        <f t="shared" si="34"/>
        <v/>
      </c>
      <c r="BB35" s="593" t="str">
        <f t="shared" si="35"/>
        <v/>
      </c>
      <c r="BC35" s="593" t="str">
        <f t="shared" si="36"/>
        <v/>
      </c>
      <c r="BD35" s="694" t="str">
        <f t="shared" si="37"/>
        <v/>
      </c>
      <c r="BE35" s="558" t="str">
        <f t="shared" si="38"/>
        <v/>
      </c>
      <c r="BF35" s="83"/>
      <c r="BG35" s="92" t="str">
        <f t="shared" si="39"/>
        <v/>
      </c>
      <c r="BH35" s="92" t="str">
        <f t="shared" si="40"/>
        <v/>
      </c>
      <c r="BI35" s="93" t="str">
        <f t="shared" si="41"/>
        <v/>
      </c>
      <c r="BJ35" s="93" t="str" cm="1">
        <f t="array" ref="BJ35">IF($AG35="","",
_xlfn.IFS(
$BE35="Devis 1",
IF(ISBLANK(AR35),"",IFERROR(VALUE(TRIM(SUBSTITUTE(AR35,CHAR(160),""))),0)*IFERROR(VALUE(TRIM(SUBSTITUTE($AG35,CHAR(160),""))),0)),
$BE35="Devis 2",
IF(ISBLANK(AW35),"",IFERROR(VALUE(TRIM(SUBSTITUTE(AW35,CHAR(160),""))),0)*IFERROR(VALUE(TRIM(SUBSTITUTE($AG35,CHAR(160),""))),0)),
$BE35="Devis 3",
IF(ISBLANK(BB35),"",IFERROR(VALUE(TRIM(SUBSTITUTE(BB35,CHAR(160),""))),0)*IFERROR(VALUE(TRIM(SUBSTITUTE($AG35,CHAR(160),""))),0)),
TRUE,0
)
)</f>
        <v/>
      </c>
      <c r="BK35" s="93" t="str" cm="1">
        <f t="array" ref="BK35">IF($AG35="","",
_xlfn.IFS(
$BE35="Devis 1",
IF(ISBLANK(AS35),"",IFERROR(VALUE(TRIM(SUBSTITUTE(AS35,CHAR(160),""))),0)*IFERROR(VALUE(TRIM(SUBSTITUTE($AG35,CHAR(160),""))),0)),
$BE35="Devis 2",
IF(ISBLANK(AX35),"",IFERROR(VALUE(TRIM(SUBSTITUTE(AX35,CHAR(160),""))),0)*IFERROR(VALUE(TRIM(SUBSTITUTE($AG35,CHAR(160),""))),0)),
$BE35="Devis 3",
IF(ISBLANK(BC35),"",IFERROR(VALUE(TRIM(SUBSTITUTE(BC35,CHAR(160),""))),0)*IFERROR(VALUE(TRIM(SUBSTITUTE($AG35,CHAR(160),""))),0)),
TRUE,0
)
)</f>
        <v/>
      </c>
      <c r="BL35" s="93" t="str">
        <f t="shared" si="42"/>
        <v/>
      </c>
      <c r="BM35" s="83"/>
      <c r="BN35" s="43" t="str" cm="1">
        <f t="array" ref="BN35">IF(OR(BL35="",BI35="",BJ35="",BG35=""),"",
    _xlfn.IFS(
        (IFERROR(VALUE(TRIM(SUBSTITUTE(BL35,CHAR(160),""))),0)) &gt; (IFERROR(VALUE(TRIM(SUBSTITUTE(BI35,CHAR(160),""))),0)),
        "KO : Le montant retenu TTC est supérieur au montant raisonnable TTC. Merci de revoir la ligne de dépense ou plafonner son montant.",
        (IFERROR(VALUE(TRIM(SUBSTITUTE(BJ35,CHAR(160),""))),0)) &gt; (IFERROR(VALUE(TRIM(SUBSTITUTE(BG35,CHAR(160),""))),0)),
        "Attention : Le montant retenu HT est supérieur au montant HT raisonnable. Merci de revoir la ligne de dépense, plafonner son montant, ou justifier la reventillation HT / TVA.",
ROUND(IFERROR(VALUE(TRIM(SUBSTITUTE(BH35,CHAR(160),""))),0),2)&gt;
ROUND(IFERROR(VALUE(TRIM(SUBSTITUTE(BK35,CHAR(160),""))),0),2),
"Attention : Le montant TVA retenu est supérieur au montant TVA raisonnable. Merci de revoir la ligne de dépense, plafonner son montant, ou justifier la reventillation HT / TVA.",
ROUND(IFERROR(VALUE(TRIM(SUBSTITUTE(BJ35,CHAR(160),""))),0),2)&gt;
ROUND(IFERROR(VALUE(TRIM(SUBSTITUTE(MIN(P35,U35,Z35),CHAR(160),""))),0),2),
"Attention : Le devis retenu n'est pas le moins cher. Une justification de la part du porteur est nécessaire.",
ROUND(IFERROR(VALUE(TRIM(SUBSTITUTE(BJ35,CHAR(160),""))),0),2)=0,
"Attention : montant présenté entièrement écarté",
        (IFERROR(VALUE(TRIM(SUBSTITUTE(BL35,CHAR(160),""))),0))=0,
        "",
        (IFERROR(VALUE(TRIM(SUBSTITUTE(BI35,CHAR(160),""))),0))=(IFERROR(VALUE(TRIM(SUBSTITUTE(BL35,CHAR(160),""))),0)),
        "OK",
        (IFERROR(VALUE(TRIM(SUBSTITUTE(BI35,CHAR(160),""))),0))&gt;(IFERROR(VALUE(TRIM(SUBSTITUTE(BL35,CHAR(160),""))),0)),
        " OK : Montant instruit inférieur au montant raisonnable.",
        TRUE,
        ""
    )
)</f>
        <v/>
      </c>
      <c r="BO35" s="43" t="str" cm="1">
        <f t="array" ref="BO35">IF(OR(BL35="",AD35="",BJ35="",AB35="",BK35="",AC35=""),"",_xlfn.IFS(
ROUND(IFERROR(VALUE(TRIM(SUBSTITUTE(BL35,CHAR(160),""))),0),2)&gt;
ROUND(IFERROR(VALUE(TRIM(SUBSTITUTE(AD35,CHAR(160),""))),0),2),
"KO : Le montant retenu TTC est supérieur au montant présenté TTC. Merci de revoir la ligne de dépense ou plafonner son montant.",
ROUND(IFERROR(VALUE(TRIM(SUBSTITUTE(BJ35,CHAR(160),""))),0),2)&gt;
ROUND(IFERROR(VALUE(TRIM(SUBSTITUTE(AB35,CHAR(160),""))),0),2),
"Attention : Le montant retenu HT est supérieur au montant HT présenté. Merci de revoir la ligne de dépense, plafonner son montant, ou justifier la reventillation HT / TVA.",
ROUND(IFERROR(VALUE(TRIM(SUBSTITUTE(BK35,CHAR(160),""))),0),2)&gt;
ROUND(IFERROR(VALUE(TRIM(SUBSTITUTE(AC35,CHAR(160),""))),0),2),
"Attention : Le montant TVA retenu est supérieur au montant TVA présenté. Merci de revoir la ligne de dépense, plafonner son montant, ou justifier la reventillation HT / TVA.",
ROUND(IFERROR(VALUE(TRIM(SUBSTITUTE(AD35,CHAR(160),""))),0),2)=0,
"",
ROUND(IFERROR(VALUE(TRIM(SUBSTITUTE(BL35,CHAR(160),""))),0),2)=
ROUND(IFERROR(VALUE(TRIM(SUBSTITUTE(AD35,CHAR(160),""))),0),2),
"OK",
ROUND(IFERROR(VALUE(TRIM(SUBSTITUTE(BL35,CHAR(160),""))),0),2)=0,
"Attention : Montant présenté entièrement rejeté.",
ROUND(IFERROR(VALUE(TRIM(SUBSTITUTE(BL35,CHAR(160),""))),0),2)&lt;
ROUND(IFERROR(VALUE(TRIM(SUBSTITUTE(AD35,CHAR(160),""))),0),2),
"Attention : Montant présenté partiellement rejeté.",
TRUE,""
))</f>
        <v/>
      </c>
      <c r="BP35" s="92" t="str">
        <f t="shared" si="43"/>
        <v/>
      </c>
      <c r="BQ35" s="92" t="str">
        <f t="shared" si="44"/>
        <v/>
      </c>
      <c r="BR35" s="92" t="str">
        <f t="shared" si="45"/>
        <v/>
      </c>
    </row>
    <row r="36" spans="1:70" s="4" customFormat="1" ht="16">
      <c r="A36" s="82">
        <v>28</v>
      </c>
      <c r="B36" s="83"/>
      <c r="C36" s="84"/>
      <c r="D36" s="84"/>
      <c r="E36" s="83"/>
      <c r="F36" s="83"/>
      <c r="G36" s="83"/>
      <c r="H36" s="132"/>
      <c r="I36" s="727"/>
      <c r="J36" s="554"/>
      <c r="K36" s="735"/>
      <c r="L36" s="643"/>
      <c r="M36" s="554"/>
      <c r="N36" s="640"/>
      <c r="O36" s="641"/>
      <c r="P36" s="660" t="str">
        <f t="shared" si="9"/>
        <v/>
      </c>
      <c r="Q36" s="663"/>
      <c r="R36" s="554"/>
      <c r="S36" s="641"/>
      <c r="T36" s="641"/>
      <c r="U36" s="660" t="str">
        <f t="shared" si="10"/>
        <v/>
      </c>
      <c r="V36" s="680"/>
      <c r="W36" s="554"/>
      <c r="X36" s="641"/>
      <c r="Y36" s="641"/>
      <c r="Z36" s="721" t="str">
        <f t="shared" si="11"/>
        <v/>
      </c>
      <c r="AA36" s="87"/>
      <c r="AB36" s="88" t="str" cm="1">
        <f t="array" ref="AB36">IF((_xlfn.IFS(TRIM(SUBSTITUTE(AA36,CHAR(160),""))="Devis 1",IFERROR(VALUE(TRIM(SUBSTITUTE(N36,CHAR(160),""))),0),TRIM(SUBSTITUTE(AA36,CHAR(160),""))="Devis 2",IFERROR(VALUE(TRIM(SUBSTITUTE(S36,CHAR(160),""))),0),TRIM(SUBSTITUTE(AA36,CHAR(160),""))="Devis 3",IFERROR(VALUE(TRIM(SUBSTITUTE(X36,CHAR(160),""))),0),TRUE,0)*IFERROR(VALUE(TRIM(SUBSTITUTE(C36,CHAR(160),""))),0))=0,"",_xlfn.IFS(TRIM(SUBSTITUTE(AA36,CHAR(160),""))="Devis 1",IFERROR(VALUE(TRIM(SUBSTITUTE(N36,CHAR(160),""))),0),TRIM(SUBSTITUTE(AA36,CHAR(160),""))="Devis 2",IFERROR(VALUE(TRIM(SUBSTITUTE(S36,CHAR(160),""))),0),TRIM(SUBSTITUTE(AA36,CHAR(160),""))="Devis 3",IFERROR(VALUE(TRIM(SUBSTITUTE(X36,CHAR(160),""))),0),TRUE,0)*IFERROR(VALUE(TRIM(SUBSTITUTE(C36,CHAR(160),""))),0))</f>
        <v/>
      </c>
      <c r="AC36" s="89" t="str" cm="1">
        <f t="array" ref="AC36">IF(ROUND((_xlfn.IFS(TRIM(SUBSTITUTE(AA36,CHAR(160),""))="Devis 1",IFERROR(VALUE(TRIM(SUBSTITUTE(O36,CHAR(160),""))),0),TRIM(SUBSTITUTE(AA36,CHAR(160),""))="Devis 2",IFERROR(VALUE(TRIM(SUBSTITUTE(T36,CHAR(160),""))),0),TRIM(SUBSTITUTE(AA36,CHAR(160),""))="Devis 3",IFERROR(VALUE(TRIM(SUBSTITUTE(Y36,CHAR(160),""))),0),TRUE,0)*IFERROR(VALUE(TRIM(SUBSTITUTE(C36,CHAR(160),""))),0)),2)=0,IF(AB36&lt;&gt;"",0,""),ROUND((_xlfn.IFS(TRIM(SUBSTITUTE(AA36,CHAR(160),""))="Devis 1",IFERROR(VALUE(TRIM(SUBSTITUTE(O36,CHAR(160),""))),0),TRIM(SUBSTITUTE(AA36,CHAR(160),""))="Devis 2",IFERROR(VALUE(TRIM(SUBSTITUTE(T36,CHAR(160),""))),0),TRIM(SUBSTITUTE(AA36,CHAR(160),""))="Devis 3",IFERROR(VALUE(TRIM(SUBSTITUTE(Y36,CHAR(160),""))),0),TRUE,0)*IFERROR(VALUE(TRIM(SUBSTITUTE(C36,CHAR(160),""))),0)),2))</f>
        <v/>
      </c>
      <c r="AD36" s="90" t="str">
        <f t="shared" si="12"/>
        <v/>
      </c>
      <c r="AE36" s="91"/>
      <c r="AF36" s="148" t="str">
        <f t="shared" si="13"/>
        <v/>
      </c>
      <c r="AG36" s="148" t="str">
        <f t="shared" si="14"/>
        <v/>
      </c>
      <c r="AH36" s="148" t="str">
        <f t="shared" si="15"/>
        <v/>
      </c>
      <c r="AI36" s="148" t="str">
        <f t="shared" si="16"/>
        <v/>
      </c>
      <c r="AJ36" s="148" t="str">
        <f t="shared" si="17"/>
        <v/>
      </c>
      <c r="AK36" s="148" t="str">
        <f t="shared" si="18"/>
        <v/>
      </c>
      <c r="AL36" s="148" t="str">
        <f t="shared" si="19"/>
        <v/>
      </c>
      <c r="AM36" s="148" t="str">
        <f t="shared" si="20"/>
        <v/>
      </c>
      <c r="AN36" s="729" t="str">
        <f t="shared" si="21"/>
        <v/>
      </c>
      <c r="AO36" s="569" t="str">
        <f t="shared" si="22"/>
        <v/>
      </c>
      <c r="AP36" s="564" t="str">
        <f t="shared" si="23"/>
        <v/>
      </c>
      <c r="AQ36" s="555" t="str">
        <f t="shared" si="24"/>
        <v/>
      </c>
      <c r="AR36" s="555" t="str">
        <f t="shared" si="25"/>
        <v/>
      </c>
      <c r="AS36" s="593" t="str">
        <f t="shared" si="26"/>
        <v/>
      </c>
      <c r="AT36" s="660" t="str">
        <f t="shared" si="27"/>
        <v/>
      </c>
      <c r="AU36" s="671" t="str">
        <f t="shared" si="28"/>
        <v/>
      </c>
      <c r="AV36" s="593" t="str">
        <f t="shared" si="29"/>
        <v/>
      </c>
      <c r="AW36" s="593" t="str">
        <f t="shared" si="30"/>
        <v/>
      </c>
      <c r="AX36" s="593" t="str">
        <f t="shared" si="31"/>
        <v/>
      </c>
      <c r="AY36" s="764" t="str">
        <f t="shared" si="32"/>
        <v/>
      </c>
      <c r="AZ36" s="693" t="str">
        <f t="shared" si="33"/>
        <v/>
      </c>
      <c r="BA36" s="593" t="str">
        <f t="shared" si="34"/>
        <v/>
      </c>
      <c r="BB36" s="593" t="str">
        <f t="shared" si="35"/>
        <v/>
      </c>
      <c r="BC36" s="593" t="str">
        <f t="shared" si="36"/>
        <v/>
      </c>
      <c r="BD36" s="694" t="str">
        <f t="shared" si="37"/>
        <v/>
      </c>
      <c r="BE36" s="558" t="str">
        <f t="shared" si="38"/>
        <v/>
      </c>
      <c r="BF36" s="83"/>
      <c r="BG36" s="92" t="str">
        <f t="shared" si="39"/>
        <v/>
      </c>
      <c r="BH36" s="92" t="str">
        <f t="shared" si="40"/>
        <v/>
      </c>
      <c r="BI36" s="93" t="str">
        <f t="shared" si="41"/>
        <v/>
      </c>
      <c r="BJ36" s="93" t="str" cm="1">
        <f t="array" ref="BJ36">IF($AG36="","",
_xlfn.IFS(
$BE36="Devis 1",
IF(ISBLANK(AR36),"",IFERROR(VALUE(TRIM(SUBSTITUTE(AR36,CHAR(160),""))),0)*IFERROR(VALUE(TRIM(SUBSTITUTE($AG36,CHAR(160),""))),0)),
$BE36="Devis 2",
IF(ISBLANK(AW36),"",IFERROR(VALUE(TRIM(SUBSTITUTE(AW36,CHAR(160),""))),0)*IFERROR(VALUE(TRIM(SUBSTITUTE($AG36,CHAR(160),""))),0)),
$BE36="Devis 3",
IF(ISBLANK(BB36),"",IFERROR(VALUE(TRIM(SUBSTITUTE(BB36,CHAR(160),""))),0)*IFERROR(VALUE(TRIM(SUBSTITUTE($AG36,CHAR(160),""))),0)),
TRUE,0
)
)</f>
        <v/>
      </c>
      <c r="BK36" s="93" t="str" cm="1">
        <f t="array" ref="BK36">IF($AG36="","",
_xlfn.IFS(
$BE36="Devis 1",
IF(ISBLANK(AS36),"",IFERROR(VALUE(TRIM(SUBSTITUTE(AS36,CHAR(160),""))),0)*IFERROR(VALUE(TRIM(SUBSTITUTE($AG36,CHAR(160),""))),0)),
$BE36="Devis 2",
IF(ISBLANK(AX36),"",IFERROR(VALUE(TRIM(SUBSTITUTE(AX36,CHAR(160),""))),0)*IFERROR(VALUE(TRIM(SUBSTITUTE($AG36,CHAR(160),""))),0)),
$BE36="Devis 3",
IF(ISBLANK(BC36),"",IFERROR(VALUE(TRIM(SUBSTITUTE(BC36,CHAR(160),""))),0)*IFERROR(VALUE(TRIM(SUBSTITUTE($AG36,CHAR(160),""))),0)),
TRUE,0
)
)</f>
        <v/>
      </c>
      <c r="BL36" s="93" t="str">
        <f t="shared" si="42"/>
        <v/>
      </c>
      <c r="BM36" s="83"/>
      <c r="BN36" s="43" t="str" cm="1">
        <f t="array" ref="BN36">IF(OR(BL36="",BI36="",BJ36="",BG36=""),"",
    _xlfn.IFS(
        (IFERROR(VALUE(TRIM(SUBSTITUTE(BL36,CHAR(160),""))),0)) &gt; (IFERROR(VALUE(TRIM(SUBSTITUTE(BI36,CHAR(160),""))),0)),
        "KO : Le montant retenu TTC est supérieur au montant raisonnable TTC. Merci de revoir la ligne de dépense ou plafonner son montant.",
        (IFERROR(VALUE(TRIM(SUBSTITUTE(BJ36,CHAR(160),""))),0)) &gt; (IFERROR(VALUE(TRIM(SUBSTITUTE(BG36,CHAR(160),""))),0)),
        "Attention : Le montant retenu HT est supérieur au montant HT raisonnable. Merci de revoir la ligne de dépense, plafonner son montant, ou justifier la reventillation HT / TVA.",
ROUND(IFERROR(VALUE(TRIM(SUBSTITUTE(BH36,CHAR(160),""))),0),2)&gt;
ROUND(IFERROR(VALUE(TRIM(SUBSTITUTE(BK36,CHAR(160),""))),0),2),
"Attention : Le montant TVA retenu est supérieur au montant TVA raisonnable. Merci de revoir la ligne de dépense, plafonner son montant, ou justifier la reventillation HT / TVA.",
ROUND(IFERROR(VALUE(TRIM(SUBSTITUTE(BJ36,CHAR(160),""))),0),2)&gt;
ROUND(IFERROR(VALUE(TRIM(SUBSTITUTE(MIN(P36,U36,Z36),CHAR(160),""))),0),2),
"Attention : Le devis retenu n'est pas le moins cher. Une justification de la part du porteur est nécessaire.",
ROUND(IFERROR(VALUE(TRIM(SUBSTITUTE(BJ36,CHAR(160),""))),0),2)=0,
"Attention : montant présenté entièrement écarté",
        (IFERROR(VALUE(TRIM(SUBSTITUTE(BL36,CHAR(160),""))),0))=0,
        "",
        (IFERROR(VALUE(TRIM(SUBSTITUTE(BI36,CHAR(160),""))),0))=(IFERROR(VALUE(TRIM(SUBSTITUTE(BL36,CHAR(160),""))),0)),
        "OK",
        (IFERROR(VALUE(TRIM(SUBSTITUTE(BI36,CHAR(160),""))),0))&gt;(IFERROR(VALUE(TRIM(SUBSTITUTE(BL36,CHAR(160),""))),0)),
        " OK : Montant instruit inférieur au montant raisonnable.",
        TRUE,
        ""
    )
)</f>
        <v/>
      </c>
      <c r="BO36" s="43" t="str" cm="1">
        <f t="array" ref="BO36">IF(OR(BL36="",AD36="",BJ36="",AB36="",BK36="",AC36=""),"",_xlfn.IFS(
ROUND(IFERROR(VALUE(TRIM(SUBSTITUTE(BL36,CHAR(160),""))),0),2)&gt;
ROUND(IFERROR(VALUE(TRIM(SUBSTITUTE(AD36,CHAR(160),""))),0),2),
"KO : Le montant retenu TTC est supérieur au montant présenté TTC. Merci de revoir la ligne de dépense ou plafonner son montant.",
ROUND(IFERROR(VALUE(TRIM(SUBSTITUTE(BJ36,CHAR(160),""))),0),2)&gt;
ROUND(IFERROR(VALUE(TRIM(SUBSTITUTE(AB36,CHAR(160),""))),0),2),
"Attention : Le montant retenu HT est supérieur au montant HT présenté. Merci de revoir la ligne de dépense, plafonner son montant, ou justifier la reventillation HT / TVA.",
ROUND(IFERROR(VALUE(TRIM(SUBSTITUTE(BK36,CHAR(160),""))),0),2)&gt;
ROUND(IFERROR(VALUE(TRIM(SUBSTITUTE(AC36,CHAR(160),""))),0),2),
"Attention : Le montant TVA retenu est supérieur au montant TVA présenté. Merci de revoir la ligne de dépense, plafonner son montant, ou justifier la reventillation HT / TVA.",
ROUND(IFERROR(VALUE(TRIM(SUBSTITUTE(AD36,CHAR(160),""))),0),2)=0,
"",
ROUND(IFERROR(VALUE(TRIM(SUBSTITUTE(BL36,CHAR(160),""))),0),2)=
ROUND(IFERROR(VALUE(TRIM(SUBSTITUTE(AD36,CHAR(160),""))),0),2),
"OK",
ROUND(IFERROR(VALUE(TRIM(SUBSTITUTE(BL36,CHAR(160),""))),0),2)=0,
"Attention : Montant présenté entièrement rejeté.",
ROUND(IFERROR(VALUE(TRIM(SUBSTITUTE(BL36,CHAR(160),""))),0),2)&lt;
ROUND(IFERROR(VALUE(TRIM(SUBSTITUTE(AD36,CHAR(160),""))),0),2),
"Attention : Montant présenté partiellement rejeté.",
TRUE,""
))</f>
        <v/>
      </c>
      <c r="BP36" s="92" t="str">
        <f t="shared" si="43"/>
        <v/>
      </c>
      <c r="BQ36" s="92" t="str">
        <f t="shared" si="44"/>
        <v/>
      </c>
      <c r="BR36" s="92" t="str">
        <f t="shared" si="45"/>
        <v/>
      </c>
    </row>
    <row r="37" spans="1:70" s="4" customFormat="1" ht="16">
      <c r="A37" s="82">
        <v>29</v>
      </c>
      <c r="B37" s="83"/>
      <c r="C37" s="84"/>
      <c r="D37" s="84"/>
      <c r="E37" s="83"/>
      <c r="F37" s="83"/>
      <c r="G37" s="83"/>
      <c r="H37" s="132"/>
      <c r="I37" s="727"/>
      <c r="J37" s="554"/>
      <c r="K37" s="735"/>
      <c r="L37" s="643"/>
      <c r="M37" s="554"/>
      <c r="N37" s="640"/>
      <c r="O37" s="641"/>
      <c r="P37" s="660" t="str">
        <f t="shared" si="9"/>
        <v/>
      </c>
      <c r="Q37" s="663"/>
      <c r="R37" s="554"/>
      <c r="S37" s="641"/>
      <c r="T37" s="641"/>
      <c r="U37" s="660" t="str">
        <f t="shared" si="10"/>
        <v/>
      </c>
      <c r="V37" s="680"/>
      <c r="W37" s="554"/>
      <c r="X37" s="641"/>
      <c r="Y37" s="641"/>
      <c r="Z37" s="721" t="str">
        <f t="shared" si="11"/>
        <v/>
      </c>
      <c r="AA37" s="87"/>
      <c r="AB37" s="88" t="str" cm="1">
        <f t="array" ref="AB37">IF((_xlfn.IFS(TRIM(SUBSTITUTE(AA37,CHAR(160),""))="Devis 1",IFERROR(VALUE(TRIM(SUBSTITUTE(N37,CHAR(160),""))),0),TRIM(SUBSTITUTE(AA37,CHAR(160),""))="Devis 2",IFERROR(VALUE(TRIM(SUBSTITUTE(S37,CHAR(160),""))),0),TRIM(SUBSTITUTE(AA37,CHAR(160),""))="Devis 3",IFERROR(VALUE(TRIM(SUBSTITUTE(X37,CHAR(160),""))),0),TRUE,0)*IFERROR(VALUE(TRIM(SUBSTITUTE(C37,CHAR(160),""))),0))=0,"",_xlfn.IFS(TRIM(SUBSTITUTE(AA37,CHAR(160),""))="Devis 1",IFERROR(VALUE(TRIM(SUBSTITUTE(N37,CHAR(160),""))),0),TRIM(SUBSTITUTE(AA37,CHAR(160),""))="Devis 2",IFERROR(VALUE(TRIM(SUBSTITUTE(S37,CHAR(160),""))),0),TRIM(SUBSTITUTE(AA37,CHAR(160),""))="Devis 3",IFERROR(VALUE(TRIM(SUBSTITUTE(X37,CHAR(160),""))),0),TRUE,0)*IFERROR(VALUE(TRIM(SUBSTITUTE(C37,CHAR(160),""))),0))</f>
        <v/>
      </c>
      <c r="AC37" s="89" t="str" cm="1">
        <f t="array" ref="AC37">IF(ROUND((_xlfn.IFS(TRIM(SUBSTITUTE(AA37,CHAR(160),""))="Devis 1",IFERROR(VALUE(TRIM(SUBSTITUTE(O37,CHAR(160),""))),0),TRIM(SUBSTITUTE(AA37,CHAR(160),""))="Devis 2",IFERROR(VALUE(TRIM(SUBSTITUTE(T37,CHAR(160),""))),0),TRIM(SUBSTITUTE(AA37,CHAR(160),""))="Devis 3",IFERROR(VALUE(TRIM(SUBSTITUTE(Y37,CHAR(160),""))),0),TRUE,0)*IFERROR(VALUE(TRIM(SUBSTITUTE(C37,CHAR(160),""))),0)),2)=0,IF(AB37&lt;&gt;"",0,""),ROUND((_xlfn.IFS(TRIM(SUBSTITUTE(AA37,CHAR(160),""))="Devis 1",IFERROR(VALUE(TRIM(SUBSTITUTE(O37,CHAR(160),""))),0),TRIM(SUBSTITUTE(AA37,CHAR(160),""))="Devis 2",IFERROR(VALUE(TRIM(SUBSTITUTE(T37,CHAR(160),""))),0),TRIM(SUBSTITUTE(AA37,CHAR(160),""))="Devis 3",IFERROR(VALUE(TRIM(SUBSTITUTE(Y37,CHAR(160),""))),0),TRUE,0)*IFERROR(VALUE(TRIM(SUBSTITUTE(C37,CHAR(160),""))),0)),2))</f>
        <v/>
      </c>
      <c r="AD37" s="90" t="str">
        <f t="shared" si="12"/>
        <v/>
      </c>
      <c r="AE37" s="91"/>
      <c r="AF37" s="148" t="str">
        <f t="shared" si="13"/>
        <v/>
      </c>
      <c r="AG37" s="148" t="str">
        <f t="shared" si="14"/>
        <v/>
      </c>
      <c r="AH37" s="148" t="str">
        <f t="shared" si="15"/>
        <v/>
      </c>
      <c r="AI37" s="148" t="str">
        <f t="shared" si="16"/>
        <v/>
      </c>
      <c r="AJ37" s="148" t="str">
        <f t="shared" si="17"/>
        <v/>
      </c>
      <c r="AK37" s="148" t="str">
        <f t="shared" si="18"/>
        <v/>
      </c>
      <c r="AL37" s="148" t="str">
        <f t="shared" si="19"/>
        <v/>
      </c>
      <c r="AM37" s="148" t="str">
        <f t="shared" si="20"/>
        <v/>
      </c>
      <c r="AN37" s="729" t="str">
        <f t="shared" si="21"/>
        <v/>
      </c>
      <c r="AO37" s="569" t="str">
        <f t="shared" si="22"/>
        <v/>
      </c>
      <c r="AP37" s="564" t="str">
        <f t="shared" si="23"/>
        <v/>
      </c>
      <c r="AQ37" s="555" t="str">
        <f t="shared" si="24"/>
        <v/>
      </c>
      <c r="AR37" s="555" t="str">
        <f t="shared" si="25"/>
        <v/>
      </c>
      <c r="AS37" s="593" t="str">
        <f t="shared" si="26"/>
        <v/>
      </c>
      <c r="AT37" s="660" t="str">
        <f t="shared" si="27"/>
        <v/>
      </c>
      <c r="AU37" s="671" t="str">
        <f t="shared" si="28"/>
        <v/>
      </c>
      <c r="AV37" s="593" t="str">
        <f t="shared" si="29"/>
        <v/>
      </c>
      <c r="AW37" s="593" t="str">
        <f t="shared" si="30"/>
        <v/>
      </c>
      <c r="AX37" s="593" t="str">
        <f t="shared" si="31"/>
        <v/>
      </c>
      <c r="AY37" s="764" t="str">
        <f t="shared" si="32"/>
        <v/>
      </c>
      <c r="AZ37" s="693" t="str">
        <f t="shared" si="33"/>
        <v/>
      </c>
      <c r="BA37" s="593" t="str">
        <f t="shared" si="34"/>
        <v/>
      </c>
      <c r="BB37" s="593" t="str">
        <f t="shared" si="35"/>
        <v/>
      </c>
      <c r="BC37" s="593" t="str">
        <f t="shared" si="36"/>
        <v/>
      </c>
      <c r="BD37" s="694" t="str">
        <f t="shared" si="37"/>
        <v/>
      </c>
      <c r="BE37" s="558" t="str">
        <f t="shared" si="38"/>
        <v/>
      </c>
      <c r="BF37" s="83"/>
      <c r="BG37" s="92" t="str">
        <f t="shared" si="39"/>
        <v/>
      </c>
      <c r="BH37" s="92" t="str">
        <f t="shared" si="40"/>
        <v/>
      </c>
      <c r="BI37" s="93" t="str">
        <f t="shared" si="41"/>
        <v/>
      </c>
      <c r="BJ37" s="93" t="str" cm="1">
        <f t="array" ref="BJ37">IF($AG37="","",
_xlfn.IFS(
$BE37="Devis 1",
IF(ISBLANK(AR37),"",IFERROR(VALUE(TRIM(SUBSTITUTE(AR37,CHAR(160),""))),0)*IFERROR(VALUE(TRIM(SUBSTITUTE($AG37,CHAR(160),""))),0)),
$BE37="Devis 2",
IF(ISBLANK(AW37),"",IFERROR(VALUE(TRIM(SUBSTITUTE(AW37,CHAR(160),""))),0)*IFERROR(VALUE(TRIM(SUBSTITUTE($AG37,CHAR(160),""))),0)),
$BE37="Devis 3",
IF(ISBLANK(BB37),"",IFERROR(VALUE(TRIM(SUBSTITUTE(BB37,CHAR(160),""))),0)*IFERROR(VALUE(TRIM(SUBSTITUTE($AG37,CHAR(160),""))),0)),
TRUE,0
)
)</f>
        <v/>
      </c>
      <c r="BK37" s="93" t="str" cm="1">
        <f t="array" ref="BK37">IF($AG37="","",
_xlfn.IFS(
$BE37="Devis 1",
IF(ISBLANK(AS37),"",IFERROR(VALUE(TRIM(SUBSTITUTE(AS37,CHAR(160),""))),0)*IFERROR(VALUE(TRIM(SUBSTITUTE($AG37,CHAR(160),""))),0)),
$BE37="Devis 2",
IF(ISBLANK(AX37),"",IFERROR(VALUE(TRIM(SUBSTITUTE(AX37,CHAR(160),""))),0)*IFERROR(VALUE(TRIM(SUBSTITUTE($AG37,CHAR(160),""))),0)),
$BE37="Devis 3",
IF(ISBLANK(BC37),"",IFERROR(VALUE(TRIM(SUBSTITUTE(BC37,CHAR(160),""))),0)*IFERROR(VALUE(TRIM(SUBSTITUTE($AG37,CHAR(160),""))),0)),
TRUE,0
)
)</f>
        <v/>
      </c>
      <c r="BL37" s="93" t="str">
        <f t="shared" si="42"/>
        <v/>
      </c>
      <c r="BM37" s="83"/>
      <c r="BN37" s="43" t="str" cm="1">
        <f t="array" ref="BN37">IF(OR(BL37="",BI37="",BJ37="",BG37=""),"",
    _xlfn.IFS(
        (IFERROR(VALUE(TRIM(SUBSTITUTE(BL37,CHAR(160),""))),0)) &gt; (IFERROR(VALUE(TRIM(SUBSTITUTE(BI37,CHAR(160),""))),0)),
        "KO : Le montant retenu TTC est supérieur au montant raisonnable TTC. Merci de revoir la ligne de dépense ou plafonner son montant.",
        (IFERROR(VALUE(TRIM(SUBSTITUTE(BJ37,CHAR(160),""))),0)) &gt; (IFERROR(VALUE(TRIM(SUBSTITUTE(BG37,CHAR(160),""))),0)),
        "Attention : Le montant retenu HT est supérieur au montant HT raisonnable. Merci de revoir la ligne de dépense, plafonner son montant, ou justifier la reventillation HT / TVA.",
ROUND(IFERROR(VALUE(TRIM(SUBSTITUTE(BH37,CHAR(160),""))),0),2)&gt;
ROUND(IFERROR(VALUE(TRIM(SUBSTITUTE(BK37,CHAR(160),""))),0),2),
"Attention : Le montant TVA retenu est supérieur au montant TVA raisonnable. Merci de revoir la ligne de dépense, plafonner son montant, ou justifier la reventillation HT / TVA.",
ROUND(IFERROR(VALUE(TRIM(SUBSTITUTE(BJ37,CHAR(160),""))),0),2)&gt;
ROUND(IFERROR(VALUE(TRIM(SUBSTITUTE(MIN(P37,U37,Z37),CHAR(160),""))),0),2),
"Attention : Le devis retenu n'est pas le moins cher. Une justification de la part du porteur est nécessaire.",
ROUND(IFERROR(VALUE(TRIM(SUBSTITUTE(BJ37,CHAR(160),""))),0),2)=0,
"Attention : montant présenté entièrement écarté",
        (IFERROR(VALUE(TRIM(SUBSTITUTE(BL37,CHAR(160),""))),0))=0,
        "",
        (IFERROR(VALUE(TRIM(SUBSTITUTE(BI37,CHAR(160),""))),0))=(IFERROR(VALUE(TRIM(SUBSTITUTE(BL37,CHAR(160),""))),0)),
        "OK",
        (IFERROR(VALUE(TRIM(SUBSTITUTE(BI37,CHAR(160),""))),0))&gt;(IFERROR(VALUE(TRIM(SUBSTITUTE(BL37,CHAR(160),""))),0)),
        " OK : Montant instruit inférieur au montant raisonnable.",
        TRUE,
        ""
    )
)</f>
        <v/>
      </c>
      <c r="BO37" s="43" t="str" cm="1">
        <f t="array" ref="BO37">IF(OR(BL37="",AD37="",BJ37="",AB37="",BK37="",AC37=""),"",_xlfn.IFS(
ROUND(IFERROR(VALUE(TRIM(SUBSTITUTE(BL37,CHAR(160),""))),0),2)&gt;
ROUND(IFERROR(VALUE(TRIM(SUBSTITUTE(AD37,CHAR(160),""))),0),2),
"KO : Le montant retenu TTC est supérieur au montant présenté TTC. Merci de revoir la ligne de dépense ou plafonner son montant.",
ROUND(IFERROR(VALUE(TRIM(SUBSTITUTE(BJ37,CHAR(160),""))),0),2)&gt;
ROUND(IFERROR(VALUE(TRIM(SUBSTITUTE(AB37,CHAR(160),""))),0),2),
"Attention : Le montant retenu HT est supérieur au montant HT présenté. Merci de revoir la ligne de dépense, plafonner son montant, ou justifier la reventillation HT / TVA.",
ROUND(IFERROR(VALUE(TRIM(SUBSTITUTE(BK37,CHAR(160),""))),0),2)&gt;
ROUND(IFERROR(VALUE(TRIM(SUBSTITUTE(AC37,CHAR(160),""))),0),2),
"Attention : Le montant TVA retenu est supérieur au montant TVA présenté. Merci de revoir la ligne de dépense, plafonner son montant, ou justifier la reventillation HT / TVA.",
ROUND(IFERROR(VALUE(TRIM(SUBSTITUTE(AD37,CHAR(160),""))),0),2)=0,
"",
ROUND(IFERROR(VALUE(TRIM(SUBSTITUTE(BL37,CHAR(160),""))),0),2)=
ROUND(IFERROR(VALUE(TRIM(SUBSTITUTE(AD37,CHAR(160),""))),0),2),
"OK",
ROUND(IFERROR(VALUE(TRIM(SUBSTITUTE(BL37,CHAR(160),""))),0),2)=0,
"Attention : Montant présenté entièrement rejeté.",
ROUND(IFERROR(VALUE(TRIM(SUBSTITUTE(BL37,CHAR(160),""))),0),2)&lt;
ROUND(IFERROR(VALUE(TRIM(SUBSTITUTE(AD37,CHAR(160),""))),0),2),
"Attention : Montant présenté partiellement rejeté.",
TRUE,""
))</f>
        <v/>
      </c>
      <c r="BP37" s="92" t="str">
        <f t="shared" si="43"/>
        <v/>
      </c>
      <c r="BQ37" s="92" t="str">
        <f t="shared" si="44"/>
        <v/>
      </c>
      <c r="BR37" s="92" t="str">
        <f t="shared" si="45"/>
        <v/>
      </c>
    </row>
    <row r="38" spans="1:70" s="4" customFormat="1" ht="16">
      <c r="A38" s="82">
        <v>30</v>
      </c>
      <c r="B38" s="83"/>
      <c r="C38" s="84"/>
      <c r="D38" s="84"/>
      <c r="E38" s="83"/>
      <c r="F38" s="83"/>
      <c r="G38" s="83"/>
      <c r="H38" s="132"/>
      <c r="I38" s="727"/>
      <c r="J38" s="554"/>
      <c r="K38" s="735"/>
      <c r="L38" s="643"/>
      <c r="M38" s="554"/>
      <c r="N38" s="640"/>
      <c r="O38" s="641"/>
      <c r="P38" s="660" t="str">
        <f t="shared" si="9"/>
        <v/>
      </c>
      <c r="Q38" s="663"/>
      <c r="R38" s="554"/>
      <c r="S38" s="641"/>
      <c r="T38" s="641"/>
      <c r="U38" s="660" t="str">
        <f t="shared" si="10"/>
        <v/>
      </c>
      <c r="V38" s="680"/>
      <c r="W38" s="554"/>
      <c r="X38" s="641"/>
      <c r="Y38" s="641"/>
      <c r="Z38" s="721" t="str">
        <f t="shared" si="11"/>
        <v/>
      </c>
      <c r="AA38" s="87"/>
      <c r="AB38" s="88" t="str" cm="1">
        <f t="array" ref="AB38">IF((_xlfn.IFS(TRIM(SUBSTITUTE(AA38,CHAR(160),""))="Devis 1",IFERROR(VALUE(TRIM(SUBSTITUTE(N38,CHAR(160),""))),0),TRIM(SUBSTITUTE(AA38,CHAR(160),""))="Devis 2",IFERROR(VALUE(TRIM(SUBSTITUTE(S38,CHAR(160),""))),0),TRIM(SUBSTITUTE(AA38,CHAR(160),""))="Devis 3",IFERROR(VALUE(TRIM(SUBSTITUTE(X38,CHAR(160),""))),0),TRUE,0)*IFERROR(VALUE(TRIM(SUBSTITUTE(C38,CHAR(160),""))),0))=0,"",_xlfn.IFS(TRIM(SUBSTITUTE(AA38,CHAR(160),""))="Devis 1",IFERROR(VALUE(TRIM(SUBSTITUTE(N38,CHAR(160),""))),0),TRIM(SUBSTITUTE(AA38,CHAR(160),""))="Devis 2",IFERROR(VALUE(TRIM(SUBSTITUTE(S38,CHAR(160),""))),0),TRIM(SUBSTITUTE(AA38,CHAR(160),""))="Devis 3",IFERROR(VALUE(TRIM(SUBSTITUTE(X38,CHAR(160),""))),0),TRUE,0)*IFERROR(VALUE(TRIM(SUBSTITUTE(C38,CHAR(160),""))),0))</f>
        <v/>
      </c>
      <c r="AC38" s="89" t="str" cm="1">
        <f t="array" ref="AC38">IF(ROUND((_xlfn.IFS(TRIM(SUBSTITUTE(AA38,CHAR(160),""))="Devis 1",IFERROR(VALUE(TRIM(SUBSTITUTE(O38,CHAR(160),""))),0),TRIM(SUBSTITUTE(AA38,CHAR(160),""))="Devis 2",IFERROR(VALUE(TRIM(SUBSTITUTE(T38,CHAR(160),""))),0),TRIM(SUBSTITUTE(AA38,CHAR(160),""))="Devis 3",IFERROR(VALUE(TRIM(SUBSTITUTE(Y38,CHAR(160),""))),0),TRUE,0)*IFERROR(VALUE(TRIM(SUBSTITUTE(C38,CHAR(160),""))),0)),2)=0,IF(AB38&lt;&gt;"",0,""),ROUND((_xlfn.IFS(TRIM(SUBSTITUTE(AA38,CHAR(160),""))="Devis 1",IFERROR(VALUE(TRIM(SUBSTITUTE(O38,CHAR(160),""))),0),TRIM(SUBSTITUTE(AA38,CHAR(160),""))="Devis 2",IFERROR(VALUE(TRIM(SUBSTITUTE(T38,CHAR(160),""))),0),TRIM(SUBSTITUTE(AA38,CHAR(160),""))="Devis 3",IFERROR(VALUE(TRIM(SUBSTITUTE(Y38,CHAR(160),""))),0),TRUE,0)*IFERROR(VALUE(TRIM(SUBSTITUTE(C38,CHAR(160),""))),0)),2))</f>
        <v/>
      </c>
      <c r="AD38" s="90" t="str">
        <f t="shared" si="12"/>
        <v/>
      </c>
      <c r="AE38" s="91"/>
      <c r="AF38" s="148" t="str">
        <f t="shared" si="13"/>
        <v/>
      </c>
      <c r="AG38" s="148" t="str">
        <f t="shared" si="14"/>
        <v/>
      </c>
      <c r="AH38" s="148" t="str">
        <f t="shared" si="15"/>
        <v/>
      </c>
      <c r="AI38" s="148" t="str">
        <f t="shared" si="16"/>
        <v/>
      </c>
      <c r="AJ38" s="148" t="str">
        <f t="shared" si="17"/>
        <v/>
      </c>
      <c r="AK38" s="148" t="str">
        <f t="shared" si="18"/>
        <v/>
      </c>
      <c r="AL38" s="148" t="str">
        <f t="shared" si="19"/>
        <v/>
      </c>
      <c r="AM38" s="148" t="str">
        <f t="shared" si="20"/>
        <v/>
      </c>
      <c r="AN38" s="729" t="str">
        <f t="shared" si="21"/>
        <v/>
      </c>
      <c r="AO38" s="569" t="str">
        <f t="shared" si="22"/>
        <v/>
      </c>
      <c r="AP38" s="564" t="str">
        <f t="shared" si="23"/>
        <v/>
      </c>
      <c r="AQ38" s="555" t="str">
        <f t="shared" si="24"/>
        <v/>
      </c>
      <c r="AR38" s="555" t="str">
        <f t="shared" si="25"/>
        <v/>
      </c>
      <c r="AS38" s="593" t="str">
        <f t="shared" si="26"/>
        <v/>
      </c>
      <c r="AT38" s="660" t="str">
        <f t="shared" si="27"/>
        <v/>
      </c>
      <c r="AU38" s="671" t="str">
        <f t="shared" si="28"/>
        <v/>
      </c>
      <c r="AV38" s="593" t="str">
        <f t="shared" si="29"/>
        <v/>
      </c>
      <c r="AW38" s="593" t="str">
        <f t="shared" si="30"/>
        <v/>
      </c>
      <c r="AX38" s="593" t="str">
        <f t="shared" si="31"/>
        <v/>
      </c>
      <c r="AY38" s="764" t="str">
        <f t="shared" si="32"/>
        <v/>
      </c>
      <c r="AZ38" s="693" t="str">
        <f t="shared" si="33"/>
        <v/>
      </c>
      <c r="BA38" s="593" t="str">
        <f t="shared" si="34"/>
        <v/>
      </c>
      <c r="BB38" s="593" t="str">
        <f t="shared" si="35"/>
        <v/>
      </c>
      <c r="BC38" s="593" t="str">
        <f t="shared" si="36"/>
        <v/>
      </c>
      <c r="BD38" s="694" t="str">
        <f t="shared" si="37"/>
        <v/>
      </c>
      <c r="BE38" s="558" t="str">
        <f t="shared" si="38"/>
        <v/>
      </c>
      <c r="BF38" s="83"/>
      <c r="BG38" s="92" t="str">
        <f t="shared" si="39"/>
        <v/>
      </c>
      <c r="BH38" s="92" t="str">
        <f t="shared" si="40"/>
        <v/>
      </c>
      <c r="BI38" s="93" t="str">
        <f t="shared" si="41"/>
        <v/>
      </c>
      <c r="BJ38" s="93" t="str" cm="1">
        <f t="array" ref="BJ38">IF($AG38="","",
_xlfn.IFS(
$BE38="Devis 1",
IF(ISBLANK(AR38),"",IFERROR(VALUE(TRIM(SUBSTITUTE(AR38,CHAR(160),""))),0)*IFERROR(VALUE(TRIM(SUBSTITUTE($AG38,CHAR(160),""))),0)),
$BE38="Devis 2",
IF(ISBLANK(AW38),"",IFERROR(VALUE(TRIM(SUBSTITUTE(AW38,CHAR(160),""))),0)*IFERROR(VALUE(TRIM(SUBSTITUTE($AG38,CHAR(160),""))),0)),
$BE38="Devis 3",
IF(ISBLANK(BB38),"",IFERROR(VALUE(TRIM(SUBSTITUTE(BB38,CHAR(160),""))),0)*IFERROR(VALUE(TRIM(SUBSTITUTE($AG38,CHAR(160),""))),0)),
TRUE,0
)
)</f>
        <v/>
      </c>
      <c r="BK38" s="93" t="str" cm="1">
        <f t="array" ref="BK38">IF($AG38="","",
_xlfn.IFS(
$BE38="Devis 1",
IF(ISBLANK(AS38),"",IFERROR(VALUE(TRIM(SUBSTITUTE(AS38,CHAR(160),""))),0)*IFERROR(VALUE(TRIM(SUBSTITUTE($AG38,CHAR(160),""))),0)),
$BE38="Devis 2",
IF(ISBLANK(AX38),"",IFERROR(VALUE(TRIM(SUBSTITUTE(AX38,CHAR(160),""))),0)*IFERROR(VALUE(TRIM(SUBSTITUTE($AG38,CHAR(160),""))),0)),
$BE38="Devis 3",
IF(ISBLANK(BC38),"",IFERROR(VALUE(TRIM(SUBSTITUTE(BC38,CHAR(160),""))),0)*IFERROR(VALUE(TRIM(SUBSTITUTE($AG38,CHAR(160),""))),0)),
TRUE,0
)
)</f>
        <v/>
      </c>
      <c r="BL38" s="93" t="str">
        <f t="shared" si="42"/>
        <v/>
      </c>
      <c r="BM38" s="83"/>
      <c r="BN38" s="43" t="str" cm="1">
        <f t="array" ref="BN38">IF(OR(BL38="",BI38="",BJ38="",BG38=""),"",
    _xlfn.IFS(
        (IFERROR(VALUE(TRIM(SUBSTITUTE(BL38,CHAR(160),""))),0)) &gt; (IFERROR(VALUE(TRIM(SUBSTITUTE(BI38,CHAR(160),""))),0)),
        "KO : Le montant retenu TTC est supérieur au montant raisonnable TTC. Merci de revoir la ligne de dépense ou plafonner son montant.",
        (IFERROR(VALUE(TRIM(SUBSTITUTE(BJ38,CHAR(160),""))),0)) &gt; (IFERROR(VALUE(TRIM(SUBSTITUTE(BG38,CHAR(160),""))),0)),
        "Attention : Le montant retenu HT est supérieur au montant HT raisonnable. Merci de revoir la ligne de dépense, plafonner son montant, ou justifier la reventillation HT / TVA.",
ROUND(IFERROR(VALUE(TRIM(SUBSTITUTE(BH38,CHAR(160),""))),0),2)&gt;
ROUND(IFERROR(VALUE(TRIM(SUBSTITUTE(BK38,CHAR(160),""))),0),2),
"Attention : Le montant TVA retenu est supérieur au montant TVA raisonnable. Merci de revoir la ligne de dépense, plafonner son montant, ou justifier la reventillation HT / TVA.",
ROUND(IFERROR(VALUE(TRIM(SUBSTITUTE(BJ38,CHAR(160),""))),0),2)&gt;
ROUND(IFERROR(VALUE(TRIM(SUBSTITUTE(MIN(P38,U38,Z38),CHAR(160),""))),0),2),
"Attention : Le devis retenu n'est pas le moins cher. Une justification de la part du porteur est nécessaire.",
ROUND(IFERROR(VALUE(TRIM(SUBSTITUTE(BJ38,CHAR(160),""))),0),2)=0,
"Attention : montant présenté entièrement écarté",
        (IFERROR(VALUE(TRIM(SUBSTITUTE(BL38,CHAR(160),""))),0))=0,
        "",
        (IFERROR(VALUE(TRIM(SUBSTITUTE(BI38,CHAR(160),""))),0))=(IFERROR(VALUE(TRIM(SUBSTITUTE(BL38,CHAR(160),""))),0)),
        "OK",
        (IFERROR(VALUE(TRIM(SUBSTITUTE(BI38,CHAR(160),""))),0))&gt;(IFERROR(VALUE(TRIM(SUBSTITUTE(BL38,CHAR(160),""))),0)),
        " OK : Montant instruit inférieur au montant raisonnable.",
        TRUE,
        ""
    )
)</f>
        <v/>
      </c>
      <c r="BO38" s="43" t="str" cm="1">
        <f t="array" ref="BO38">IF(OR(BL38="",AD38="",BJ38="",AB38="",BK38="",AC38=""),"",_xlfn.IFS(
ROUND(IFERROR(VALUE(TRIM(SUBSTITUTE(BL38,CHAR(160),""))),0),2)&gt;
ROUND(IFERROR(VALUE(TRIM(SUBSTITUTE(AD38,CHAR(160),""))),0),2),
"KO : Le montant retenu TTC est supérieur au montant présenté TTC. Merci de revoir la ligne de dépense ou plafonner son montant.",
ROUND(IFERROR(VALUE(TRIM(SUBSTITUTE(BJ38,CHAR(160),""))),0),2)&gt;
ROUND(IFERROR(VALUE(TRIM(SUBSTITUTE(AB38,CHAR(160),""))),0),2),
"Attention : Le montant retenu HT est supérieur au montant HT présenté. Merci de revoir la ligne de dépense, plafonner son montant, ou justifier la reventillation HT / TVA.",
ROUND(IFERROR(VALUE(TRIM(SUBSTITUTE(BK38,CHAR(160),""))),0),2)&gt;
ROUND(IFERROR(VALUE(TRIM(SUBSTITUTE(AC38,CHAR(160),""))),0),2),
"Attention : Le montant TVA retenu est supérieur au montant TVA présenté. Merci de revoir la ligne de dépense, plafonner son montant, ou justifier la reventillation HT / TVA.",
ROUND(IFERROR(VALUE(TRIM(SUBSTITUTE(AD38,CHAR(160),""))),0),2)=0,
"",
ROUND(IFERROR(VALUE(TRIM(SUBSTITUTE(BL38,CHAR(160),""))),0),2)=
ROUND(IFERROR(VALUE(TRIM(SUBSTITUTE(AD38,CHAR(160),""))),0),2),
"OK",
ROUND(IFERROR(VALUE(TRIM(SUBSTITUTE(BL38,CHAR(160),""))),0),2)=0,
"Attention : Montant présenté entièrement rejeté.",
ROUND(IFERROR(VALUE(TRIM(SUBSTITUTE(BL38,CHAR(160),""))),0),2)&lt;
ROUND(IFERROR(VALUE(TRIM(SUBSTITUTE(AD38,CHAR(160),""))),0),2),
"Attention : Montant présenté partiellement rejeté.",
TRUE,""
))</f>
        <v/>
      </c>
      <c r="BP38" s="92" t="str">
        <f t="shared" si="43"/>
        <v/>
      </c>
      <c r="BQ38" s="92" t="str">
        <f t="shared" si="44"/>
        <v/>
      </c>
      <c r="BR38" s="92" t="str">
        <f t="shared" si="45"/>
        <v/>
      </c>
    </row>
    <row r="39" spans="1:70" s="4" customFormat="1" ht="16">
      <c r="A39" s="82">
        <v>31</v>
      </c>
      <c r="B39" s="83"/>
      <c r="C39" s="84"/>
      <c r="D39" s="84"/>
      <c r="E39" s="83"/>
      <c r="F39" s="83"/>
      <c r="G39" s="83"/>
      <c r="H39" s="132"/>
      <c r="I39" s="727"/>
      <c r="J39" s="554"/>
      <c r="K39" s="735"/>
      <c r="L39" s="643"/>
      <c r="M39" s="554"/>
      <c r="N39" s="640"/>
      <c r="O39" s="641"/>
      <c r="P39" s="660" t="str">
        <f t="shared" si="9"/>
        <v/>
      </c>
      <c r="Q39" s="663"/>
      <c r="R39" s="554"/>
      <c r="S39" s="641"/>
      <c r="T39" s="641"/>
      <c r="U39" s="660" t="str">
        <f t="shared" si="10"/>
        <v/>
      </c>
      <c r="V39" s="680"/>
      <c r="W39" s="554"/>
      <c r="X39" s="641"/>
      <c r="Y39" s="641"/>
      <c r="Z39" s="721" t="str">
        <f t="shared" si="11"/>
        <v/>
      </c>
      <c r="AA39" s="87"/>
      <c r="AB39" s="88" t="str" cm="1">
        <f t="array" ref="AB39">IF((_xlfn.IFS(TRIM(SUBSTITUTE(AA39,CHAR(160),""))="Devis 1",IFERROR(VALUE(TRIM(SUBSTITUTE(N39,CHAR(160),""))),0),TRIM(SUBSTITUTE(AA39,CHAR(160),""))="Devis 2",IFERROR(VALUE(TRIM(SUBSTITUTE(S39,CHAR(160),""))),0),TRIM(SUBSTITUTE(AA39,CHAR(160),""))="Devis 3",IFERROR(VALUE(TRIM(SUBSTITUTE(X39,CHAR(160),""))),0),TRUE,0)*IFERROR(VALUE(TRIM(SUBSTITUTE(C39,CHAR(160),""))),0))=0,"",_xlfn.IFS(TRIM(SUBSTITUTE(AA39,CHAR(160),""))="Devis 1",IFERROR(VALUE(TRIM(SUBSTITUTE(N39,CHAR(160),""))),0),TRIM(SUBSTITUTE(AA39,CHAR(160),""))="Devis 2",IFERROR(VALUE(TRIM(SUBSTITUTE(S39,CHAR(160),""))),0),TRIM(SUBSTITUTE(AA39,CHAR(160),""))="Devis 3",IFERROR(VALUE(TRIM(SUBSTITUTE(X39,CHAR(160),""))),0),TRUE,0)*IFERROR(VALUE(TRIM(SUBSTITUTE(C39,CHAR(160),""))),0))</f>
        <v/>
      </c>
      <c r="AC39" s="89" t="str" cm="1">
        <f t="array" ref="AC39">IF(ROUND((_xlfn.IFS(TRIM(SUBSTITUTE(AA39,CHAR(160),""))="Devis 1",IFERROR(VALUE(TRIM(SUBSTITUTE(O39,CHAR(160),""))),0),TRIM(SUBSTITUTE(AA39,CHAR(160),""))="Devis 2",IFERROR(VALUE(TRIM(SUBSTITUTE(T39,CHAR(160),""))),0),TRIM(SUBSTITUTE(AA39,CHAR(160),""))="Devis 3",IFERROR(VALUE(TRIM(SUBSTITUTE(Y39,CHAR(160),""))),0),TRUE,0)*IFERROR(VALUE(TRIM(SUBSTITUTE(C39,CHAR(160),""))),0)),2)=0,IF(AB39&lt;&gt;"",0,""),ROUND((_xlfn.IFS(TRIM(SUBSTITUTE(AA39,CHAR(160),""))="Devis 1",IFERROR(VALUE(TRIM(SUBSTITUTE(O39,CHAR(160),""))),0),TRIM(SUBSTITUTE(AA39,CHAR(160),""))="Devis 2",IFERROR(VALUE(TRIM(SUBSTITUTE(T39,CHAR(160),""))),0),TRIM(SUBSTITUTE(AA39,CHAR(160),""))="Devis 3",IFERROR(VALUE(TRIM(SUBSTITUTE(Y39,CHAR(160),""))),0),TRUE,0)*IFERROR(VALUE(TRIM(SUBSTITUTE(C39,CHAR(160),""))),0)),2))</f>
        <v/>
      </c>
      <c r="AD39" s="90" t="str">
        <f t="shared" si="12"/>
        <v/>
      </c>
      <c r="AE39" s="91"/>
      <c r="AF39" s="148" t="str">
        <f t="shared" si="13"/>
        <v/>
      </c>
      <c r="AG39" s="148" t="str">
        <f t="shared" si="14"/>
        <v/>
      </c>
      <c r="AH39" s="148" t="str">
        <f t="shared" si="15"/>
        <v/>
      </c>
      <c r="AI39" s="148" t="str">
        <f t="shared" si="16"/>
        <v/>
      </c>
      <c r="AJ39" s="148" t="str">
        <f t="shared" si="17"/>
        <v/>
      </c>
      <c r="AK39" s="148" t="str">
        <f t="shared" si="18"/>
        <v/>
      </c>
      <c r="AL39" s="148" t="str">
        <f t="shared" si="19"/>
        <v/>
      </c>
      <c r="AM39" s="148" t="str">
        <f t="shared" si="20"/>
        <v/>
      </c>
      <c r="AN39" s="729" t="str">
        <f t="shared" si="21"/>
        <v/>
      </c>
      <c r="AO39" s="569" t="str">
        <f t="shared" si="22"/>
        <v/>
      </c>
      <c r="AP39" s="564" t="str">
        <f t="shared" si="23"/>
        <v/>
      </c>
      <c r="AQ39" s="555" t="str">
        <f t="shared" si="24"/>
        <v/>
      </c>
      <c r="AR39" s="555" t="str">
        <f t="shared" si="25"/>
        <v/>
      </c>
      <c r="AS39" s="593" t="str">
        <f t="shared" si="26"/>
        <v/>
      </c>
      <c r="AT39" s="660" t="str">
        <f t="shared" si="27"/>
        <v/>
      </c>
      <c r="AU39" s="671" t="str">
        <f t="shared" si="28"/>
        <v/>
      </c>
      <c r="AV39" s="593" t="str">
        <f t="shared" si="29"/>
        <v/>
      </c>
      <c r="AW39" s="593" t="str">
        <f t="shared" si="30"/>
        <v/>
      </c>
      <c r="AX39" s="593" t="str">
        <f t="shared" si="31"/>
        <v/>
      </c>
      <c r="AY39" s="764" t="str">
        <f t="shared" si="32"/>
        <v/>
      </c>
      <c r="AZ39" s="693" t="str">
        <f t="shared" si="33"/>
        <v/>
      </c>
      <c r="BA39" s="593" t="str">
        <f t="shared" si="34"/>
        <v/>
      </c>
      <c r="BB39" s="593" t="str">
        <f t="shared" si="35"/>
        <v/>
      </c>
      <c r="BC39" s="593" t="str">
        <f t="shared" si="36"/>
        <v/>
      </c>
      <c r="BD39" s="694" t="str">
        <f t="shared" si="37"/>
        <v/>
      </c>
      <c r="BE39" s="558" t="str">
        <f t="shared" si="38"/>
        <v/>
      </c>
      <c r="BF39" s="83"/>
      <c r="BG39" s="92" t="str">
        <f t="shared" si="39"/>
        <v/>
      </c>
      <c r="BH39" s="92" t="str">
        <f t="shared" si="40"/>
        <v/>
      </c>
      <c r="BI39" s="93" t="str">
        <f t="shared" si="41"/>
        <v/>
      </c>
      <c r="BJ39" s="93" t="str" cm="1">
        <f t="array" ref="BJ39">IF($AG39="","",
_xlfn.IFS(
$BE39="Devis 1",
IF(ISBLANK(AR39),"",IFERROR(VALUE(TRIM(SUBSTITUTE(AR39,CHAR(160),""))),0)*IFERROR(VALUE(TRIM(SUBSTITUTE($AG39,CHAR(160),""))),0)),
$BE39="Devis 2",
IF(ISBLANK(AW39),"",IFERROR(VALUE(TRIM(SUBSTITUTE(AW39,CHAR(160),""))),0)*IFERROR(VALUE(TRIM(SUBSTITUTE($AG39,CHAR(160),""))),0)),
$BE39="Devis 3",
IF(ISBLANK(BB39),"",IFERROR(VALUE(TRIM(SUBSTITUTE(BB39,CHAR(160),""))),0)*IFERROR(VALUE(TRIM(SUBSTITUTE($AG39,CHAR(160),""))),0)),
TRUE,0
)
)</f>
        <v/>
      </c>
      <c r="BK39" s="93" t="str" cm="1">
        <f t="array" ref="BK39">IF($AG39="","",
_xlfn.IFS(
$BE39="Devis 1",
IF(ISBLANK(AS39),"",IFERROR(VALUE(TRIM(SUBSTITUTE(AS39,CHAR(160),""))),0)*IFERROR(VALUE(TRIM(SUBSTITUTE($AG39,CHAR(160),""))),0)),
$BE39="Devis 2",
IF(ISBLANK(AX39),"",IFERROR(VALUE(TRIM(SUBSTITUTE(AX39,CHAR(160),""))),0)*IFERROR(VALUE(TRIM(SUBSTITUTE($AG39,CHAR(160),""))),0)),
$BE39="Devis 3",
IF(ISBLANK(BC39),"",IFERROR(VALUE(TRIM(SUBSTITUTE(BC39,CHAR(160),""))),0)*IFERROR(VALUE(TRIM(SUBSTITUTE($AG39,CHAR(160),""))),0)),
TRUE,0
)
)</f>
        <v/>
      </c>
      <c r="BL39" s="93" t="str">
        <f t="shared" si="42"/>
        <v/>
      </c>
      <c r="BM39" s="83"/>
      <c r="BN39" s="43" t="str" cm="1">
        <f t="array" ref="BN39">IF(OR(BL39="",BI39="",BJ39="",BG39=""),"",
    _xlfn.IFS(
        (IFERROR(VALUE(TRIM(SUBSTITUTE(BL39,CHAR(160),""))),0)) &gt; (IFERROR(VALUE(TRIM(SUBSTITUTE(BI39,CHAR(160),""))),0)),
        "KO : Le montant retenu TTC est supérieur au montant raisonnable TTC. Merci de revoir la ligne de dépense ou plafonner son montant.",
        (IFERROR(VALUE(TRIM(SUBSTITUTE(BJ39,CHAR(160),""))),0)) &gt; (IFERROR(VALUE(TRIM(SUBSTITUTE(BG39,CHAR(160),""))),0)),
        "Attention : Le montant retenu HT est supérieur au montant HT raisonnable. Merci de revoir la ligne de dépense, plafonner son montant, ou justifier la reventillation HT / TVA.",
ROUND(IFERROR(VALUE(TRIM(SUBSTITUTE(BH39,CHAR(160),""))),0),2)&gt;
ROUND(IFERROR(VALUE(TRIM(SUBSTITUTE(BK39,CHAR(160),""))),0),2),
"Attention : Le montant TVA retenu est supérieur au montant TVA raisonnable. Merci de revoir la ligne de dépense, plafonner son montant, ou justifier la reventillation HT / TVA.",
ROUND(IFERROR(VALUE(TRIM(SUBSTITUTE(BJ39,CHAR(160),""))),0),2)&gt;
ROUND(IFERROR(VALUE(TRIM(SUBSTITUTE(MIN(P39,U39,Z39),CHAR(160),""))),0),2),
"Attention : Le devis retenu n'est pas le moins cher. Une justification de la part du porteur est nécessaire.",
ROUND(IFERROR(VALUE(TRIM(SUBSTITUTE(BJ39,CHAR(160),""))),0),2)=0,
"Attention : montant présenté entièrement écarté",
        (IFERROR(VALUE(TRIM(SUBSTITUTE(BL39,CHAR(160),""))),0))=0,
        "",
        (IFERROR(VALUE(TRIM(SUBSTITUTE(BI39,CHAR(160),""))),0))=(IFERROR(VALUE(TRIM(SUBSTITUTE(BL39,CHAR(160),""))),0)),
        "OK",
        (IFERROR(VALUE(TRIM(SUBSTITUTE(BI39,CHAR(160),""))),0))&gt;(IFERROR(VALUE(TRIM(SUBSTITUTE(BL39,CHAR(160),""))),0)),
        " OK : Montant instruit inférieur au montant raisonnable.",
        TRUE,
        ""
    )
)</f>
        <v/>
      </c>
      <c r="BO39" s="43" t="str" cm="1">
        <f t="array" ref="BO39">IF(OR(BL39="",AD39="",BJ39="",AB39="",BK39="",AC39=""),"",_xlfn.IFS(
ROUND(IFERROR(VALUE(TRIM(SUBSTITUTE(BL39,CHAR(160),""))),0),2)&gt;
ROUND(IFERROR(VALUE(TRIM(SUBSTITUTE(AD39,CHAR(160),""))),0),2),
"KO : Le montant retenu TTC est supérieur au montant présenté TTC. Merci de revoir la ligne de dépense ou plafonner son montant.",
ROUND(IFERROR(VALUE(TRIM(SUBSTITUTE(BJ39,CHAR(160),""))),0),2)&gt;
ROUND(IFERROR(VALUE(TRIM(SUBSTITUTE(AB39,CHAR(160),""))),0),2),
"Attention : Le montant retenu HT est supérieur au montant HT présenté. Merci de revoir la ligne de dépense, plafonner son montant, ou justifier la reventillation HT / TVA.",
ROUND(IFERROR(VALUE(TRIM(SUBSTITUTE(BK39,CHAR(160),""))),0),2)&gt;
ROUND(IFERROR(VALUE(TRIM(SUBSTITUTE(AC39,CHAR(160),""))),0),2),
"Attention : Le montant TVA retenu est supérieur au montant TVA présenté. Merci de revoir la ligne de dépense, plafonner son montant, ou justifier la reventillation HT / TVA.",
ROUND(IFERROR(VALUE(TRIM(SUBSTITUTE(AD39,CHAR(160),""))),0),2)=0,
"",
ROUND(IFERROR(VALUE(TRIM(SUBSTITUTE(BL39,CHAR(160),""))),0),2)=
ROUND(IFERROR(VALUE(TRIM(SUBSTITUTE(AD39,CHAR(160),""))),0),2),
"OK",
ROUND(IFERROR(VALUE(TRIM(SUBSTITUTE(BL39,CHAR(160),""))),0),2)=0,
"Attention : Montant présenté entièrement rejeté.",
ROUND(IFERROR(VALUE(TRIM(SUBSTITUTE(BL39,CHAR(160),""))),0),2)&lt;
ROUND(IFERROR(VALUE(TRIM(SUBSTITUTE(AD39,CHAR(160),""))),0),2),
"Attention : Montant présenté partiellement rejeté.",
TRUE,""
))</f>
        <v/>
      </c>
      <c r="BP39" s="92" t="str">
        <f t="shared" si="43"/>
        <v/>
      </c>
      <c r="BQ39" s="92" t="str">
        <f t="shared" si="44"/>
        <v/>
      </c>
      <c r="BR39" s="92" t="str">
        <f t="shared" si="45"/>
        <v/>
      </c>
    </row>
    <row r="40" spans="1:70" s="4" customFormat="1" ht="16">
      <c r="A40" s="82">
        <v>32</v>
      </c>
      <c r="B40" s="83"/>
      <c r="C40" s="84"/>
      <c r="D40" s="84"/>
      <c r="E40" s="83"/>
      <c r="F40" s="83"/>
      <c r="G40" s="83"/>
      <c r="H40" s="132"/>
      <c r="I40" s="727"/>
      <c r="J40" s="554"/>
      <c r="K40" s="735"/>
      <c r="L40" s="643"/>
      <c r="M40" s="554"/>
      <c r="N40" s="640"/>
      <c r="O40" s="641"/>
      <c r="P40" s="660" t="str">
        <f t="shared" si="9"/>
        <v/>
      </c>
      <c r="Q40" s="663"/>
      <c r="R40" s="554"/>
      <c r="S40" s="641"/>
      <c r="T40" s="641"/>
      <c r="U40" s="660" t="str">
        <f t="shared" si="10"/>
        <v/>
      </c>
      <c r="V40" s="680"/>
      <c r="W40" s="554"/>
      <c r="X40" s="641"/>
      <c r="Y40" s="641"/>
      <c r="Z40" s="721" t="str">
        <f t="shared" si="11"/>
        <v/>
      </c>
      <c r="AA40" s="87"/>
      <c r="AB40" s="88" t="str" cm="1">
        <f t="array" ref="AB40">IF((_xlfn.IFS(TRIM(SUBSTITUTE(AA40,CHAR(160),""))="Devis 1",IFERROR(VALUE(TRIM(SUBSTITUTE(N40,CHAR(160),""))),0),TRIM(SUBSTITUTE(AA40,CHAR(160),""))="Devis 2",IFERROR(VALUE(TRIM(SUBSTITUTE(S40,CHAR(160),""))),0),TRIM(SUBSTITUTE(AA40,CHAR(160),""))="Devis 3",IFERROR(VALUE(TRIM(SUBSTITUTE(X40,CHAR(160),""))),0),TRUE,0)*IFERROR(VALUE(TRIM(SUBSTITUTE(C40,CHAR(160),""))),0))=0,"",_xlfn.IFS(TRIM(SUBSTITUTE(AA40,CHAR(160),""))="Devis 1",IFERROR(VALUE(TRIM(SUBSTITUTE(N40,CHAR(160),""))),0),TRIM(SUBSTITUTE(AA40,CHAR(160),""))="Devis 2",IFERROR(VALUE(TRIM(SUBSTITUTE(S40,CHAR(160),""))),0),TRIM(SUBSTITUTE(AA40,CHAR(160),""))="Devis 3",IFERROR(VALUE(TRIM(SUBSTITUTE(X40,CHAR(160),""))),0),TRUE,0)*IFERROR(VALUE(TRIM(SUBSTITUTE(C40,CHAR(160),""))),0))</f>
        <v/>
      </c>
      <c r="AC40" s="89" t="str" cm="1">
        <f t="array" ref="AC40">IF(ROUND((_xlfn.IFS(TRIM(SUBSTITUTE(AA40,CHAR(160),""))="Devis 1",IFERROR(VALUE(TRIM(SUBSTITUTE(O40,CHAR(160),""))),0),TRIM(SUBSTITUTE(AA40,CHAR(160),""))="Devis 2",IFERROR(VALUE(TRIM(SUBSTITUTE(T40,CHAR(160),""))),0),TRIM(SUBSTITUTE(AA40,CHAR(160),""))="Devis 3",IFERROR(VALUE(TRIM(SUBSTITUTE(Y40,CHAR(160),""))),0),TRUE,0)*IFERROR(VALUE(TRIM(SUBSTITUTE(C40,CHAR(160),""))),0)),2)=0,IF(AB40&lt;&gt;"",0,""),ROUND((_xlfn.IFS(TRIM(SUBSTITUTE(AA40,CHAR(160),""))="Devis 1",IFERROR(VALUE(TRIM(SUBSTITUTE(O40,CHAR(160),""))),0),TRIM(SUBSTITUTE(AA40,CHAR(160),""))="Devis 2",IFERROR(VALUE(TRIM(SUBSTITUTE(T40,CHAR(160),""))),0),TRIM(SUBSTITUTE(AA40,CHAR(160),""))="Devis 3",IFERROR(VALUE(TRIM(SUBSTITUTE(Y40,CHAR(160),""))),0),TRUE,0)*IFERROR(VALUE(TRIM(SUBSTITUTE(C40,CHAR(160),""))),0)),2))</f>
        <v/>
      </c>
      <c r="AD40" s="90" t="str">
        <f t="shared" si="12"/>
        <v/>
      </c>
      <c r="AE40" s="91"/>
      <c r="AF40" s="148" t="str">
        <f t="shared" si="13"/>
        <v/>
      </c>
      <c r="AG40" s="148" t="str">
        <f t="shared" si="14"/>
        <v/>
      </c>
      <c r="AH40" s="148" t="str">
        <f t="shared" si="15"/>
        <v/>
      </c>
      <c r="AI40" s="148" t="str">
        <f t="shared" si="16"/>
        <v/>
      </c>
      <c r="AJ40" s="148" t="str">
        <f t="shared" si="17"/>
        <v/>
      </c>
      <c r="AK40" s="148" t="str">
        <f t="shared" si="18"/>
        <v/>
      </c>
      <c r="AL40" s="148" t="str">
        <f t="shared" si="19"/>
        <v/>
      </c>
      <c r="AM40" s="148" t="str">
        <f t="shared" si="20"/>
        <v/>
      </c>
      <c r="AN40" s="729" t="str">
        <f t="shared" si="21"/>
        <v/>
      </c>
      <c r="AO40" s="569" t="str">
        <f t="shared" si="22"/>
        <v/>
      </c>
      <c r="AP40" s="564" t="str">
        <f t="shared" si="23"/>
        <v/>
      </c>
      <c r="AQ40" s="555" t="str">
        <f t="shared" si="24"/>
        <v/>
      </c>
      <c r="AR40" s="555" t="str">
        <f t="shared" si="25"/>
        <v/>
      </c>
      <c r="AS40" s="593" t="str">
        <f t="shared" si="26"/>
        <v/>
      </c>
      <c r="AT40" s="660" t="str">
        <f t="shared" si="27"/>
        <v/>
      </c>
      <c r="AU40" s="671" t="str">
        <f t="shared" si="28"/>
        <v/>
      </c>
      <c r="AV40" s="593" t="str">
        <f t="shared" si="29"/>
        <v/>
      </c>
      <c r="AW40" s="593" t="str">
        <f t="shared" si="30"/>
        <v/>
      </c>
      <c r="AX40" s="593" t="str">
        <f t="shared" si="31"/>
        <v/>
      </c>
      <c r="AY40" s="764" t="str">
        <f t="shared" si="32"/>
        <v/>
      </c>
      <c r="AZ40" s="693" t="str">
        <f t="shared" si="33"/>
        <v/>
      </c>
      <c r="BA40" s="593" t="str">
        <f t="shared" si="34"/>
        <v/>
      </c>
      <c r="BB40" s="593" t="str">
        <f t="shared" si="35"/>
        <v/>
      </c>
      <c r="BC40" s="593" t="str">
        <f t="shared" si="36"/>
        <v/>
      </c>
      <c r="BD40" s="694" t="str">
        <f t="shared" si="37"/>
        <v/>
      </c>
      <c r="BE40" s="558" t="str">
        <f t="shared" si="38"/>
        <v/>
      </c>
      <c r="BF40" s="83"/>
      <c r="BG40" s="92" t="str">
        <f t="shared" si="39"/>
        <v/>
      </c>
      <c r="BH40" s="92" t="str">
        <f t="shared" si="40"/>
        <v/>
      </c>
      <c r="BI40" s="93" t="str">
        <f t="shared" si="41"/>
        <v/>
      </c>
      <c r="BJ40" s="93" t="str" cm="1">
        <f t="array" ref="BJ40">IF($AG40="","",
_xlfn.IFS(
$BE40="Devis 1",
IF(ISBLANK(AR40),"",IFERROR(VALUE(TRIM(SUBSTITUTE(AR40,CHAR(160),""))),0)*IFERROR(VALUE(TRIM(SUBSTITUTE($AG40,CHAR(160),""))),0)),
$BE40="Devis 2",
IF(ISBLANK(AW40),"",IFERROR(VALUE(TRIM(SUBSTITUTE(AW40,CHAR(160),""))),0)*IFERROR(VALUE(TRIM(SUBSTITUTE($AG40,CHAR(160),""))),0)),
$BE40="Devis 3",
IF(ISBLANK(BB40),"",IFERROR(VALUE(TRIM(SUBSTITUTE(BB40,CHAR(160),""))),0)*IFERROR(VALUE(TRIM(SUBSTITUTE($AG40,CHAR(160),""))),0)),
TRUE,0
)
)</f>
        <v/>
      </c>
      <c r="BK40" s="93" t="str" cm="1">
        <f t="array" ref="BK40">IF($AG40="","",
_xlfn.IFS(
$BE40="Devis 1",
IF(ISBLANK(AS40),"",IFERROR(VALUE(TRIM(SUBSTITUTE(AS40,CHAR(160),""))),0)*IFERROR(VALUE(TRIM(SUBSTITUTE($AG40,CHAR(160),""))),0)),
$BE40="Devis 2",
IF(ISBLANK(AX40),"",IFERROR(VALUE(TRIM(SUBSTITUTE(AX40,CHAR(160),""))),0)*IFERROR(VALUE(TRIM(SUBSTITUTE($AG40,CHAR(160),""))),0)),
$BE40="Devis 3",
IF(ISBLANK(BC40),"",IFERROR(VALUE(TRIM(SUBSTITUTE(BC40,CHAR(160),""))),0)*IFERROR(VALUE(TRIM(SUBSTITUTE($AG40,CHAR(160),""))),0)),
TRUE,0
)
)</f>
        <v/>
      </c>
      <c r="BL40" s="93" t="str">
        <f t="shared" si="42"/>
        <v/>
      </c>
      <c r="BM40" s="83"/>
      <c r="BN40" s="43" t="str" cm="1">
        <f t="array" ref="BN40">IF(OR(BL40="",BI40="",BJ40="",BG40=""),"",
    _xlfn.IFS(
        (IFERROR(VALUE(TRIM(SUBSTITUTE(BL40,CHAR(160),""))),0)) &gt; (IFERROR(VALUE(TRIM(SUBSTITUTE(BI40,CHAR(160),""))),0)),
        "KO : Le montant retenu TTC est supérieur au montant raisonnable TTC. Merci de revoir la ligne de dépense ou plafonner son montant.",
        (IFERROR(VALUE(TRIM(SUBSTITUTE(BJ40,CHAR(160),""))),0)) &gt; (IFERROR(VALUE(TRIM(SUBSTITUTE(BG40,CHAR(160),""))),0)),
        "Attention : Le montant retenu HT est supérieur au montant HT raisonnable. Merci de revoir la ligne de dépense, plafonner son montant, ou justifier la reventillation HT / TVA.",
ROUND(IFERROR(VALUE(TRIM(SUBSTITUTE(BH40,CHAR(160),""))),0),2)&gt;
ROUND(IFERROR(VALUE(TRIM(SUBSTITUTE(BK40,CHAR(160),""))),0),2),
"Attention : Le montant TVA retenu est supérieur au montant TVA raisonnable. Merci de revoir la ligne de dépense, plafonner son montant, ou justifier la reventillation HT / TVA.",
ROUND(IFERROR(VALUE(TRIM(SUBSTITUTE(BJ40,CHAR(160),""))),0),2)&gt;
ROUND(IFERROR(VALUE(TRIM(SUBSTITUTE(MIN(P40,U40,Z40),CHAR(160),""))),0),2),
"Attention : Le devis retenu n'est pas le moins cher. Une justification de la part du porteur est nécessaire.",
ROUND(IFERROR(VALUE(TRIM(SUBSTITUTE(BJ40,CHAR(160),""))),0),2)=0,
"Attention : montant présenté entièrement écarté",
        (IFERROR(VALUE(TRIM(SUBSTITUTE(BL40,CHAR(160),""))),0))=0,
        "",
        (IFERROR(VALUE(TRIM(SUBSTITUTE(BI40,CHAR(160),""))),0))=(IFERROR(VALUE(TRIM(SUBSTITUTE(BL40,CHAR(160),""))),0)),
        "OK",
        (IFERROR(VALUE(TRIM(SUBSTITUTE(BI40,CHAR(160),""))),0))&gt;(IFERROR(VALUE(TRIM(SUBSTITUTE(BL40,CHAR(160),""))),0)),
        " OK : Montant instruit inférieur au montant raisonnable.",
        TRUE,
        ""
    )
)</f>
        <v/>
      </c>
      <c r="BO40" s="43" t="str" cm="1">
        <f t="array" ref="BO40">IF(OR(BL40="",AD40="",BJ40="",AB40="",BK40="",AC40=""),"",_xlfn.IFS(
ROUND(IFERROR(VALUE(TRIM(SUBSTITUTE(BL40,CHAR(160),""))),0),2)&gt;
ROUND(IFERROR(VALUE(TRIM(SUBSTITUTE(AD40,CHAR(160),""))),0),2),
"KO : Le montant retenu TTC est supérieur au montant présenté TTC. Merci de revoir la ligne de dépense ou plafonner son montant.",
ROUND(IFERROR(VALUE(TRIM(SUBSTITUTE(BJ40,CHAR(160),""))),0),2)&gt;
ROUND(IFERROR(VALUE(TRIM(SUBSTITUTE(AB40,CHAR(160),""))),0),2),
"Attention : Le montant retenu HT est supérieur au montant HT présenté. Merci de revoir la ligne de dépense, plafonner son montant, ou justifier la reventillation HT / TVA.",
ROUND(IFERROR(VALUE(TRIM(SUBSTITUTE(BK40,CHAR(160),""))),0),2)&gt;
ROUND(IFERROR(VALUE(TRIM(SUBSTITUTE(AC40,CHAR(160),""))),0),2),
"Attention : Le montant TVA retenu est supérieur au montant TVA présenté. Merci de revoir la ligne de dépense, plafonner son montant, ou justifier la reventillation HT / TVA.",
ROUND(IFERROR(VALUE(TRIM(SUBSTITUTE(AD40,CHAR(160),""))),0),2)=0,
"",
ROUND(IFERROR(VALUE(TRIM(SUBSTITUTE(BL40,CHAR(160),""))),0),2)=
ROUND(IFERROR(VALUE(TRIM(SUBSTITUTE(AD40,CHAR(160),""))),0),2),
"OK",
ROUND(IFERROR(VALUE(TRIM(SUBSTITUTE(BL40,CHAR(160),""))),0),2)=0,
"Attention : Montant présenté entièrement rejeté.",
ROUND(IFERROR(VALUE(TRIM(SUBSTITUTE(BL40,CHAR(160),""))),0),2)&lt;
ROUND(IFERROR(VALUE(TRIM(SUBSTITUTE(AD40,CHAR(160),""))),0),2),
"Attention : Montant présenté partiellement rejeté.",
TRUE,""
))</f>
        <v/>
      </c>
      <c r="BP40" s="92" t="str">
        <f t="shared" si="43"/>
        <v/>
      </c>
      <c r="BQ40" s="92" t="str">
        <f t="shared" si="44"/>
        <v/>
      </c>
      <c r="BR40" s="92" t="str">
        <f t="shared" si="45"/>
        <v/>
      </c>
    </row>
    <row r="41" spans="1:70" s="4" customFormat="1" ht="16">
      <c r="A41" s="82">
        <v>33</v>
      </c>
      <c r="B41" s="83"/>
      <c r="C41" s="84"/>
      <c r="D41" s="84"/>
      <c r="E41" s="83"/>
      <c r="F41" s="83"/>
      <c r="G41" s="83"/>
      <c r="H41" s="132"/>
      <c r="I41" s="727"/>
      <c r="J41" s="554"/>
      <c r="K41" s="735"/>
      <c r="L41" s="643"/>
      <c r="M41" s="554"/>
      <c r="N41" s="640"/>
      <c r="O41" s="641"/>
      <c r="P41" s="660" t="str">
        <f t="shared" si="9"/>
        <v/>
      </c>
      <c r="Q41" s="663"/>
      <c r="R41" s="554"/>
      <c r="S41" s="641"/>
      <c r="T41" s="641"/>
      <c r="U41" s="660" t="str">
        <f t="shared" si="10"/>
        <v/>
      </c>
      <c r="V41" s="680"/>
      <c r="W41" s="554"/>
      <c r="X41" s="641"/>
      <c r="Y41" s="641"/>
      <c r="Z41" s="721" t="str">
        <f t="shared" si="11"/>
        <v/>
      </c>
      <c r="AA41" s="87"/>
      <c r="AB41" s="88" t="str" cm="1">
        <f t="array" ref="AB41">IF((_xlfn.IFS(TRIM(SUBSTITUTE(AA41,CHAR(160),""))="Devis 1",IFERROR(VALUE(TRIM(SUBSTITUTE(N41,CHAR(160),""))),0),TRIM(SUBSTITUTE(AA41,CHAR(160),""))="Devis 2",IFERROR(VALUE(TRIM(SUBSTITUTE(S41,CHAR(160),""))),0),TRIM(SUBSTITUTE(AA41,CHAR(160),""))="Devis 3",IFERROR(VALUE(TRIM(SUBSTITUTE(X41,CHAR(160),""))),0),TRUE,0)*IFERROR(VALUE(TRIM(SUBSTITUTE(C41,CHAR(160),""))),0))=0,"",_xlfn.IFS(TRIM(SUBSTITUTE(AA41,CHAR(160),""))="Devis 1",IFERROR(VALUE(TRIM(SUBSTITUTE(N41,CHAR(160),""))),0),TRIM(SUBSTITUTE(AA41,CHAR(160),""))="Devis 2",IFERROR(VALUE(TRIM(SUBSTITUTE(S41,CHAR(160),""))),0),TRIM(SUBSTITUTE(AA41,CHAR(160),""))="Devis 3",IFERROR(VALUE(TRIM(SUBSTITUTE(X41,CHAR(160),""))),0),TRUE,0)*IFERROR(VALUE(TRIM(SUBSTITUTE(C41,CHAR(160),""))),0))</f>
        <v/>
      </c>
      <c r="AC41" s="89" t="str" cm="1">
        <f t="array" ref="AC41">IF(ROUND((_xlfn.IFS(TRIM(SUBSTITUTE(AA41,CHAR(160),""))="Devis 1",IFERROR(VALUE(TRIM(SUBSTITUTE(O41,CHAR(160),""))),0),TRIM(SUBSTITUTE(AA41,CHAR(160),""))="Devis 2",IFERROR(VALUE(TRIM(SUBSTITUTE(T41,CHAR(160),""))),0),TRIM(SUBSTITUTE(AA41,CHAR(160),""))="Devis 3",IFERROR(VALUE(TRIM(SUBSTITUTE(Y41,CHAR(160),""))),0),TRUE,0)*IFERROR(VALUE(TRIM(SUBSTITUTE(C41,CHAR(160),""))),0)),2)=0,IF(AB41&lt;&gt;"",0,""),ROUND((_xlfn.IFS(TRIM(SUBSTITUTE(AA41,CHAR(160),""))="Devis 1",IFERROR(VALUE(TRIM(SUBSTITUTE(O41,CHAR(160),""))),0),TRIM(SUBSTITUTE(AA41,CHAR(160),""))="Devis 2",IFERROR(VALUE(TRIM(SUBSTITUTE(T41,CHAR(160),""))),0),TRIM(SUBSTITUTE(AA41,CHAR(160),""))="Devis 3",IFERROR(VALUE(TRIM(SUBSTITUTE(Y41,CHAR(160),""))),0),TRUE,0)*IFERROR(VALUE(TRIM(SUBSTITUTE(C41,CHAR(160),""))),0)),2))</f>
        <v/>
      </c>
      <c r="AD41" s="90" t="str">
        <f t="shared" si="12"/>
        <v/>
      </c>
      <c r="AE41" s="91"/>
      <c r="AF41" s="148" t="str">
        <f t="shared" si="13"/>
        <v/>
      </c>
      <c r="AG41" s="148" t="str">
        <f t="shared" si="14"/>
        <v/>
      </c>
      <c r="AH41" s="148" t="str">
        <f t="shared" si="15"/>
        <v/>
      </c>
      <c r="AI41" s="148" t="str">
        <f t="shared" si="16"/>
        <v/>
      </c>
      <c r="AJ41" s="148" t="str">
        <f t="shared" si="17"/>
        <v/>
      </c>
      <c r="AK41" s="148" t="str">
        <f t="shared" si="18"/>
        <v/>
      </c>
      <c r="AL41" s="148" t="str">
        <f t="shared" si="19"/>
        <v/>
      </c>
      <c r="AM41" s="148" t="str">
        <f t="shared" si="20"/>
        <v/>
      </c>
      <c r="AN41" s="729" t="str">
        <f t="shared" si="21"/>
        <v/>
      </c>
      <c r="AO41" s="569" t="str">
        <f t="shared" si="22"/>
        <v/>
      </c>
      <c r="AP41" s="564" t="str">
        <f t="shared" si="23"/>
        <v/>
      </c>
      <c r="AQ41" s="555" t="str">
        <f t="shared" si="24"/>
        <v/>
      </c>
      <c r="AR41" s="555" t="str">
        <f t="shared" si="25"/>
        <v/>
      </c>
      <c r="AS41" s="593" t="str">
        <f t="shared" si="26"/>
        <v/>
      </c>
      <c r="AT41" s="660" t="str">
        <f t="shared" si="27"/>
        <v/>
      </c>
      <c r="AU41" s="671" t="str">
        <f t="shared" si="28"/>
        <v/>
      </c>
      <c r="AV41" s="593" t="str">
        <f t="shared" si="29"/>
        <v/>
      </c>
      <c r="AW41" s="593" t="str">
        <f t="shared" si="30"/>
        <v/>
      </c>
      <c r="AX41" s="593" t="str">
        <f t="shared" si="31"/>
        <v/>
      </c>
      <c r="AY41" s="764" t="str">
        <f t="shared" si="32"/>
        <v/>
      </c>
      <c r="AZ41" s="693" t="str">
        <f t="shared" si="33"/>
        <v/>
      </c>
      <c r="BA41" s="593" t="str">
        <f t="shared" si="34"/>
        <v/>
      </c>
      <c r="BB41" s="593" t="str">
        <f t="shared" si="35"/>
        <v/>
      </c>
      <c r="BC41" s="593" t="str">
        <f t="shared" si="36"/>
        <v/>
      </c>
      <c r="BD41" s="694" t="str">
        <f t="shared" si="37"/>
        <v/>
      </c>
      <c r="BE41" s="558" t="str">
        <f t="shared" si="38"/>
        <v/>
      </c>
      <c r="BF41" s="83"/>
      <c r="BG41" s="92" t="str">
        <f t="shared" si="39"/>
        <v/>
      </c>
      <c r="BH41" s="92" t="str">
        <f t="shared" si="40"/>
        <v/>
      </c>
      <c r="BI41" s="93" t="str">
        <f t="shared" si="41"/>
        <v/>
      </c>
      <c r="BJ41" s="93" t="str" cm="1">
        <f t="array" ref="BJ41">IF($AG41="","",
_xlfn.IFS(
$BE41="Devis 1",
IF(ISBLANK(AR41),"",IFERROR(VALUE(TRIM(SUBSTITUTE(AR41,CHAR(160),""))),0)*IFERROR(VALUE(TRIM(SUBSTITUTE($AG41,CHAR(160),""))),0)),
$BE41="Devis 2",
IF(ISBLANK(AW41),"",IFERROR(VALUE(TRIM(SUBSTITUTE(AW41,CHAR(160),""))),0)*IFERROR(VALUE(TRIM(SUBSTITUTE($AG41,CHAR(160),""))),0)),
$BE41="Devis 3",
IF(ISBLANK(BB41),"",IFERROR(VALUE(TRIM(SUBSTITUTE(BB41,CHAR(160),""))),0)*IFERROR(VALUE(TRIM(SUBSTITUTE($AG41,CHAR(160),""))),0)),
TRUE,0
)
)</f>
        <v/>
      </c>
      <c r="BK41" s="93" t="str" cm="1">
        <f t="array" ref="BK41">IF($AG41="","",
_xlfn.IFS(
$BE41="Devis 1",
IF(ISBLANK(AS41),"",IFERROR(VALUE(TRIM(SUBSTITUTE(AS41,CHAR(160),""))),0)*IFERROR(VALUE(TRIM(SUBSTITUTE($AG41,CHAR(160),""))),0)),
$BE41="Devis 2",
IF(ISBLANK(AX41),"",IFERROR(VALUE(TRIM(SUBSTITUTE(AX41,CHAR(160),""))),0)*IFERROR(VALUE(TRIM(SUBSTITUTE($AG41,CHAR(160),""))),0)),
$BE41="Devis 3",
IF(ISBLANK(BC41),"",IFERROR(VALUE(TRIM(SUBSTITUTE(BC41,CHAR(160),""))),0)*IFERROR(VALUE(TRIM(SUBSTITUTE($AG41,CHAR(160),""))),0)),
TRUE,0
)
)</f>
        <v/>
      </c>
      <c r="BL41" s="93" t="str">
        <f t="shared" si="42"/>
        <v/>
      </c>
      <c r="BM41" s="83"/>
      <c r="BN41" s="43" t="str" cm="1">
        <f t="array" ref="BN41">IF(OR(BL41="",BI41="",BJ41="",BG41=""),"",
    _xlfn.IFS(
        (IFERROR(VALUE(TRIM(SUBSTITUTE(BL41,CHAR(160),""))),0)) &gt; (IFERROR(VALUE(TRIM(SUBSTITUTE(BI41,CHAR(160),""))),0)),
        "KO : Le montant retenu TTC est supérieur au montant raisonnable TTC. Merci de revoir la ligne de dépense ou plafonner son montant.",
        (IFERROR(VALUE(TRIM(SUBSTITUTE(BJ41,CHAR(160),""))),0)) &gt; (IFERROR(VALUE(TRIM(SUBSTITUTE(BG41,CHAR(160),""))),0)),
        "Attention : Le montant retenu HT est supérieur au montant HT raisonnable. Merci de revoir la ligne de dépense, plafonner son montant, ou justifier la reventillation HT / TVA.",
ROUND(IFERROR(VALUE(TRIM(SUBSTITUTE(BH41,CHAR(160),""))),0),2)&gt;
ROUND(IFERROR(VALUE(TRIM(SUBSTITUTE(BK41,CHAR(160),""))),0),2),
"Attention : Le montant TVA retenu est supérieur au montant TVA raisonnable. Merci de revoir la ligne de dépense, plafonner son montant, ou justifier la reventillation HT / TVA.",
ROUND(IFERROR(VALUE(TRIM(SUBSTITUTE(BJ41,CHAR(160),""))),0),2)&gt;
ROUND(IFERROR(VALUE(TRIM(SUBSTITUTE(MIN(P41,U41,Z41),CHAR(160),""))),0),2),
"Attention : Le devis retenu n'est pas le moins cher. Une justification de la part du porteur est nécessaire.",
ROUND(IFERROR(VALUE(TRIM(SUBSTITUTE(BJ41,CHAR(160),""))),0),2)=0,
"Attention : montant présenté entièrement écarté",
        (IFERROR(VALUE(TRIM(SUBSTITUTE(BL41,CHAR(160),""))),0))=0,
        "",
        (IFERROR(VALUE(TRIM(SUBSTITUTE(BI41,CHAR(160),""))),0))=(IFERROR(VALUE(TRIM(SUBSTITUTE(BL41,CHAR(160),""))),0)),
        "OK",
        (IFERROR(VALUE(TRIM(SUBSTITUTE(BI41,CHAR(160),""))),0))&gt;(IFERROR(VALUE(TRIM(SUBSTITUTE(BL41,CHAR(160),""))),0)),
        " OK : Montant instruit inférieur au montant raisonnable.",
        TRUE,
        ""
    )
)</f>
        <v/>
      </c>
      <c r="BO41" s="43" t="str" cm="1">
        <f t="array" ref="BO41">IF(OR(BL41="",AD41="",BJ41="",AB41="",BK41="",AC41=""),"",_xlfn.IFS(
ROUND(IFERROR(VALUE(TRIM(SUBSTITUTE(BL41,CHAR(160),""))),0),2)&gt;
ROUND(IFERROR(VALUE(TRIM(SUBSTITUTE(AD41,CHAR(160),""))),0),2),
"KO : Le montant retenu TTC est supérieur au montant présenté TTC. Merci de revoir la ligne de dépense ou plafonner son montant.",
ROUND(IFERROR(VALUE(TRIM(SUBSTITUTE(BJ41,CHAR(160),""))),0),2)&gt;
ROUND(IFERROR(VALUE(TRIM(SUBSTITUTE(AB41,CHAR(160),""))),0),2),
"Attention : Le montant retenu HT est supérieur au montant HT présenté. Merci de revoir la ligne de dépense, plafonner son montant, ou justifier la reventillation HT / TVA.",
ROUND(IFERROR(VALUE(TRIM(SUBSTITUTE(BK41,CHAR(160),""))),0),2)&gt;
ROUND(IFERROR(VALUE(TRIM(SUBSTITUTE(AC41,CHAR(160),""))),0),2),
"Attention : Le montant TVA retenu est supérieur au montant TVA présenté. Merci de revoir la ligne de dépense, plafonner son montant, ou justifier la reventillation HT / TVA.",
ROUND(IFERROR(VALUE(TRIM(SUBSTITUTE(AD41,CHAR(160),""))),0),2)=0,
"",
ROUND(IFERROR(VALUE(TRIM(SUBSTITUTE(BL41,CHAR(160),""))),0),2)=
ROUND(IFERROR(VALUE(TRIM(SUBSTITUTE(AD41,CHAR(160),""))),0),2),
"OK",
ROUND(IFERROR(VALUE(TRIM(SUBSTITUTE(BL41,CHAR(160),""))),0),2)=0,
"Attention : Montant présenté entièrement rejeté.",
ROUND(IFERROR(VALUE(TRIM(SUBSTITUTE(BL41,CHAR(160),""))),0),2)&lt;
ROUND(IFERROR(VALUE(TRIM(SUBSTITUTE(AD41,CHAR(160),""))),0),2),
"Attention : Montant présenté partiellement rejeté.",
TRUE,""
))</f>
        <v/>
      </c>
      <c r="BP41" s="92" t="str">
        <f t="shared" si="43"/>
        <v/>
      </c>
      <c r="BQ41" s="92" t="str">
        <f t="shared" si="44"/>
        <v/>
      </c>
      <c r="BR41" s="92" t="str">
        <f t="shared" si="45"/>
        <v/>
      </c>
    </row>
    <row r="42" spans="1:70" s="4" customFormat="1" ht="16">
      <c r="A42" s="82">
        <v>34</v>
      </c>
      <c r="B42" s="83"/>
      <c r="C42" s="84"/>
      <c r="D42" s="84"/>
      <c r="E42" s="83"/>
      <c r="F42" s="83"/>
      <c r="G42" s="83"/>
      <c r="H42" s="132"/>
      <c r="I42" s="727"/>
      <c r="J42" s="554"/>
      <c r="K42" s="735"/>
      <c r="L42" s="643"/>
      <c r="M42" s="554"/>
      <c r="N42" s="640"/>
      <c r="O42" s="641"/>
      <c r="P42" s="660" t="str">
        <f t="shared" si="9"/>
        <v/>
      </c>
      <c r="Q42" s="663"/>
      <c r="R42" s="554"/>
      <c r="S42" s="641"/>
      <c r="T42" s="641"/>
      <c r="U42" s="660" t="str">
        <f t="shared" si="10"/>
        <v/>
      </c>
      <c r="V42" s="680"/>
      <c r="W42" s="554"/>
      <c r="X42" s="641"/>
      <c r="Y42" s="641"/>
      <c r="Z42" s="721" t="str">
        <f t="shared" si="11"/>
        <v/>
      </c>
      <c r="AA42" s="87"/>
      <c r="AB42" s="88" t="str" cm="1">
        <f t="array" ref="AB42">IF((_xlfn.IFS(TRIM(SUBSTITUTE(AA42,CHAR(160),""))="Devis 1",IFERROR(VALUE(TRIM(SUBSTITUTE(N42,CHAR(160),""))),0),TRIM(SUBSTITUTE(AA42,CHAR(160),""))="Devis 2",IFERROR(VALUE(TRIM(SUBSTITUTE(S42,CHAR(160),""))),0),TRIM(SUBSTITUTE(AA42,CHAR(160),""))="Devis 3",IFERROR(VALUE(TRIM(SUBSTITUTE(X42,CHAR(160),""))),0),TRUE,0)*IFERROR(VALUE(TRIM(SUBSTITUTE(C42,CHAR(160),""))),0))=0,"",_xlfn.IFS(TRIM(SUBSTITUTE(AA42,CHAR(160),""))="Devis 1",IFERROR(VALUE(TRIM(SUBSTITUTE(N42,CHAR(160),""))),0),TRIM(SUBSTITUTE(AA42,CHAR(160),""))="Devis 2",IFERROR(VALUE(TRIM(SUBSTITUTE(S42,CHAR(160),""))),0),TRIM(SUBSTITUTE(AA42,CHAR(160),""))="Devis 3",IFERROR(VALUE(TRIM(SUBSTITUTE(X42,CHAR(160),""))),0),TRUE,0)*IFERROR(VALUE(TRIM(SUBSTITUTE(C42,CHAR(160),""))),0))</f>
        <v/>
      </c>
      <c r="AC42" s="89" t="str" cm="1">
        <f t="array" ref="AC42">IF(ROUND((_xlfn.IFS(TRIM(SUBSTITUTE(AA42,CHAR(160),""))="Devis 1",IFERROR(VALUE(TRIM(SUBSTITUTE(O42,CHAR(160),""))),0),TRIM(SUBSTITUTE(AA42,CHAR(160),""))="Devis 2",IFERROR(VALUE(TRIM(SUBSTITUTE(T42,CHAR(160),""))),0),TRIM(SUBSTITUTE(AA42,CHAR(160),""))="Devis 3",IFERROR(VALUE(TRIM(SUBSTITUTE(Y42,CHAR(160),""))),0),TRUE,0)*IFERROR(VALUE(TRIM(SUBSTITUTE(C42,CHAR(160),""))),0)),2)=0,IF(AB42&lt;&gt;"",0,""),ROUND((_xlfn.IFS(TRIM(SUBSTITUTE(AA42,CHAR(160),""))="Devis 1",IFERROR(VALUE(TRIM(SUBSTITUTE(O42,CHAR(160),""))),0),TRIM(SUBSTITUTE(AA42,CHAR(160),""))="Devis 2",IFERROR(VALUE(TRIM(SUBSTITUTE(T42,CHAR(160),""))),0),TRIM(SUBSTITUTE(AA42,CHAR(160),""))="Devis 3",IFERROR(VALUE(TRIM(SUBSTITUTE(Y42,CHAR(160),""))),0),TRUE,0)*IFERROR(VALUE(TRIM(SUBSTITUTE(C42,CHAR(160),""))),0)),2))</f>
        <v/>
      </c>
      <c r="AD42" s="90" t="str">
        <f t="shared" si="12"/>
        <v/>
      </c>
      <c r="AE42" s="91"/>
      <c r="AF42" s="148" t="str">
        <f t="shared" si="13"/>
        <v/>
      </c>
      <c r="AG42" s="148" t="str">
        <f t="shared" si="14"/>
        <v/>
      </c>
      <c r="AH42" s="148" t="str">
        <f t="shared" si="15"/>
        <v/>
      </c>
      <c r="AI42" s="148" t="str">
        <f t="shared" si="16"/>
        <v/>
      </c>
      <c r="AJ42" s="148" t="str">
        <f t="shared" si="17"/>
        <v/>
      </c>
      <c r="AK42" s="148" t="str">
        <f t="shared" si="18"/>
        <v/>
      </c>
      <c r="AL42" s="148" t="str">
        <f t="shared" si="19"/>
        <v/>
      </c>
      <c r="AM42" s="148" t="str">
        <f t="shared" si="20"/>
        <v/>
      </c>
      <c r="AN42" s="729" t="str">
        <f t="shared" si="21"/>
        <v/>
      </c>
      <c r="AO42" s="569" t="str">
        <f t="shared" si="22"/>
        <v/>
      </c>
      <c r="AP42" s="564" t="str">
        <f t="shared" si="23"/>
        <v/>
      </c>
      <c r="AQ42" s="555" t="str">
        <f t="shared" si="24"/>
        <v/>
      </c>
      <c r="AR42" s="555" t="str">
        <f t="shared" si="25"/>
        <v/>
      </c>
      <c r="AS42" s="593" t="str">
        <f t="shared" si="26"/>
        <v/>
      </c>
      <c r="AT42" s="660" t="str">
        <f t="shared" si="27"/>
        <v/>
      </c>
      <c r="AU42" s="671" t="str">
        <f t="shared" si="28"/>
        <v/>
      </c>
      <c r="AV42" s="593" t="str">
        <f t="shared" si="29"/>
        <v/>
      </c>
      <c r="AW42" s="593" t="str">
        <f t="shared" si="30"/>
        <v/>
      </c>
      <c r="AX42" s="593" t="str">
        <f t="shared" si="31"/>
        <v/>
      </c>
      <c r="AY42" s="764" t="str">
        <f t="shared" si="32"/>
        <v/>
      </c>
      <c r="AZ42" s="693" t="str">
        <f t="shared" si="33"/>
        <v/>
      </c>
      <c r="BA42" s="593" t="str">
        <f t="shared" si="34"/>
        <v/>
      </c>
      <c r="BB42" s="593" t="str">
        <f t="shared" si="35"/>
        <v/>
      </c>
      <c r="BC42" s="593" t="str">
        <f t="shared" si="36"/>
        <v/>
      </c>
      <c r="BD42" s="694" t="str">
        <f t="shared" si="37"/>
        <v/>
      </c>
      <c r="BE42" s="558" t="str">
        <f t="shared" si="38"/>
        <v/>
      </c>
      <c r="BF42" s="83"/>
      <c r="BG42" s="92" t="str">
        <f t="shared" si="39"/>
        <v/>
      </c>
      <c r="BH42" s="92" t="str">
        <f t="shared" si="40"/>
        <v/>
      </c>
      <c r="BI42" s="93" t="str">
        <f t="shared" si="41"/>
        <v/>
      </c>
      <c r="BJ42" s="93" t="str" cm="1">
        <f t="array" ref="BJ42">IF($AG42="","",
_xlfn.IFS(
$BE42="Devis 1",
IF(ISBLANK(AR42),"",IFERROR(VALUE(TRIM(SUBSTITUTE(AR42,CHAR(160),""))),0)*IFERROR(VALUE(TRIM(SUBSTITUTE($AG42,CHAR(160),""))),0)),
$BE42="Devis 2",
IF(ISBLANK(AW42),"",IFERROR(VALUE(TRIM(SUBSTITUTE(AW42,CHAR(160),""))),0)*IFERROR(VALUE(TRIM(SUBSTITUTE($AG42,CHAR(160),""))),0)),
$BE42="Devis 3",
IF(ISBLANK(BB42),"",IFERROR(VALUE(TRIM(SUBSTITUTE(BB42,CHAR(160),""))),0)*IFERROR(VALUE(TRIM(SUBSTITUTE($AG42,CHAR(160),""))),0)),
TRUE,0
)
)</f>
        <v/>
      </c>
      <c r="BK42" s="93" t="str" cm="1">
        <f t="array" ref="BK42">IF($AG42="","",
_xlfn.IFS(
$BE42="Devis 1",
IF(ISBLANK(AS42),"",IFERROR(VALUE(TRIM(SUBSTITUTE(AS42,CHAR(160),""))),0)*IFERROR(VALUE(TRIM(SUBSTITUTE($AG42,CHAR(160),""))),0)),
$BE42="Devis 2",
IF(ISBLANK(AX42),"",IFERROR(VALUE(TRIM(SUBSTITUTE(AX42,CHAR(160),""))),0)*IFERROR(VALUE(TRIM(SUBSTITUTE($AG42,CHAR(160),""))),0)),
$BE42="Devis 3",
IF(ISBLANK(BC42),"",IFERROR(VALUE(TRIM(SUBSTITUTE(BC42,CHAR(160),""))),0)*IFERROR(VALUE(TRIM(SUBSTITUTE($AG42,CHAR(160),""))),0)),
TRUE,0
)
)</f>
        <v/>
      </c>
      <c r="BL42" s="93" t="str">
        <f t="shared" si="42"/>
        <v/>
      </c>
      <c r="BM42" s="83"/>
      <c r="BN42" s="43" t="str" cm="1">
        <f t="array" ref="BN42">IF(OR(BL42="",BI42="",BJ42="",BG42=""),"",
    _xlfn.IFS(
        (IFERROR(VALUE(TRIM(SUBSTITUTE(BL42,CHAR(160),""))),0)) &gt; (IFERROR(VALUE(TRIM(SUBSTITUTE(BI42,CHAR(160),""))),0)),
        "KO : Le montant retenu TTC est supérieur au montant raisonnable TTC. Merci de revoir la ligne de dépense ou plafonner son montant.",
        (IFERROR(VALUE(TRIM(SUBSTITUTE(BJ42,CHAR(160),""))),0)) &gt; (IFERROR(VALUE(TRIM(SUBSTITUTE(BG42,CHAR(160),""))),0)),
        "Attention : Le montant retenu HT est supérieur au montant HT raisonnable. Merci de revoir la ligne de dépense, plafonner son montant, ou justifier la reventillation HT / TVA.",
ROUND(IFERROR(VALUE(TRIM(SUBSTITUTE(BH42,CHAR(160),""))),0),2)&gt;
ROUND(IFERROR(VALUE(TRIM(SUBSTITUTE(BK42,CHAR(160),""))),0),2),
"Attention : Le montant TVA retenu est supérieur au montant TVA raisonnable. Merci de revoir la ligne de dépense, plafonner son montant, ou justifier la reventillation HT / TVA.",
ROUND(IFERROR(VALUE(TRIM(SUBSTITUTE(BJ42,CHAR(160),""))),0),2)&gt;
ROUND(IFERROR(VALUE(TRIM(SUBSTITUTE(MIN(P42,U42,Z42),CHAR(160),""))),0),2),
"Attention : Le devis retenu n'est pas le moins cher. Une justification de la part du porteur est nécessaire.",
ROUND(IFERROR(VALUE(TRIM(SUBSTITUTE(BJ42,CHAR(160),""))),0),2)=0,
"Attention : montant présenté entièrement écarté",
        (IFERROR(VALUE(TRIM(SUBSTITUTE(BL42,CHAR(160),""))),0))=0,
        "",
        (IFERROR(VALUE(TRIM(SUBSTITUTE(BI42,CHAR(160),""))),0))=(IFERROR(VALUE(TRIM(SUBSTITUTE(BL42,CHAR(160),""))),0)),
        "OK",
        (IFERROR(VALUE(TRIM(SUBSTITUTE(BI42,CHAR(160),""))),0))&gt;(IFERROR(VALUE(TRIM(SUBSTITUTE(BL42,CHAR(160),""))),0)),
        " OK : Montant instruit inférieur au montant raisonnable.",
        TRUE,
        ""
    )
)</f>
        <v/>
      </c>
      <c r="BO42" s="43" t="str" cm="1">
        <f t="array" ref="BO42">IF(OR(BL42="",AD42="",BJ42="",AB42="",BK42="",AC42=""),"",_xlfn.IFS(
ROUND(IFERROR(VALUE(TRIM(SUBSTITUTE(BL42,CHAR(160),""))),0),2)&gt;
ROUND(IFERROR(VALUE(TRIM(SUBSTITUTE(AD42,CHAR(160),""))),0),2),
"KO : Le montant retenu TTC est supérieur au montant présenté TTC. Merci de revoir la ligne de dépense ou plafonner son montant.",
ROUND(IFERROR(VALUE(TRIM(SUBSTITUTE(BJ42,CHAR(160),""))),0),2)&gt;
ROUND(IFERROR(VALUE(TRIM(SUBSTITUTE(AB42,CHAR(160),""))),0),2),
"Attention : Le montant retenu HT est supérieur au montant HT présenté. Merci de revoir la ligne de dépense, plafonner son montant, ou justifier la reventillation HT / TVA.",
ROUND(IFERROR(VALUE(TRIM(SUBSTITUTE(BK42,CHAR(160),""))),0),2)&gt;
ROUND(IFERROR(VALUE(TRIM(SUBSTITUTE(AC42,CHAR(160),""))),0),2),
"Attention : Le montant TVA retenu est supérieur au montant TVA présenté. Merci de revoir la ligne de dépense, plafonner son montant, ou justifier la reventillation HT / TVA.",
ROUND(IFERROR(VALUE(TRIM(SUBSTITUTE(AD42,CHAR(160),""))),0),2)=0,
"",
ROUND(IFERROR(VALUE(TRIM(SUBSTITUTE(BL42,CHAR(160),""))),0),2)=
ROUND(IFERROR(VALUE(TRIM(SUBSTITUTE(AD42,CHAR(160),""))),0),2),
"OK",
ROUND(IFERROR(VALUE(TRIM(SUBSTITUTE(BL42,CHAR(160),""))),0),2)=0,
"Attention : Montant présenté entièrement rejeté.",
ROUND(IFERROR(VALUE(TRIM(SUBSTITUTE(BL42,CHAR(160),""))),0),2)&lt;
ROUND(IFERROR(VALUE(TRIM(SUBSTITUTE(AD42,CHAR(160),""))),0),2),
"Attention : Montant présenté partiellement rejeté.",
TRUE,""
))</f>
        <v/>
      </c>
      <c r="BP42" s="92" t="str">
        <f t="shared" si="43"/>
        <v/>
      </c>
      <c r="BQ42" s="92" t="str">
        <f t="shared" si="44"/>
        <v/>
      </c>
      <c r="BR42" s="92" t="str">
        <f t="shared" si="45"/>
        <v/>
      </c>
    </row>
    <row r="43" spans="1:70" s="4" customFormat="1" ht="16">
      <c r="A43" s="82">
        <v>35</v>
      </c>
      <c r="B43" s="83"/>
      <c r="C43" s="84"/>
      <c r="D43" s="84"/>
      <c r="E43" s="83"/>
      <c r="F43" s="83"/>
      <c r="G43" s="83"/>
      <c r="H43" s="132"/>
      <c r="I43" s="727"/>
      <c r="J43" s="554"/>
      <c r="K43" s="735"/>
      <c r="L43" s="643"/>
      <c r="M43" s="554"/>
      <c r="N43" s="640"/>
      <c r="O43" s="641"/>
      <c r="P43" s="660" t="str">
        <f t="shared" si="9"/>
        <v/>
      </c>
      <c r="Q43" s="663"/>
      <c r="R43" s="554"/>
      <c r="S43" s="641"/>
      <c r="T43" s="641"/>
      <c r="U43" s="660" t="str">
        <f t="shared" si="10"/>
        <v/>
      </c>
      <c r="V43" s="680"/>
      <c r="W43" s="554"/>
      <c r="X43" s="641"/>
      <c r="Y43" s="641"/>
      <c r="Z43" s="721" t="str">
        <f t="shared" si="11"/>
        <v/>
      </c>
      <c r="AA43" s="87"/>
      <c r="AB43" s="88" t="str" cm="1">
        <f t="array" ref="AB43">IF((_xlfn.IFS(TRIM(SUBSTITUTE(AA43,CHAR(160),""))="Devis 1",IFERROR(VALUE(TRIM(SUBSTITUTE(N43,CHAR(160),""))),0),TRIM(SUBSTITUTE(AA43,CHAR(160),""))="Devis 2",IFERROR(VALUE(TRIM(SUBSTITUTE(S43,CHAR(160),""))),0),TRIM(SUBSTITUTE(AA43,CHAR(160),""))="Devis 3",IFERROR(VALUE(TRIM(SUBSTITUTE(X43,CHAR(160),""))),0),TRUE,0)*IFERROR(VALUE(TRIM(SUBSTITUTE(C43,CHAR(160),""))),0))=0,"",_xlfn.IFS(TRIM(SUBSTITUTE(AA43,CHAR(160),""))="Devis 1",IFERROR(VALUE(TRIM(SUBSTITUTE(N43,CHAR(160),""))),0),TRIM(SUBSTITUTE(AA43,CHAR(160),""))="Devis 2",IFERROR(VALUE(TRIM(SUBSTITUTE(S43,CHAR(160),""))),0),TRIM(SUBSTITUTE(AA43,CHAR(160),""))="Devis 3",IFERROR(VALUE(TRIM(SUBSTITUTE(X43,CHAR(160),""))),0),TRUE,0)*IFERROR(VALUE(TRIM(SUBSTITUTE(C43,CHAR(160),""))),0))</f>
        <v/>
      </c>
      <c r="AC43" s="89" t="str" cm="1">
        <f t="array" ref="AC43">IF(ROUND((_xlfn.IFS(TRIM(SUBSTITUTE(AA43,CHAR(160),""))="Devis 1",IFERROR(VALUE(TRIM(SUBSTITUTE(O43,CHAR(160),""))),0),TRIM(SUBSTITUTE(AA43,CHAR(160),""))="Devis 2",IFERROR(VALUE(TRIM(SUBSTITUTE(T43,CHAR(160),""))),0),TRIM(SUBSTITUTE(AA43,CHAR(160),""))="Devis 3",IFERROR(VALUE(TRIM(SUBSTITUTE(Y43,CHAR(160),""))),0),TRUE,0)*IFERROR(VALUE(TRIM(SUBSTITUTE(C43,CHAR(160),""))),0)),2)=0,IF(AB43&lt;&gt;"",0,""),ROUND((_xlfn.IFS(TRIM(SUBSTITUTE(AA43,CHAR(160),""))="Devis 1",IFERROR(VALUE(TRIM(SUBSTITUTE(O43,CHAR(160),""))),0),TRIM(SUBSTITUTE(AA43,CHAR(160),""))="Devis 2",IFERROR(VALUE(TRIM(SUBSTITUTE(T43,CHAR(160),""))),0),TRIM(SUBSTITUTE(AA43,CHAR(160),""))="Devis 3",IFERROR(VALUE(TRIM(SUBSTITUTE(Y43,CHAR(160),""))),0),TRUE,0)*IFERROR(VALUE(TRIM(SUBSTITUTE(C43,CHAR(160),""))),0)),2))</f>
        <v/>
      </c>
      <c r="AD43" s="90" t="str">
        <f t="shared" si="12"/>
        <v/>
      </c>
      <c r="AE43" s="91"/>
      <c r="AF43" s="148" t="str">
        <f t="shared" si="13"/>
        <v/>
      </c>
      <c r="AG43" s="148" t="str">
        <f t="shared" si="14"/>
        <v/>
      </c>
      <c r="AH43" s="148" t="str">
        <f t="shared" si="15"/>
        <v/>
      </c>
      <c r="AI43" s="148" t="str">
        <f t="shared" si="16"/>
        <v/>
      </c>
      <c r="AJ43" s="148" t="str">
        <f t="shared" si="17"/>
        <v/>
      </c>
      <c r="AK43" s="148" t="str">
        <f t="shared" si="18"/>
        <v/>
      </c>
      <c r="AL43" s="148" t="str">
        <f t="shared" si="19"/>
        <v/>
      </c>
      <c r="AM43" s="148" t="str">
        <f t="shared" si="20"/>
        <v/>
      </c>
      <c r="AN43" s="729" t="str">
        <f t="shared" si="21"/>
        <v/>
      </c>
      <c r="AO43" s="569" t="str">
        <f t="shared" si="22"/>
        <v/>
      </c>
      <c r="AP43" s="564" t="str">
        <f t="shared" si="23"/>
        <v/>
      </c>
      <c r="AQ43" s="555" t="str">
        <f t="shared" si="24"/>
        <v/>
      </c>
      <c r="AR43" s="555" t="str">
        <f t="shared" si="25"/>
        <v/>
      </c>
      <c r="AS43" s="593" t="str">
        <f t="shared" si="26"/>
        <v/>
      </c>
      <c r="AT43" s="660" t="str">
        <f t="shared" si="27"/>
        <v/>
      </c>
      <c r="AU43" s="671" t="str">
        <f t="shared" si="28"/>
        <v/>
      </c>
      <c r="AV43" s="593" t="str">
        <f t="shared" si="29"/>
        <v/>
      </c>
      <c r="AW43" s="593" t="str">
        <f t="shared" si="30"/>
        <v/>
      </c>
      <c r="AX43" s="593" t="str">
        <f t="shared" si="31"/>
        <v/>
      </c>
      <c r="AY43" s="764" t="str">
        <f t="shared" si="32"/>
        <v/>
      </c>
      <c r="AZ43" s="693" t="str">
        <f t="shared" si="33"/>
        <v/>
      </c>
      <c r="BA43" s="593" t="str">
        <f t="shared" si="34"/>
        <v/>
      </c>
      <c r="BB43" s="593" t="str">
        <f t="shared" si="35"/>
        <v/>
      </c>
      <c r="BC43" s="593" t="str">
        <f t="shared" si="36"/>
        <v/>
      </c>
      <c r="BD43" s="694" t="str">
        <f t="shared" si="37"/>
        <v/>
      </c>
      <c r="BE43" s="558" t="str">
        <f t="shared" si="38"/>
        <v/>
      </c>
      <c r="BF43" s="83"/>
      <c r="BG43" s="92" t="str">
        <f t="shared" si="39"/>
        <v/>
      </c>
      <c r="BH43" s="92" t="str">
        <f t="shared" si="40"/>
        <v/>
      </c>
      <c r="BI43" s="93" t="str">
        <f t="shared" si="41"/>
        <v/>
      </c>
      <c r="BJ43" s="93" t="str" cm="1">
        <f t="array" ref="BJ43">IF($AG43="","",
_xlfn.IFS(
$BE43="Devis 1",
IF(ISBLANK(AR43),"",IFERROR(VALUE(TRIM(SUBSTITUTE(AR43,CHAR(160),""))),0)*IFERROR(VALUE(TRIM(SUBSTITUTE($AG43,CHAR(160),""))),0)),
$BE43="Devis 2",
IF(ISBLANK(AW43),"",IFERROR(VALUE(TRIM(SUBSTITUTE(AW43,CHAR(160),""))),0)*IFERROR(VALUE(TRIM(SUBSTITUTE($AG43,CHAR(160),""))),0)),
$BE43="Devis 3",
IF(ISBLANK(BB43),"",IFERROR(VALUE(TRIM(SUBSTITUTE(BB43,CHAR(160),""))),0)*IFERROR(VALUE(TRIM(SUBSTITUTE($AG43,CHAR(160),""))),0)),
TRUE,0
)
)</f>
        <v/>
      </c>
      <c r="BK43" s="93" t="str" cm="1">
        <f t="array" ref="BK43">IF($AG43="","",
_xlfn.IFS(
$BE43="Devis 1",
IF(ISBLANK(AS43),"",IFERROR(VALUE(TRIM(SUBSTITUTE(AS43,CHAR(160),""))),0)*IFERROR(VALUE(TRIM(SUBSTITUTE($AG43,CHAR(160),""))),0)),
$BE43="Devis 2",
IF(ISBLANK(AX43),"",IFERROR(VALUE(TRIM(SUBSTITUTE(AX43,CHAR(160),""))),0)*IFERROR(VALUE(TRIM(SUBSTITUTE($AG43,CHAR(160),""))),0)),
$BE43="Devis 3",
IF(ISBLANK(BC43),"",IFERROR(VALUE(TRIM(SUBSTITUTE(BC43,CHAR(160),""))),0)*IFERROR(VALUE(TRIM(SUBSTITUTE($AG43,CHAR(160),""))),0)),
TRUE,0
)
)</f>
        <v/>
      </c>
      <c r="BL43" s="93" t="str">
        <f t="shared" si="42"/>
        <v/>
      </c>
      <c r="BM43" s="83"/>
      <c r="BN43" s="43" t="str" cm="1">
        <f t="array" ref="BN43">IF(OR(BL43="",BI43="",BJ43="",BG43=""),"",
    _xlfn.IFS(
        (IFERROR(VALUE(TRIM(SUBSTITUTE(BL43,CHAR(160),""))),0)) &gt; (IFERROR(VALUE(TRIM(SUBSTITUTE(BI43,CHAR(160),""))),0)),
        "KO : Le montant retenu TTC est supérieur au montant raisonnable TTC. Merci de revoir la ligne de dépense ou plafonner son montant.",
        (IFERROR(VALUE(TRIM(SUBSTITUTE(BJ43,CHAR(160),""))),0)) &gt; (IFERROR(VALUE(TRIM(SUBSTITUTE(BG43,CHAR(160),""))),0)),
        "Attention : Le montant retenu HT est supérieur au montant HT raisonnable. Merci de revoir la ligne de dépense, plafonner son montant, ou justifier la reventillation HT / TVA.",
ROUND(IFERROR(VALUE(TRIM(SUBSTITUTE(BH43,CHAR(160),""))),0),2)&gt;
ROUND(IFERROR(VALUE(TRIM(SUBSTITUTE(BK43,CHAR(160),""))),0),2),
"Attention : Le montant TVA retenu est supérieur au montant TVA raisonnable. Merci de revoir la ligne de dépense, plafonner son montant, ou justifier la reventillation HT / TVA.",
ROUND(IFERROR(VALUE(TRIM(SUBSTITUTE(BJ43,CHAR(160),""))),0),2)&gt;
ROUND(IFERROR(VALUE(TRIM(SUBSTITUTE(MIN(P43,U43,Z43),CHAR(160),""))),0),2),
"Attention : Le devis retenu n'est pas le moins cher. Une justification de la part du porteur est nécessaire.",
ROUND(IFERROR(VALUE(TRIM(SUBSTITUTE(BJ43,CHAR(160),""))),0),2)=0,
"Attention : montant présenté entièrement écarté",
        (IFERROR(VALUE(TRIM(SUBSTITUTE(BL43,CHAR(160),""))),0))=0,
        "",
        (IFERROR(VALUE(TRIM(SUBSTITUTE(BI43,CHAR(160),""))),0))=(IFERROR(VALUE(TRIM(SUBSTITUTE(BL43,CHAR(160),""))),0)),
        "OK",
        (IFERROR(VALUE(TRIM(SUBSTITUTE(BI43,CHAR(160),""))),0))&gt;(IFERROR(VALUE(TRIM(SUBSTITUTE(BL43,CHAR(160),""))),0)),
        " OK : Montant instruit inférieur au montant raisonnable.",
        TRUE,
        ""
    )
)</f>
        <v/>
      </c>
      <c r="BO43" s="43" t="str" cm="1">
        <f t="array" ref="BO43">IF(OR(BL43="",AD43="",BJ43="",AB43="",BK43="",AC43=""),"",_xlfn.IFS(
ROUND(IFERROR(VALUE(TRIM(SUBSTITUTE(BL43,CHAR(160),""))),0),2)&gt;
ROUND(IFERROR(VALUE(TRIM(SUBSTITUTE(AD43,CHAR(160),""))),0),2),
"KO : Le montant retenu TTC est supérieur au montant présenté TTC. Merci de revoir la ligne de dépense ou plafonner son montant.",
ROUND(IFERROR(VALUE(TRIM(SUBSTITUTE(BJ43,CHAR(160),""))),0),2)&gt;
ROUND(IFERROR(VALUE(TRIM(SUBSTITUTE(AB43,CHAR(160),""))),0),2),
"Attention : Le montant retenu HT est supérieur au montant HT présenté. Merci de revoir la ligne de dépense, plafonner son montant, ou justifier la reventillation HT / TVA.",
ROUND(IFERROR(VALUE(TRIM(SUBSTITUTE(BK43,CHAR(160),""))),0),2)&gt;
ROUND(IFERROR(VALUE(TRIM(SUBSTITUTE(AC43,CHAR(160),""))),0),2),
"Attention : Le montant TVA retenu est supérieur au montant TVA présenté. Merci de revoir la ligne de dépense, plafonner son montant, ou justifier la reventillation HT / TVA.",
ROUND(IFERROR(VALUE(TRIM(SUBSTITUTE(AD43,CHAR(160),""))),0),2)=0,
"",
ROUND(IFERROR(VALUE(TRIM(SUBSTITUTE(BL43,CHAR(160),""))),0),2)=
ROUND(IFERROR(VALUE(TRIM(SUBSTITUTE(AD43,CHAR(160),""))),0),2),
"OK",
ROUND(IFERROR(VALUE(TRIM(SUBSTITUTE(BL43,CHAR(160),""))),0),2)=0,
"Attention : Montant présenté entièrement rejeté.",
ROUND(IFERROR(VALUE(TRIM(SUBSTITUTE(BL43,CHAR(160),""))),0),2)&lt;
ROUND(IFERROR(VALUE(TRIM(SUBSTITUTE(AD43,CHAR(160),""))),0),2),
"Attention : Montant présenté partiellement rejeté.",
TRUE,""
))</f>
        <v/>
      </c>
      <c r="BP43" s="92" t="str">
        <f t="shared" si="43"/>
        <v/>
      </c>
      <c r="BQ43" s="92" t="str">
        <f t="shared" si="44"/>
        <v/>
      </c>
      <c r="BR43" s="92" t="str">
        <f t="shared" si="45"/>
        <v/>
      </c>
    </row>
    <row r="44" spans="1:70" s="4" customFormat="1" ht="16">
      <c r="A44" s="82">
        <v>36</v>
      </c>
      <c r="B44" s="83"/>
      <c r="C44" s="84"/>
      <c r="D44" s="84"/>
      <c r="E44" s="83"/>
      <c r="F44" s="83"/>
      <c r="G44" s="83"/>
      <c r="H44" s="132"/>
      <c r="I44" s="727"/>
      <c r="J44" s="554"/>
      <c r="K44" s="735"/>
      <c r="L44" s="643"/>
      <c r="M44" s="554"/>
      <c r="N44" s="640"/>
      <c r="O44" s="641"/>
      <c r="P44" s="660" t="str">
        <f t="shared" si="9"/>
        <v/>
      </c>
      <c r="Q44" s="663"/>
      <c r="R44" s="554"/>
      <c r="S44" s="641"/>
      <c r="T44" s="641"/>
      <c r="U44" s="660" t="str">
        <f t="shared" si="10"/>
        <v/>
      </c>
      <c r="V44" s="680"/>
      <c r="W44" s="554"/>
      <c r="X44" s="641"/>
      <c r="Y44" s="641"/>
      <c r="Z44" s="721" t="str">
        <f t="shared" si="11"/>
        <v/>
      </c>
      <c r="AA44" s="87"/>
      <c r="AB44" s="88" t="str" cm="1">
        <f t="array" ref="AB44">IF((_xlfn.IFS(TRIM(SUBSTITUTE(AA44,CHAR(160),""))="Devis 1",IFERROR(VALUE(TRIM(SUBSTITUTE(N44,CHAR(160),""))),0),TRIM(SUBSTITUTE(AA44,CHAR(160),""))="Devis 2",IFERROR(VALUE(TRIM(SUBSTITUTE(S44,CHAR(160),""))),0),TRIM(SUBSTITUTE(AA44,CHAR(160),""))="Devis 3",IFERROR(VALUE(TRIM(SUBSTITUTE(X44,CHAR(160),""))),0),TRUE,0)*IFERROR(VALUE(TRIM(SUBSTITUTE(C44,CHAR(160),""))),0))=0,"",_xlfn.IFS(TRIM(SUBSTITUTE(AA44,CHAR(160),""))="Devis 1",IFERROR(VALUE(TRIM(SUBSTITUTE(N44,CHAR(160),""))),0),TRIM(SUBSTITUTE(AA44,CHAR(160),""))="Devis 2",IFERROR(VALUE(TRIM(SUBSTITUTE(S44,CHAR(160),""))),0),TRIM(SUBSTITUTE(AA44,CHAR(160),""))="Devis 3",IFERROR(VALUE(TRIM(SUBSTITUTE(X44,CHAR(160),""))),0),TRUE,0)*IFERROR(VALUE(TRIM(SUBSTITUTE(C44,CHAR(160),""))),0))</f>
        <v/>
      </c>
      <c r="AC44" s="89" t="str" cm="1">
        <f t="array" ref="AC44">IF(ROUND((_xlfn.IFS(TRIM(SUBSTITUTE(AA44,CHAR(160),""))="Devis 1",IFERROR(VALUE(TRIM(SUBSTITUTE(O44,CHAR(160),""))),0),TRIM(SUBSTITUTE(AA44,CHAR(160),""))="Devis 2",IFERROR(VALUE(TRIM(SUBSTITUTE(T44,CHAR(160),""))),0),TRIM(SUBSTITUTE(AA44,CHAR(160),""))="Devis 3",IFERROR(VALUE(TRIM(SUBSTITUTE(Y44,CHAR(160),""))),0),TRUE,0)*IFERROR(VALUE(TRIM(SUBSTITUTE(C44,CHAR(160),""))),0)),2)=0,IF(AB44&lt;&gt;"",0,""),ROUND((_xlfn.IFS(TRIM(SUBSTITUTE(AA44,CHAR(160),""))="Devis 1",IFERROR(VALUE(TRIM(SUBSTITUTE(O44,CHAR(160),""))),0),TRIM(SUBSTITUTE(AA44,CHAR(160),""))="Devis 2",IFERROR(VALUE(TRIM(SUBSTITUTE(T44,CHAR(160),""))),0),TRIM(SUBSTITUTE(AA44,CHAR(160),""))="Devis 3",IFERROR(VALUE(TRIM(SUBSTITUTE(Y44,CHAR(160),""))),0),TRUE,0)*IFERROR(VALUE(TRIM(SUBSTITUTE(C44,CHAR(160),""))),0)),2))</f>
        <v/>
      </c>
      <c r="AD44" s="90" t="str">
        <f t="shared" si="12"/>
        <v/>
      </c>
      <c r="AE44" s="91"/>
      <c r="AF44" s="148" t="str">
        <f t="shared" si="13"/>
        <v/>
      </c>
      <c r="AG44" s="148" t="str">
        <f t="shared" si="14"/>
        <v/>
      </c>
      <c r="AH44" s="148" t="str">
        <f t="shared" si="15"/>
        <v/>
      </c>
      <c r="AI44" s="148" t="str">
        <f t="shared" si="16"/>
        <v/>
      </c>
      <c r="AJ44" s="148" t="str">
        <f t="shared" si="17"/>
        <v/>
      </c>
      <c r="AK44" s="148" t="str">
        <f t="shared" si="18"/>
        <v/>
      </c>
      <c r="AL44" s="148" t="str">
        <f t="shared" si="19"/>
        <v/>
      </c>
      <c r="AM44" s="148" t="str">
        <f t="shared" si="20"/>
        <v/>
      </c>
      <c r="AN44" s="729" t="str">
        <f t="shared" si="21"/>
        <v/>
      </c>
      <c r="AO44" s="569" t="str">
        <f t="shared" si="22"/>
        <v/>
      </c>
      <c r="AP44" s="564" t="str">
        <f t="shared" si="23"/>
        <v/>
      </c>
      <c r="AQ44" s="555" t="str">
        <f t="shared" si="24"/>
        <v/>
      </c>
      <c r="AR44" s="555" t="str">
        <f t="shared" si="25"/>
        <v/>
      </c>
      <c r="AS44" s="593" t="str">
        <f t="shared" si="26"/>
        <v/>
      </c>
      <c r="AT44" s="660" t="str">
        <f t="shared" si="27"/>
        <v/>
      </c>
      <c r="AU44" s="671" t="str">
        <f t="shared" si="28"/>
        <v/>
      </c>
      <c r="AV44" s="593" t="str">
        <f t="shared" si="29"/>
        <v/>
      </c>
      <c r="AW44" s="593" t="str">
        <f t="shared" si="30"/>
        <v/>
      </c>
      <c r="AX44" s="593" t="str">
        <f t="shared" si="31"/>
        <v/>
      </c>
      <c r="AY44" s="764" t="str">
        <f t="shared" si="32"/>
        <v/>
      </c>
      <c r="AZ44" s="693" t="str">
        <f t="shared" si="33"/>
        <v/>
      </c>
      <c r="BA44" s="593" t="str">
        <f t="shared" si="34"/>
        <v/>
      </c>
      <c r="BB44" s="593" t="str">
        <f t="shared" si="35"/>
        <v/>
      </c>
      <c r="BC44" s="593" t="str">
        <f t="shared" si="36"/>
        <v/>
      </c>
      <c r="BD44" s="694" t="str">
        <f t="shared" si="37"/>
        <v/>
      </c>
      <c r="BE44" s="558" t="str">
        <f t="shared" si="38"/>
        <v/>
      </c>
      <c r="BF44" s="83"/>
      <c r="BG44" s="92" t="str">
        <f t="shared" si="39"/>
        <v/>
      </c>
      <c r="BH44" s="92" t="str">
        <f t="shared" si="40"/>
        <v/>
      </c>
      <c r="BI44" s="93" t="str">
        <f t="shared" si="41"/>
        <v/>
      </c>
      <c r="BJ44" s="93" t="str" cm="1">
        <f t="array" ref="BJ44">IF($AG44="","",
_xlfn.IFS(
$BE44="Devis 1",
IF(ISBLANK(AR44),"",IFERROR(VALUE(TRIM(SUBSTITUTE(AR44,CHAR(160),""))),0)*IFERROR(VALUE(TRIM(SUBSTITUTE($AG44,CHAR(160),""))),0)),
$BE44="Devis 2",
IF(ISBLANK(AW44),"",IFERROR(VALUE(TRIM(SUBSTITUTE(AW44,CHAR(160),""))),0)*IFERROR(VALUE(TRIM(SUBSTITUTE($AG44,CHAR(160),""))),0)),
$BE44="Devis 3",
IF(ISBLANK(BB44),"",IFERROR(VALUE(TRIM(SUBSTITUTE(BB44,CHAR(160),""))),0)*IFERROR(VALUE(TRIM(SUBSTITUTE($AG44,CHAR(160),""))),0)),
TRUE,0
)
)</f>
        <v/>
      </c>
      <c r="BK44" s="93" t="str" cm="1">
        <f t="array" ref="BK44">IF($AG44="","",
_xlfn.IFS(
$BE44="Devis 1",
IF(ISBLANK(AS44),"",IFERROR(VALUE(TRIM(SUBSTITUTE(AS44,CHAR(160),""))),0)*IFERROR(VALUE(TRIM(SUBSTITUTE($AG44,CHAR(160),""))),0)),
$BE44="Devis 2",
IF(ISBLANK(AX44),"",IFERROR(VALUE(TRIM(SUBSTITUTE(AX44,CHAR(160),""))),0)*IFERROR(VALUE(TRIM(SUBSTITUTE($AG44,CHAR(160),""))),0)),
$BE44="Devis 3",
IF(ISBLANK(BC44),"",IFERROR(VALUE(TRIM(SUBSTITUTE(BC44,CHAR(160),""))),0)*IFERROR(VALUE(TRIM(SUBSTITUTE($AG44,CHAR(160),""))),0)),
TRUE,0
)
)</f>
        <v/>
      </c>
      <c r="BL44" s="93" t="str">
        <f t="shared" si="42"/>
        <v/>
      </c>
      <c r="BM44" s="83"/>
      <c r="BN44" s="43" t="str" cm="1">
        <f t="array" ref="BN44">IF(OR(BL44="",BI44="",BJ44="",BG44=""),"",
    _xlfn.IFS(
        (IFERROR(VALUE(TRIM(SUBSTITUTE(BL44,CHAR(160),""))),0)) &gt; (IFERROR(VALUE(TRIM(SUBSTITUTE(BI44,CHAR(160),""))),0)),
        "KO : Le montant retenu TTC est supérieur au montant raisonnable TTC. Merci de revoir la ligne de dépense ou plafonner son montant.",
        (IFERROR(VALUE(TRIM(SUBSTITUTE(BJ44,CHAR(160),""))),0)) &gt; (IFERROR(VALUE(TRIM(SUBSTITUTE(BG44,CHAR(160),""))),0)),
        "Attention : Le montant retenu HT est supérieur au montant HT raisonnable. Merci de revoir la ligne de dépense, plafonner son montant, ou justifier la reventillation HT / TVA.",
ROUND(IFERROR(VALUE(TRIM(SUBSTITUTE(BH44,CHAR(160),""))),0),2)&gt;
ROUND(IFERROR(VALUE(TRIM(SUBSTITUTE(BK44,CHAR(160),""))),0),2),
"Attention : Le montant TVA retenu est supérieur au montant TVA raisonnable. Merci de revoir la ligne de dépense, plafonner son montant, ou justifier la reventillation HT / TVA.",
ROUND(IFERROR(VALUE(TRIM(SUBSTITUTE(BJ44,CHAR(160),""))),0),2)&gt;
ROUND(IFERROR(VALUE(TRIM(SUBSTITUTE(MIN(P44,U44,Z44),CHAR(160),""))),0),2),
"Attention : Le devis retenu n'est pas le moins cher. Une justification de la part du porteur est nécessaire.",
ROUND(IFERROR(VALUE(TRIM(SUBSTITUTE(BJ44,CHAR(160),""))),0),2)=0,
"Attention : montant présenté entièrement écarté",
        (IFERROR(VALUE(TRIM(SUBSTITUTE(BL44,CHAR(160),""))),0))=0,
        "",
        (IFERROR(VALUE(TRIM(SUBSTITUTE(BI44,CHAR(160),""))),0))=(IFERROR(VALUE(TRIM(SUBSTITUTE(BL44,CHAR(160),""))),0)),
        "OK",
        (IFERROR(VALUE(TRIM(SUBSTITUTE(BI44,CHAR(160),""))),0))&gt;(IFERROR(VALUE(TRIM(SUBSTITUTE(BL44,CHAR(160),""))),0)),
        " OK : Montant instruit inférieur au montant raisonnable.",
        TRUE,
        ""
    )
)</f>
        <v/>
      </c>
      <c r="BO44" s="43" t="str" cm="1">
        <f t="array" ref="BO44">IF(OR(BL44="",AD44="",BJ44="",AB44="",BK44="",AC44=""),"",_xlfn.IFS(
ROUND(IFERROR(VALUE(TRIM(SUBSTITUTE(BL44,CHAR(160),""))),0),2)&gt;
ROUND(IFERROR(VALUE(TRIM(SUBSTITUTE(AD44,CHAR(160),""))),0),2),
"KO : Le montant retenu TTC est supérieur au montant présenté TTC. Merci de revoir la ligne de dépense ou plafonner son montant.",
ROUND(IFERROR(VALUE(TRIM(SUBSTITUTE(BJ44,CHAR(160),""))),0),2)&gt;
ROUND(IFERROR(VALUE(TRIM(SUBSTITUTE(AB44,CHAR(160),""))),0),2),
"Attention : Le montant retenu HT est supérieur au montant HT présenté. Merci de revoir la ligne de dépense, plafonner son montant, ou justifier la reventillation HT / TVA.",
ROUND(IFERROR(VALUE(TRIM(SUBSTITUTE(BK44,CHAR(160),""))),0),2)&gt;
ROUND(IFERROR(VALUE(TRIM(SUBSTITUTE(AC44,CHAR(160),""))),0),2),
"Attention : Le montant TVA retenu est supérieur au montant TVA présenté. Merci de revoir la ligne de dépense, plafonner son montant, ou justifier la reventillation HT / TVA.",
ROUND(IFERROR(VALUE(TRIM(SUBSTITUTE(AD44,CHAR(160),""))),0),2)=0,
"",
ROUND(IFERROR(VALUE(TRIM(SUBSTITUTE(BL44,CHAR(160),""))),0),2)=
ROUND(IFERROR(VALUE(TRIM(SUBSTITUTE(AD44,CHAR(160),""))),0),2),
"OK",
ROUND(IFERROR(VALUE(TRIM(SUBSTITUTE(BL44,CHAR(160),""))),0),2)=0,
"Attention : Montant présenté entièrement rejeté.",
ROUND(IFERROR(VALUE(TRIM(SUBSTITUTE(BL44,CHAR(160),""))),0),2)&lt;
ROUND(IFERROR(VALUE(TRIM(SUBSTITUTE(AD44,CHAR(160),""))),0),2),
"Attention : Montant présenté partiellement rejeté.",
TRUE,""
))</f>
        <v/>
      </c>
      <c r="BP44" s="92" t="str">
        <f t="shared" si="43"/>
        <v/>
      </c>
      <c r="BQ44" s="92" t="str">
        <f t="shared" si="44"/>
        <v/>
      </c>
      <c r="BR44" s="92" t="str">
        <f t="shared" si="45"/>
        <v/>
      </c>
    </row>
    <row r="45" spans="1:70" s="4" customFormat="1" ht="16">
      <c r="A45" s="82">
        <v>37</v>
      </c>
      <c r="B45" s="83"/>
      <c r="C45" s="84"/>
      <c r="D45" s="84"/>
      <c r="E45" s="83"/>
      <c r="F45" s="83"/>
      <c r="G45" s="83"/>
      <c r="H45" s="132"/>
      <c r="I45" s="727"/>
      <c r="J45" s="554"/>
      <c r="K45" s="735"/>
      <c r="L45" s="643"/>
      <c r="M45" s="554"/>
      <c r="N45" s="640"/>
      <c r="O45" s="641"/>
      <c r="P45" s="660" t="str">
        <f t="shared" si="9"/>
        <v/>
      </c>
      <c r="Q45" s="663"/>
      <c r="R45" s="554"/>
      <c r="S45" s="641"/>
      <c r="T45" s="641"/>
      <c r="U45" s="660" t="str">
        <f t="shared" si="10"/>
        <v/>
      </c>
      <c r="V45" s="680"/>
      <c r="W45" s="554"/>
      <c r="X45" s="641"/>
      <c r="Y45" s="641"/>
      <c r="Z45" s="721" t="str">
        <f t="shared" si="11"/>
        <v/>
      </c>
      <c r="AA45" s="87"/>
      <c r="AB45" s="88" t="str" cm="1">
        <f t="array" ref="AB45">IF((_xlfn.IFS(TRIM(SUBSTITUTE(AA45,CHAR(160),""))="Devis 1",IFERROR(VALUE(TRIM(SUBSTITUTE(N45,CHAR(160),""))),0),TRIM(SUBSTITUTE(AA45,CHAR(160),""))="Devis 2",IFERROR(VALUE(TRIM(SUBSTITUTE(S45,CHAR(160),""))),0),TRIM(SUBSTITUTE(AA45,CHAR(160),""))="Devis 3",IFERROR(VALUE(TRIM(SUBSTITUTE(X45,CHAR(160),""))),0),TRUE,0)*IFERROR(VALUE(TRIM(SUBSTITUTE(C45,CHAR(160),""))),0))=0,"",_xlfn.IFS(TRIM(SUBSTITUTE(AA45,CHAR(160),""))="Devis 1",IFERROR(VALUE(TRIM(SUBSTITUTE(N45,CHAR(160),""))),0),TRIM(SUBSTITUTE(AA45,CHAR(160),""))="Devis 2",IFERROR(VALUE(TRIM(SUBSTITUTE(S45,CHAR(160),""))),0),TRIM(SUBSTITUTE(AA45,CHAR(160),""))="Devis 3",IFERROR(VALUE(TRIM(SUBSTITUTE(X45,CHAR(160),""))),0),TRUE,0)*IFERROR(VALUE(TRIM(SUBSTITUTE(C45,CHAR(160),""))),0))</f>
        <v/>
      </c>
      <c r="AC45" s="89" t="str" cm="1">
        <f t="array" ref="AC45">IF(ROUND((_xlfn.IFS(TRIM(SUBSTITUTE(AA45,CHAR(160),""))="Devis 1",IFERROR(VALUE(TRIM(SUBSTITUTE(O45,CHAR(160),""))),0),TRIM(SUBSTITUTE(AA45,CHAR(160),""))="Devis 2",IFERROR(VALUE(TRIM(SUBSTITUTE(T45,CHAR(160),""))),0),TRIM(SUBSTITUTE(AA45,CHAR(160),""))="Devis 3",IFERROR(VALUE(TRIM(SUBSTITUTE(Y45,CHAR(160),""))),0),TRUE,0)*IFERROR(VALUE(TRIM(SUBSTITUTE(C45,CHAR(160),""))),0)),2)=0,IF(AB45&lt;&gt;"",0,""),ROUND((_xlfn.IFS(TRIM(SUBSTITUTE(AA45,CHAR(160),""))="Devis 1",IFERROR(VALUE(TRIM(SUBSTITUTE(O45,CHAR(160),""))),0),TRIM(SUBSTITUTE(AA45,CHAR(160),""))="Devis 2",IFERROR(VALUE(TRIM(SUBSTITUTE(T45,CHAR(160),""))),0),TRIM(SUBSTITUTE(AA45,CHAR(160),""))="Devis 3",IFERROR(VALUE(TRIM(SUBSTITUTE(Y45,CHAR(160),""))),0),TRUE,0)*IFERROR(VALUE(TRIM(SUBSTITUTE(C45,CHAR(160),""))),0)),2))</f>
        <v/>
      </c>
      <c r="AD45" s="90" t="str">
        <f t="shared" si="12"/>
        <v/>
      </c>
      <c r="AE45" s="91"/>
      <c r="AF45" s="148" t="str">
        <f t="shared" si="13"/>
        <v/>
      </c>
      <c r="AG45" s="148" t="str">
        <f t="shared" si="14"/>
        <v/>
      </c>
      <c r="AH45" s="148" t="str">
        <f t="shared" si="15"/>
        <v/>
      </c>
      <c r="AI45" s="148" t="str">
        <f t="shared" si="16"/>
        <v/>
      </c>
      <c r="AJ45" s="148" t="str">
        <f t="shared" si="17"/>
        <v/>
      </c>
      <c r="AK45" s="148" t="str">
        <f t="shared" si="18"/>
        <v/>
      </c>
      <c r="AL45" s="148" t="str">
        <f t="shared" si="19"/>
        <v/>
      </c>
      <c r="AM45" s="148" t="str">
        <f t="shared" si="20"/>
        <v/>
      </c>
      <c r="AN45" s="729" t="str">
        <f t="shared" si="21"/>
        <v/>
      </c>
      <c r="AO45" s="569" t="str">
        <f t="shared" si="22"/>
        <v/>
      </c>
      <c r="AP45" s="564" t="str">
        <f t="shared" si="23"/>
        <v/>
      </c>
      <c r="AQ45" s="555" t="str">
        <f t="shared" si="24"/>
        <v/>
      </c>
      <c r="AR45" s="555" t="str">
        <f t="shared" si="25"/>
        <v/>
      </c>
      <c r="AS45" s="593" t="str">
        <f t="shared" si="26"/>
        <v/>
      </c>
      <c r="AT45" s="660" t="str">
        <f t="shared" si="27"/>
        <v/>
      </c>
      <c r="AU45" s="671" t="str">
        <f t="shared" si="28"/>
        <v/>
      </c>
      <c r="AV45" s="593" t="str">
        <f t="shared" si="29"/>
        <v/>
      </c>
      <c r="AW45" s="593" t="str">
        <f t="shared" si="30"/>
        <v/>
      </c>
      <c r="AX45" s="593" t="str">
        <f t="shared" si="31"/>
        <v/>
      </c>
      <c r="AY45" s="764" t="str">
        <f t="shared" si="32"/>
        <v/>
      </c>
      <c r="AZ45" s="693" t="str">
        <f t="shared" si="33"/>
        <v/>
      </c>
      <c r="BA45" s="593" t="str">
        <f t="shared" si="34"/>
        <v/>
      </c>
      <c r="BB45" s="593" t="str">
        <f t="shared" si="35"/>
        <v/>
      </c>
      <c r="BC45" s="593" t="str">
        <f t="shared" si="36"/>
        <v/>
      </c>
      <c r="BD45" s="694" t="str">
        <f t="shared" si="37"/>
        <v/>
      </c>
      <c r="BE45" s="558" t="str">
        <f t="shared" si="38"/>
        <v/>
      </c>
      <c r="BF45" s="83"/>
      <c r="BG45" s="92" t="str">
        <f t="shared" si="39"/>
        <v/>
      </c>
      <c r="BH45" s="92" t="str">
        <f t="shared" si="40"/>
        <v/>
      </c>
      <c r="BI45" s="93" t="str">
        <f t="shared" si="41"/>
        <v/>
      </c>
      <c r="BJ45" s="93" t="str" cm="1">
        <f t="array" ref="BJ45">IF($AG45="","",
_xlfn.IFS(
$BE45="Devis 1",
IF(ISBLANK(AR45),"",IFERROR(VALUE(TRIM(SUBSTITUTE(AR45,CHAR(160),""))),0)*IFERROR(VALUE(TRIM(SUBSTITUTE($AG45,CHAR(160),""))),0)),
$BE45="Devis 2",
IF(ISBLANK(AW45),"",IFERROR(VALUE(TRIM(SUBSTITUTE(AW45,CHAR(160),""))),0)*IFERROR(VALUE(TRIM(SUBSTITUTE($AG45,CHAR(160),""))),0)),
$BE45="Devis 3",
IF(ISBLANK(BB45),"",IFERROR(VALUE(TRIM(SUBSTITUTE(BB45,CHAR(160),""))),0)*IFERROR(VALUE(TRIM(SUBSTITUTE($AG45,CHAR(160),""))),0)),
TRUE,0
)
)</f>
        <v/>
      </c>
      <c r="BK45" s="93" t="str" cm="1">
        <f t="array" ref="BK45">IF($AG45="","",
_xlfn.IFS(
$BE45="Devis 1",
IF(ISBLANK(AS45),"",IFERROR(VALUE(TRIM(SUBSTITUTE(AS45,CHAR(160),""))),0)*IFERROR(VALUE(TRIM(SUBSTITUTE($AG45,CHAR(160),""))),0)),
$BE45="Devis 2",
IF(ISBLANK(AX45),"",IFERROR(VALUE(TRIM(SUBSTITUTE(AX45,CHAR(160),""))),0)*IFERROR(VALUE(TRIM(SUBSTITUTE($AG45,CHAR(160),""))),0)),
$BE45="Devis 3",
IF(ISBLANK(BC45),"",IFERROR(VALUE(TRIM(SUBSTITUTE(BC45,CHAR(160),""))),0)*IFERROR(VALUE(TRIM(SUBSTITUTE($AG45,CHAR(160),""))),0)),
TRUE,0
)
)</f>
        <v/>
      </c>
      <c r="BL45" s="93" t="str">
        <f t="shared" si="42"/>
        <v/>
      </c>
      <c r="BM45" s="83"/>
      <c r="BN45" s="43" t="str" cm="1">
        <f t="array" ref="BN45">IF(OR(BL45="",BI45="",BJ45="",BG45=""),"",
    _xlfn.IFS(
        (IFERROR(VALUE(TRIM(SUBSTITUTE(BL45,CHAR(160),""))),0)) &gt; (IFERROR(VALUE(TRIM(SUBSTITUTE(BI45,CHAR(160),""))),0)),
        "KO : Le montant retenu TTC est supérieur au montant raisonnable TTC. Merci de revoir la ligne de dépense ou plafonner son montant.",
        (IFERROR(VALUE(TRIM(SUBSTITUTE(BJ45,CHAR(160),""))),0)) &gt; (IFERROR(VALUE(TRIM(SUBSTITUTE(BG45,CHAR(160),""))),0)),
        "Attention : Le montant retenu HT est supérieur au montant HT raisonnable. Merci de revoir la ligne de dépense, plafonner son montant, ou justifier la reventillation HT / TVA.",
ROUND(IFERROR(VALUE(TRIM(SUBSTITUTE(BH45,CHAR(160),""))),0),2)&gt;
ROUND(IFERROR(VALUE(TRIM(SUBSTITUTE(BK45,CHAR(160),""))),0),2),
"Attention : Le montant TVA retenu est supérieur au montant TVA raisonnable. Merci de revoir la ligne de dépense, plafonner son montant, ou justifier la reventillation HT / TVA.",
ROUND(IFERROR(VALUE(TRIM(SUBSTITUTE(BJ45,CHAR(160),""))),0),2)&gt;
ROUND(IFERROR(VALUE(TRIM(SUBSTITUTE(MIN(P45,U45,Z45),CHAR(160),""))),0),2),
"Attention : Le devis retenu n'est pas le moins cher. Une justification de la part du porteur est nécessaire.",
ROUND(IFERROR(VALUE(TRIM(SUBSTITUTE(BJ45,CHAR(160),""))),0),2)=0,
"Attention : montant présenté entièrement écarté",
        (IFERROR(VALUE(TRIM(SUBSTITUTE(BL45,CHAR(160),""))),0))=0,
        "",
        (IFERROR(VALUE(TRIM(SUBSTITUTE(BI45,CHAR(160),""))),0))=(IFERROR(VALUE(TRIM(SUBSTITUTE(BL45,CHAR(160),""))),0)),
        "OK",
        (IFERROR(VALUE(TRIM(SUBSTITUTE(BI45,CHAR(160),""))),0))&gt;(IFERROR(VALUE(TRIM(SUBSTITUTE(BL45,CHAR(160),""))),0)),
        " OK : Montant instruit inférieur au montant raisonnable.",
        TRUE,
        ""
    )
)</f>
        <v/>
      </c>
      <c r="BO45" s="43" t="str" cm="1">
        <f t="array" ref="BO45">IF(OR(BL45="",AD45="",BJ45="",AB45="",BK45="",AC45=""),"",_xlfn.IFS(
ROUND(IFERROR(VALUE(TRIM(SUBSTITUTE(BL45,CHAR(160),""))),0),2)&gt;
ROUND(IFERROR(VALUE(TRIM(SUBSTITUTE(AD45,CHAR(160),""))),0),2),
"KO : Le montant retenu TTC est supérieur au montant présenté TTC. Merci de revoir la ligne de dépense ou plafonner son montant.",
ROUND(IFERROR(VALUE(TRIM(SUBSTITUTE(BJ45,CHAR(160),""))),0),2)&gt;
ROUND(IFERROR(VALUE(TRIM(SUBSTITUTE(AB45,CHAR(160),""))),0),2),
"Attention : Le montant retenu HT est supérieur au montant HT présenté. Merci de revoir la ligne de dépense, plafonner son montant, ou justifier la reventillation HT / TVA.",
ROUND(IFERROR(VALUE(TRIM(SUBSTITUTE(BK45,CHAR(160),""))),0),2)&gt;
ROUND(IFERROR(VALUE(TRIM(SUBSTITUTE(AC45,CHAR(160),""))),0),2),
"Attention : Le montant TVA retenu est supérieur au montant TVA présenté. Merci de revoir la ligne de dépense, plafonner son montant, ou justifier la reventillation HT / TVA.",
ROUND(IFERROR(VALUE(TRIM(SUBSTITUTE(AD45,CHAR(160),""))),0),2)=0,
"",
ROUND(IFERROR(VALUE(TRIM(SUBSTITUTE(BL45,CHAR(160),""))),0),2)=
ROUND(IFERROR(VALUE(TRIM(SUBSTITUTE(AD45,CHAR(160),""))),0),2),
"OK",
ROUND(IFERROR(VALUE(TRIM(SUBSTITUTE(BL45,CHAR(160),""))),0),2)=0,
"Attention : Montant présenté entièrement rejeté.",
ROUND(IFERROR(VALUE(TRIM(SUBSTITUTE(BL45,CHAR(160),""))),0),2)&lt;
ROUND(IFERROR(VALUE(TRIM(SUBSTITUTE(AD45,CHAR(160),""))),0),2),
"Attention : Montant présenté partiellement rejeté.",
TRUE,""
))</f>
        <v/>
      </c>
      <c r="BP45" s="92" t="str">
        <f t="shared" si="43"/>
        <v/>
      </c>
      <c r="BQ45" s="92" t="str">
        <f t="shared" si="44"/>
        <v/>
      </c>
      <c r="BR45" s="92" t="str">
        <f t="shared" si="45"/>
        <v/>
      </c>
    </row>
    <row r="46" spans="1:70" s="4" customFormat="1" ht="16">
      <c r="A46" s="82">
        <v>38</v>
      </c>
      <c r="B46" s="83"/>
      <c r="C46" s="84"/>
      <c r="D46" s="84"/>
      <c r="E46" s="83"/>
      <c r="F46" s="83"/>
      <c r="G46" s="83"/>
      <c r="H46" s="132"/>
      <c r="I46" s="727"/>
      <c r="J46" s="554"/>
      <c r="K46" s="735"/>
      <c r="L46" s="643"/>
      <c r="M46" s="554"/>
      <c r="N46" s="640"/>
      <c r="O46" s="641"/>
      <c r="P46" s="660" t="str">
        <f t="shared" si="9"/>
        <v/>
      </c>
      <c r="Q46" s="663"/>
      <c r="R46" s="554"/>
      <c r="S46" s="641"/>
      <c r="T46" s="641"/>
      <c r="U46" s="660" t="str">
        <f t="shared" si="10"/>
        <v/>
      </c>
      <c r="V46" s="680"/>
      <c r="W46" s="554"/>
      <c r="X46" s="641"/>
      <c r="Y46" s="641"/>
      <c r="Z46" s="721" t="str">
        <f t="shared" si="11"/>
        <v/>
      </c>
      <c r="AA46" s="87"/>
      <c r="AB46" s="88" t="str" cm="1">
        <f t="array" ref="AB46">IF((_xlfn.IFS(TRIM(SUBSTITUTE(AA46,CHAR(160),""))="Devis 1",IFERROR(VALUE(TRIM(SUBSTITUTE(N46,CHAR(160),""))),0),TRIM(SUBSTITUTE(AA46,CHAR(160),""))="Devis 2",IFERROR(VALUE(TRIM(SUBSTITUTE(S46,CHAR(160),""))),0),TRIM(SUBSTITUTE(AA46,CHAR(160),""))="Devis 3",IFERROR(VALUE(TRIM(SUBSTITUTE(X46,CHAR(160),""))),0),TRUE,0)*IFERROR(VALUE(TRIM(SUBSTITUTE(C46,CHAR(160),""))),0))=0,"",_xlfn.IFS(TRIM(SUBSTITUTE(AA46,CHAR(160),""))="Devis 1",IFERROR(VALUE(TRIM(SUBSTITUTE(N46,CHAR(160),""))),0),TRIM(SUBSTITUTE(AA46,CHAR(160),""))="Devis 2",IFERROR(VALUE(TRIM(SUBSTITUTE(S46,CHAR(160),""))),0),TRIM(SUBSTITUTE(AA46,CHAR(160),""))="Devis 3",IFERROR(VALUE(TRIM(SUBSTITUTE(X46,CHAR(160),""))),0),TRUE,0)*IFERROR(VALUE(TRIM(SUBSTITUTE(C46,CHAR(160),""))),0))</f>
        <v/>
      </c>
      <c r="AC46" s="89" t="str" cm="1">
        <f t="array" ref="AC46">IF(ROUND((_xlfn.IFS(TRIM(SUBSTITUTE(AA46,CHAR(160),""))="Devis 1",IFERROR(VALUE(TRIM(SUBSTITUTE(O46,CHAR(160),""))),0),TRIM(SUBSTITUTE(AA46,CHAR(160),""))="Devis 2",IFERROR(VALUE(TRIM(SUBSTITUTE(T46,CHAR(160),""))),0),TRIM(SUBSTITUTE(AA46,CHAR(160),""))="Devis 3",IFERROR(VALUE(TRIM(SUBSTITUTE(Y46,CHAR(160),""))),0),TRUE,0)*IFERROR(VALUE(TRIM(SUBSTITUTE(C46,CHAR(160),""))),0)),2)=0,IF(AB46&lt;&gt;"",0,""),ROUND((_xlfn.IFS(TRIM(SUBSTITUTE(AA46,CHAR(160),""))="Devis 1",IFERROR(VALUE(TRIM(SUBSTITUTE(O46,CHAR(160),""))),0),TRIM(SUBSTITUTE(AA46,CHAR(160),""))="Devis 2",IFERROR(VALUE(TRIM(SUBSTITUTE(T46,CHAR(160),""))),0),TRIM(SUBSTITUTE(AA46,CHAR(160),""))="Devis 3",IFERROR(VALUE(TRIM(SUBSTITUTE(Y46,CHAR(160),""))),0),TRUE,0)*IFERROR(VALUE(TRIM(SUBSTITUTE(C46,CHAR(160),""))),0)),2))</f>
        <v/>
      </c>
      <c r="AD46" s="90" t="str">
        <f t="shared" si="12"/>
        <v/>
      </c>
      <c r="AE46" s="91"/>
      <c r="AF46" s="148" t="str">
        <f t="shared" si="13"/>
        <v/>
      </c>
      <c r="AG46" s="148" t="str">
        <f t="shared" si="14"/>
        <v/>
      </c>
      <c r="AH46" s="148" t="str">
        <f t="shared" si="15"/>
        <v/>
      </c>
      <c r="AI46" s="148" t="str">
        <f t="shared" si="16"/>
        <v/>
      </c>
      <c r="AJ46" s="148" t="str">
        <f t="shared" si="17"/>
        <v/>
      </c>
      <c r="AK46" s="148" t="str">
        <f t="shared" si="18"/>
        <v/>
      </c>
      <c r="AL46" s="148" t="str">
        <f t="shared" si="19"/>
        <v/>
      </c>
      <c r="AM46" s="148" t="str">
        <f t="shared" si="20"/>
        <v/>
      </c>
      <c r="AN46" s="729" t="str">
        <f t="shared" si="21"/>
        <v/>
      </c>
      <c r="AO46" s="569" t="str">
        <f t="shared" si="22"/>
        <v/>
      </c>
      <c r="AP46" s="564" t="str">
        <f t="shared" si="23"/>
        <v/>
      </c>
      <c r="AQ46" s="555" t="str">
        <f t="shared" si="24"/>
        <v/>
      </c>
      <c r="AR46" s="555" t="str">
        <f t="shared" si="25"/>
        <v/>
      </c>
      <c r="AS46" s="593" t="str">
        <f t="shared" si="26"/>
        <v/>
      </c>
      <c r="AT46" s="660" t="str">
        <f t="shared" si="27"/>
        <v/>
      </c>
      <c r="AU46" s="671" t="str">
        <f t="shared" si="28"/>
        <v/>
      </c>
      <c r="AV46" s="593" t="str">
        <f t="shared" si="29"/>
        <v/>
      </c>
      <c r="AW46" s="593" t="str">
        <f t="shared" si="30"/>
        <v/>
      </c>
      <c r="AX46" s="593" t="str">
        <f t="shared" si="31"/>
        <v/>
      </c>
      <c r="AY46" s="764" t="str">
        <f t="shared" si="32"/>
        <v/>
      </c>
      <c r="AZ46" s="693" t="str">
        <f t="shared" si="33"/>
        <v/>
      </c>
      <c r="BA46" s="593" t="str">
        <f t="shared" si="34"/>
        <v/>
      </c>
      <c r="BB46" s="593" t="str">
        <f t="shared" si="35"/>
        <v/>
      </c>
      <c r="BC46" s="593" t="str">
        <f t="shared" si="36"/>
        <v/>
      </c>
      <c r="BD46" s="694" t="str">
        <f t="shared" si="37"/>
        <v/>
      </c>
      <c r="BE46" s="558" t="str">
        <f t="shared" si="38"/>
        <v/>
      </c>
      <c r="BF46" s="83"/>
      <c r="BG46" s="92" t="str">
        <f t="shared" si="39"/>
        <v/>
      </c>
      <c r="BH46" s="92" t="str">
        <f t="shared" si="40"/>
        <v/>
      </c>
      <c r="BI46" s="93" t="str">
        <f t="shared" si="41"/>
        <v/>
      </c>
      <c r="BJ46" s="93" t="str" cm="1">
        <f t="array" ref="BJ46">IF($AG46="","",
_xlfn.IFS(
$BE46="Devis 1",
IF(ISBLANK(AR46),"",IFERROR(VALUE(TRIM(SUBSTITUTE(AR46,CHAR(160),""))),0)*IFERROR(VALUE(TRIM(SUBSTITUTE($AG46,CHAR(160),""))),0)),
$BE46="Devis 2",
IF(ISBLANK(AW46),"",IFERROR(VALUE(TRIM(SUBSTITUTE(AW46,CHAR(160),""))),0)*IFERROR(VALUE(TRIM(SUBSTITUTE($AG46,CHAR(160),""))),0)),
$BE46="Devis 3",
IF(ISBLANK(BB46),"",IFERROR(VALUE(TRIM(SUBSTITUTE(BB46,CHAR(160),""))),0)*IFERROR(VALUE(TRIM(SUBSTITUTE($AG46,CHAR(160),""))),0)),
TRUE,0
)
)</f>
        <v/>
      </c>
      <c r="BK46" s="93" t="str" cm="1">
        <f t="array" ref="BK46">IF($AG46="","",
_xlfn.IFS(
$BE46="Devis 1",
IF(ISBLANK(AS46),"",IFERROR(VALUE(TRIM(SUBSTITUTE(AS46,CHAR(160),""))),0)*IFERROR(VALUE(TRIM(SUBSTITUTE($AG46,CHAR(160),""))),0)),
$BE46="Devis 2",
IF(ISBLANK(AX46),"",IFERROR(VALUE(TRIM(SUBSTITUTE(AX46,CHAR(160),""))),0)*IFERROR(VALUE(TRIM(SUBSTITUTE($AG46,CHAR(160),""))),0)),
$BE46="Devis 3",
IF(ISBLANK(BC46),"",IFERROR(VALUE(TRIM(SUBSTITUTE(BC46,CHAR(160),""))),0)*IFERROR(VALUE(TRIM(SUBSTITUTE($AG46,CHAR(160),""))),0)),
TRUE,0
)
)</f>
        <v/>
      </c>
      <c r="BL46" s="93" t="str">
        <f t="shared" si="42"/>
        <v/>
      </c>
      <c r="BM46" s="83"/>
      <c r="BN46" s="43" t="str" cm="1">
        <f t="array" ref="BN46">IF(OR(BL46="",BI46="",BJ46="",BG46=""),"",
    _xlfn.IFS(
        (IFERROR(VALUE(TRIM(SUBSTITUTE(BL46,CHAR(160),""))),0)) &gt; (IFERROR(VALUE(TRIM(SUBSTITUTE(BI46,CHAR(160),""))),0)),
        "KO : Le montant retenu TTC est supérieur au montant raisonnable TTC. Merci de revoir la ligne de dépense ou plafonner son montant.",
        (IFERROR(VALUE(TRIM(SUBSTITUTE(BJ46,CHAR(160),""))),0)) &gt; (IFERROR(VALUE(TRIM(SUBSTITUTE(BG46,CHAR(160),""))),0)),
        "Attention : Le montant retenu HT est supérieur au montant HT raisonnable. Merci de revoir la ligne de dépense, plafonner son montant, ou justifier la reventillation HT / TVA.",
ROUND(IFERROR(VALUE(TRIM(SUBSTITUTE(BH46,CHAR(160),""))),0),2)&gt;
ROUND(IFERROR(VALUE(TRIM(SUBSTITUTE(BK46,CHAR(160),""))),0),2),
"Attention : Le montant TVA retenu est supérieur au montant TVA raisonnable. Merci de revoir la ligne de dépense, plafonner son montant, ou justifier la reventillation HT / TVA.",
ROUND(IFERROR(VALUE(TRIM(SUBSTITUTE(BJ46,CHAR(160),""))),0),2)&gt;
ROUND(IFERROR(VALUE(TRIM(SUBSTITUTE(MIN(P46,U46,Z46),CHAR(160),""))),0),2),
"Attention : Le devis retenu n'est pas le moins cher. Une justification de la part du porteur est nécessaire.",
ROUND(IFERROR(VALUE(TRIM(SUBSTITUTE(BJ46,CHAR(160),""))),0),2)=0,
"Attention : montant présenté entièrement écarté",
        (IFERROR(VALUE(TRIM(SUBSTITUTE(BL46,CHAR(160),""))),0))=0,
        "",
        (IFERROR(VALUE(TRIM(SUBSTITUTE(BI46,CHAR(160),""))),0))=(IFERROR(VALUE(TRIM(SUBSTITUTE(BL46,CHAR(160),""))),0)),
        "OK",
        (IFERROR(VALUE(TRIM(SUBSTITUTE(BI46,CHAR(160),""))),0))&gt;(IFERROR(VALUE(TRIM(SUBSTITUTE(BL46,CHAR(160),""))),0)),
        " OK : Montant instruit inférieur au montant raisonnable.",
        TRUE,
        ""
    )
)</f>
        <v/>
      </c>
      <c r="BO46" s="43" t="str" cm="1">
        <f t="array" ref="BO46">IF(OR(BL46="",AD46="",BJ46="",AB46="",BK46="",AC46=""),"",_xlfn.IFS(
ROUND(IFERROR(VALUE(TRIM(SUBSTITUTE(BL46,CHAR(160),""))),0),2)&gt;
ROUND(IFERROR(VALUE(TRIM(SUBSTITUTE(AD46,CHAR(160),""))),0),2),
"KO : Le montant retenu TTC est supérieur au montant présenté TTC. Merci de revoir la ligne de dépense ou plafonner son montant.",
ROUND(IFERROR(VALUE(TRIM(SUBSTITUTE(BJ46,CHAR(160),""))),0),2)&gt;
ROUND(IFERROR(VALUE(TRIM(SUBSTITUTE(AB46,CHAR(160),""))),0),2),
"Attention : Le montant retenu HT est supérieur au montant HT présenté. Merci de revoir la ligne de dépense, plafonner son montant, ou justifier la reventillation HT / TVA.",
ROUND(IFERROR(VALUE(TRIM(SUBSTITUTE(BK46,CHAR(160),""))),0),2)&gt;
ROUND(IFERROR(VALUE(TRIM(SUBSTITUTE(AC46,CHAR(160),""))),0),2),
"Attention : Le montant TVA retenu est supérieur au montant TVA présenté. Merci de revoir la ligne de dépense, plafonner son montant, ou justifier la reventillation HT / TVA.",
ROUND(IFERROR(VALUE(TRIM(SUBSTITUTE(AD46,CHAR(160),""))),0),2)=0,
"",
ROUND(IFERROR(VALUE(TRIM(SUBSTITUTE(BL46,CHAR(160),""))),0),2)=
ROUND(IFERROR(VALUE(TRIM(SUBSTITUTE(AD46,CHAR(160),""))),0),2),
"OK",
ROUND(IFERROR(VALUE(TRIM(SUBSTITUTE(BL46,CHAR(160),""))),0),2)=0,
"Attention : Montant présenté entièrement rejeté.",
ROUND(IFERROR(VALUE(TRIM(SUBSTITUTE(BL46,CHAR(160),""))),0),2)&lt;
ROUND(IFERROR(VALUE(TRIM(SUBSTITUTE(AD46,CHAR(160),""))),0),2),
"Attention : Montant présenté partiellement rejeté.",
TRUE,""
))</f>
        <v/>
      </c>
      <c r="BP46" s="92" t="str">
        <f t="shared" si="43"/>
        <v/>
      </c>
      <c r="BQ46" s="92" t="str">
        <f t="shared" si="44"/>
        <v/>
      </c>
      <c r="BR46" s="92" t="str">
        <f t="shared" si="45"/>
        <v/>
      </c>
    </row>
    <row r="47" spans="1:70" s="4" customFormat="1" ht="16">
      <c r="A47" s="82">
        <v>39</v>
      </c>
      <c r="B47" s="83"/>
      <c r="C47" s="84"/>
      <c r="D47" s="84"/>
      <c r="E47" s="83"/>
      <c r="F47" s="83"/>
      <c r="G47" s="83"/>
      <c r="H47" s="132"/>
      <c r="I47" s="727"/>
      <c r="J47" s="554"/>
      <c r="K47" s="735"/>
      <c r="L47" s="643"/>
      <c r="M47" s="554"/>
      <c r="N47" s="640"/>
      <c r="O47" s="641"/>
      <c r="P47" s="660" t="str">
        <f t="shared" si="9"/>
        <v/>
      </c>
      <c r="Q47" s="663"/>
      <c r="R47" s="554"/>
      <c r="S47" s="641"/>
      <c r="T47" s="641"/>
      <c r="U47" s="660" t="str">
        <f t="shared" si="10"/>
        <v/>
      </c>
      <c r="V47" s="680"/>
      <c r="W47" s="554"/>
      <c r="X47" s="641"/>
      <c r="Y47" s="641"/>
      <c r="Z47" s="721" t="str">
        <f t="shared" si="11"/>
        <v/>
      </c>
      <c r="AA47" s="87"/>
      <c r="AB47" s="88" t="str" cm="1">
        <f t="array" ref="AB47">IF((_xlfn.IFS(TRIM(SUBSTITUTE(AA47,CHAR(160),""))="Devis 1",IFERROR(VALUE(TRIM(SUBSTITUTE(N47,CHAR(160),""))),0),TRIM(SUBSTITUTE(AA47,CHAR(160),""))="Devis 2",IFERROR(VALUE(TRIM(SUBSTITUTE(S47,CHAR(160),""))),0),TRIM(SUBSTITUTE(AA47,CHAR(160),""))="Devis 3",IFERROR(VALUE(TRIM(SUBSTITUTE(X47,CHAR(160),""))),0),TRUE,0)*IFERROR(VALUE(TRIM(SUBSTITUTE(C47,CHAR(160),""))),0))=0,"",_xlfn.IFS(TRIM(SUBSTITUTE(AA47,CHAR(160),""))="Devis 1",IFERROR(VALUE(TRIM(SUBSTITUTE(N47,CHAR(160),""))),0),TRIM(SUBSTITUTE(AA47,CHAR(160),""))="Devis 2",IFERROR(VALUE(TRIM(SUBSTITUTE(S47,CHAR(160),""))),0),TRIM(SUBSTITUTE(AA47,CHAR(160),""))="Devis 3",IFERROR(VALUE(TRIM(SUBSTITUTE(X47,CHAR(160),""))),0),TRUE,0)*IFERROR(VALUE(TRIM(SUBSTITUTE(C47,CHAR(160),""))),0))</f>
        <v/>
      </c>
      <c r="AC47" s="89" t="str" cm="1">
        <f t="array" ref="AC47">IF(ROUND((_xlfn.IFS(TRIM(SUBSTITUTE(AA47,CHAR(160),""))="Devis 1",IFERROR(VALUE(TRIM(SUBSTITUTE(O47,CHAR(160),""))),0),TRIM(SUBSTITUTE(AA47,CHAR(160),""))="Devis 2",IFERROR(VALUE(TRIM(SUBSTITUTE(T47,CHAR(160),""))),0),TRIM(SUBSTITUTE(AA47,CHAR(160),""))="Devis 3",IFERROR(VALUE(TRIM(SUBSTITUTE(Y47,CHAR(160),""))),0),TRUE,0)*IFERROR(VALUE(TRIM(SUBSTITUTE(C47,CHAR(160),""))),0)),2)=0,IF(AB47&lt;&gt;"",0,""),ROUND((_xlfn.IFS(TRIM(SUBSTITUTE(AA47,CHAR(160),""))="Devis 1",IFERROR(VALUE(TRIM(SUBSTITUTE(O47,CHAR(160),""))),0),TRIM(SUBSTITUTE(AA47,CHAR(160),""))="Devis 2",IFERROR(VALUE(TRIM(SUBSTITUTE(T47,CHAR(160),""))),0),TRIM(SUBSTITUTE(AA47,CHAR(160),""))="Devis 3",IFERROR(VALUE(TRIM(SUBSTITUTE(Y47,CHAR(160),""))),0),TRUE,0)*IFERROR(VALUE(TRIM(SUBSTITUTE(C47,CHAR(160),""))),0)),2))</f>
        <v/>
      </c>
      <c r="AD47" s="90" t="str">
        <f t="shared" si="12"/>
        <v/>
      </c>
      <c r="AE47" s="91"/>
      <c r="AF47" s="148" t="str">
        <f t="shared" si="13"/>
        <v/>
      </c>
      <c r="AG47" s="148" t="str">
        <f t="shared" si="14"/>
        <v/>
      </c>
      <c r="AH47" s="148" t="str">
        <f t="shared" si="15"/>
        <v/>
      </c>
      <c r="AI47" s="148" t="str">
        <f t="shared" si="16"/>
        <v/>
      </c>
      <c r="AJ47" s="148" t="str">
        <f t="shared" si="17"/>
        <v/>
      </c>
      <c r="AK47" s="148" t="str">
        <f t="shared" si="18"/>
        <v/>
      </c>
      <c r="AL47" s="148" t="str">
        <f t="shared" si="19"/>
        <v/>
      </c>
      <c r="AM47" s="148" t="str">
        <f t="shared" si="20"/>
        <v/>
      </c>
      <c r="AN47" s="729" t="str">
        <f t="shared" si="21"/>
        <v/>
      </c>
      <c r="AO47" s="569" t="str">
        <f t="shared" si="22"/>
        <v/>
      </c>
      <c r="AP47" s="564" t="str">
        <f t="shared" si="23"/>
        <v/>
      </c>
      <c r="AQ47" s="555" t="str">
        <f t="shared" si="24"/>
        <v/>
      </c>
      <c r="AR47" s="555" t="str">
        <f t="shared" si="25"/>
        <v/>
      </c>
      <c r="AS47" s="593" t="str">
        <f t="shared" si="26"/>
        <v/>
      </c>
      <c r="AT47" s="660" t="str">
        <f t="shared" si="27"/>
        <v/>
      </c>
      <c r="AU47" s="671" t="str">
        <f t="shared" si="28"/>
        <v/>
      </c>
      <c r="AV47" s="593" t="str">
        <f t="shared" si="29"/>
        <v/>
      </c>
      <c r="AW47" s="593" t="str">
        <f t="shared" si="30"/>
        <v/>
      </c>
      <c r="AX47" s="593" t="str">
        <f t="shared" si="31"/>
        <v/>
      </c>
      <c r="AY47" s="764" t="str">
        <f t="shared" si="32"/>
        <v/>
      </c>
      <c r="AZ47" s="693" t="str">
        <f t="shared" si="33"/>
        <v/>
      </c>
      <c r="BA47" s="593" t="str">
        <f t="shared" si="34"/>
        <v/>
      </c>
      <c r="BB47" s="593" t="str">
        <f t="shared" si="35"/>
        <v/>
      </c>
      <c r="BC47" s="593" t="str">
        <f t="shared" si="36"/>
        <v/>
      </c>
      <c r="BD47" s="694" t="str">
        <f t="shared" si="37"/>
        <v/>
      </c>
      <c r="BE47" s="558" t="str">
        <f t="shared" si="38"/>
        <v/>
      </c>
      <c r="BF47" s="83"/>
      <c r="BG47" s="92" t="str">
        <f t="shared" si="39"/>
        <v/>
      </c>
      <c r="BH47" s="92" t="str">
        <f t="shared" si="40"/>
        <v/>
      </c>
      <c r="BI47" s="93" t="str">
        <f t="shared" si="41"/>
        <v/>
      </c>
      <c r="BJ47" s="93" t="str" cm="1">
        <f t="array" ref="BJ47">IF($AG47="","",
_xlfn.IFS(
$BE47="Devis 1",
IF(ISBLANK(AR47),"",IFERROR(VALUE(TRIM(SUBSTITUTE(AR47,CHAR(160),""))),0)*IFERROR(VALUE(TRIM(SUBSTITUTE($AG47,CHAR(160),""))),0)),
$BE47="Devis 2",
IF(ISBLANK(AW47),"",IFERROR(VALUE(TRIM(SUBSTITUTE(AW47,CHAR(160),""))),0)*IFERROR(VALUE(TRIM(SUBSTITUTE($AG47,CHAR(160),""))),0)),
$BE47="Devis 3",
IF(ISBLANK(BB47),"",IFERROR(VALUE(TRIM(SUBSTITUTE(BB47,CHAR(160),""))),0)*IFERROR(VALUE(TRIM(SUBSTITUTE($AG47,CHAR(160),""))),0)),
TRUE,0
)
)</f>
        <v/>
      </c>
      <c r="BK47" s="93" t="str" cm="1">
        <f t="array" ref="BK47">IF($AG47="","",
_xlfn.IFS(
$BE47="Devis 1",
IF(ISBLANK(AS47),"",IFERROR(VALUE(TRIM(SUBSTITUTE(AS47,CHAR(160),""))),0)*IFERROR(VALUE(TRIM(SUBSTITUTE($AG47,CHAR(160),""))),0)),
$BE47="Devis 2",
IF(ISBLANK(AX47),"",IFERROR(VALUE(TRIM(SUBSTITUTE(AX47,CHAR(160),""))),0)*IFERROR(VALUE(TRIM(SUBSTITUTE($AG47,CHAR(160),""))),0)),
$BE47="Devis 3",
IF(ISBLANK(BC47),"",IFERROR(VALUE(TRIM(SUBSTITUTE(BC47,CHAR(160),""))),0)*IFERROR(VALUE(TRIM(SUBSTITUTE($AG47,CHAR(160),""))),0)),
TRUE,0
)
)</f>
        <v/>
      </c>
      <c r="BL47" s="93" t="str">
        <f t="shared" si="42"/>
        <v/>
      </c>
      <c r="BM47" s="83"/>
      <c r="BN47" s="43" t="str" cm="1">
        <f t="array" ref="BN47">IF(OR(BL47="",BI47="",BJ47="",BG47=""),"",
    _xlfn.IFS(
        (IFERROR(VALUE(TRIM(SUBSTITUTE(BL47,CHAR(160),""))),0)) &gt; (IFERROR(VALUE(TRIM(SUBSTITUTE(BI47,CHAR(160),""))),0)),
        "KO : Le montant retenu TTC est supérieur au montant raisonnable TTC. Merci de revoir la ligne de dépense ou plafonner son montant.",
        (IFERROR(VALUE(TRIM(SUBSTITUTE(BJ47,CHAR(160),""))),0)) &gt; (IFERROR(VALUE(TRIM(SUBSTITUTE(BG47,CHAR(160),""))),0)),
        "Attention : Le montant retenu HT est supérieur au montant HT raisonnable. Merci de revoir la ligne de dépense, plafonner son montant, ou justifier la reventillation HT / TVA.",
ROUND(IFERROR(VALUE(TRIM(SUBSTITUTE(BH47,CHAR(160),""))),0),2)&gt;
ROUND(IFERROR(VALUE(TRIM(SUBSTITUTE(BK47,CHAR(160),""))),0),2),
"Attention : Le montant TVA retenu est supérieur au montant TVA raisonnable. Merci de revoir la ligne de dépense, plafonner son montant, ou justifier la reventillation HT / TVA.",
ROUND(IFERROR(VALUE(TRIM(SUBSTITUTE(BJ47,CHAR(160),""))),0),2)&gt;
ROUND(IFERROR(VALUE(TRIM(SUBSTITUTE(MIN(P47,U47,Z47),CHAR(160),""))),0),2),
"Attention : Le devis retenu n'est pas le moins cher. Une justification de la part du porteur est nécessaire.",
ROUND(IFERROR(VALUE(TRIM(SUBSTITUTE(BJ47,CHAR(160),""))),0),2)=0,
"Attention : montant présenté entièrement écarté",
        (IFERROR(VALUE(TRIM(SUBSTITUTE(BL47,CHAR(160),""))),0))=0,
        "",
        (IFERROR(VALUE(TRIM(SUBSTITUTE(BI47,CHAR(160),""))),0))=(IFERROR(VALUE(TRIM(SUBSTITUTE(BL47,CHAR(160),""))),0)),
        "OK",
        (IFERROR(VALUE(TRIM(SUBSTITUTE(BI47,CHAR(160),""))),0))&gt;(IFERROR(VALUE(TRIM(SUBSTITUTE(BL47,CHAR(160),""))),0)),
        " OK : Montant instruit inférieur au montant raisonnable.",
        TRUE,
        ""
    )
)</f>
        <v/>
      </c>
      <c r="BO47" s="43" t="str" cm="1">
        <f t="array" ref="BO47">IF(OR(BL47="",AD47="",BJ47="",AB47="",BK47="",AC47=""),"",_xlfn.IFS(
ROUND(IFERROR(VALUE(TRIM(SUBSTITUTE(BL47,CHAR(160),""))),0),2)&gt;
ROUND(IFERROR(VALUE(TRIM(SUBSTITUTE(AD47,CHAR(160),""))),0),2),
"KO : Le montant retenu TTC est supérieur au montant présenté TTC. Merci de revoir la ligne de dépense ou plafonner son montant.",
ROUND(IFERROR(VALUE(TRIM(SUBSTITUTE(BJ47,CHAR(160),""))),0),2)&gt;
ROUND(IFERROR(VALUE(TRIM(SUBSTITUTE(AB47,CHAR(160),""))),0),2),
"Attention : Le montant retenu HT est supérieur au montant HT présenté. Merci de revoir la ligne de dépense, plafonner son montant, ou justifier la reventillation HT / TVA.",
ROUND(IFERROR(VALUE(TRIM(SUBSTITUTE(BK47,CHAR(160),""))),0),2)&gt;
ROUND(IFERROR(VALUE(TRIM(SUBSTITUTE(AC47,CHAR(160),""))),0),2),
"Attention : Le montant TVA retenu est supérieur au montant TVA présenté. Merci de revoir la ligne de dépense, plafonner son montant, ou justifier la reventillation HT / TVA.",
ROUND(IFERROR(VALUE(TRIM(SUBSTITUTE(AD47,CHAR(160),""))),0),2)=0,
"",
ROUND(IFERROR(VALUE(TRIM(SUBSTITUTE(BL47,CHAR(160),""))),0),2)=
ROUND(IFERROR(VALUE(TRIM(SUBSTITUTE(AD47,CHAR(160),""))),0),2),
"OK",
ROUND(IFERROR(VALUE(TRIM(SUBSTITUTE(BL47,CHAR(160),""))),0),2)=0,
"Attention : Montant présenté entièrement rejeté.",
ROUND(IFERROR(VALUE(TRIM(SUBSTITUTE(BL47,CHAR(160),""))),0),2)&lt;
ROUND(IFERROR(VALUE(TRIM(SUBSTITUTE(AD47,CHAR(160),""))),0),2),
"Attention : Montant présenté partiellement rejeté.",
TRUE,""
))</f>
        <v/>
      </c>
      <c r="BP47" s="92" t="str">
        <f t="shared" si="43"/>
        <v/>
      </c>
      <c r="BQ47" s="92" t="str">
        <f t="shared" si="44"/>
        <v/>
      </c>
      <c r="BR47" s="92" t="str">
        <f t="shared" si="45"/>
        <v/>
      </c>
    </row>
    <row r="48" spans="1:70" s="4" customFormat="1" ht="16">
      <c r="A48" s="82">
        <v>40</v>
      </c>
      <c r="B48" s="83"/>
      <c r="C48" s="84"/>
      <c r="D48" s="84"/>
      <c r="E48" s="83"/>
      <c r="F48" s="83"/>
      <c r="G48" s="83"/>
      <c r="H48" s="132"/>
      <c r="I48" s="727"/>
      <c r="J48" s="554"/>
      <c r="K48" s="735"/>
      <c r="L48" s="643"/>
      <c r="M48" s="554"/>
      <c r="N48" s="640"/>
      <c r="O48" s="641"/>
      <c r="P48" s="660" t="str">
        <f t="shared" si="9"/>
        <v/>
      </c>
      <c r="Q48" s="663"/>
      <c r="R48" s="554"/>
      <c r="S48" s="641"/>
      <c r="T48" s="641"/>
      <c r="U48" s="660" t="str">
        <f t="shared" si="10"/>
        <v/>
      </c>
      <c r="V48" s="680"/>
      <c r="W48" s="554"/>
      <c r="X48" s="641"/>
      <c r="Y48" s="641"/>
      <c r="Z48" s="721" t="str">
        <f t="shared" si="11"/>
        <v/>
      </c>
      <c r="AA48" s="87"/>
      <c r="AB48" s="88" t="str" cm="1">
        <f t="array" ref="AB48">IF((_xlfn.IFS(TRIM(SUBSTITUTE(AA48,CHAR(160),""))="Devis 1",IFERROR(VALUE(TRIM(SUBSTITUTE(N48,CHAR(160),""))),0),TRIM(SUBSTITUTE(AA48,CHAR(160),""))="Devis 2",IFERROR(VALUE(TRIM(SUBSTITUTE(S48,CHAR(160),""))),0),TRIM(SUBSTITUTE(AA48,CHAR(160),""))="Devis 3",IFERROR(VALUE(TRIM(SUBSTITUTE(X48,CHAR(160),""))),0),TRUE,0)*IFERROR(VALUE(TRIM(SUBSTITUTE(C48,CHAR(160),""))),0))=0,"",_xlfn.IFS(TRIM(SUBSTITUTE(AA48,CHAR(160),""))="Devis 1",IFERROR(VALUE(TRIM(SUBSTITUTE(N48,CHAR(160),""))),0),TRIM(SUBSTITUTE(AA48,CHAR(160),""))="Devis 2",IFERROR(VALUE(TRIM(SUBSTITUTE(S48,CHAR(160),""))),0),TRIM(SUBSTITUTE(AA48,CHAR(160),""))="Devis 3",IFERROR(VALUE(TRIM(SUBSTITUTE(X48,CHAR(160),""))),0),TRUE,0)*IFERROR(VALUE(TRIM(SUBSTITUTE(C48,CHAR(160),""))),0))</f>
        <v/>
      </c>
      <c r="AC48" s="89" t="str" cm="1">
        <f t="array" ref="AC48">IF(ROUND((_xlfn.IFS(TRIM(SUBSTITUTE(AA48,CHAR(160),""))="Devis 1",IFERROR(VALUE(TRIM(SUBSTITUTE(O48,CHAR(160),""))),0),TRIM(SUBSTITUTE(AA48,CHAR(160),""))="Devis 2",IFERROR(VALUE(TRIM(SUBSTITUTE(T48,CHAR(160),""))),0),TRIM(SUBSTITUTE(AA48,CHAR(160),""))="Devis 3",IFERROR(VALUE(TRIM(SUBSTITUTE(Y48,CHAR(160),""))),0),TRUE,0)*IFERROR(VALUE(TRIM(SUBSTITUTE(C48,CHAR(160),""))),0)),2)=0,IF(AB48&lt;&gt;"",0,""),ROUND((_xlfn.IFS(TRIM(SUBSTITUTE(AA48,CHAR(160),""))="Devis 1",IFERROR(VALUE(TRIM(SUBSTITUTE(O48,CHAR(160),""))),0),TRIM(SUBSTITUTE(AA48,CHAR(160),""))="Devis 2",IFERROR(VALUE(TRIM(SUBSTITUTE(T48,CHAR(160),""))),0),TRIM(SUBSTITUTE(AA48,CHAR(160),""))="Devis 3",IFERROR(VALUE(TRIM(SUBSTITUTE(Y48,CHAR(160),""))),0),TRUE,0)*IFERROR(VALUE(TRIM(SUBSTITUTE(C48,CHAR(160),""))),0)),2))</f>
        <v/>
      </c>
      <c r="AD48" s="90" t="str">
        <f t="shared" si="12"/>
        <v/>
      </c>
      <c r="AE48" s="91"/>
      <c r="AF48" s="148" t="str">
        <f t="shared" si="13"/>
        <v/>
      </c>
      <c r="AG48" s="148" t="str">
        <f t="shared" si="14"/>
        <v/>
      </c>
      <c r="AH48" s="148" t="str">
        <f t="shared" si="15"/>
        <v/>
      </c>
      <c r="AI48" s="148" t="str">
        <f t="shared" si="16"/>
        <v/>
      </c>
      <c r="AJ48" s="148" t="str">
        <f t="shared" si="17"/>
        <v/>
      </c>
      <c r="AK48" s="148" t="str">
        <f t="shared" si="18"/>
        <v/>
      </c>
      <c r="AL48" s="148" t="str">
        <f t="shared" si="19"/>
        <v/>
      </c>
      <c r="AM48" s="148" t="str">
        <f t="shared" si="20"/>
        <v/>
      </c>
      <c r="AN48" s="729" t="str">
        <f t="shared" si="21"/>
        <v/>
      </c>
      <c r="AO48" s="569" t="str">
        <f t="shared" si="22"/>
        <v/>
      </c>
      <c r="AP48" s="564" t="str">
        <f t="shared" si="23"/>
        <v/>
      </c>
      <c r="AQ48" s="555" t="str">
        <f t="shared" si="24"/>
        <v/>
      </c>
      <c r="AR48" s="555" t="str">
        <f t="shared" si="25"/>
        <v/>
      </c>
      <c r="AS48" s="593" t="str">
        <f t="shared" si="26"/>
        <v/>
      </c>
      <c r="AT48" s="660" t="str">
        <f t="shared" si="27"/>
        <v/>
      </c>
      <c r="AU48" s="671" t="str">
        <f t="shared" si="28"/>
        <v/>
      </c>
      <c r="AV48" s="593" t="str">
        <f t="shared" si="29"/>
        <v/>
      </c>
      <c r="AW48" s="593" t="str">
        <f t="shared" si="30"/>
        <v/>
      </c>
      <c r="AX48" s="593" t="str">
        <f t="shared" si="31"/>
        <v/>
      </c>
      <c r="AY48" s="764" t="str">
        <f t="shared" si="32"/>
        <v/>
      </c>
      <c r="AZ48" s="693" t="str">
        <f t="shared" si="33"/>
        <v/>
      </c>
      <c r="BA48" s="593" t="str">
        <f t="shared" si="34"/>
        <v/>
      </c>
      <c r="BB48" s="593" t="str">
        <f t="shared" si="35"/>
        <v/>
      </c>
      <c r="BC48" s="593" t="str">
        <f t="shared" si="36"/>
        <v/>
      </c>
      <c r="BD48" s="694" t="str">
        <f t="shared" si="37"/>
        <v/>
      </c>
      <c r="BE48" s="558" t="str">
        <f t="shared" si="38"/>
        <v/>
      </c>
      <c r="BF48" s="83"/>
      <c r="BG48" s="92" t="str">
        <f t="shared" si="39"/>
        <v/>
      </c>
      <c r="BH48" s="92" t="str">
        <f t="shared" si="40"/>
        <v/>
      </c>
      <c r="BI48" s="93" t="str">
        <f t="shared" si="41"/>
        <v/>
      </c>
      <c r="BJ48" s="93" t="str" cm="1">
        <f t="array" ref="BJ48">IF($AG48="","",
_xlfn.IFS(
$BE48="Devis 1",
IF(ISBLANK(AR48),"",IFERROR(VALUE(TRIM(SUBSTITUTE(AR48,CHAR(160),""))),0)*IFERROR(VALUE(TRIM(SUBSTITUTE($AG48,CHAR(160),""))),0)),
$BE48="Devis 2",
IF(ISBLANK(AW48),"",IFERROR(VALUE(TRIM(SUBSTITUTE(AW48,CHAR(160),""))),0)*IFERROR(VALUE(TRIM(SUBSTITUTE($AG48,CHAR(160),""))),0)),
$BE48="Devis 3",
IF(ISBLANK(BB48),"",IFERROR(VALUE(TRIM(SUBSTITUTE(BB48,CHAR(160),""))),0)*IFERROR(VALUE(TRIM(SUBSTITUTE($AG48,CHAR(160),""))),0)),
TRUE,0
)
)</f>
        <v/>
      </c>
      <c r="BK48" s="93" t="str" cm="1">
        <f t="array" ref="BK48">IF($AG48="","",
_xlfn.IFS(
$BE48="Devis 1",
IF(ISBLANK(AS48),"",IFERROR(VALUE(TRIM(SUBSTITUTE(AS48,CHAR(160),""))),0)*IFERROR(VALUE(TRIM(SUBSTITUTE($AG48,CHAR(160),""))),0)),
$BE48="Devis 2",
IF(ISBLANK(AX48),"",IFERROR(VALUE(TRIM(SUBSTITUTE(AX48,CHAR(160),""))),0)*IFERROR(VALUE(TRIM(SUBSTITUTE($AG48,CHAR(160),""))),0)),
$BE48="Devis 3",
IF(ISBLANK(BC48),"",IFERROR(VALUE(TRIM(SUBSTITUTE(BC48,CHAR(160),""))),0)*IFERROR(VALUE(TRIM(SUBSTITUTE($AG48,CHAR(160),""))),0)),
TRUE,0
)
)</f>
        <v/>
      </c>
      <c r="BL48" s="93" t="str">
        <f t="shared" si="42"/>
        <v/>
      </c>
      <c r="BM48" s="83"/>
      <c r="BN48" s="43" t="str" cm="1">
        <f t="array" ref="BN48">IF(OR(BL48="",BI48="",BJ48="",BG48=""),"",
    _xlfn.IFS(
        (IFERROR(VALUE(TRIM(SUBSTITUTE(BL48,CHAR(160),""))),0)) &gt; (IFERROR(VALUE(TRIM(SUBSTITUTE(BI48,CHAR(160),""))),0)),
        "KO : Le montant retenu TTC est supérieur au montant raisonnable TTC. Merci de revoir la ligne de dépense ou plafonner son montant.",
        (IFERROR(VALUE(TRIM(SUBSTITUTE(BJ48,CHAR(160),""))),0)) &gt; (IFERROR(VALUE(TRIM(SUBSTITUTE(BG48,CHAR(160),""))),0)),
        "Attention : Le montant retenu HT est supérieur au montant HT raisonnable. Merci de revoir la ligne de dépense, plafonner son montant, ou justifier la reventillation HT / TVA.",
ROUND(IFERROR(VALUE(TRIM(SUBSTITUTE(BH48,CHAR(160),""))),0),2)&gt;
ROUND(IFERROR(VALUE(TRIM(SUBSTITUTE(BK48,CHAR(160),""))),0),2),
"Attention : Le montant TVA retenu est supérieur au montant TVA raisonnable. Merci de revoir la ligne de dépense, plafonner son montant, ou justifier la reventillation HT / TVA.",
ROUND(IFERROR(VALUE(TRIM(SUBSTITUTE(BJ48,CHAR(160),""))),0),2)&gt;
ROUND(IFERROR(VALUE(TRIM(SUBSTITUTE(MIN(P48,U48,Z48),CHAR(160),""))),0),2),
"Attention : Le devis retenu n'est pas le moins cher. Une justification de la part du porteur est nécessaire.",
ROUND(IFERROR(VALUE(TRIM(SUBSTITUTE(BJ48,CHAR(160),""))),0),2)=0,
"Attention : montant présenté entièrement écarté",
        (IFERROR(VALUE(TRIM(SUBSTITUTE(BL48,CHAR(160),""))),0))=0,
        "",
        (IFERROR(VALUE(TRIM(SUBSTITUTE(BI48,CHAR(160),""))),0))=(IFERROR(VALUE(TRIM(SUBSTITUTE(BL48,CHAR(160),""))),0)),
        "OK",
        (IFERROR(VALUE(TRIM(SUBSTITUTE(BI48,CHAR(160),""))),0))&gt;(IFERROR(VALUE(TRIM(SUBSTITUTE(BL48,CHAR(160),""))),0)),
        " OK : Montant instruit inférieur au montant raisonnable.",
        TRUE,
        ""
    )
)</f>
        <v/>
      </c>
      <c r="BO48" s="43" t="str" cm="1">
        <f t="array" ref="BO48">IF(OR(BL48="",AD48="",BJ48="",AB48="",BK48="",AC48=""),"",_xlfn.IFS(
ROUND(IFERROR(VALUE(TRIM(SUBSTITUTE(BL48,CHAR(160),""))),0),2)&gt;
ROUND(IFERROR(VALUE(TRIM(SUBSTITUTE(AD48,CHAR(160),""))),0),2),
"KO : Le montant retenu TTC est supérieur au montant présenté TTC. Merci de revoir la ligne de dépense ou plafonner son montant.",
ROUND(IFERROR(VALUE(TRIM(SUBSTITUTE(BJ48,CHAR(160),""))),0),2)&gt;
ROUND(IFERROR(VALUE(TRIM(SUBSTITUTE(AB48,CHAR(160),""))),0),2),
"Attention : Le montant retenu HT est supérieur au montant HT présenté. Merci de revoir la ligne de dépense, plafonner son montant, ou justifier la reventillation HT / TVA.",
ROUND(IFERROR(VALUE(TRIM(SUBSTITUTE(BK48,CHAR(160),""))),0),2)&gt;
ROUND(IFERROR(VALUE(TRIM(SUBSTITUTE(AC48,CHAR(160),""))),0),2),
"Attention : Le montant TVA retenu est supérieur au montant TVA présenté. Merci de revoir la ligne de dépense, plafonner son montant, ou justifier la reventillation HT / TVA.",
ROUND(IFERROR(VALUE(TRIM(SUBSTITUTE(AD48,CHAR(160),""))),0),2)=0,
"",
ROUND(IFERROR(VALUE(TRIM(SUBSTITUTE(BL48,CHAR(160),""))),0),2)=
ROUND(IFERROR(VALUE(TRIM(SUBSTITUTE(AD48,CHAR(160),""))),0),2),
"OK",
ROUND(IFERROR(VALUE(TRIM(SUBSTITUTE(BL48,CHAR(160),""))),0),2)=0,
"Attention : Montant présenté entièrement rejeté.",
ROUND(IFERROR(VALUE(TRIM(SUBSTITUTE(BL48,CHAR(160),""))),0),2)&lt;
ROUND(IFERROR(VALUE(TRIM(SUBSTITUTE(AD48,CHAR(160),""))),0),2),
"Attention : Montant présenté partiellement rejeté.",
TRUE,""
))</f>
        <v/>
      </c>
      <c r="BP48" s="92" t="str">
        <f t="shared" si="43"/>
        <v/>
      </c>
      <c r="BQ48" s="92" t="str">
        <f t="shared" si="44"/>
        <v/>
      </c>
      <c r="BR48" s="92" t="str">
        <f t="shared" si="45"/>
        <v/>
      </c>
    </row>
    <row r="49" spans="1:70" s="4" customFormat="1" ht="16">
      <c r="A49" s="82">
        <v>41</v>
      </c>
      <c r="B49" s="83"/>
      <c r="C49" s="84"/>
      <c r="D49" s="84"/>
      <c r="E49" s="83"/>
      <c r="F49" s="83"/>
      <c r="G49" s="83"/>
      <c r="H49" s="132"/>
      <c r="I49" s="727"/>
      <c r="J49" s="554"/>
      <c r="K49" s="735"/>
      <c r="L49" s="643"/>
      <c r="M49" s="554"/>
      <c r="N49" s="640"/>
      <c r="O49" s="641"/>
      <c r="P49" s="660" t="str">
        <f t="shared" si="9"/>
        <v/>
      </c>
      <c r="Q49" s="663"/>
      <c r="R49" s="554"/>
      <c r="S49" s="641"/>
      <c r="T49" s="641"/>
      <c r="U49" s="660" t="str">
        <f t="shared" si="10"/>
        <v/>
      </c>
      <c r="V49" s="680"/>
      <c r="W49" s="554"/>
      <c r="X49" s="641"/>
      <c r="Y49" s="641"/>
      <c r="Z49" s="721" t="str">
        <f t="shared" si="11"/>
        <v/>
      </c>
      <c r="AA49" s="87"/>
      <c r="AB49" s="88" t="str" cm="1">
        <f t="array" ref="AB49">IF((_xlfn.IFS(TRIM(SUBSTITUTE(AA49,CHAR(160),""))="Devis 1",IFERROR(VALUE(TRIM(SUBSTITUTE(N49,CHAR(160),""))),0),TRIM(SUBSTITUTE(AA49,CHAR(160),""))="Devis 2",IFERROR(VALUE(TRIM(SUBSTITUTE(S49,CHAR(160),""))),0),TRIM(SUBSTITUTE(AA49,CHAR(160),""))="Devis 3",IFERROR(VALUE(TRIM(SUBSTITUTE(X49,CHAR(160),""))),0),TRUE,0)*IFERROR(VALUE(TRIM(SUBSTITUTE(C49,CHAR(160),""))),0))=0,"",_xlfn.IFS(TRIM(SUBSTITUTE(AA49,CHAR(160),""))="Devis 1",IFERROR(VALUE(TRIM(SUBSTITUTE(N49,CHAR(160),""))),0),TRIM(SUBSTITUTE(AA49,CHAR(160),""))="Devis 2",IFERROR(VALUE(TRIM(SUBSTITUTE(S49,CHAR(160),""))),0),TRIM(SUBSTITUTE(AA49,CHAR(160),""))="Devis 3",IFERROR(VALUE(TRIM(SUBSTITUTE(X49,CHAR(160),""))),0),TRUE,0)*IFERROR(VALUE(TRIM(SUBSTITUTE(C49,CHAR(160),""))),0))</f>
        <v/>
      </c>
      <c r="AC49" s="89" t="str" cm="1">
        <f t="array" ref="AC49">IF(ROUND((_xlfn.IFS(TRIM(SUBSTITUTE(AA49,CHAR(160),""))="Devis 1",IFERROR(VALUE(TRIM(SUBSTITUTE(O49,CHAR(160),""))),0),TRIM(SUBSTITUTE(AA49,CHAR(160),""))="Devis 2",IFERROR(VALUE(TRIM(SUBSTITUTE(T49,CHAR(160),""))),0),TRIM(SUBSTITUTE(AA49,CHAR(160),""))="Devis 3",IFERROR(VALUE(TRIM(SUBSTITUTE(Y49,CHAR(160),""))),0),TRUE,0)*IFERROR(VALUE(TRIM(SUBSTITUTE(C49,CHAR(160),""))),0)),2)=0,IF(AB49&lt;&gt;"",0,""),ROUND((_xlfn.IFS(TRIM(SUBSTITUTE(AA49,CHAR(160),""))="Devis 1",IFERROR(VALUE(TRIM(SUBSTITUTE(O49,CHAR(160),""))),0),TRIM(SUBSTITUTE(AA49,CHAR(160),""))="Devis 2",IFERROR(VALUE(TRIM(SUBSTITUTE(T49,CHAR(160),""))),0),TRIM(SUBSTITUTE(AA49,CHAR(160),""))="Devis 3",IFERROR(VALUE(TRIM(SUBSTITUTE(Y49,CHAR(160),""))),0),TRUE,0)*IFERROR(VALUE(TRIM(SUBSTITUTE(C49,CHAR(160),""))),0)),2))</f>
        <v/>
      </c>
      <c r="AD49" s="90" t="str">
        <f t="shared" si="12"/>
        <v/>
      </c>
      <c r="AE49" s="91"/>
      <c r="AF49" s="148" t="str">
        <f t="shared" si="13"/>
        <v/>
      </c>
      <c r="AG49" s="148" t="str">
        <f t="shared" si="14"/>
        <v/>
      </c>
      <c r="AH49" s="148" t="str">
        <f t="shared" si="15"/>
        <v/>
      </c>
      <c r="AI49" s="148" t="str">
        <f t="shared" si="16"/>
        <v/>
      </c>
      <c r="AJ49" s="148" t="str">
        <f t="shared" si="17"/>
        <v/>
      </c>
      <c r="AK49" s="148" t="str">
        <f t="shared" si="18"/>
        <v/>
      </c>
      <c r="AL49" s="148" t="str">
        <f t="shared" si="19"/>
        <v/>
      </c>
      <c r="AM49" s="148" t="str">
        <f t="shared" si="20"/>
        <v/>
      </c>
      <c r="AN49" s="729" t="str">
        <f t="shared" si="21"/>
        <v/>
      </c>
      <c r="AO49" s="569" t="str">
        <f t="shared" si="22"/>
        <v/>
      </c>
      <c r="AP49" s="564" t="str">
        <f t="shared" si="23"/>
        <v/>
      </c>
      <c r="AQ49" s="555" t="str">
        <f t="shared" si="24"/>
        <v/>
      </c>
      <c r="AR49" s="555" t="str">
        <f t="shared" si="25"/>
        <v/>
      </c>
      <c r="AS49" s="593" t="str">
        <f t="shared" si="26"/>
        <v/>
      </c>
      <c r="AT49" s="660" t="str">
        <f t="shared" si="27"/>
        <v/>
      </c>
      <c r="AU49" s="671" t="str">
        <f t="shared" si="28"/>
        <v/>
      </c>
      <c r="AV49" s="593" t="str">
        <f t="shared" si="29"/>
        <v/>
      </c>
      <c r="AW49" s="593" t="str">
        <f t="shared" si="30"/>
        <v/>
      </c>
      <c r="AX49" s="593" t="str">
        <f t="shared" si="31"/>
        <v/>
      </c>
      <c r="AY49" s="764" t="str">
        <f t="shared" si="32"/>
        <v/>
      </c>
      <c r="AZ49" s="693" t="str">
        <f t="shared" si="33"/>
        <v/>
      </c>
      <c r="BA49" s="593" t="str">
        <f t="shared" si="34"/>
        <v/>
      </c>
      <c r="BB49" s="593" t="str">
        <f t="shared" si="35"/>
        <v/>
      </c>
      <c r="BC49" s="593" t="str">
        <f t="shared" si="36"/>
        <v/>
      </c>
      <c r="BD49" s="694" t="str">
        <f t="shared" si="37"/>
        <v/>
      </c>
      <c r="BE49" s="558" t="str">
        <f t="shared" si="38"/>
        <v/>
      </c>
      <c r="BF49" s="83"/>
      <c r="BG49" s="92" t="str">
        <f t="shared" si="39"/>
        <v/>
      </c>
      <c r="BH49" s="92" t="str">
        <f t="shared" si="40"/>
        <v/>
      </c>
      <c r="BI49" s="93" t="str">
        <f t="shared" si="41"/>
        <v/>
      </c>
      <c r="BJ49" s="93" t="str" cm="1">
        <f t="array" ref="BJ49">IF($AG49="","",
_xlfn.IFS(
$BE49="Devis 1",
IF(ISBLANK(AR49),"",IFERROR(VALUE(TRIM(SUBSTITUTE(AR49,CHAR(160),""))),0)*IFERROR(VALUE(TRIM(SUBSTITUTE($AG49,CHAR(160),""))),0)),
$BE49="Devis 2",
IF(ISBLANK(AW49),"",IFERROR(VALUE(TRIM(SUBSTITUTE(AW49,CHAR(160),""))),0)*IFERROR(VALUE(TRIM(SUBSTITUTE($AG49,CHAR(160),""))),0)),
$BE49="Devis 3",
IF(ISBLANK(BB49),"",IFERROR(VALUE(TRIM(SUBSTITUTE(BB49,CHAR(160),""))),0)*IFERROR(VALUE(TRIM(SUBSTITUTE($AG49,CHAR(160),""))),0)),
TRUE,0
)
)</f>
        <v/>
      </c>
      <c r="BK49" s="93" t="str" cm="1">
        <f t="array" ref="BK49">IF($AG49="","",
_xlfn.IFS(
$BE49="Devis 1",
IF(ISBLANK(AS49),"",IFERROR(VALUE(TRIM(SUBSTITUTE(AS49,CHAR(160),""))),0)*IFERROR(VALUE(TRIM(SUBSTITUTE($AG49,CHAR(160),""))),0)),
$BE49="Devis 2",
IF(ISBLANK(AX49),"",IFERROR(VALUE(TRIM(SUBSTITUTE(AX49,CHAR(160),""))),0)*IFERROR(VALUE(TRIM(SUBSTITUTE($AG49,CHAR(160),""))),0)),
$BE49="Devis 3",
IF(ISBLANK(BC49),"",IFERROR(VALUE(TRIM(SUBSTITUTE(BC49,CHAR(160),""))),0)*IFERROR(VALUE(TRIM(SUBSTITUTE($AG49,CHAR(160),""))),0)),
TRUE,0
)
)</f>
        <v/>
      </c>
      <c r="BL49" s="93" t="str">
        <f t="shared" si="42"/>
        <v/>
      </c>
      <c r="BM49" s="83"/>
      <c r="BN49" s="43" t="str" cm="1">
        <f t="array" ref="BN49">IF(OR(BL49="",BI49="",BJ49="",BG49=""),"",
    _xlfn.IFS(
        (IFERROR(VALUE(TRIM(SUBSTITUTE(BL49,CHAR(160),""))),0)) &gt; (IFERROR(VALUE(TRIM(SUBSTITUTE(BI49,CHAR(160),""))),0)),
        "KO : Le montant retenu TTC est supérieur au montant raisonnable TTC. Merci de revoir la ligne de dépense ou plafonner son montant.",
        (IFERROR(VALUE(TRIM(SUBSTITUTE(BJ49,CHAR(160),""))),0)) &gt; (IFERROR(VALUE(TRIM(SUBSTITUTE(BG49,CHAR(160),""))),0)),
        "Attention : Le montant retenu HT est supérieur au montant HT raisonnable. Merci de revoir la ligne de dépense, plafonner son montant, ou justifier la reventillation HT / TVA.",
ROUND(IFERROR(VALUE(TRIM(SUBSTITUTE(BH49,CHAR(160),""))),0),2)&gt;
ROUND(IFERROR(VALUE(TRIM(SUBSTITUTE(BK49,CHAR(160),""))),0),2),
"Attention : Le montant TVA retenu est supérieur au montant TVA raisonnable. Merci de revoir la ligne de dépense, plafonner son montant, ou justifier la reventillation HT / TVA.",
ROUND(IFERROR(VALUE(TRIM(SUBSTITUTE(BJ49,CHAR(160),""))),0),2)&gt;
ROUND(IFERROR(VALUE(TRIM(SUBSTITUTE(MIN(P49,U49,Z49),CHAR(160),""))),0),2),
"Attention : Le devis retenu n'est pas le moins cher. Une justification de la part du porteur est nécessaire.",
ROUND(IFERROR(VALUE(TRIM(SUBSTITUTE(BJ49,CHAR(160),""))),0),2)=0,
"Attention : montant présenté entièrement écarté",
        (IFERROR(VALUE(TRIM(SUBSTITUTE(BL49,CHAR(160),""))),0))=0,
        "",
        (IFERROR(VALUE(TRIM(SUBSTITUTE(BI49,CHAR(160),""))),0))=(IFERROR(VALUE(TRIM(SUBSTITUTE(BL49,CHAR(160),""))),0)),
        "OK",
        (IFERROR(VALUE(TRIM(SUBSTITUTE(BI49,CHAR(160),""))),0))&gt;(IFERROR(VALUE(TRIM(SUBSTITUTE(BL49,CHAR(160),""))),0)),
        " OK : Montant instruit inférieur au montant raisonnable.",
        TRUE,
        ""
    )
)</f>
        <v/>
      </c>
      <c r="BO49" s="43" t="str" cm="1">
        <f t="array" ref="BO49">IF(OR(BL49="",AD49="",BJ49="",AB49="",BK49="",AC49=""),"",_xlfn.IFS(
ROUND(IFERROR(VALUE(TRIM(SUBSTITUTE(BL49,CHAR(160),""))),0),2)&gt;
ROUND(IFERROR(VALUE(TRIM(SUBSTITUTE(AD49,CHAR(160),""))),0),2),
"KO : Le montant retenu TTC est supérieur au montant présenté TTC. Merci de revoir la ligne de dépense ou plafonner son montant.",
ROUND(IFERROR(VALUE(TRIM(SUBSTITUTE(BJ49,CHAR(160),""))),0),2)&gt;
ROUND(IFERROR(VALUE(TRIM(SUBSTITUTE(AB49,CHAR(160),""))),0),2),
"Attention : Le montant retenu HT est supérieur au montant HT présenté. Merci de revoir la ligne de dépense, plafonner son montant, ou justifier la reventillation HT / TVA.",
ROUND(IFERROR(VALUE(TRIM(SUBSTITUTE(BK49,CHAR(160),""))),0),2)&gt;
ROUND(IFERROR(VALUE(TRIM(SUBSTITUTE(AC49,CHAR(160),""))),0),2),
"Attention : Le montant TVA retenu est supérieur au montant TVA présenté. Merci de revoir la ligne de dépense, plafonner son montant, ou justifier la reventillation HT / TVA.",
ROUND(IFERROR(VALUE(TRIM(SUBSTITUTE(AD49,CHAR(160),""))),0),2)=0,
"",
ROUND(IFERROR(VALUE(TRIM(SUBSTITUTE(BL49,CHAR(160),""))),0),2)=
ROUND(IFERROR(VALUE(TRIM(SUBSTITUTE(AD49,CHAR(160),""))),0),2),
"OK",
ROUND(IFERROR(VALUE(TRIM(SUBSTITUTE(BL49,CHAR(160),""))),0),2)=0,
"Attention : Montant présenté entièrement rejeté.",
ROUND(IFERROR(VALUE(TRIM(SUBSTITUTE(BL49,CHAR(160),""))),0),2)&lt;
ROUND(IFERROR(VALUE(TRIM(SUBSTITUTE(AD49,CHAR(160),""))),0),2),
"Attention : Montant présenté partiellement rejeté.",
TRUE,""
))</f>
        <v/>
      </c>
      <c r="BP49" s="92" t="str">
        <f t="shared" si="43"/>
        <v/>
      </c>
      <c r="BQ49" s="92" t="str">
        <f t="shared" si="44"/>
        <v/>
      </c>
      <c r="BR49" s="92" t="str">
        <f t="shared" si="45"/>
        <v/>
      </c>
    </row>
    <row r="50" spans="1:70" s="4" customFormat="1" ht="16">
      <c r="A50" s="82">
        <v>42</v>
      </c>
      <c r="B50" s="83"/>
      <c r="C50" s="84"/>
      <c r="D50" s="84"/>
      <c r="E50" s="83"/>
      <c r="F50" s="83"/>
      <c r="G50" s="83"/>
      <c r="H50" s="132"/>
      <c r="I50" s="727"/>
      <c r="J50" s="554"/>
      <c r="K50" s="735"/>
      <c r="L50" s="643"/>
      <c r="M50" s="554"/>
      <c r="N50" s="640"/>
      <c r="O50" s="641"/>
      <c r="P50" s="660" t="str">
        <f t="shared" si="9"/>
        <v/>
      </c>
      <c r="Q50" s="663"/>
      <c r="R50" s="554"/>
      <c r="S50" s="641"/>
      <c r="T50" s="641"/>
      <c r="U50" s="660" t="str">
        <f t="shared" si="10"/>
        <v/>
      </c>
      <c r="V50" s="680"/>
      <c r="W50" s="554"/>
      <c r="X50" s="641"/>
      <c r="Y50" s="641"/>
      <c r="Z50" s="721" t="str">
        <f t="shared" si="11"/>
        <v/>
      </c>
      <c r="AA50" s="87"/>
      <c r="AB50" s="88" t="str" cm="1">
        <f t="array" ref="AB50">IF((_xlfn.IFS(TRIM(SUBSTITUTE(AA50,CHAR(160),""))="Devis 1",IFERROR(VALUE(TRIM(SUBSTITUTE(N50,CHAR(160),""))),0),TRIM(SUBSTITUTE(AA50,CHAR(160),""))="Devis 2",IFERROR(VALUE(TRIM(SUBSTITUTE(S50,CHAR(160),""))),0),TRIM(SUBSTITUTE(AA50,CHAR(160),""))="Devis 3",IFERROR(VALUE(TRIM(SUBSTITUTE(X50,CHAR(160),""))),0),TRUE,0)*IFERROR(VALUE(TRIM(SUBSTITUTE(C50,CHAR(160),""))),0))=0,"",_xlfn.IFS(TRIM(SUBSTITUTE(AA50,CHAR(160),""))="Devis 1",IFERROR(VALUE(TRIM(SUBSTITUTE(N50,CHAR(160),""))),0),TRIM(SUBSTITUTE(AA50,CHAR(160),""))="Devis 2",IFERROR(VALUE(TRIM(SUBSTITUTE(S50,CHAR(160),""))),0),TRIM(SUBSTITUTE(AA50,CHAR(160),""))="Devis 3",IFERROR(VALUE(TRIM(SUBSTITUTE(X50,CHAR(160),""))),0),TRUE,0)*IFERROR(VALUE(TRIM(SUBSTITUTE(C50,CHAR(160),""))),0))</f>
        <v/>
      </c>
      <c r="AC50" s="89" t="str" cm="1">
        <f t="array" ref="AC50">IF(ROUND((_xlfn.IFS(TRIM(SUBSTITUTE(AA50,CHAR(160),""))="Devis 1",IFERROR(VALUE(TRIM(SUBSTITUTE(O50,CHAR(160),""))),0),TRIM(SUBSTITUTE(AA50,CHAR(160),""))="Devis 2",IFERROR(VALUE(TRIM(SUBSTITUTE(T50,CHAR(160),""))),0),TRIM(SUBSTITUTE(AA50,CHAR(160),""))="Devis 3",IFERROR(VALUE(TRIM(SUBSTITUTE(Y50,CHAR(160),""))),0),TRUE,0)*IFERROR(VALUE(TRIM(SUBSTITUTE(C50,CHAR(160),""))),0)),2)=0,IF(AB50&lt;&gt;"",0,""),ROUND((_xlfn.IFS(TRIM(SUBSTITUTE(AA50,CHAR(160),""))="Devis 1",IFERROR(VALUE(TRIM(SUBSTITUTE(O50,CHAR(160),""))),0),TRIM(SUBSTITUTE(AA50,CHAR(160),""))="Devis 2",IFERROR(VALUE(TRIM(SUBSTITUTE(T50,CHAR(160),""))),0),TRIM(SUBSTITUTE(AA50,CHAR(160),""))="Devis 3",IFERROR(VALUE(TRIM(SUBSTITUTE(Y50,CHAR(160),""))),0),TRUE,0)*IFERROR(VALUE(TRIM(SUBSTITUTE(C50,CHAR(160),""))),0)),2))</f>
        <v/>
      </c>
      <c r="AD50" s="90" t="str">
        <f t="shared" si="12"/>
        <v/>
      </c>
      <c r="AE50" s="91"/>
      <c r="AF50" s="148" t="str">
        <f t="shared" si="13"/>
        <v/>
      </c>
      <c r="AG50" s="148" t="str">
        <f t="shared" si="14"/>
        <v/>
      </c>
      <c r="AH50" s="148" t="str">
        <f t="shared" si="15"/>
        <v/>
      </c>
      <c r="AI50" s="148" t="str">
        <f t="shared" si="16"/>
        <v/>
      </c>
      <c r="AJ50" s="148" t="str">
        <f t="shared" si="17"/>
        <v/>
      </c>
      <c r="AK50" s="148" t="str">
        <f t="shared" si="18"/>
        <v/>
      </c>
      <c r="AL50" s="148" t="str">
        <f t="shared" si="19"/>
        <v/>
      </c>
      <c r="AM50" s="148" t="str">
        <f t="shared" si="20"/>
        <v/>
      </c>
      <c r="AN50" s="729" t="str">
        <f t="shared" si="21"/>
        <v/>
      </c>
      <c r="AO50" s="569" t="str">
        <f t="shared" si="22"/>
        <v/>
      </c>
      <c r="AP50" s="564" t="str">
        <f t="shared" si="23"/>
        <v/>
      </c>
      <c r="AQ50" s="555" t="str">
        <f t="shared" si="24"/>
        <v/>
      </c>
      <c r="AR50" s="555" t="str">
        <f t="shared" si="25"/>
        <v/>
      </c>
      <c r="AS50" s="593" t="str">
        <f t="shared" si="26"/>
        <v/>
      </c>
      <c r="AT50" s="660" t="str">
        <f t="shared" si="27"/>
        <v/>
      </c>
      <c r="AU50" s="671" t="str">
        <f t="shared" si="28"/>
        <v/>
      </c>
      <c r="AV50" s="593" t="str">
        <f t="shared" si="29"/>
        <v/>
      </c>
      <c r="AW50" s="593" t="str">
        <f t="shared" si="30"/>
        <v/>
      </c>
      <c r="AX50" s="593" t="str">
        <f t="shared" si="31"/>
        <v/>
      </c>
      <c r="AY50" s="764" t="str">
        <f t="shared" si="32"/>
        <v/>
      </c>
      <c r="AZ50" s="693" t="str">
        <f t="shared" si="33"/>
        <v/>
      </c>
      <c r="BA50" s="593" t="str">
        <f t="shared" si="34"/>
        <v/>
      </c>
      <c r="BB50" s="593" t="str">
        <f t="shared" si="35"/>
        <v/>
      </c>
      <c r="BC50" s="593" t="str">
        <f t="shared" si="36"/>
        <v/>
      </c>
      <c r="BD50" s="694" t="str">
        <f t="shared" si="37"/>
        <v/>
      </c>
      <c r="BE50" s="558" t="str">
        <f t="shared" si="38"/>
        <v/>
      </c>
      <c r="BF50" s="83"/>
      <c r="BG50" s="92" t="str">
        <f t="shared" si="39"/>
        <v/>
      </c>
      <c r="BH50" s="92" t="str">
        <f t="shared" si="40"/>
        <v/>
      </c>
      <c r="BI50" s="93" t="str">
        <f t="shared" si="41"/>
        <v/>
      </c>
      <c r="BJ50" s="93" t="str" cm="1">
        <f t="array" ref="BJ50">IF($AG50="","",
_xlfn.IFS(
$BE50="Devis 1",
IF(ISBLANK(AR50),"",IFERROR(VALUE(TRIM(SUBSTITUTE(AR50,CHAR(160),""))),0)*IFERROR(VALUE(TRIM(SUBSTITUTE($AG50,CHAR(160),""))),0)),
$BE50="Devis 2",
IF(ISBLANK(AW50),"",IFERROR(VALUE(TRIM(SUBSTITUTE(AW50,CHAR(160),""))),0)*IFERROR(VALUE(TRIM(SUBSTITUTE($AG50,CHAR(160),""))),0)),
$BE50="Devis 3",
IF(ISBLANK(BB50),"",IFERROR(VALUE(TRIM(SUBSTITUTE(BB50,CHAR(160),""))),0)*IFERROR(VALUE(TRIM(SUBSTITUTE($AG50,CHAR(160),""))),0)),
TRUE,0
)
)</f>
        <v/>
      </c>
      <c r="BK50" s="93" t="str" cm="1">
        <f t="array" ref="BK50">IF($AG50="","",
_xlfn.IFS(
$BE50="Devis 1",
IF(ISBLANK(AS50),"",IFERROR(VALUE(TRIM(SUBSTITUTE(AS50,CHAR(160),""))),0)*IFERROR(VALUE(TRIM(SUBSTITUTE($AG50,CHAR(160),""))),0)),
$BE50="Devis 2",
IF(ISBLANK(AX50),"",IFERROR(VALUE(TRIM(SUBSTITUTE(AX50,CHAR(160),""))),0)*IFERROR(VALUE(TRIM(SUBSTITUTE($AG50,CHAR(160),""))),0)),
$BE50="Devis 3",
IF(ISBLANK(BC50),"",IFERROR(VALUE(TRIM(SUBSTITUTE(BC50,CHAR(160),""))),0)*IFERROR(VALUE(TRIM(SUBSTITUTE($AG50,CHAR(160),""))),0)),
TRUE,0
)
)</f>
        <v/>
      </c>
      <c r="BL50" s="93" t="str">
        <f t="shared" si="42"/>
        <v/>
      </c>
      <c r="BM50" s="83"/>
      <c r="BN50" s="43" t="str" cm="1">
        <f t="array" ref="BN50">IF(OR(BL50="",BI50="",BJ50="",BG50=""),"",
    _xlfn.IFS(
        (IFERROR(VALUE(TRIM(SUBSTITUTE(BL50,CHAR(160),""))),0)) &gt; (IFERROR(VALUE(TRIM(SUBSTITUTE(BI50,CHAR(160),""))),0)),
        "KO : Le montant retenu TTC est supérieur au montant raisonnable TTC. Merci de revoir la ligne de dépense ou plafonner son montant.",
        (IFERROR(VALUE(TRIM(SUBSTITUTE(BJ50,CHAR(160),""))),0)) &gt; (IFERROR(VALUE(TRIM(SUBSTITUTE(BG50,CHAR(160),""))),0)),
        "Attention : Le montant retenu HT est supérieur au montant HT raisonnable. Merci de revoir la ligne de dépense, plafonner son montant, ou justifier la reventillation HT / TVA.",
ROUND(IFERROR(VALUE(TRIM(SUBSTITUTE(BH50,CHAR(160),""))),0),2)&gt;
ROUND(IFERROR(VALUE(TRIM(SUBSTITUTE(BK50,CHAR(160),""))),0),2),
"Attention : Le montant TVA retenu est supérieur au montant TVA raisonnable. Merci de revoir la ligne de dépense, plafonner son montant, ou justifier la reventillation HT / TVA.",
ROUND(IFERROR(VALUE(TRIM(SUBSTITUTE(BJ50,CHAR(160),""))),0),2)&gt;
ROUND(IFERROR(VALUE(TRIM(SUBSTITUTE(MIN(P50,U50,Z50),CHAR(160),""))),0),2),
"Attention : Le devis retenu n'est pas le moins cher. Une justification de la part du porteur est nécessaire.",
ROUND(IFERROR(VALUE(TRIM(SUBSTITUTE(BJ50,CHAR(160),""))),0),2)=0,
"Attention : montant présenté entièrement écarté",
        (IFERROR(VALUE(TRIM(SUBSTITUTE(BL50,CHAR(160),""))),0))=0,
        "",
        (IFERROR(VALUE(TRIM(SUBSTITUTE(BI50,CHAR(160),""))),0))=(IFERROR(VALUE(TRIM(SUBSTITUTE(BL50,CHAR(160),""))),0)),
        "OK",
        (IFERROR(VALUE(TRIM(SUBSTITUTE(BI50,CHAR(160),""))),0))&gt;(IFERROR(VALUE(TRIM(SUBSTITUTE(BL50,CHAR(160),""))),0)),
        " OK : Montant instruit inférieur au montant raisonnable.",
        TRUE,
        ""
    )
)</f>
        <v/>
      </c>
      <c r="BO50" s="43" t="str" cm="1">
        <f t="array" ref="BO50">IF(OR(BL50="",AD50="",BJ50="",AB50="",BK50="",AC50=""),"",_xlfn.IFS(
ROUND(IFERROR(VALUE(TRIM(SUBSTITUTE(BL50,CHAR(160),""))),0),2)&gt;
ROUND(IFERROR(VALUE(TRIM(SUBSTITUTE(AD50,CHAR(160),""))),0),2),
"KO : Le montant retenu TTC est supérieur au montant présenté TTC. Merci de revoir la ligne de dépense ou plafonner son montant.",
ROUND(IFERROR(VALUE(TRIM(SUBSTITUTE(BJ50,CHAR(160),""))),0),2)&gt;
ROUND(IFERROR(VALUE(TRIM(SUBSTITUTE(AB50,CHAR(160),""))),0),2),
"Attention : Le montant retenu HT est supérieur au montant HT présenté. Merci de revoir la ligne de dépense, plafonner son montant, ou justifier la reventillation HT / TVA.",
ROUND(IFERROR(VALUE(TRIM(SUBSTITUTE(BK50,CHAR(160),""))),0),2)&gt;
ROUND(IFERROR(VALUE(TRIM(SUBSTITUTE(AC50,CHAR(160),""))),0),2),
"Attention : Le montant TVA retenu est supérieur au montant TVA présenté. Merci de revoir la ligne de dépense, plafonner son montant, ou justifier la reventillation HT / TVA.",
ROUND(IFERROR(VALUE(TRIM(SUBSTITUTE(AD50,CHAR(160),""))),0),2)=0,
"",
ROUND(IFERROR(VALUE(TRIM(SUBSTITUTE(BL50,CHAR(160),""))),0),2)=
ROUND(IFERROR(VALUE(TRIM(SUBSTITUTE(AD50,CHAR(160),""))),0),2),
"OK",
ROUND(IFERROR(VALUE(TRIM(SUBSTITUTE(BL50,CHAR(160),""))),0),2)=0,
"Attention : Montant présenté entièrement rejeté.",
ROUND(IFERROR(VALUE(TRIM(SUBSTITUTE(BL50,CHAR(160),""))),0),2)&lt;
ROUND(IFERROR(VALUE(TRIM(SUBSTITUTE(AD50,CHAR(160),""))),0),2),
"Attention : Montant présenté partiellement rejeté.",
TRUE,""
))</f>
        <v/>
      </c>
      <c r="BP50" s="92" t="str">
        <f t="shared" si="43"/>
        <v/>
      </c>
      <c r="BQ50" s="92" t="str">
        <f t="shared" si="44"/>
        <v/>
      </c>
      <c r="BR50" s="92" t="str">
        <f t="shared" si="45"/>
        <v/>
      </c>
    </row>
    <row r="51" spans="1:70" s="4" customFormat="1" ht="16">
      <c r="A51" s="82">
        <v>43</v>
      </c>
      <c r="B51" s="83"/>
      <c r="C51" s="84"/>
      <c r="D51" s="84"/>
      <c r="E51" s="83"/>
      <c r="F51" s="83"/>
      <c r="G51" s="83"/>
      <c r="H51" s="132"/>
      <c r="I51" s="727"/>
      <c r="J51" s="554"/>
      <c r="K51" s="735"/>
      <c r="L51" s="643"/>
      <c r="M51" s="554"/>
      <c r="N51" s="640"/>
      <c r="O51" s="641"/>
      <c r="P51" s="660" t="str">
        <f t="shared" si="9"/>
        <v/>
      </c>
      <c r="Q51" s="663"/>
      <c r="R51" s="554"/>
      <c r="S51" s="641"/>
      <c r="T51" s="641"/>
      <c r="U51" s="660" t="str">
        <f t="shared" si="10"/>
        <v/>
      </c>
      <c r="V51" s="680"/>
      <c r="W51" s="554"/>
      <c r="X51" s="641"/>
      <c r="Y51" s="641"/>
      <c r="Z51" s="721" t="str">
        <f t="shared" si="11"/>
        <v/>
      </c>
      <c r="AA51" s="87"/>
      <c r="AB51" s="88" t="str" cm="1">
        <f t="array" ref="AB51">IF((_xlfn.IFS(TRIM(SUBSTITUTE(AA51,CHAR(160),""))="Devis 1",IFERROR(VALUE(TRIM(SUBSTITUTE(N51,CHAR(160),""))),0),TRIM(SUBSTITUTE(AA51,CHAR(160),""))="Devis 2",IFERROR(VALUE(TRIM(SUBSTITUTE(S51,CHAR(160),""))),0),TRIM(SUBSTITUTE(AA51,CHAR(160),""))="Devis 3",IFERROR(VALUE(TRIM(SUBSTITUTE(X51,CHAR(160),""))),0),TRUE,0)*IFERROR(VALUE(TRIM(SUBSTITUTE(C51,CHAR(160),""))),0))=0,"",_xlfn.IFS(TRIM(SUBSTITUTE(AA51,CHAR(160),""))="Devis 1",IFERROR(VALUE(TRIM(SUBSTITUTE(N51,CHAR(160),""))),0),TRIM(SUBSTITUTE(AA51,CHAR(160),""))="Devis 2",IFERROR(VALUE(TRIM(SUBSTITUTE(S51,CHAR(160),""))),0),TRIM(SUBSTITUTE(AA51,CHAR(160),""))="Devis 3",IFERROR(VALUE(TRIM(SUBSTITUTE(X51,CHAR(160),""))),0),TRUE,0)*IFERROR(VALUE(TRIM(SUBSTITUTE(C51,CHAR(160),""))),0))</f>
        <v/>
      </c>
      <c r="AC51" s="89" t="str" cm="1">
        <f t="array" ref="AC51">IF(ROUND((_xlfn.IFS(TRIM(SUBSTITUTE(AA51,CHAR(160),""))="Devis 1",IFERROR(VALUE(TRIM(SUBSTITUTE(O51,CHAR(160),""))),0),TRIM(SUBSTITUTE(AA51,CHAR(160),""))="Devis 2",IFERROR(VALUE(TRIM(SUBSTITUTE(T51,CHAR(160),""))),0),TRIM(SUBSTITUTE(AA51,CHAR(160),""))="Devis 3",IFERROR(VALUE(TRIM(SUBSTITUTE(Y51,CHAR(160),""))),0),TRUE,0)*IFERROR(VALUE(TRIM(SUBSTITUTE(C51,CHAR(160),""))),0)),2)=0,IF(AB51&lt;&gt;"",0,""),ROUND((_xlfn.IFS(TRIM(SUBSTITUTE(AA51,CHAR(160),""))="Devis 1",IFERROR(VALUE(TRIM(SUBSTITUTE(O51,CHAR(160),""))),0),TRIM(SUBSTITUTE(AA51,CHAR(160),""))="Devis 2",IFERROR(VALUE(TRIM(SUBSTITUTE(T51,CHAR(160),""))),0),TRIM(SUBSTITUTE(AA51,CHAR(160),""))="Devis 3",IFERROR(VALUE(TRIM(SUBSTITUTE(Y51,CHAR(160),""))),0),TRUE,0)*IFERROR(VALUE(TRIM(SUBSTITUTE(C51,CHAR(160),""))),0)),2))</f>
        <v/>
      </c>
      <c r="AD51" s="90" t="str">
        <f t="shared" si="12"/>
        <v/>
      </c>
      <c r="AE51" s="91"/>
      <c r="AF51" s="148" t="str">
        <f t="shared" si="13"/>
        <v/>
      </c>
      <c r="AG51" s="148" t="str">
        <f t="shared" si="14"/>
        <v/>
      </c>
      <c r="AH51" s="148" t="str">
        <f t="shared" si="15"/>
        <v/>
      </c>
      <c r="AI51" s="148" t="str">
        <f t="shared" si="16"/>
        <v/>
      </c>
      <c r="AJ51" s="148" t="str">
        <f t="shared" si="17"/>
        <v/>
      </c>
      <c r="AK51" s="148" t="str">
        <f t="shared" si="18"/>
        <v/>
      </c>
      <c r="AL51" s="148" t="str">
        <f t="shared" si="19"/>
        <v/>
      </c>
      <c r="AM51" s="148" t="str">
        <f t="shared" si="20"/>
        <v/>
      </c>
      <c r="AN51" s="729" t="str">
        <f t="shared" si="21"/>
        <v/>
      </c>
      <c r="AO51" s="569" t="str">
        <f t="shared" si="22"/>
        <v/>
      </c>
      <c r="AP51" s="564" t="str">
        <f t="shared" si="23"/>
        <v/>
      </c>
      <c r="AQ51" s="555" t="str">
        <f t="shared" si="24"/>
        <v/>
      </c>
      <c r="AR51" s="555" t="str">
        <f t="shared" si="25"/>
        <v/>
      </c>
      <c r="AS51" s="593" t="str">
        <f t="shared" si="26"/>
        <v/>
      </c>
      <c r="AT51" s="660" t="str">
        <f t="shared" si="27"/>
        <v/>
      </c>
      <c r="AU51" s="671" t="str">
        <f t="shared" si="28"/>
        <v/>
      </c>
      <c r="AV51" s="593" t="str">
        <f t="shared" si="29"/>
        <v/>
      </c>
      <c r="AW51" s="593" t="str">
        <f t="shared" si="30"/>
        <v/>
      </c>
      <c r="AX51" s="593" t="str">
        <f t="shared" si="31"/>
        <v/>
      </c>
      <c r="AY51" s="764" t="str">
        <f t="shared" si="32"/>
        <v/>
      </c>
      <c r="AZ51" s="693" t="str">
        <f t="shared" si="33"/>
        <v/>
      </c>
      <c r="BA51" s="593" t="str">
        <f t="shared" si="34"/>
        <v/>
      </c>
      <c r="BB51" s="593" t="str">
        <f t="shared" si="35"/>
        <v/>
      </c>
      <c r="BC51" s="593" t="str">
        <f t="shared" si="36"/>
        <v/>
      </c>
      <c r="BD51" s="694" t="str">
        <f t="shared" si="37"/>
        <v/>
      </c>
      <c r="BE51" s="558" t="str">
        <f t="shared" si="38"/>
        <v/>
      </c>
      <c r="BF51" s="83"/>
      <c r="BG51" s="92" t="str">
        <f t="shared" si="39"/>
        <v/>
      </c>
      <c r="BH51" s="92" t="str">
        <f t="shared" si="40"/>
        <v/>
      </c>
      <c r="BI51" s="93" t="str">
        <f t="shared" si="41"/>
        <v/>
      </c>
      <c r="BJ51" s="93" t="str" cm="1">
        <f t="array" ref="BJ51">IF($AG51="","",
_xlfn.IFS(
$BE51="Devis 1",
IF(ISBLANK(AR51),"",IFERROR(VALUE(TRIM(SUBSTITUTE(AR51,CHAR(160),""))),0)*IFERROR(VALUE(TRIM(SUBSTITUTE($AG51,CHAR(160),""))),0)),
$BE51="Devis 2",
IF(ISBLANK(AW51),"",IFERROR(VALUE(TRIM(SUBSTITUTE(AW51,CHAR(160),""))),0)*IFERROR(VALUE(TRIM(SUBSTITUTE($AG51,CHAR(160),""))),0)),
$BE51="Devis 3",
IF(ISBLANK(BB51),"",IFERROR(VALUE(TRIM(SUBSTITUTE(BB51,CHAR(160),""))),0)*IFERROR(VALUE(TRIM(SUBSTITUTE($AG51,CHAR(160),""))),0)),
TRUE,0
)
)</f>
        <v/>
      </c>
      <c r="BK51" s="93" t="str" cm="1">
        <f t="array" ref="BK51">IF($AG51="","",
_xlfn.IFS(
$BE51="Devis 1",
IF(ISBLANK(AS51),"",IFERROR(VALUE(TRIM(SUBSTITUTE(AS51,CHAR(160),""))),0)*IFERROR(VALUE(TRIM(SUBSTITUTE($AG51,CHAR(160),""))),0)),
$BE51="Devis 2",
IF(ISBLANK(AX51),"",IFERROR(VALUE(TRIM(SUBSTITUTE(AX51,CHAR(160),""))),0)*IFERROR(VALUE(TRIM(SUBSTITUTE($AG51,CHAR(160),""))),0)),
$BE51="Devis 3",
IF(ISBLANK(BC51),"",IFERROR(VALUE(TRIM(SUBSTITUTE(BC51,CHAR(160),""))),0)*IFERROR(VALUE(TRIM(SUBSTITUTE($AG51,CHAR(160),""))),0)),
TRUE,0
)
)</f>
        <v/>
      </c>
      <c r="BL51" s="93" t="str">
        <f t="shared" si="42"/>
        <v/>
      </c>
      <c r="BM51" s="83"/>
      <c r="BN51" s="43" t="str" cm="1">
        <f t="array" ref="BN51">IF(OR(BL51="",BI51="",BJ51="",BG51=""),"",
    _xlfn.IFS(
        (IFERROR(VALUE(TRIM(SUBSTITUTE(BL51,CHAR(160),""))),0)) &gt; (IFERROR(VALUE(TRIM(SUBSTITUTE(BI51,CHAR(160),""))),0)),
        "KO : Le montant retenu TTC est supérieur au montant raisonnable TTC. Merci de revoir la ligne de dépense ou plafonner son montant.",
        (IFERROR(VALUE(TRIM(SUBSTITUTE(BJ51,CHAR(160),""))),0)) &gt; (IFERROR(VALUE(TRIM(SUBSTITUTE(BG51,CHAR(160),""))),0)),
        "Attention : Le montant retenu HT est supérieur au montant HT raisonnable. Merci de revoir la ligne de dépense, plafonner son montant, ou justifier la reventillation HT / TVA.",
ROUND(IFERROR(VALUE(TRIM(SUBSTITUTE(BH51,CHAR(160),""))),0),2)&gt;
ROUND(IFERROR(VALUE(TRIM(SUBSTITUTE(BK51,CHAR(160),""))),0),2),
"Attention : Le montant TVA retenu est supérieur au montant TVA raisonnable. Merci de revoir la ligne de dépense, plafonner son montant, ou justifier la reventillation HT / TVA.",
ROUND(IFERROR(VALUE(TRIM(SUBSTITUTE(BJ51,CHAR(160),""))),0),2)&gt;
ROUND(IFERROR(VALUE(TRIM(SUBSTITUTE(MIN(P51,U51,Z51),CHAR(160),""))),0),2),
"Attention : Le devis retenu n'est pas le moins cher. Une justification de la part du porteur est nécessaire.",
ROUND(IFERROR(VALUE(TRIM(SUBSTITUTE(BJ51,CHAR(160),""))),0),2)=0,
"Attention : montant présenté entièrement écarté",
        (IFERROR(VALUE(TRIM(SUBSTITUTE(BL51,CHAR(160),""))),0))=0,
        "",
        (IFERROR(VALUE(TRIM(SUBSTITUTE(BI51,CHAR(160),""))),0))=(IFERROR(VALUE(TRIM(SUBSTITUTE(BL51,CHAR(160),""))),0)),
        "OK",
        (IFERROR(VALUE(TRIM(SUBSTITUTE(BI51,CHAR(160),""))),0))&gt;(IFERROR(VALUE(TRIM(SUBSTITUTE(BL51,CHAR(160),""))),0)),
        " OK : Montant instruit inférieur au montant raisonnable.",
        TRUE,
        ""
    )
)</f>
        <v/>
      </c>
      <c r="BO51" s="43" t="str" cm="1">
        <f t="array" ref="BO51">IF(OR(BL51="",AD51="",BJ51="",AB51="",BK51="",AC51=""),"",_xlfn.IFS(
ROUND(IFERROR(VALUE(TRIM(SUBSTITUTE(BL51,CHAR(160),""))),0),2)&gt;
ROUND(IFERROR(VALUE(TRIM(SUBSTITUTE(AD51,CHAR(160),""))),0),2),
"KO : Le montant retenu TTC est supérieur au montant présenté TTC. Merci de revoir la ligne de dépense ou plafonner son montant.",
ROUND(IFERROR(VALUE(TRIM(SUBSTITUTE(BJ51,CHAR(160),""))),0),2)&gt;
ROUND(IFERROR(VALUE(TRIM(SUBSTITUTE(AB51,CHAR(160),""))),0),2),
"Attention : Le montant retenu HT est supérieur au montant HT présenté. Merci de revoir la ligne de dépense, plafonner son montant, ou justifier la reventillation HT / TVA.",
ROUND(IFERROR(VALUE(TRIM(SUBSTITUTE(BK51,CHAR(160),""))),0),2)&gt;
ROUND(IFERROR(VALUE(TRIM(SUBSTITUTE(AC51,CHAR(160),""))),0),2),
"Attention : Le montant TVA retenu est supérieur au montant TVA présenté. Merci de revoir la ligne de dépense, plafonner son montant, ou justifier la reventillation HT / TVA.",
ROUND(IFERROR(VALUE(TRIM(SUBSTITUTE(AD51,CHAR(160),""))),0),2)=0,
"",
ROUND(IFERROR(VALUE(TRIM(SUBSTITUTE(BL51,CHAR(160),""))),0),2)=
ROUND(IFERROR(VALUE(TRIM(SUBSTITUTE(AD51,CHAR(160),""))),0),2),
"OK",
ROUND(IFERROR(VALUE(TRIM(SUBSTITUTE(BL51,CHAR(160),""))),0),2)=0,
"Attention : Montant présenté entièrement rejeté.",
ROUND(IFERROR(VALUE(TRIM(SUBSTITUTE(BL51,CHAR(160),""))),0),2)&lt;
ROUND(IFERROR(VALUE(TRIM(SUBSTITUTE(AD51,CHAR(160),""))),0),2),
"Attention : Montant présenté partiellement rejeté.",
TRUE,""
))</f>
        <v/>
      </c>
      <c r="BP51" s="92" t="str">
        <f t="shared" si="43"/>
        <v/>
      </c>
      <c r="BQ51" s="92" t="str">
        <f t="shared" si="44"/>
        <v/>
      </c>
      <c r="BR51" s="92" t="str">
        <f t="shared" si="45"/>
        <v/>
      </c>
    </row>
    <row r="52" spans="1:70" s="4" customFormat="1" ht="16">
      <c r="A52" s="82">
        <v>44</v>
      </c>
      <c r="B52" s="83"/>
      <c r="C52" s="84"/>
      <c r="D52" s="84"/>
      <c r="E52" s="83"/>
      <c r="F52" s="83"/>
      <c r="G52" s="83"/>
      <c r="H52" s="132"/>
      <c r="I52" s="727"/>
      <c r="J52" s="554"/>
      <c r="K52" s="735"/>
      <c r="L52" s="643"/>
      <c r="M52" s="554"/>
      <c r="N52" s="640"/>
      <c r="O52" s="641"/>
      <c r="P52" s="660" t="str">
        <f t="shared" si="9"/>
        <v/>
      </c>
      <c r="Q52" s="663"/>
      <c r="R52" s="554"/>
      <c r="S52" s="641"/>
      <c r="T52" s="641"/>
      <c r="U52" s="660" t="str">
        <f t="shared" si="10"/>
        <v/>
      </c>
      <c r="V52" s="680"/>
      <c r="W52" s="554"/>
      <c r="X52" s="641"/>
      <c r="Y52" s="641"/>
      <c r="Z52" s="721" t="str">
        <f t="shared" si="11"/>
        <v/>
      </c>
      <c r="AA52" s="87"/>
      <c r="AB52" s="88" t="str" cm="1">
        <f t="array" ref="AB52">IF((_xlfn.IFS(TRIM(SUBSTITUTE(AA52,CHAR(160),""))="Devis 1",IFERROR(VALUE(TRIM(SUBSTITUTE(N52,CHAR(160),""))),0),TRIM(SUBSTITUTE(AA52,CHAR(160),""))="Devis 2",IFERROR(VALUE(TRIM(SUBSTITUTE(S52,CHAR(160),""))),0),TRIM(SUBSTITUTE(AA52,CHAR(160),""))="Devis 3",IFERROR(VALUE(TRIM(SUBSTITUTE(X52,CHAR(160),""))),0),TRUE,0)*IFERROR(VALUE(TRIM(SUBSTITUTE(C52,CHAR(160),""))),0))=0,"",_xlfn.IFS(TRIM(SUBSTITUTE(AA52,CHAR(160),""))="Devis 1",IFERROR(VALUE(TRIM(SUBSTITUTE(N52,CHAR(160),""))),0),TRIM(SUBSTITUTE(AA52,CHAR(160),""))="Devis 2",IFERROR(VALUE(TRIM(SUBSTITUTE(S52,CHAR(160),""))),0),TRIM(SUBSTITUTE(AA52,CHAR(160),""))="Devis 3",IFERROR(VALUE(TRIM(SUBSTITUTE(X52,CHAR(160),""))),0),TRUE,0)*IFERROR(VALUE(TRIM(SUBSTITUTE(C52,CHAR(160),""))),0))</f>
        <v/>
      </c>
      <c r="AC52" s="89" t="str" cm="1">
        <f t="array" ref="AC52">IF(ROUND((_xlfn.IFS(TRIM(SUBSTITUTE(AA52,CHAR(160),""))="Devis 1",IFERROR(VALUE(TRIM(SUBSTITUTE(O52,CHAR(160),""))),0),TRIM(SUBSTITUTE(AA52,CHAR(160),""))="Devis 2",IFERROR(VALUE(TRIM(SUBSTITUTE(T52,CHAR(160),""))),0),TRIM(SUBSTITUTE(AA52,CHAR(160),""))="Devis 3",IFERROR(VALUE(TRIM(SUBSTITUTE(Y52,CHAR(160),""))),0),TRUE,0)*IFERROR(VALUE(TRIM(SUBSTITUTE(C52,CHAR(160),""))),0)),2)=0,IF(AB52&lt;&gt;"",0,""),ROUND((_xlfn.IFS(TRIM(SUBSTITUTE(AA52,CHAR(160),""))="Devis 1",IFERROR(VALUE(TRIM(SUBSTITUTE(O52,CHAR(160),""))),0),TRIM(SUBSTITUTE(AA52,CHAR(160),""))="Devis 2",IFERROR(VALUE(TRIM(SUBSTITUTE(T52,CHAR(160),""))),0),TRIM(SUBSTITUTE(AA52,CHAR(160),""))="Devis 3",IFERROR(VALUE(TRIM(SUBSTITUTE(Y52,CHAR(160),""))),0),TRUE,0)*IFERROR(VALUE(TRIM(SUBSTITUTE(C52,CHAR(160),""))),0)),2))</f>
        <v/>
      </c>
      <c r="AD52" s="90" t="str">
        <f t="shared" si="12"/>
        <v/>
      </c>
      <c r="AE52" s="91"/>
      <c r="AF52" s="148" t="str">
        <f t="shared" si="13"/>
        <v/>
      </c>
      <c r="AG52" s="148" t="str">
        <f t="shared" si="14"/>
        <v/>
      </c>
      <c r="AH52" s="148" t="str">
        <f t="shared" si="15"/>
        <v/>
      </c>
      <c r="AI52" s="148" t="str">
        <f t="shared" si="16"/>
        <v/>
      </c>
      <c r="AJ52" s="148" t="str">
        <f t="shared" si="17"/>
        <v/>
      </c>
      <c r="AK52" s="148" t="str">
        <f t="shared" si="18"/>
        <v/>
      </c>
      <c r="AL52" s="148" t="str">
        <f t="shared" si="19"/>
        <v/>
      </c>
      <c r="AM52" s="148" t="str">
        <f t="shared" si="20"/>
        <v/>
      </c>
      <c r="AN52" s="729" t="str">
        <f t="shared" si="21"/>
        <v/>
      </c>
      <c r="AO52" s="569" t="str">
        <f t="shared" si="22"/>
        <v/>
      </c>
      <c r="AP52" s="564" t="str">
        <f t="shared" si="23"/>
        <v/>
      </c>
      <c r="AQ52" s="555" t="str">
        <f t="shared" si="24"/>
        <v/>
      </c>
      <c r="AR52" s="555" t="str">
        <f t="shared" si="25"/>
        <v/>
      </c>
      <c r="AS52" s="593" t="str">
        <f t="shared" si="26"/>
        <v/>
      </c>
      <c r="AT52" s="660" t="str">
        <f t="shared" si="27"/>
        <v/>
      </c>
      <c r="AU52" s="671" t="str">
        <f t="shared" si="28"/>
        <v/>
      </c>
      <c r="AV52" s="593" t="str">
        <f t="shared" si="29"/>
        <v/>
      </c>
      <c r="AW52" s="593" t="str">
        <f t="shared" si="30"/>
        <v/>
      </c>
      <c r="AX52" s="593" t="str">
        <f t="shared" si="31"/>
        <v/>
      </c>
      <c r="AY52" s="764" t="str">
        <f t="shared" si="32"/>
        <v/>
      </c>
      <c r="AZ52" s="693" t="str">
        <f t="shared" si="33"/>
        <v/>
      </c>
      <c r="BA52" s="593" t="str">
        <f t="shared" si="34"/>
        <v/>
      </c>
      <c r="BB52" s="593" t="str">
        <f t="shared" si="35"/>
        <v/>
      </c>
      <c r="BC52" s="593" t="str">
        <f t="shared" si="36"/>
        <v/>
      </c>
      <c r="BD52" s="694" t="str">
        <f t="shared" si="37"/>
        <v/>
      </c>
      <c r="BE52" s="558" t="str">
        <f t="shared" si="38"/>
        <v/>
      </c>
      <c r="BF52" s="83"/>
      <c r="BG52" s="92" t="str">
        <f t="shared" si="39"/>
        <v/>
      </c>
      <c r="BH52" s="92" t="str">
        <f t="shared" si="40"/>
        <v/>
      </c>
      <c r="BI52" s="93" t="str">
        <f t="shared" si="41"/>
        <v/>
      </c>
      <c r="BJ52" s="93" t="str" cm="1">
        <f t="array" ref="BJ52">IF($AG52="","",
_xlfn.IFS(
$BE52="Devis 1",
IF(ISBLANK(AR52),"",IFERROR(VALUE(TRIM(SUBSTITUTE(AR52,CHAR(160),""))),0)*IFERROR(VALUE(TRIM(SUBSTITUTE($AG52,CHAR(160),""))),0)),
$BE52="Devis 2",
IF(ISBLANK(AW52),"",IFERROR(VALUE(TRIM(SUBSTITUTE(AW52,CHAR(160),""))),0)*IFERROR(VALUE(TRIM(SUBSTITUTE($AG52,CHAR(160),""))),0)),
$BE52="Devis 3",
IF(ISBLANK(BB52),"",IFERROR(VALUE(TRIM(SUBSTITUTE(BB52,CHAR(160),""))),0)*IFERROR(VALUE(TRIM(SUBSTITUTE($AG52,CHAR(160),""))),0)),
TRUE,0
)
)</f>
        <v/>
      </c>
      <c r="BK52" s="93" t="str" cm="1">
        <f t="array" ref="BK52">IF($AG52="","",
_xlfn.IFS(
$BE52="Devis 1",
IF(ISBLANK(AS52),"",IFERROR(VALUE(TRIM(SUBSTITUTE(AS52,CHAR(160),""))),0)*IFERROR(VALUE(TRIM(SUBSTITUTE($AG52,CHAR(160),""))),0)),
$BE52="Devis 2",
IF(ISBLANK(AX52),"",IFERROR(VALUE(TRIM(SUBSTITUTE(AX52,CHAR(160),""))),0)*IFERROR(VALUE(TRIM(SUBSTITUTE($AG52,CHAR(160),""))),0)),
$BE52="Devis 3",
IF(ISBLANK(BC52),"",IFERROR(VALUE(TRIM(SUBSTITUTE(BC52,CHAR(160),""))),0)*IFERROR(VALUE(TRIM(SUBSTITUTE($AG52,CHAR(160),""))),0)),
TRUE,0
)
)</f>
        <v/>
      </c>
      <c r="BL52" s="93" t="str">
        <f t="shared" si="42"/>
        <v/>
      </c>
      <c r="BM52" s="83"/>
      <c r="BN52" s="43" t="str" cm="1">
        <f t="array" ref="BN52">IF(OR(BL52="",BI52="",BJ52="",BG52=""),"",
    _xlfn.IFS(
        (IFERROR(VALUE(TRIM(SUBSTITUTE(BL52,CHAR(160),""))),0)) &gt; (IFERROR(VALUE(TRIM(SUBSTITUTE(BI52,CHAR(160),""))),0)),
        "KO : Le montant retenu TTC est supérieur au montant raisonnable TTC. Merci de revoir la ligne de dépense ou plafonner son montant.",
        (IFERROR(VALUE(TRIM(SUBSTITUTE(BJ52,CHAR(160),""))),0)) &gt; (IFERROR(VALUE(TRIM(SUBSTITUTE(BG52,CHAR(160),""))),0)),
        "Attention : Le montant retenu HT est supérieur au montant HT raisonnable. Merci de revoir la ligne de dépense, plafonner son montant, ou justifier la reventillation HT / TVA.",
ROUND(IFERROR(VALUE(TRIM(SUBSTITUTE(BH52,CHAR(160),""))),0),2)&gt;
ROUND(IFERROR(VALUE(TRIM(SUBSTITUTE(BK52,CHAR(160),""))),0),2),
"Attention : Le montant TVA retenu est supérieur au montant TVA raisonnable. Merci de revoir la ligne de dépense, plafonner son montant, ou justifier la reventillation HT / TVA.",
ROUND(IFERROR(VALUE(TRIM(SUBSTITUTE(BJ52,CHAR(160),""))),0),2)&gt;
ROUND(IFERROR(VALUE(TRIM(SUBSTITUTE(MIN(P52,U52,Z52),CHAR(160),""))),0),2),
"Attention : Le devis retenu n'est pas le moins cher. Une justification de la part du porteur est nécessaire.",
ROUND(IFERROR(VALUE(TRIM(SUBSTITUTE(BJ52,CHAR(160),""))),0),2)=0,
"Attention : montant présenté entièrement écarté",
        (IFERROR(VALUE(TRIM(SUBSTITUTE(BL52,CHAR(160),""))),0))=0,
        "",
        (IFERROR(VALUE(TRIM(SUBSTITUTE(BI52,CHAR(160),""))),0))=(IFERROR(VALUE(TRIM(SUBSTITUTE(BL52,CHAR(160),""))),0)),
        "OK",
        (IFERROR(VALUE(TRIM(SUBSTITUTE(BI52,CHAR(160),""))),0))&gt;(IFERROR(VALUE(TRIM(SUBSTITUTE(BL52,CHAR(160),""))),0)),
        " OK : Montant instruit inférieur au montant raisonnable.",
        TRUE,
        ""
    )
)</f>
        <v/>
      </c>
      <c r="BO52" s="43" t="str" cm="1">
        <f t="array" ref="BO52">IF(OR(BL52="",AD52="",BJ52="",AB52="",BK52="",AC52=""),"",_xlfn.IFS(
ROUND(IFERROR(VALUE(TRIM(SUBSTITUTE(BL52,CHAR(160),""))),0),2)&gt;
ROUND(IFERROR(VALUE(TRIM(SUBSTITUTE(AD52,CHAR(160),""))),0),2),
"KO : Le montant retenu TTC est supérieur au montant présenté TTC. Merci de revoir la ligne de dépense ou plafonner son montant.",
ROUND(IFERROR(VALUE(TRIM(SUBSTITUTE(BJ52,CHAR(160),""))),0),2)&gt;
ROUND(IFERROR(VALUE(TRIM(SUBSTITUTE(AB52,CHAR(160),""))),0),2),
"Attention : Le montant retenu HT est supérieur au montant HT présenté. Merci de revoir la ligne de dépense, plafonner son montant, ou justifier la reventillation HT / TVA.",
ROUND(IFERROR(VALUE(TRIM(SUBSTITUTE(BK52,CHAR(160),""))),0),2)&gt;
ROUND(IFERROR(VALUE(TRIM(SUBSTITUTE(AC52,CHAR(160),""))),0),2),
"Attention : Le montant TVA retenu est supérieur au montant TVA présenté. Merci de revoir la ligne de dépense, plafonner son montant, ou justifier la reventillation HT / TVA.",
ROUND(IFERROR(VALUE(TRIM(SUBSTITUTE(AD52,CHAR(160),""))),0),2)=0,
"",
ROUND(IFERROR(VALUE(TRIM(SUBSTITUTE(BL52,CHAR(160),""))),0),2)=
ROUND(IFERROR(VALUE(TRIM(SUBSTITUTE(AD52,CHAR(160),""))),0),2),
"OK",
ROUND(IFERROR(VALUE(TRIM(SUBSTITUTE(BL52,CHAR(160),""))),0),2)=0,
"Attention : Montant présenté entièrement rejeté.",
ROUND(IFERROR(VALUE(TRIM(SUBSTITUTE(BL52,CHAR(160),""))),0),2)&lt;
ROUND(IFERROR(VALUE(TRIM(SUBSTITUTE(AD52,CHAR(160),""))),0),2),
"Attention : Montant présenté partiellement rejeté.",
TRUE,""
))</f>
        <v/>
      </c>
      <c r="BP52" s="92" t="str">
        <f t="shared" si="43"/>
        <v/>
      </c>
      <c r="BQ52" s="92" t="str">
        <f t="shared" si="44"/>
        <v/>
      </c>
      <c r="BR52" s="92" t="str">
        <f t="shared" si="45"/>
        <v/>
      </c>
    </row>
    <row r="53" spans="1:70" s="4" customFormat="1" ht="16">
      <c r="A53" s="82">
        <v>45</v>
      </c>
      <c r="B53" s="83"/>
      <c r="C53" s="84"/>
      <c r="D53" s="84"/>
      <c r="E53" s="83"/>
      <c r="F53" s="83"/>
      <c r="G53" s="83"/>
      <c r="H53" s="132"/>
      <c r="I53" s="727"/>
      <c r="J53" s="554"/>
      <c r="K53" s="735"/>
      <c r="L53" s="643"/>
      <c r="M53" s="554"/>
      <c r="N53" s="640"/>
      <c r="O53" s="641"/>
      <c r="P53" s="660" t="str">
        <f t="shared" si="9"/>
        <v/>
      </c>
      <c r="Q53" s="663"/>
      <c r="R53" s="554"/>
      <c r="S53" s="641"/>
      <c r="T53" s="641"/>
      <c r="U53" s="660" t="str">
        <f t="shared" si="10"/>
        <v/>
      </c>
      <c r="V53" s="680"/>
      <c r="W53" s="554"/>
      <c r="X53" s="641"/>
      <c r="Y53" s="641"/>
      <c r="Z53" s="721" t="str">
        <f t="shared" si="11"/>
        <v/>
      </c>
      <c r="AA53" s="87"/>
      <c r="AB53" s="88" t="str" cm="1">
        <f t="array" ref="AB53">IF((_xlfn.IFS(TRIM(SUBSTITUTE(AA53,CHAR(160),""))="Devis 1",IFERROR(VALUE(TRIM(SUBSTITUTE(N53,CHAR(160),""))),0),TRIM(SUBSTITUTE(AA53,CHAR(160),""))="Devis 2",IFERROR(VALUE(TRIM(SUBSTITUTE(S53,CHAR(160),""))),0),TRIM(SUBSTITUTE(AA53,CHAR(160),""))="Devis 3",IFERROR(VALUE(TRIM(SUBSTITUTE(X53,CHAR(160),""))),0),TRUE,0)*IFERROR(VALUE(TRIM(SUBSTITUTE(C53,CHAR(160),""))),0))=0,"",_xlfn.IFS(TRIM(SUBSTITUTE(AA53,CHAR(160),""))="Devis 1",IFERROR(VALUE(TRIM(SUBSTITUTE(N53,CHAR(160),""))),0),TRIM(SUBSTITUTE(AA53,CHAR(160),""))="Devis 2",IFERROR(VALUE(TRIM(SUBSTITUTE(S53,CHAR(160),""))),0),TRIM(SUBSTITUTE(AA53,CHAR(160),""))="Devis 3",IFERROR(VALUE(TRIM(SUBSTITUTE(X53,CHAR(160),""))),0),TRUE,0)*IFERROR(VALUE(TRIM(SUBSTITUTE(C53,CHAR(160),""))),0))</f>
        <v/>
      </c>
      <c r="AC53" s="89" t="str" cm="1">
        <f t="array" ref="AC53">IF(ROUND((_xlfn.IFS(TRIM(SUBSTITUTE(AA53,CHAR(160),""))="Devis 1",IFERROR(VALUE(TRIM(SUBSTITUTE(O53,CHAR(160),""))),0),TRIM(SUBSTITUTE(AA53,CHAR(160),""))="Devis 2",IFERROR(VALUE(TRIM(SUBSTITUTE(T53,CHAR(160),""))),0),TRIM(SUBSTITUTE(AA53,CHAR(160),""))="Devis 3",IFERROR(VALUE(TRIM(SUBSTITUTE(Y53,CHAR(160),""))),0),TRUE,0)*IFERROR(VALUE(TRIM(SUBSTITUTE(C53,CHAR(160),""))),0)),2)=0,IF(AB53&lt;&gt;"",0,""),ROUND((_xlfn.IFS(TRIM(SUBSTITUTE(AA53,CHAR(160),""))="Devis 1",IFERROR(VALUE(TRIM(SUBSTITUTE(O53,CHAR(160),""))),0),TRIM(SUBSTITUTE(AA53,CHAR(160),""))="Devis 2",IFERROR(VALUE(TRIM(SUBSTITUTE(T53,CHAR(160),""))),0),TRIM(SUBSTITUTE(AA53,CHAR(160),""))="Devis 3",IFERROR(VALUE(TRIM(SUBSTITUTE(Y53,CHAR(160),""))),0),TRUE,0)*IFERROR(VALUE(TRIM(SUBSTITUTE(C53,CHAR(160),""))),0)),2))</f>
        <v/>
      </c>
      <c r="AD53" s="90" t="str">
        <f t="shared" si="12"/>
        <v/>
      </c>
      <c r="AE53" s="91"/>
      <c r="AF53" s="148" t="str">
        <f t="shared" si="13"/>
        <v/>
      </c>
      <c r="AG53" s="148" t="str">
        <f t="shared" si="14"/>
        <v/>
      </c>
      <c r="AH53" s="148" t="str">
        <f t="shared" si="15"/>
        <v/>
      </c>
      <c r="AI53" s="148" t="str">
        <f t="shared" si="16"/>
        <v/>
      </c>
      <c r="AJ53" s="148" t="str">
        <f t="shared" si="17"/>
        <v/>
      </c>
      <c r="AK53" s="148" t="str">
        <f t="shared" si="18"/>
        <v/>
      </c>
      <c r="AL53" s="148" t="str">
        <f t="shared" si="19"/>
        <v/>
      </c>
      <c r="AM53" s="148" t="str">
        <f t="shared" si="20"/>
        <v/>
      </c>
      <c r="AN53" s="729" t="str">
        <f t="shared" si="21"/>
        <v/>
      </c>
      <c r="AO53" s="569" t="str">
        <f t="shared" si="22"/>
        <v/>
      </c>
      <c r="AP53" s="564" t="str">
        <f t="shared" si="23"/>
        <v/>
      </c>
      <c r="AQ53" s="555" t="str">
        <f t="shared" si="24"/>
        <v/>
      </c>
      <c r="AR53" s="555" t="str">
        <f t="shared" si="25"/>
        <v/>
      </c>
      <c r="AS53" s="593" t="str">
        <f t="shared" si="26"/>
        <v/>
      </c>
      <c r="AT53" s="660" t="str">
        <f t="shared" si="27"/>
        <v/>
      </c>
      <c r="AU53" s="671" t="str">
        <f t="shared" si="28"/>
        <v/>
      </c>
      <c r="AV53" s="593" t="str">
        <f t="shared" si="29"/>
        <v/>
      </c>
      <c r="AW53" s="593" t="str">
        <f t="shared" si="30"/>
        <v/>
      </c>
      <c r="AX53" s="593" t="str">
        <f t="shared" si="31"/>
        <v/>
      </c>
      <c r="AY53" s="764" t="str">
        <f t="shared" si="32"/>
        <v/>
      </c>
      <c r="AZ53" s="693" t="str">
        <f t="shared" si="33"/>
        <v/>
      </c>
      <c r="BA53" s="593" t="str">
        <f t="shared" si="34"/>
        <v/>
      </c>
      <c r="BB53" s="593" t="str">
        <f t="shared" si="35"/>
        <v/>
      </c>
      <c r="BC53" s="593" t="str">
        <f t="shared" si="36"/>
        <v/>
      </c>
      <c r="BD53" s="694" t="str">
        <f t="shared" si="37"/>
        <v/>
      </c>
      <c r="BE53" s="558" t="str">
        <f t="shared" si="38"/>
        <v/>
      </c>
      <c r="BF53" s="83"/>
      <c r="BG53" s="92" t="str">
        <f t="shared" si="39"/>
        <v/>
      </c>
      <c r="BH53" s="92" t="str">
        <f t="shared" si="40"/>
        <v/>
      </c>
      <c r="BI53" s="93" t="str">
        <f t="shared" si="41"/>
        <v/>
      </c>
      <c r="BJ53" s="93" t="str" cm="1">
        <f t="array" ref="BJ53">IF($AG53="","",
_xlfn.IFS(
$BE53="Devis 1",
IF(ISBLANK(AR53),"",IFERROR(VALUE(TRIM(SUBSTITUTE(AR53,CHAR(160),""))),0)*IFERROR(VALUE(TRIM(SUBSTITUTE($AG53,CHAR(160),""))),0)),
$BE53="Devis 2",
IF(ISBLANK(AW53),"",IFERROR(VALUE(TRIM(SUBSTITUTE(AW53,CHAR(160),""))),0)*IFERROR(VALUE(TRIM(SUBSTITUTE($AG53,CHAR(160),""))),0)),
$BE53="Devis 3",
IF(ISBLANK(BB53),"",IFERROR(VALUE(TRIM(SUBSTITUTE(BB53,CHAR(160),""))),0)*IFERROR(VALUE(TRIM(SUBSTITUTE($AG53,CHAR(160),""))),0)),
TRUE,0
)
)</f>
        <v/>
      </c>
      <c r="BK53" s="93" t="str" cm="1">
        <f t="array" ref="BK53">IF($AG53="","",
_xlfn.IFS(
$BE53="Devis 1",
IF(ISBLANK(AS53),"",IFERROR(VALUE(TRIM(SUBSTITUTE(AS53,CHAR(160),""))),0)*IFERROR(VALUE(TRIM(SUBSTITUTE($AG53,CHAR(160),""))),0)),
$BE53="Devis 2",
IF(ISBLANK(AX53),"",IFERROR(VALUE(TRIM(SUBSTITUTE(AX53,CHAR(160),""))),0)*IFERROR(VALUE(TRIM(SUBSTITUTE($AG53,CHAR(160),""))),0)),
$BE53="Devis 3",
IF(ISBLANK(BC53),"",IFERROR(VALUE(TRIM(SUBSTITUTE(BC53,CHAR(160),""))),0)*IFERROR(VALUE(TRIM(SUBSTITUTE($AG53,CHAR(160),""))),0)),
TRUE,0
)
)</f>
        <v/>
      </c>
      <c r="BL53" s="93" t="str">
        <f t="shared" si="42"/>
        <v/>
      </c>
      <c r="BM53" s="83"/>
      <c r="BN53" s="43" t="str" cm="1">
        <f t="array" ref="BN53">IF(OR(BL53="",BI53="",BJ53="",BG53=""),"",
    _xlfn.IFS(
        (IFERROR(VALUE(TRIM(SUBSTITUTE(BL53,CHAR(160),""))),0)) &gt; (IFERROR(VALUE(TRIM(SUBSTITUTE(BI53,CHAR(160),""))),0)),
        "KO : Le montant retenu TTC est supérieur au montant raisonnable TTC. Merci de revoir la ligne de dépense ou plafonner son montant.",
        (IFERROR(VALUE(TRIM(SUBSTITUTE(BJ53,CHAR(160),""))),0)) &gt; (IFERROR(VALUE(TRIM(SUBSTITUTE(BG53,CHAR(160),""))),0)),
        "Attention : Le montant retenu HT est supérieur au montant HT raisonnable. Merci de revoir la ligne de dépense, plafonner son montant, ou justifier la reventillation HT / TVA.",
ROUND(IFERROR(VALUE(TRIM(SUBSTITUTE(BH53,CHAR(160),""))),0),2)&gt;
ROUND(IFERROR(VALUE(TRIM(SUBSTITUTE(BK53,CHAR(160),""))),0),2),
"Attention : Le montant TVA retenu est supérieur au montant TVA raisonnable. Merci de revoir la ligne de dépense, plafonner son montant, ou justifier la reventillation HT / TVA.",
ROUND(IFERROR(VALUE(TRIM(SUBSTITUTE(BJ53,CHAR(160),""))),0),2)&gt;
ROUND(IFERROR(VALUE(TRIM(SUBSTITUTE(MIN(P53,U53,Z53),CHAR(160),""))),0),2),
"Attention : Le devis retenu n'est pas le moins cher. Une justification de la part du porteur est nécessaire.",
ROUND(IFERROR(VALUE(TRIM(SUBSTITUTE(BJ53,CHAR(160),""))),0),2)=0,
"Attention : montant présenté entièrement écarté",
        (IFERROR(VALUE(TRIM(SUBSTITUTE(BL53,CHAR(160),""))),0))=0,
        "",
        (IFERROR(VALUE(TRIM(SUBSTITUTE(BI53,CHAR(160),""))),0))=(IFERROR(VALUE(TRIM(SUBSTITUTE(BL53,CHAR(160),""))),0)),
        "OK",
        (IFERROR(VALUE(TRIM(SUBSTITUTE(BI53,CHAR(160),""))),0))&gt;(IFERROR(VALUE(TRIM(SUBSTITUTE(BL53,CHAR(160),""))),0)),
        " OK : Montant instruit inférieur au montant raisonnable.",
        TRUE,
        ""
    )
)</f>
        <v/>
      </c>
      <c r="BO53" s="43" t="str" cm="1">
        <f t="array" ref="BO53">IF(OR(BL53="",AD53="",BJ53="",AB53="",BK53="",AC53=""),"",_xlfn.IFS(
ROUND(IFERROR(VALUE(TRIM(SUBSTITUTE(BL53,CHAR(160),""))),0),2)&gt;
ROUND(IFERROR(VALUE(TRIM(SUBSTITUTE(AD53,CHAR(160),""))),0),2),
"KO : Le montant retenu TTC est supérieur au montant présenté TTC. Merci de revoir la ligne de dépense ou plafonner son montant.",
ROUND(IFERROR(VALUE(TRIM(SUBSTITUTE(BJ53,CHAR(160),""))),0),2)&gt;
ROUND(IFERROR(VALUE(TRIM(SUBSTITUTE(AB53,CHAR(160),""))),0),2),
"Attention : Le montant retenu HT est supérieur au montant HT présenté. Merci de revoir la ligne de dépense, plafonner son montant, ou justifier la reventillation HT / TVA.",
ROUND(IFERROR(VALUE(TRIM(SUBSTITUTE(BK53,CHAR(160),""))),0),2)&gt;
ROUND(IFERROR(VALUE(TRIM(SUBSTITUTE(AC53,CHAR(160),""))),0),2),
"Attention : Le montant TVA retenu est supérieur au montant TVA présenté. Merci de revoir la ligne de dépense, plafonner son montant, ou justifier la reventillation HT / TVA.",
ROUND(IFERROR(VALUE(TRIM(SUBSTITUTE(AD53,CHAR(160),""))),0),2)=0,
"",
ROUND(IFERROR(VALUE(TRIM(SUBSTITUTE(BL53,CHAR(160),""))),0),2)=
ROUND(IFERROR(VALUE(TRIM(SUBSTITUTE(AD53,CHAR(160),""))),0),2),
"OK",
ROUND(IFERROR(VALUE(TRIM(SUBSTITUTE(BL53,CHAR(160),""))),0),2)=0,
"Attention : Montant présenté entièrement rejeté.",
ROUND(IFERROR(VALUE(TRIM(SUBSTITUTE(BL53,CHAR(160),""))),0),2)&lt;
ROUND(IFERROR(VALUE(TRIM(SUBSTITUTE(AD53,CHAR(160),""))),0),2),
"Attention : Montant présenté partiellement rejeté.",
TRUE,""
))</f>
        <v/>
      </c>
      <c r="BP53" s="92" t="str">
        <f t="shared" si="43"/>
        <v/>
      </c>
      <c r="BQ53" s="92" t="str">
        <f t="shared" si="44"/>
        <v/>
      </c>
      <c r="BR53" s="92" t="str">
        <f t="shared" si="45"/>
        <v/>
      </c>
    </row>
    <row r="54" spans="1:70" s="4" customFormat="1" ht="16">
      <c r="A54" s="82">
        <v>46</v>
      </c>
      <c r="B54" s="83"/>
      <c r="C54" s="84"/>
      <c r="D54" s="84"/>
      <c r="E54" s="83"/>
      <c r="F54" s="83"/>
      <c r="G54" s="83"/>
      <c r="H54" s="132"/>
      <c r="I54" s="727"/>
      <c r="J54" s="554"/>
      <c r="K54" s="735"/>
      <c r="L54" s="643"/>
      <c r="M54" s="554"/>
      <c r="N54" s="640"/>
      <c r="O54" s="641"/>
      <c r="P54" s="660" t="str">
        <f t="shared" si="9"/>
        <v/>
      </c>
      <c r="Q54" s="663"/>
      <c r="R54" s="554"/>
      <c r="S54" s="641"/>
      <c r="T54" s="641"/>
      <c r="U54" s="660" t="str">
        <f t="shared" si="10"/>
        <v/>
      </c>
      <c r="V54" s="680"/>
      <c r="W54" s="554"/>
      <c r="X54" s="641"/>
      <c r="Y54" s="641"/>
      <c r="Z54" s="721" t="str">
        <f t="shared" si="11"/>
        <v/>
      </c>
      <c r="AA54" s="87"/>
      <c r="AB54" s="88" t="str" cm="1">
        <f t="array" ref="AB54">IF((_xlfn.IFS(TRIM(SUBSTITUTE(AA54,CHAR(160),""))="Devis 1",IFERROR(VALUE(TRIM(SUBSTITUTE(N54,CHAR(160),""))),0),TRIM(SUBSTITUTE(AA54,CHAR(160),""))="Devis 2",IFERROR(VALUE(TRIM(SUBSTITUTE(S54,CHAR(160),""))),0),TRIM(SUBSTITUTE(AA54,CHAR(160),""))="Devis 3",IFERROR(VALUE(TRIM(SUBSTITUTE(X54,CHAR(160),""))),0),TRUE,0)*IFERROR(VALUE(TRIM(SUBSTITUTE(C54,CHAR(160),""))),0))=0,"",_xlfn.IFS(TRIM(SUBSTITUTE(AA54,CHAR(160),""))="Devis 1",IFERROR(VALUE(TRIM(SUBSTITUTE(N54,CHAR(160),""))),0),TRIM(SUBSTITUTE(AA54,CHAR(160),""))="Devis 2",IFERROR(VALUE(TRIM(SUBSTITUTE(S54,CHAR(160),""))),0),TRIM(SUBSTITUTE(AA54,CHAR(160),""))="Devis 3",IFERROR(VALUE(TRIM(SUBSTITUTE(X54,CHAR(160),""))),0),TRUE,0)*IFERROR(VALUE(TRIM(SUBSTITUTE(C54,CHAR(160),""))),0))</f>
        <v/>
      </c>
      <c r="AC54" s="89" t="str" cm="1">
        <f t="array" ref="AC54">IF(ROUND((_xlfn.IFS(TRIM(SUBSTITUTE(AA54,CHAR(160),""))="Devis 1",IFERROR(VALUE(TRIM(SUBSTITUTE(O54,CHAR(160),""))),0),TRIM(SUBSTITUTE(AA54,CHAR(160),""))="Devis 2",IFERROR(VALUE(TRIM(SUBSTITUTE(T54,CHAR(160),""))),0),TRIM(SUBSTITUTE(AA54,CHAR(160),""))="Devis 3",IFERROR(VALUE(TRIM(SUBSTITUTE(Y54,CHAR(160),""))),0),TRUE,0)*IFERROR(VALUE(TRIM(SUBSTITUTE(C54,CHAR(160),""))),0)),2)=0,IF(AB54&lt;&gt;"",0,""),ROUND((_xlfn.IFS(TRIM(SUBSTITUTE(AA54,CHAR(160),""))="Devis 1",IFERROR(VALUE(TRIM(SUBSTITUTE(O54,CHAR(160),""))),0),TRIM(SUBSTITUTE(AA54,CHAR(160),""))="Devis 2",IFERROR(VALUE(TRIM(SUBSTITUTE(T54,CHAR(160),""))),0),TRIM(SUBSTITUTE(AA54,CHAR(160),""))="Devis 3",IFERROR(VALUE(TRIM(SUBSTITUTE(Y54,CHAR(160),""))),0),TRUE,0)*IFERROR(VALUE(TRIM(SUBSTITUTE(C54,CHAR(160),""))),0)),2))</f>
        <v/>
      </c>
      <c r="AD54" s="90" t="str">
        <f t="shared" si="12"/>
        <v/>
      </c>
      <c r="AE54" s="91"/>
      <c r="AF54" s="148" t="str">
        <f t="shared" si="13"/>
        <v/>
      </c>
      <c r="AG54" s="148" t="str">
        <f t="shared" si="14"/>
        <v/>
      </c>
      <c r="AH54" s="148" t="str">
        <f t="shared" si="15"/>
        <v/>
      </c>
      <c r="AI54" s="148" t="str">
        <f t="shared" si="16"/>
        <v/>
      </c>
      <c r="AJ54" s="148" t="str">
        <f t="shared" si="17"/>
        <v/>
      </c>
      <c r="AK54" s="148" t="str">
        <f t="shared" si="18"/>
        <v/>
      </c>
      <c r="AL54" s="148" t="str">
        <f t="shared" si="19"/>
        <v/>
      </c>
      <c r="AM54" s="148" t="str">
        <f t="shared" si="20"/>
        <v/>
      </c>
      <c r="AN54" s="729" t="str">
        <f t="shared" si="21"/>
        <v/>
      </c>
      <c r="AO54" s="569" t="str">
        <f t="shared" si="22"/>
        <v/>
      </c>
      <c r="AP54" s="564" t="str">
        <f t="shared" si="23"/>
        <v/>
      </c>
      <c r="AQ54" s="555" t="str">
        <f t="shared" si="24"/>
        <v/>
      </c>
      <c r="AR54" s="555" t="str">
        <f t="shared" si="25"/>
        <v/>
      </c>
      <c r="AS54" s="593" t="str">
        <f t="shared" si="26"/>
        <v/>
      </c>
      <c r="AT54" s="660" t="str">
        <f t="shared" si="27"/>
        <v/>
      </c>
      <c r="AU54" s="671" t="str">
        <f t="shared" si="28"/>
        <v/>
      </c>
      <c r="AV54" s="593" t="str">
        <f t="shared" si="29"/>
        <v/>
      </c>
      <c r="AW54" s="593" t="str">
        <f t="shared" si="30"/>
        <v/>
      </c>
      <c r="AX54" s="593" t="str">
        <f t="shared" si="31"/>
        <v/>
      </c>
      <c r="AY54" s="764" t="str">
        <f t="shared" si="32"/>
        <v/>
      </c>
      <c r="AZ54" s="693" t="str">
        <f t="shared" si="33"/>
        <v/>
      </c>
      <c r="BA54" s="593" t="str">
        <f t="shared" si="34"/>
        <v/>
      </c>
      <c r="BB54" s="593" t="str">
        <f t="shared" si="35"/>
        <v/>
      </c>
      <c r="BC54" s="593" t="str">
        <f t="shared" si="36"/>
        <v/>
      </c>
      <c r="BD54" s="694" t="str">
        <f t="shared" si="37"/>
        <v/>
      </c>
      <c r="BE54" s="558" t="str">
        <f t="shared" si="38"/>
        <v/>
      </c>
      <c r="BF54" s="83"/>
      <c r="BG54" s="92" t="str">
        <f t="shared" si="39"/>
        <v/>
      </c>
      <c r="BH54" s="92" t="str">
        <f t="shared" si="40"/>
        <v/>
      </c>
      <c r="BI54" s="93" t="str">
        <f t="shared" si="41"/>
        <v/>
      </c>
      <c r="BJ54" s="93" t="str" cm="1">
        <f t="array" ref="BJ54">IF($AG54="","",
_xlfn.IFS(
$BE54="Devis 1",
IF(ISBLANK(AR54),"",IFERROR(VALUE(TRIM(SUBSTITUTE(AR54,CHAR(160),""))),0)*IFERROR(VALUE(TRIM(SUBSTITUTE($AG54,CHAR(160),""))),0)),
$BE54="Devis 2",
IF(ISBLANK(AW54),"",IFERROR(VALUE(TRIM(SUBSTITUTE(AW54,CHAR(160),""))),0)*IFERROR(VALUE(TRIM(SUBSTITUTE($AG54,CHAR(160),""))),0)),
$BE54="Devis 3",
IF(ISBLANK(BB54),"",IFERROR(VALUE(TRIM(SUBSTITUTE(BB54,CHAR(160),""))),0)*IFERROR(VALUE(TRIM(SUBSTITUTE($AG54,CHAR(160),""))),0)),
TRUE,0
)
)</f>
        <v/>
      </c>
      <c r="BK54" s="93" t="str" cm="1">
        <f t="array" ref="BK54">IF($AG54="","",
_xlfn.IFS(
$BE54="Devis 1",
IF(ISBLANK(AS54),"",IFERROR(VALUE(TRIM(SUBSTITUTE(AS54,CHAR(160),""))),0)*IFERROR(VALUE(TRIM(SUBSTITUTE($AG54,CHAR(160),""))),0)),
$BE54="Devis 2",
IF(ISBLANK(AX54),"",IFERROR(VALUE(TRIM(SUBSTITUTE(AX54,CHAR(160),""))),0)*IFERROR(VALUE(TRIM(SUBSTITUTE($AG54,CHAR(160),""))),0)),
$BE54="Devis 3",
IF(ISBLANK(BC54),"",IFERROR(VALUE(TRIM(SUBSTITUTE(BC54,CHAR(160),""))),0)*IFERROR(VALUE(TRIM(SUBSTITUTE($AG54,CHAR(160),""))),0)),
TRUE,0
)
)</f>
        <v/>
      </c>
      <c r="BL54" s="93" t="str">
        <f t="shared" si="42"/>
        <v/>
      </c>
      <c r="BM54" s="83"/>
      <c r="BN54" s="43" t="str" cm="1">
        <f t="array" ref="BN54">IF(OR(BL54="",BI54="",BJ54="",BG54=""),"",
    _xlfn.IFS(
        (IFERROR(VALUE(TRIM(SUBSTITUTE(BL54,CHAR(160),""))),0)) &gt; (IFERROR(VALUE(TRIM(SUBSTITUTE(BI54,CHAR(160),""))),0)),
        "KO : Le montant retenu TTC est supérieur au montant raisonnable TTC. Merci de revoir la ligne de dépense ou plafonner son montant.",
        (IFERROR(VALUE(TRIM(SUBSTITUTE(BJ54,CHAR(160),""))),0)) &gt; (IFERROR(VALUE(TRIM(SUBSTITUTE(BG54,CHAR(160),""))),0)),
        "Attention : Le montant retenu HT est supérieur au montant HT raisonnable. Merci de revoir la ligne de dépense, plafonner son montant, ou justifier la reventillation HT / TVA.",
ROUND(IFERROR(VALUE(TRIM(SUBSTITUTE(BH54,CHAR(160),""))),0),2)&gt;
ROUND(IFERROR(VALUE(TRIM(SUBSTITUTE(BK54,CHAR(160),""))),0),2),
"Attention : Le montant TVA retenu est supérieur au montant TVA raisonnable. Merci de revoir la ligne de dépense, plafonner son montant, ou justifier la reventillation HT / TVA.",
ROUND(IFERROR(VALUE(TRIM(SUBSTITUTE(BJ54,CHAR(160),""))),0),2)&gt;
ROUND(IFERROR(VALUE(TRIM(SUBSTITUTE(MIN(P54,U54,Z54),CHAR(160),""))),0),2),
"Attention : Le devis retenu n'est pas le moins cher. Une justification de la part du porteur est nécessaire.",
ROUND(IFERROR(VALUE(TRIM(SUBSTITUTE(BJ54,CHAR(160),""))),0),2)=0,
"Attention : montant présenté entièrement écarté",
        (IFERROR(VALUE(TRIM(SUBSTITUTE(BL54,CHAR(160),""))),0))=0,
        "",
        (IFERROR(VALUE(TRIM(SUBSTITUTE(BI54,CHAR(160),""))),0))=(IFERROR(VALUE(TRIM(SUBSTITUTE(BL54,CHAR(160),""))),0)),
        "OK",
        (IFERROR(VALUE(TRIM(SUBSTITUTE(BI54,CHAR(160),""))),0))&gt;(IFERROR(VALUE(TRIM(SUBSTITUTE(BL54,CHAR(160),""))),0)),
        " OK : Montant instruit inférieur au montant raisonnable.",
        TRUE,
        ""
    )
)</f>
        <v/>
      </c>
      <c r="BO54" s="43" t="str" cm="1">
        <f t="array" ref="BO54">IF(OR(BL54="",AD54="",BJ54="",AB54="",BK54="",AC54=""),"",_xlfn.IFS(
ROUND(IFERROR(VALUE(TRIM(SUBSTITUTE(BL54,CHAR(160),""))),0),2)&gt;
ROUND(IFERROR(VALUE(TRIM(SUBSTITUTE(AD54,CHAR(160),""))),0),2),
"KO : Le montant retenu TTC est supérieur au montant présenté TTC. Merci de revoir la ligne de dépense ou plafonner son montant.",
ROUND(IFERROR(VALUE(TRIM(SUBSTITUTE(BJ54,CHAR(160),""))),0),2)&gt;
ROUND(IFERROR(VALUE(TRIM(SUBSTITUTE(AB54,CHAR(160),""))),0),2),
"Attention : Le montant retenu HT est supérieur au montant HT présenté. Merci de revoir la ligne de dépense, plafonner son montant, ou justifier la reventillation HT / TVA.",
ROUND(IFERROR(VALUE(TRIM(SUBSTITUTE(BK54,CHAR(160),""))),0),2)&gt;
ROUND(IFERROR(VALUE(TRIM(SUBSTITUTE(AC54,CHAR(160),""))),0),2),
"Attention : Le montant TVA retenu est supérieur au montant TVA présenté. Merci de revoir la ligne de dépense, plafonner son montant, ou justifier la reventillation HT / TVA.",
ROUND(IFERROR(VALUE(TRIM(SUBSTITUTE(AD54,CHAR(160),""))),0),2)=0,
"",
ROUND(IFERROR(VALUE(TRIM(SUBSTITUTE(BL54,CHAR(160),""))),0),2)=
ROUND(IFERROR(VALUE(TRIM(SUBSTITUTE(AD54,CHAR(160),""))),0),2),
"OK",
ROUND(IFERROR(VALUE(TRIM(SUBSTITUTE(BL54,CHAR(160),""))),0),2)=0,
"Attention : Montant présenté entièrement rejeté.",
ROUND(IFERROR(VALUE(TRIM(SUBSTITUTE(BL54,CHAR(160),""))),0),2)&lt;
ROUND(IFERROR(VALUE(TRIM(SUBSTITUTE(AD54,CHAR(160),""))),0),2),
"Attention : Montant présenté partiellement rejeté.",
TRUE,""
))</f>
        <v/>
      </c>
      <c r="BP54" s="92" t="str">
        <f t="shared" si="43"/>
        <v/>
      </c>
      <c r="BQ54" s="92" t="str">
        <f t="shared" si="44"/>
        <v/>
      </c>
      <c r="BR54" s="92" t="str">
        <f t="shared" si="45"/>
        <v/>
      </c>
    </row>
    <row r="55" spans="1:70" s="4" customFormat="1" ht="16">
      <c r="A55" s="82">
        <v>47</v>
      </c>
      <c r="B55" s="83"/>
      <c r="C55" s="84"/>
      <c r="D55" s="84"/>
      <c r="E55" s="83"/>
      <c r="F55" s="83"/>
      <c r="G55" s="83"/>
      <c r="H55" s="132"/>
      <c r="I55" s="727"/>
      <c r="J55" s="554"/>
      <c r="K55" s="735"/>
      <c r="L55" s="643"/>
      <c r="M55" s="554"/>
      <c r="N55" s="640"/>
      <c r="O55" s="641"/>
      <c r="P55" s="660" t="str">
        <f t="shared" si="9"/>
        <v/>
      </c>
      <c r="Q55" s="663"/>
      <c r="R55" s="554"/>
      <c r="S55" s="641"/>
      <c r="T55" s="641"/>
      <c r="U55" s="660" t="str">
        <f t="shared" si="10"/>
        <v/>
      </c>
      <c r="V55" s="680"/>
      <c r="W55" s="554"/>
      <c r="X55" s="641"/>
      <c r="Y55" s="641"/>
      <c r="Z55" s="721" t="str">
        <f t="shared" si="11"/>
        <v/>
      </c>
      <c r="AA55" s="87"/>
      <c r="AB55" s="88" t="str" cm="1">
        <f t="array" ref="AB55">IF((_xlfn.IFS(TRIM(SUBSTITUTE(AA55,CHAR(160),""))="Devis 1",IFERROR(VALUE(TRIM(SUBSTITUTE(N55,CHAR(160),""))),0),TRIM(SUBSTITUTE(AA55,CHAR(160),""))="Devis 2",IFERROR(VALUE(TRIM(SUBSTITUTE(S55,CHAR(160),""))),0),TRIM(SUBSTITUTE(AA55,CHAR(160),""))="Devis 3",IFERROR(VALUE(TRIM(SUBSTITUTE(X55,CHAR(160),""))),0),TRUE,0)*IFERROR(VALUE(TRIM(SUBSTITUTE(C55,CHAR(160),""))),0))=0,"",_xlfn.IFS(TRIM(SUBSTITUTE(AA55,CHAR(160),""))="Devis 1",IFERROR(VALUE(TRIM(SUBSTITUTE(N55,CHAR(160),""))),0),TRIM(SUBSTITUTE(AA55,CHAR(160),""))="Devis 2",IFERROR(VALUE(TRIM(SUBSTITUTE(S55,CHAR(160),""))),0),TRIM(SUBSTITUTE(AA55,CHAR(160),""))="Devis 3",IFERROR(VALUE(TRIM(SUBSTITUTE(X55,CHAR(160),""))),0),TRUE,0)*IFERROR(VALUE(TRIM(SUBSTITUTE(C55,CHAR(160),""))),0))</f>
        <v/>
      </c>
      <c r="AC55" s="89" t="str" cm="1">
        <f t="array" ref="AC55">IF(ROUND((_xlfn.IFS(TRIM(SUBSTITUTE(AA55,CHAR(160),""))="Devis 1",IFERROR(VALUE(TRIM(SUBSTITUTE(O55,CHAR(160),""))),0),TRIM(SUBSTITUTE(AA55,CHAR(160),""))="Devis 2",IFERROR(VALUE(TRIM(SUBSTITUTE(T55,CHAR(160),""))),0),TRIM(SUBSTITUTE(AA55,CHAR(160),""))="Devis 3",IFERROR(VALUE(TRIM(SUBSTITUTE(Y55,CHAR(160),""))),0),TRUE,0)*IFERROR(VALUE(TRIM(SUBSTITUTE(C55,CHAR(160),""))),0)),2)=0,IF(AB55&lt;&gt;"",0,""),ROUND((_xlfn.IFS(TRIM(SUBSTITUTE(AA55,CHAR(160),""))="Devis 1",IFERROR(VALUE(TRIM(SUBSTITUTE(O55,CHAR(160),""))),0),TRIM(SUBSTITUTE(AA55,CHAR(160),""))="Devis 2",IFERROR(VALUE(TRIM(SUBSTITUTE(T55,CHAR(160),""))),0),TRIM(SUBSTITUTE(AA55,CHAR(160),""))="Devis 3",IFERROR(VALUE(TRIM(SUBSTITUTE(Y55,CHAR(160),""))),0),TRUE,0)*IFERROR(VALUE(TRIM(SUBSTITUTE(C55,CHAR(160),""))),0)),2))</f>
        <v/>
      </c>
      <c r="AD55" s="90" t="str">
        <f t="shared" si="12"/>
        <v/>
      </c>
      <c r="AE55" s="91"/>
      <c r="AF55" s="148" t="str">
        <f t="shared" si="13"/>
        <v/>
      </c>
      <c r="AG55" s="148" t="str">
        <f t="shared" si="14"/>
        <v/>
      </c>
      <c r="AH55" s="148" t="str">
        <f t="shared" si="15"/>
        <v/>
      </c>
      <c r="AI55" s="148" t="str">
        <f t="shared" si="16"/>
        <v/>
      </c>
      <c r="AJ55" s="148" t="str">
        <f t="shared" si="17"/>
        <v/>
      </c>
      <c r="AK55" s="148" t="str">
        <f t="shared" si="18"/>
        <v/>
      </c>
      <c r="AL55" s="148" t="str">
        <f t="shared" si="19"/>
        <v/>
      </c>
      <c r="AM55" s="148" t="str">
        <f t="shared" si="20"/>
        <v/>
      </c>
      <c r="AN55" s="729" t="str">
        <f t="shared" si="21"/>
        <v/>
      </c>
      <c r="AO55" s="569" t="str">
        <f t="shared" si="22"/>
        <v/>
      </c>
      <c r="AP55" s="564" t="str">
        <f t="shared" si="23"/>
        <v/>
      </c>
      <c r="AQ55" s="555" t="str">
        <f t="shared" si="24"/>
        <v/>
      </c>
      <c r="AR55" s="555" t="str">
        <f t="shared" si="25"/>
        <v/>
      </c>
      <c r="AS55" s="593" t="str">
        <f t="shared" si="26"/>
        <v/>
      </c>
      <c r="AT55" s="660" t="str">
        <f t="shared" si="27"/>
        <v/>
      </c>
      <c r="AU55" s="671" t="str">
        <f t="shared" si="28"/>
        <v/>
      </c>
      <c r="AV55" s="593" t="str">
        <f t="shared" si="29"/>
        <v/>
      </c>
      <c r="AW55" s="593" t="str">
        <f t="shared" si="30"/>
        <v/>
      </c>
      <c r="AX55" s="593" t="str">
        <f t="shared" si="31"/>
        <v/>
      </c>
      <c r="AY55" s="764" t="str">
        <f t="shared" si="32"/>
        <v/>
      </c>
      <c r="AZ55" s="693" t="str">
        <f t="shared" si="33"/>
        <v/>
      </c>
      <c r="BA55" s="593" t="str">
        <f t="shared" si="34"/>
        <v/>
      </c>
      <c r="BB55" s="593" t="str">
        <f t="shared" si="35"/>
        <v/>
      </c>
      <c r="BC55" s="593" t="str">
        <f t="shared" si="36"/>
        <v/>
      </c>
      <c r="BD55" s="694" t="str">
        <f t="shared" si="37"/>
        <v/>
      </c>
      <c r="BE55" s="558" t="str">
        <f t="shared" si="38"/>
        <v/>
      </c>
      <c r="BF55" s="83"/>
      <c r="BG55" s="92" t="str">
        <f t="shared" si="39"/>
        <v/>
      </c>
      <c r="BH55" s="92" t="str">
        <f t="shared" si="40"/>
        <v/>
      </c>
      <c r="BI55" s="93" t="str">
        <f t="shared" si="41"/>
        <v/>
      </c>
      <c r="BJ55" s="93" t="str" cm="1">
        <f t="array" ref="BJ55">IF($AG55="","",
_xlfn.IFS(
$BE55="Devis 1",
IF(ISBLANK(AR55),"",IFERROR(VALUE(TRIM(SUBSTITUTE(AR55,CHAR(160),""))),0)*IFERROR(VALUE(TRIM(SUBSTITUTE($AG55,CHAR(160),""))),0)),
$BE55="Devis 2",
IF(ISBLANK(AW55),"",IFERROR(VALUE(TRIM(SUBSTITUTE(AW55,CHAR(160),""))),0)*IFERROR(VALUE(TRIM(SUBSTITUTE($AG55,CHAR(160),""))),0)),
$BE55="Devis 3",
IF(ISBLANK(BB55),"",IFERROR(VALUE(TRIM(SUBSTITUTE(BB55,CHAR(160),""))),0)*IFERROR(VALUE(TRIM(SUBSTITUTE($AG55,CHAR(160),""))),0)),
TRUE,0
)
)</f>
        <v/>
      </c>
      <c r="BK55" s="93" t="str" cm="1">
        <f t="array" ref="BK55">IF($AG55="","",
_xlfn.IFS(
$BE55="Devis 1",
IF(ISBLANK(AS55),"",IFERROR(VALUE(TRIM(SUBSTITUTE(AS55,CHAR(160),""))),0)*IFERROR(VALUE(TRIM(SUBSTITUTE($AG55,CHAR(160),""))),0)),
$BE55="Devis 2",
IF(ISBLANK(AX55),"",IFERROR(VALUE(TRIM(SUBSTITUTE(AX55,CHAR(160),""))),0)*IFERROR(VALUE(TRIM(SUBSTITUTE($AG55,CHAR(160),""))),0)),
$BE55="Devis 3",
IF(ISBLANK(BC55),"",IFERROR(VALUE(TRIM(SUBSTITUTE(BC55,CHAR(160),""))),0)*IFERROR(VALUE(TRIM(SUBSTITUTE($AG55,CHAR(160),""))),0)),
TRUE,0
)
)</f>
        <v/>
      </c>
      <c r="BL55" s="93" t="str">
        <f t="shared" si="42"/>
        <v/>
      </c>
      <c r="BM55" s="83"/>
      <c r="BN55" s="43" t="str" cm="1">
        <f t="array" ref="BN55">IF(OR(BL55="",BI55="",BJ55="",BG55=""),"",
    _xlfn.IFS(
        (IFERROR(VALUE(TRIM(SUBSTITUTE(BL55,CHAR(160),""))),0)) &gt; (IFERROR(VALUE(TRIM(SUBSTITUTE(BI55,CHAR(160),""))),0)),
        "KO : Le montant retenu TTC est supérieur au montant raisonnable TTC. Merci de revoir la ligne de dépense ou plafonner son montant.",
        (IFERROR(VALUE(TRIM(SUBSTITUTE(BJ55,CHAR(160),""))),0)) &gt; (IFERROR(VALUE(TRIM(SUBSTITUTE(BG55,CHAR(160),""))),0)),
        "Attention : Le montant retenu HT est supérieur au montant HT raisonnable. Merci de revoir la ligne de dépense, plafonner son montant, ou justifier la reventillation HT / TVA.",
ROUND(IFERROR(VALUE(TRIM(SUBSTITUTE(BH55,CHAR(160),""))),0),2)&gt;
ROUND(IFERROR(VALUE(TRIM(SUBSTITUTE(BK55,CHAR(160),""))),0),2),
"Attention : Le montant TVA retenu est supérieur au montant TVA raisonnable. Merci de revoir la ligne de dépense, plafonner son montant, ou justifier la reventillation HT / TVA.",
ROUND(IFERROR(VALUE(TRIM(SUBSTITUTE(BJ55,CHAR(160),""))),0),2)&gt;
ROUND(IFERROR(VALUE(TRIM(SUBSTITUTE(MIN(P55,U55,Z55),CHAR(160),""))),0),2),
"Attention : Le devis retenu n'est pas le moins cher. Une justification de la part du porteur est nécessaire.",
ROUND(IFERROR(VALUE(TRIM(SUBSTITUTE(BJ55,CHAR(160),""))),0),2)=0,
"Attention : montant présenté entièrement écarté",
        (IFERROR(VALUE(TRIM(SUBSTITUTE(BL55,CHAR(160),""))),0))=0,
        "",
        (IFERROR(VALUE(TRIM(SUBSTITUTE(BI55,CHAR(160),""))),0))=(IFERROR(VALUE(TRIM(SUBSTITUTE(BL55,CHAR(160),""))),0)),
        "OK",
        (IFERROR(VALUE(TRIM(SUBSTITUTE(BI55,CHAR(160),""))),0))&gt;(IFERROR(VALUE(TRIM(SUBSTITUTE(BL55,CHAR(160),""))),0)),
        " OK : Montant instruit inférieur au montant raisonnable.",
        TRUE,
        ""
    )
)</f>
        <v/>
      </c>
      <c r="BO55" s="43" t="str" cm="1">
        <f t="array" ref="BO55">IF(OR(BL55="",AD55="",BJ55="",AB55="",BK55="",AC55=""),"",_xlfn.IFS(
ROUND(IFERROR(VALUE(TRIM(SUBSTITUTE(BL55,CHAR(160),""))),0),2)&gt;
ROUND(IFERROR(VALUE(TRIM(SUBSTITUTE(AD55,CHAR(160),""))),0),2),
"KO : Le montant retenu TTC est supérieur au montant présenté TTC. Merci de revoir la ligne de dépense ou plafonner son montant.",
ROUND(IFERROR(VALUE(TRIM(SUBSTITUTE(BJ55,CHAR(160),""))),0),2)&gt;
ROUND(IFERROR(VALUE(TRIM(SUBSTITUTE(AB55,CHAR(160),""))),0),2),
"Attention : Le montant retenu HT est supérieur au montant HT présenté. Merci de revoir la ligne de dépense, plafonner son montant, ou justifier la reventillation HT / TVA.",
ROUND(IFERROR(VALUE(TRIM(SUBSTITUTE(BK55,CHAR(160),""))),0),2)&gt;
ROUND(IFERROR(VALUE(TRIM(SUBSTITUTE(AC55,CHAR(160),""))),0),2),
"Attention : Le montant TVA retenu est supérieur au montant TVA présenté. Merci de revoir la ligne de dépense, plafonner son montant, ou justifier la reventillation HT / TVA.",
ROUND(IFERROR(VALUE(TRIM(SUBSTITUTE(AD55,CHAR(160),""))),0),2)=0,
"",
ROUND(IFERROR(VALUE(TRIM(SUBSTITUTE(BL55,CHAR(160),""))),0),2)=
ROUND(IFERROR(VALUE(TRIM(SUBSTITUTE(AD55,CHAR(160),""))),0),2),
"OK",
ROUND(IFERROR(VALUE(TRIM(SUBSTITUTE(BL55,CHAR(160),""))),0),2)=0,
"Attention : Montant présenté entièrement rejeté.",
ROUND(IFERROR(VALUE(TRIM(SUBSTITUTE(BL55,CHAR(160),""))),0),2)&lt;
ROUND(IFERROR(VALUE(TRIM(SUBSTITUTE(AD55,CHAR(160),""))),0),2),
"Attention : Montant présenté partiellement rejeté.",
TRUE,""
))</f>
        <v/>
      </c>
      <c r="BP55" s="92" t="str">
        <f t="shared" si="43"/>
        <v/>
      </c>
      <c r="BQ55" s="92" t="str">
        <f t="shared" si="44"/>
        <v/>
      </c>
      <c r="BR55" s="92" t="str">
        <f t="shared" si="45"/>
        <v/>
      </c>
    </row>
    <row r="56" spans="1:70" s="4" customFormat="1" ht="16">
      <c r="A56" s="82">
        <v>48</v>
      </c>
      <c r="B56" s="83"/>
      <c r="C56" s="84"/>
      <c r="D56" s="84"/>
      <c r="E56" s="83"/>
      <c r="F56" s="83"/>
      <c r="G56" s="83"/>
      <c r="H56" s="132"/>
      <c r="I56" s="727"/>
      <c r="J56" s="554"/>
      <c r="K56" s="735"/>
      <c r="L56" s="643"/>
      <c r="M56" s="554"/>
      <c r="N56" s="640"/>
      <c r="O56" s="641"/>
      <c r="P56" s="660" t="str">
        <f t="shared" si="9"/>
        <v/>
      </c>
      <c r="Q56" s="663"/>
      <c r="R56" s="554"/>
      <c r="S56" s="641"/>
      <c r="T56" s="641"/>
      <c r="U56" s="660" t="str">
        <f t="shared" si="10"/>
        <v/>
      </c>
      <c r="V56" s="680"/>
      <c r="W56" s="554"/>
      <c r="X56" s="641"/>
      <c r="Y56" s="641"/>
      <c r="Z56" s="721" t="str">
        <f t="shared" si="11"/>
        <v/>
      </c>
      <c r="AA56" s="87"/>
      <c r="AB56" s="88" t="str" cm="1">
        <f t="array" ref="AB56">IF((_xlfn.IFS(TRIM(SUBSTITUTE(AA56,CHAR(160),""))="Devis 1",IFERROR(VALUE(TRIM(SUBSTITUTE(N56,CHAR(160),""))),0),TRIM(SUBSTITUTE(AA56,CHAR(160),""))="Devis 2",IFERROR(VALUE(TRIM(SUBSTITUTE(S56,CHAR(160),""))),0),TRIM(SUBSTITUTE(AA56,CHAR(160),""))="Devis 3",IFERROR(VALUE(TRIM(SUBSTITUTE(X56,CHAR(160),""))),0),TRUE,0)*IFERROR(VALUE(TRIM(SUBSTITUTE(C56,CHAR(160),""))),0))=0,"",_xlfn.IFS(TRIM(SUBSTITUTE(AA56,CHAR(160),""))="Devis 1",IFERROR(VALUE(TRIM(SUBSTITUTE(N56,CHAR(160),""))),0),TRIM(SUBSTITUTE(AA56,CHAR(160),""))="Devis 2",IFERROR(VALUE(TRIM(SUBSTITUTE(S56,CHAR(160),""))),0),TRIM(SUBSTITUTE(AA56,CHAR(160),""))="Devis 3",IFERROR(VALUE(TRIM(SUBSTITUTE(X56,CHAR(160),""))),0),TRUE,0)*IFERROR(VALUE(TRIM(SUBSTITUTE(C56,CHAR(160),""))),0))</f>
        <v/>
      </c>
      <c r="AC56" s="89" t="str" cm="1">
        <f t="array" ref="AC56">IF(ROUND((_xlfn.IFS(TRIM(SUBSTITUTE(AA56,CHAR(160),""))="Devis 1",IFERROR(VALUE(TRIM(SUBSTITUTE(O56,CHAR(160),""))),0),TRIM(SUBSTITUTE(AA56,CHAR(160),""))="Devis 2",IFERROR(VALUE(TRIM(SUBSTITUTE(T56,CHAR(160),""))),0),TRIM(SUBSTITUTE(AA56,CHAR(160),""))="Devis 3",IFERROR(VALUE(TRIM(SUBSTITUTE(Y56,CHAR(160),""))),0),TRUE,0)*IFERROR(VALUE(TRIM(SUBSTITUTE(C56,CHAR(160),""))),0)),2)=0,IF(AB56&lt;&gt;"",0,""),ROUND((_xlfn.IFS(TRIM(SUBSTITUTE(AA56,CHAR(160),""))="Devis 1",IFERROR(VALUE(TRIM(SUBSTITUTE(O56,CHAR(160),""))),0),TRIM(SUBSTITUTE(AA56,CHAR(160),""))="Devis 2",IFERROR(VALUE(TRIM(SUBSTITUTE(T56,CHAR(160),""))),0),TRIM(SUBSTITUTE(AA56,CHAR(160),""))="Devis 3",IFERROR(VALUE(TRIM(SUBSTITUTE(Y56,CHAR(160),""))),0),TRUE,0)*IFERROR(VALUE(TRIM(SUBSTITUTE(C56,CHAR(160),""))),0)),2))</f>
        <v/>
      </c>
      <c r="AD56" s="90" t="str">
        <f t="shared" si="12"/>
        <v/>
      </c>
      <c r="AE56" s="91"/>
      <c r="AF56" s="148" t="str">
        <f t="shared" si="13"/>
        <v/>
      </c>
      <c r="AG56" s="148" t="str">
        <f t="shared" si="14"/>
        <v/>
      </c>
      <c r="AH56" s="148" t="str">
        <f t="shared" si="15"/>
        <v/>
      </c>
      <c r="AI56" s="148" t="str">
        <f t="shared" si="16"/>
        <v/>
      </c>
      <c r="AJ56" s="148" t="str">
        <f t="shared" si="17"/>
        <v/>
      </c>
      <c r="AK56" s="148" t="str">
        <f t="shared" si="18"/>
        <v/>
      </c>
      <c r="AL56" s="148" t="str">
        <f t="shared" si="19"/>
        <v/>
      </c>
      <c r="AM56" s="148" t="str">
        <f t="shared" si="20"/>
        <v/>
      </c>
      <c r="AN56" s="729" t="str">
        <f t="shared" si="21"/>
        <v/>
      </c>
      <c r="AO56" s="569" t="str">
        <f t="shared" si="22"/>
        <v/>
      </c>
      <c r="AP56" s="564" t="str">
        <f t="shared" si="23"/>
        <v/>
      </c>
      <c r="AQ56" s="555" t="str">
        <f t="shared" si="24"/>
        <v/>
      </c>
      <c r="AR56" s="555" t="str">
        <f t="shared" si="25"/>
        <v/>
      </c>
      <c r="AS56" s="593" t="str">
        <f t="shared" si="26"/>
        <v/>
      </c>
      <c r="AT56" s="660" t="str">
        <f t="shared" si="27"/>
        <v/>
      </c>
      <c r="AU56" s="671" t="str">
        <f t="shared" si="28"/>
        <v/>
      </c>
      <c r="AV56" s="593" t="str">
        <f t="shared" si="29"/>
        <v/>
      </c>
      <c r="AW56" s="593" t="str">
        <f t="shared" si="30"/>
        <v/>
      </c>
      <c r="AX56" s="593" t="str">
        <f t="shared" si="31"/>
        <v/>
      </c>
      <c r="AY56" s="764" t="str">
        <f t="shared" si="32"/>
        <v/>
      </c>
      <c r="AZ56" s="693" t="str">
        <f t="shared" si="33"/>
        <v/>
      </c>
      <c r="BA56" s="593" t="str">
        <f t="shared" si="34"/>
        <v/>
      </c>
      <c r="BB56" s="593" t="str">
        <f t="shared" si="35"/>
        <v/>
      </c>
      <c r="BC56" s="593" t="str">
        <f t="shared" si="36"/>
        <v/>
      </c>
      <c r="BD56" s="694" t="str">
        <f t="shared" si="37"/>
        <v/>
      </c>
      <c r="BE56" s="558" t="str">
        <f t="shared" si="38"/>
        <v/>
      </c>
      <c r="BF56" s="83"/>
      <c r="BG56" s="92" t="str">
        <f t="shared" si="39"/>
        <v/>
      </c>
      <c r="BH56" s="92" t="str">
        <f t="shared" si="40"/>
        <v/>
      </c>
      <c r="BI56" s="93" t="str">
        <f t="shared" si="41"/>
        <v/>
      </c>
      <c r="BJ56" s="93" t="str" cm="1">
        <f t="array" ref="BJ56">IF($AG56="","",
_xlfn.IFS(
$BE56="Devis 1",
IF(ISBLANK(AR56),"",IFERROR(VALUE(TRIM(SUBSTITUTE(AR56,CHAR(160),""))),0)*IFERROR(VALUE(TRIM(SUBSTITUTE($AG56,CHAR(160),""))),0)),
$BE56="Devis 2",
IF(ISBLANK(AW56),"",IFERROR(VALUE(TRIM(SUBSTITUTE(AW56,CHAR(160),""))),0)*IFERROR(VALUE(TRIM(SUBSTITUTE($AG56,CHAR(160),""))),0)),
$BE56="Devis 3",
IF(ISBLANK(BB56),"",IFERROR(VALUE(TRIM(SUBSTITUTE(BB56,CHAR(160),""))),0)*IFERROR(VALUE(TRIM(SUBSTITUTE($AG56,CHAR(160),""))),0)),
TRUE,0
)
)</f>
        <v/>
      </c>
      <c r="BK56" s="93" t="str" cm="1">
        <f t="array" ref="BK56">IF($AG56="","",
_xlfn.IFS(
$BE56="Devis 1",
IF(ISBLANK(AS56),"",IFERROR(VALUE(TRIM(SUBSTITUTE(AS56,CHAR(160),""))),0)*IFERROR(VALUE(TRIM(SUBSTITUTE($AG56,CHAR(160),""))),0)),
$BE56="Devis 2",
IF(ISBLANK(AX56),"",IFERROR(VALUE(TRIM(SUBSTITUTE(AX56,CHAR(160),""))),0)*IFERROR(VALUE(TRIM(SUBSTITUTE($AG56,CHAR(160),""))),0)),
$BE56="Devis 3",
IF(ISBLANK(BC56),"",IFERROR(VALUE(TRIM(SUBSTITUTE(BC56,CHAR(160),""))),0)*IFERROR(VALUE(TRIM(SUBSTITUTE($AG56,CHAR(160),""))),0)),
TRUE,0
)
)</f>
        <v/>
      </c>
      <c r="BL56" s="93" t="str">
        <f t="shared" si="42"/>
        <v/>
      </c>
      <c r="BM56" s="83"/>
      <c r="BN56" s="43" t="str" cm="1">
        <f t="array" ref="BN56">IF(OR(BL56="",BI56="",BJ56="",BG56=""),"",
    _xlfn.IFS(
        (IFERROR(VALUE(TRIM(SUBSTITUTE(BL56,CHAR(160),""))),0)) &gt; (IFERROR(VALUE(TRIM(SUBSTITUTE(BI56,CHAR(160),""))),0)),
        "KO : Le montant retenu TTC est supérieur au montant raisonnable TTC. Merci de revoir la ligne de dépense ou plafonner son montant.",
        (IFERROR(VALUE(TRIM(SUBSTITUTE(BJ56,CHAR(160),""))),0)) &gt; (IFERROR(VALUE(TRIM(SUBSTITUTE(BG56,CHAR(160),""))),0)),
        "Attention : Le montant retenu HT est supérieur au montant HT raisonnable. Merci de revoir la ligne de dépense, plafonner son montant, ou justifier la reventillation HT / TVA.",
ROUND(IFERROR(VALUE(TRIM(SUBSTITUTE(BH56,CHAR(160),""))),0),2)&gt;
ROUND(IFERROR(VALUE(TRIM(SUBSTITUTE(BK56,CHAR(160),""))),0),2),
"Attention : Le montant TVA retenu est supérieur au montant TVA raisonnable. Merci de revoir la ligne de dépense, plafonner son montant, ou justifier la reventillation HT / TVA.",
ROUND(IFERROR(VALUE(TRIM(SUBSTITUTE(BJ56,CHAR(160),""))),0),2)&gt;
ROUND(IFERROR(VALUE(TRIM(SUBSTITUTE(MIN(P56,U56,Z56),CHAR(160),""))),0),2),
"Attention : Le devis retenu n'est pas le moins cher. Une justification de la part du porteur est nécessaire.",
ROUND(IFERROR(VALUE(TRIM(SUBSTITUTE(BJ56,CHAR(160),""))),0),2)=0,
"Attention : montant présenté entièrement écarté",
        (IFERROR(VALUE(TRIM(SUBSTITUTE(BL56,CHAR(160),""))),0))=0,
        "",
        (IFERROR(VALUE(TRIM(SUBSTITUTE(BI56,CHAR(160),""))),0))=(IFERROR(VALUE(TRIM(SUBSTITUTE(BL56,CHAR(160),""))),0)),
        "OK",
        (IFERROR(VALUE(TRIM(SUBSTITUTE(BI56,CHAR(160),""))),0))&gt;(IFERROR(VALUE(TRIM(SUBSTITUTE(BL56,CHAR(160),""))),0)),
        " OK : Montant instruit inférieur au montant raisonnable.",
        TRUE,
        ""
    )
)</f>
        <v/>
      </c>
      <c r="BO56" s="43" t="str" cm="1">
        <f t="array" ref="BO56">IF(OR(BL56="",AD56="",BJ56="",AB56="",BK56="",AC56=""),"",_xlfn.IFS(
ROUND(IFERROR(VALUE(TRIM(SUBSTITUTE(BL56,CHAR(160),""))),0),2)&gt;
ROUND(IFERROR(VALUE(TRIM(SUBSTITUTE(AD56,CHAR(160),""))),0),2),
"KO : Le montant retenu TTC est supérieur au montant présenté TTC. Merci de revoir la ligne de dépense ou plafonner son montant.",
ROUND(IFERROR(VALUE(TRIM(SUBSTITUTE(BJ56,CHAR(160),""))),0),2)&gt;
ROUND(IFERROR(VALUE(TRIM(SUBSTITUTE(AB56,CHAR(160),""))),0),2),
"Attention : Le montant retenu HT est supérieur au montant HT présenté. Merci de revoir la ligne de dépense, plafonner son montant, ou justifier la reventillation HT / TVA.",
ROUND(IFERROR(VALUE(TRIM(SUBSTITUTE(BK56,CHAR(160),""))),0),2)&gt;
ROUND(IFERROR(VALUE(TRIM(SUBSTITUTE(AC56,CHAR(160),""))),0),2),
"Attention : Le montant TVA retenu est supérieur au montant TVA présenté. Merci de revoir la ligne de dépense, plafonner son montant, ou justifier la reventillation HT / TVA.",
ROUND(IFERROR(VALUE(TRIM(SUBSTITUTE(AD56,CHAR(160),""))),0),2)=0,
"",
ROUND(IFERROR(VALUE(TRIM(SUBSTITUTE(BL56,CHAR(160),""))),0),2)=
ROUND(IFERROR(VALUE(TRIM(SUBSTITUTE(AD56,CHAR(160),""))),0),2),
"OK",
ROUND(IFERROR(VALUE(TRIM(SUBSTITUTE(BL56,CHAR(160),""))),0),2)=0,
"Attention : Montant présenté entièrement rejeté.",
ROUND(IFERROR(VALUE(TRIM(SUBSTITUTE(BL56,CHAR(160),""))),0),2)&lt;
ROUND(IFERROR(VALUE(TRIM(SUBSTITUTE(AD56,CHAR(160),""))),0),2),
"Attention : Montant présenté partiellement rejeté.",
TRUE,""
))</f>
        <v/>
      </c>
      <c r="BP56" s="92" t="str">
        <f t="shared" si="43"/>
        <v/>
      </c>
      <c r="BQ56" s="92" t="str">
        <f t="shared" si="44"/>
        <v/>
      </c>
      <c r="BR56" s="92" t="str">
        <f t="shared" si="45"/>
        <v/>
      </c>
    </row>
    <row r="57" spans="1:70" s="4" customFormat="1" ht="16">
      <c r="A57" s="82">
        <v>49</v>
      </c>
      <c r="B57" s="83"/>
      <c r="C57" s="84"/>
      <c r="D57" s="84"/>
      <c r="E57" s="83"/>
      <c r="F57" s="83"/>
      <c r="G57" s="83"/>
      <c r="H57" s="132"/>
      <c r="I57" s="727"/>
      <c r="J57" s="554"/>
      <c r="K57" s="735"/>
      <c r="L57" s="643"/>
      <c r="M57" s="554"/>
      <c r="N57" s="640"/>
      <c r="O57" s="641"/>
      <c r="P57" s="660" t="str">
        <f t="shared" si="9"/>
        <v/>
      </c>
      <c r="Q57" s="663"/>
      <c r="R57" s="554"/>
      <c r="S57" s="641"/>
      <c r="T57" s="641"/>
      <c r="U57" s="660" t="str">
        <f t="shared" si="10"/>
        <v/>
      </c>
      <c r="V57" s="680"/>
      <c r="W57" s="554"/>
      <c r="X57" s="641"/>
      <c r="Y57" s="641"/>
      <c r="Z57" s="721" t="str">
        <f t="shared" si="11"/>
        <v/>
      </c>
      <c r="AA57" s="87"/>
      <c r="AB57" s="88" t="str" cm="1">
        <f t="array" ref="AB57">IF((_xlfn.IFS(TRIM(SUBSTITUTE(AA57,CHAR(160),""))="Devis 1",IFERROR(VALUE(TRIM(SUBSTITUTE(N57,CHAR(160),""))),0),TRIM(SUBSTITUTE(AA57,CHAR(160),""))="Devis 2",IFERROR(VALUE(TRIM(SUBSTITUTE(S57,CHAR(160),""))),0),TRIM(SUBSTITUTE(AA57,CHAR(160),""))="Devis 3",IFERROR(VALUE(TRIM(SUBSTITUTE(X57,CHAR(160),""))),0),TRUE,0)*IFERROR(VALUE(TRIM(SUBSTITUTE(C57,CHAR(160),""))),0))=0,"",_xlfn.IFS(TRIM(SUBSTITUTE(AA57,CHAR(160),""))="Devis 1",IFERROR(VALUE(TRIM(SUBSTITUTE(N57,CHAR(160),""))),0),TRIM(SUBSTITUTE(AA57,CHAR(160),""))="Devis 2",IFERROR(VALUE(TRIM(SUBSTITUTE(S57,CHAR(160),""))),0),TRIM(SUBSTITUTE(AA57,CHAR(160),""))="Devis 3",IFERROR(VALUE(TRIM(SUBSTITUTE(X57,CHAR(160),""))),0),TRUE,0)*IFERROR(VALUE(TRIM(SUBSTITUTE(C57,CHAR(160),""))),0))</f>
        <v/>
      </c>
      <c r="AC57" s="89" t="str" cm="1">
        <f t="array" ref="AC57">IF(ROUND((_xlfn.IFS(TRIM(SUBSTITUTE(AA57,CHAR(160),""))="Devis 1",IFERROR(VALUE(TRIM(SUBSTITUTE(O57,CHAR(160),""))),0),TRIM(SUBSTITUTE(AA57,CHAR(160),""))="Devis 2",IFERROR(VALUE(TRIM(SUBSTITUTE(T57,CHAR(160),""))),0),TRIM(SUBSTITUTE(AA57,CHAR(160),""))="Devis 3",IFERROR(VALUE(TRIM(SUBSTITUTE(Y57,CHAR(160),""))),0),TRUE,0)*IFERROR(VALUE(TRIM(SUBSTITUTE(C57,CHAR(160),""))),0)),2)=0,IF(AB57&lt;&gt;"",0,""),ROUND((_xlfn.IFS(TRIM(SUBSTITUTE(AA57,CHAR(160),""))="Devis 1",IFERROR(VALUE(TRIM(SUBSTITUTE(O57,CHAR(160),""))),0),TRIM(SUBSTITUTE(AA57,CHAR(160),""))="Devis 2",IFERROR(VALUE(TRIM(SUBSTITUTE(T57,CHAR(160),""))),0),TRIM(SUBSTITUTE(AA57,CHAR(160),""))="Devis 3",IFERROR(VALUE(TRIM(SUBSTITUTE(Y57,CHAR(160),""))),0),TRUE,0)*IFERROR(VALUE(TRIM(SUBSTITUTE(C57,CHAR(160),""))),0)),2))</f>
        <v/>
      </c>
      <c r="AD57" s="90" t="str">
        <f t="shared" si="12"/>
        <v/>
      </c>
      <c r="AE57" s="91"/>
      <c r="AF57" s="148" t="str">
        <f t="shared" si="13"/>
        <v/>
      </c>
      <c r="AG57" s="148" t="str">
        <f t="shared" si="14"/>
        <v/>
      </c>
      <c r="AH57" s="148" t="str">
        <f t="shared" si="15"/>
        <v/>
      </c>
      <c r="AI57" s="148" t="str">
        <f t="shared" si="16"/>
        <v/>
      </c>
      <c r="AJ57" s="148" t="str">
        <f t="shared" si="17"/>
        <v/>
      </c>
      <c r="AK57" s="148" t="str">
        <f t="shared" si="18"/>
        <v/>
      </c>
      <c r="AL57" s="148" t="str">
        <f t="shared" si="19"/>
        <v/>
      </c>
      <c r="AM57" s="148" t="str">
        <f t="shared" si="20"/>
        <v/>
      </c>
      <c r="AN57" s="729" t="str">
        <f t="shared" si="21"/>
        <v/>
      </c>
      <c r="AO57" s="569" t="str">
        <f t="shared" si="22"/>
        <v/>
      </c>
      <c r="AP57" s="564" t="str">
        <f t="shared" si="23"/>
        <v/>
      </c>
      <c r="AQ57" s="555" t="str">
        <f t="shared" si="24"/>
        <v/>
      </c>
      <c r="AR57" s="555" t="str">
        <f t="shared" si="25"/>
        <v/>
      </c>
      <c r="AS57" s="593" t="str">
        <f t="shared" si="26"/>
        <v/>
      </c>
      <c r="AT57" s="660" t="str">
        <f t="shared" si="27"/>
        <v/>
      </c>
      <c r="AU57" s="671" t="str">
        <f t="shared" si="28"/>
        <v/>
      </c>
      <c r="AV57" s="593" t="str">
        <f t="shared" si="29"/>
        <v/>
      </c>
      <c r="AW57" s="593" t="str">
        <f t="shared" si="30"/>
        <v/>
      </c>
      <c r="AX57" s="593" t="str">
        <f t="shared" si="31"/>
        <v/>
      </c>
      <c r="AY57" s="764" t="str">
        <f t="shared" si="32"/>
        <v/>
      </c>
      <c r="AZ57" s="693" t="str">
        <f t="shared" si="33"/>
        <v/>
      </c>
      <c r="BA57" s="593" t="str">
        <f t="shared" si="34"/>
        <v/>
      </c>
      <c r="BB57" s="593" t="str">
        <f t="shared" si="35"/>
        <v/>
      </c>
      <c r="BC57" s="593" t="str">
        <f t="shared" si="36"/>
        <v/>
      </c>
      <c r="BD57" s="694" t="str">
        <f t="shared" si="37"/>
        <v/>
      </c>
      <c r="BE57" s="558" t="str">
        <f t="shared" si="38"/>
        <v/>
      </c>
      <c r="BF57" s="83"/>
      <c r="BG57" s="92" t="str">
        <f t="shared" si="39"/>
        <v/>
      </c>
      <c r="BH57" s="92" t="str">
        <f t="shared" si="40"/>
        <v/>
      </c>
      <c r="BI57" s="93" t="str">
        <f t="shared" si="41"/>
        <v/>
      </c>
      <c r="BJ57" s="93" t="str" cm="1">
        <f t="array" ref="BJ57">IF($AG57="","",
_xlfn.IFS(
$BE57="Devis 1",
IF(ISBLANK(AR57),"",IFERROR(VALUE(TRIM(SUBSTITUTE(AR57,CHAR(160),""))),0)*IFERROR(VALUE(TRIM(SUBSTITUTE($AG57,CHAR(160),""))),0)),
$BE57="Devis 2",
IF(ISBLANK(AW57),"",IFERROR(VALUE(TRIM(SUBSTITUTE(AW57,CHAR(160),""))),0)*IFERROR(VALUE(TRIM(SUBSTITUTE($AG57,CHAR(160),""))),0)),
$BE57="Devis 3",
IF(ISBLANK(BB57),"",IFERROR(VALUE(TRIM(SUBSTITUTE(BB57,CHAR(160),""))),0)*IFERROR(VALUE(TRIM(SUBSTITUTE($AG57,CHAR(160),""))),0)),
TRUE,0
)
)</f>
        <v/>
      </c>
      <c r="BK57" s="93" t="str" cm="1">
        <f t="array" ref="BK57">IF($AG57="","",
_xlfn.IFS(
$BE57="Devis 1",
IF(ISBLANK(AS57),"",IFERROR(VALUE(TRIM(SUBSTITUTE(AS57,CHAR(160),""))),0)*IFERROR(VALUE(TRIM(SUBSTITUTE($AG57,CHAR(160),""))),0)),
$BE57="Devis 2",
IF(ISBLANK(AX57),"",IFERROR(VALUE(TRIM(SUBSTITUTE(AX57,CHAR(160),""))),0)*IFERROR(VALUE(TRIM(SUBSTITUTE($AG57,CHAR(160),""))),0)),
$BE57="Devis 3",
IF(ISBLANK(BC57),"",IFERROR(VALUE(TRIM(SUBSTITUTE(BC57,CHAR(160),""))),0)*IFERROR(VALUE(TRIM(SUBSTITUTE($AG57,CHAR(160),""))),0)),
TRUE,0
)
)</f>
        <v/>
      </c>
      <c r="BL57" s="93" t="str">
        <f t="shared" si="42"/>
        <v/>
      </c>
      <c r="BM57" s="83"/>
      <c r="BN57" s="43" t="str" cm="1">
        <f t="array" ref="BN57">IF(OR(BL57="",BI57="",BJ57="",BG57=""),"",
    _xlfn.IFS(
        (IFERROR(VALUE(TRIM(SUBSTITUTE(BL57,CHAR(160),""))),0)) &gt; (IFERROR(VALUE(TRIM(SUBSTITUTE(BI57,CHAR(160),""))),0)),
        "KO : Le montant retenu TTC est supérieur au montant raisonnable TTC. Merci de revoir la ligne de dépense ou plafonner son montant.",
        (IFERROR(VALUE(TRIM(SUBSTITUTE(BJ57,CHAR(160),""))),0)) &gt; (IFERROR(VALUE(TRIM(SUBSTITUTE(BG57,CHAR(160),""))),0)),
        "Attention : Le montant retenu HT est supérieur au montant HT raisonnable. Merci de revoir la ligne de dépense, plafonner son montant, ou justifier la reventillation HT / TVA.",
ROUND(IFERROR(VALUE(TRIM(SUBSTITUTE(BH57,CHAR(160),""))),0),2)&gt;
ROUND(IFERROR(VALUE(TRIM(SUBSTITUTE(BK57,CHAR(160),""))),0),2),
"Attention : Le montant TVA retenu est supérieur au montant TVA raisonnable. Merci de revoir la ligne de dépense, plafonner son montant, ou justifier la reventillation HT / TVA.",
ROUND(IFERROR(VALUE(TRIM(SUBSTITUTE(BJ57,CHAR(160),""))),0),2)&gt;
ROUND(IFERROR(VALUE(TRIM(SUBSTITUTE(MIN(P57,U57,Z57),CHAR(160),""))),0),2),
"Attention : Le devis retenu n'est pas le moins cher. Une justification de la part du porteur est nécessaire.",
ROUND(IFERROR(VALUE(TRIM(SUBSTITUTE(BJ57,CHAR(160),""))),0),2)=0,
"Attention : montant présenté entièrement écarté",
        (IFERROR(VALUE(TRIM(SUBSTITUTE(BL57,CHAR(160),""))),0))=0,
        "",
        (IFERROR(VALUE(TRIM(SUBSTITUTE(BI57,CHAR(160),""))),0))=(IFERROR(VALUE(TRIM(SUBSTITUTE(BL57,CHAR(160),""))),0)),
        "OK",
        (IFERROR(VALUE(TRIM(SUBSTITUTE(BI57,CHAR(160),""))),0))&gt;(IFERROR(VALUE(TRIM(SUBSTITUTE(BL57,CHAR(160),""))),0)),
        " OK : Montant instruit inférieur au montant raisonnable.",
        TRUE,
        ""
    )
)</f>
        <v/>
      </c>
      <c r="BO57" s="43" t="str" cm="1">
        <f t="array" ref="BO57">IF(OR(BL57="",AD57="",BJ57="",AB57="",BK57="",AC57=""),"",_xlfn.IFS(
ROUND(IFERROR(VALUE(TRIM(SUBSTITUTE(BL57,CHAR(160),""))),0),2)&gt;
ROUND(IFERROR(VALUE(TRIM(SUBSTITUTE(AD57,CHAR(160),""))),0),2),
"KO : Le montant retenu TTC est supérieur au montant présenté TTC. Merci de revoir la ligne de dépense ou plafonner son montant.",
ROUND(IFERROR(VALUE(TRIM(SUBSTITUTE(BJ57,CHAR(160),""))),0),2)&gt;
ROUND(IFERROR(VALUE(TRIM(SUBSTITUTE(AB57,CHAR(160),""))),0),2),
"Attention : Le montant retenu HT est supérieur au montant HT présenté. Merci de revoir la ligne de dépense, plafonner son montant, ou justifier la reventillation HT / TVA.",
ROUND(IFERROR(VALUE(TRIM(SUBSTITUTE(BK57,CHAR(160),""))),0),2)&gt;
ROUND(IFERROR(VALUE(TRIM(SUBSTITUTE(AC57,CHAR(160),""))),0),2),
"Attention : Le montant TVA retenu est supérieur au montant TVA présenté. Merci de revoir la ligne de dépense, plafonner son montant, ou justifier la reventillation HT / TVA.",
ROUND(IFERROR(VALUE(TRIM(SUBSTITUTE(AD57,CHAR(160),""))),0),2)=0,
"",
ROUND(IFERROR(VALUE(TRIM(SUBSTITUTE(BL57,CHAR(160),""))),0),2)=
ROUND(IFERROR(VALUE(TRIM(SUBSTITUTE(AD57,CHAR(160),""))),0),2),
"OK",
ROUND(IFERROR(VALUE(TRIM(SUBSTITUTE(BL57,CHAR(160),""))),0),2)=0,
"Attention : Montant présenté entièrement rejeté.",
ROUND(IFERROR(VALUE(TRIM(SUBSTITUTE(BL57,CHAR(160),""))),0),2)&lt;
ROUND(IFERROR(VALUE(TRIM(SUBSTITUTE(AD57,CHAR(160),""))),0),2),
"Attention : Montant présenté partiellement rejeté.",
TRUE,""
))</f>
        <v/>
      </c>
      <c r="BP57" s="92" t="str">
        <f t="shared" si="43"/>
        <v/>
      </c>
      <c r="BQ57" s="92" t="str">
        <f t="shared" si="44"/>
        <v/>
      </c>
      <c r="BR57" s="92" t="str">
        <f t="shared" si="45"/>
        <v/>
      </c>
    </row>
    <row r="58" spans="1:70" s="4" customFormat="1" ht="16">
      <c r="A58" s="82">
        <v>50</v>
      </c>
      <c r="B58" s="83"/>
      <c r="C58" s="84"/>
      <c r="D58" s="84"/>
      <c r="E58" s="83"/>
      <c r="F58" s="83"/>
      <c r="G58" s="83"/>
      <c r="H58" s="132"/>
      <c r="I58" s="727"/>
      <c r="J58" s="554"/>
      <c r="K58" s="735"/>
      <c r="L58" s="643"/>
      <c r="M58" s="554"/>
      <c r="N58" s="640"/>
      <c r="O58" s="641"/>
      <c r="P58" s="660" t="str">
        <f t="shared" si="9"/>
        <v/>
      </c>
      <c r="Q58" s="663"/>
      <c r="R58" s="554"/>
      <c r="S58" s="641"/>
      <c r="T58" s="641"/>
      <c r="U58" s="660" t="str">
        <f t="shared" si="10"/>
        <v/>
      </c>
      <c r="V58" s="680"/>
      <c r="W58" s="554"/>
      <c r="X58" s="641"/>
      <c r="Y58" s="641"/>
      <c r="Z58" s="721" t="str">
        <f t="shared" si="11"/>
        <v/>
      </c>
      <c r="AA58" s="87"/>
      <c r="AB58" s="88" t="str" cm="1">
        <f t="array" ref="AB58">IF((_xlfn.IFS(TRIM(SUBSTITUTE(AA58,CHAR(160),""))="Devis 1",IFERROR(VALUE(TRIM(SUBSTITUTE(N58,CHAR(160),""))),0),TRIM(SUBSTITUTE(AA58,CHAR(160),""))="Devis 2",IFERROR(VALUE(TRIM(SUBSTITUTE(S58,CHAR(160),""))),0),TRIM(SUBSTITUTE(AA58,CHAR(160),""))="Devis 3",IFERROR(VALUE(TRIM(SUBSTITUTE(X58,CHAR(160),""))),0),TRUE,0)*IFERROR(VALUE(TRIM(SUBSTITUTE(C58,CHAR(160),""))),0))=0,"",_xlfn.IFS(TRIM(SUBSTITUTE(AA58,CHAR(160),""))="Devis 1",IFERROR(VALUE(TRIM(SUBSTITUTE(N58,CHAR(160),""))),0),TRIM(SUBSTITUTE(AA58,CHAR(160),""))="Devis 2",IFERROR(VALUE(TRIM(SUBSTITUTE(S58,CHAR(160),""))),0),TRIM(SUBSTITUTE(AA58,CHAR(160),""))="Devis 3",IFERROR(VALUE(TRIM(SUBSTITUTE(X58,CHAR(160),""))),0),TRUE,0)*IFERROR(VALUE(TRIM(SUBSTITUTE(C58,CHAR(160),""))),0))</f>
        <v/>
      </c>
      <c r="AC58" s="89" t="str" cm="1">
        <f t="array" ref="AC58">IF(ROUND((_xlfn.IFS(TRIM(SUBSTITUTE(AA58,CHAR(160),""))="Devis 1",IFERROR(VALUE(TRIM(SUBSTITUTE(O58,CHAR(160),""))),0),TRIM(SUBSTITUTE(AA58,CHAR(160),""))="Devis 2",IFERROR(VALUE(TRIM(SUBSTITUTE(T58,CHAR(160),""))),0),TRIM(SUBSTITUTE(AA58,CHAR(160),""))="Devis 3",IFERROR(VALUE(TRIM(SUBSTITUTE(Y58,CHAR(160),""))),0),TRUE,0)*IFERROR(VALUE(TRIM(SUBSTITUTE(C58,CHAR(160),""))),0)),2)=0,IF(AB58&lt;&gt;"",0,""),ROUND((_xlfn.IFS(TRIM(SUBSTITUTE(AA58,CHAR(160),""))="Devis 1",IFERROR(VALUE(TRIM(SUBSTITUTE(O58,CHAR(160),""))),0),TRIM(SUBSTITUTE(AA58,CHAR(160),""))="Devis 2",IFERROR(VALUE(TRIM(SUBSTITUTE(T58,CHAR(160),""))),0),TRIM(SUBSTITUTE(AA58,CHAR(160),""))="Devis 3",IFERROR(VALUE(TRIM(SUBSTITUTE(Y58,CHAR(160),""))),0),TRUE,0)*IFERROR(VALUE(TRIM(SUBSTITUTE(C58,CHAR(160),""))),0)),2))</f>
        <v/>
      </c>
      <c r="AD58" s="90" t="str">
        <f t="shared" si="12"/>
        <v/>
      </c>
      <c r="AE58" s="91"/>
      <c r="AF58" s="148" t="str">
        <f t="shared" si="13"/>
        <v/>
      </c>
      <c r="AG58" s="148" t="str">
        <f t="shared" si="14"/>
        <v/>
      </c>
      <c r="AH58" s="148" t="str">
        <f t="shared" si="15"/>
        <v/>
      </c>
      <c r="AI58" s="148" t="str">
        <f t="shared" si="16"/>
        <v/>
      </c>
      <c r="AJ58" s="148" t="str">
        <f t="shared" si="17"/>
        <v/>
      </c>
      <c r="AK58" s="148" t="str">
        <f t="shared" si="18"/>
        <v/>
      </c>
      <c r="AL58" s="148" t="str">
        <f t="shared" si="19"/>
        <v/>
      </c>
      <c r="AM58" s="148" t="str">
        <f t="shared" si="20"/>
        <v/>
      </c>
      <c r="AN58" s="729" t="str">
        <f t="shared" si="21"/>
        <v/>
      </c>
      <c r="AO58" s="569" t="str">
        <f t="shared" si="22"/>
        <v/>
      </c>
      <c r="AP58" s="564" t="str">
        <f t="shared" si="23"/>
        <v/>
      </c>
      <c r="AQ58" s="555" t="str">
        <f t="shared" si="24"/>
        <v/>
      </c>
      <c r="AR58" s="555" t="str">
        <f t="shared" si="25"/>
        <v/>
      </c>
      <c r="AS58" s="593" t="str">
        <f t="shared" si="26"/>
        <v/>
      </c>
      <c r="AT58" s="660" t="str">
        <f t="shared" si="27"/>
        <v/>
      </c>
      <c r="AU58" s="671" t="str">
        <f t="shared" si="28"/>
        <v/>
      </c>
      <c r="AV58" s="593" t="str">
        <f t="shared" si="29"/>
        <v/>
      </c>
      <c r="AW58" s="593" t="str">
        <f t="shared" si="30"/>
        <v/>
      </c>
      <c r="AX58" s="593" t="str">
        <f t="shared" si="31"/>
        <v/>
      </c>
      <c r="AY58" s="764" t="str">
        <f t="shared" si="32"/>
        <v/>
      </c>
      <c r="AZ58" s="693" t="str">
        <f t="shared" si="33"/>
        <v/>
      </c>
      <c r="BA58" s="593" t="str">
        <f t="shared" si="34"/>
        <v/>
      </c>
      <c r="BB58" s="593" t="str">
        <f t="shared" si="35"/>
        <v/>
      </c>
      <c r="BC58" s="593" t="str">
        <f t="shared" si="36"/>
        <v/>
      </c>
      <c r="BD58" s="694" t="str">
        <f t="shared" si="37"/>
        <v/>
      </c>
      <c r="BE58" s="558" t="str">
        <f t="shared" si="38"/>
        <v/>
      </c>
      <c r="BF58" s="83"/>
      <c r="BG58" s="92" t="str">
        <f t="shared" si="39"/>
        <v/>
      </c>
      <c r="BH58" s="92" t="str">
        <f t="shared" si="40"/>
        <v/>
      </c>
      <c r="BI58" s="93" t="str">
        <f t="shared" si="41"/>
        <v/>
      </c>
      <c r="BJ58" s="93" t="str" cm="1">
        <f t="array" ref="BJ58">IF($AG58="","",
_xlfn.IFS(
$BE58="Devis 1",
IF(ISBLANK(AR58),"",IFERROR(VALUE(TRIM(SUBSTITUTE(AR58,CHAR(160),""))),0)*IFERROR(VALUE(TRIM(SUBSTITUTE($AG58,CHAR(160),""))),0)),
$BE58="Devis 2",
IF(ISBLANK(AW58),"",IFERROR(VALUE(TRIM(SUBSTITUTE(AW58,CHAR(160),""))),0)*IFERROR(VALUE(TRIM(SUBSTITUTE($AG58,CHAR(160),""))),0)),
$BE58="Devis 3",
IF(ISBLANK(BB58),"",IFERROR(VALUE(TRIM(SUBSTITUTE(BB58,CHAR(160),""))),0)*IFERROR(VALUE(TRIM(SUBSTITUTE($AG58,CHAR(160),""))),0)),
TRUE,0
)
)</f>
        <v/>
      </c>
      <c r="BK58" s="93" t="str" cm="1">
        <f t="array" ref="BK58">IF($AG58="","",
_xlfn.IFS(
$BE58="Devis 1",
IF(ISBLANK(AS58),"",IFERROR(VALUE(TRIM(SUBSTITUTE(AS58,CHAR(160),""))),0)*IFERROR(VALUE(TRIM(SUBSTITUTE($AG58,CHAR(160),""))),0)),
$BE58="Devis 2",
IF(ISBLANK(AX58),"",IFERROR(VALUE(TRIM(SUBSTITUTE(AX58,CHAR(160),""))),0)*IFERROR(VALUE(TRIM(SUBSTITUTE($AG58,CHAR(160),""))),0)),
$BE58="Devis 3",
IF(ISBLANK(BC58),"",IFERROR(VALUE(TRIM(SUBSTITUTE(BC58,CHAR(160),""))),0)*IFERROR(VALUE(TRIM(SUBSTITUTE($AG58,CHAR(160),""))),0)),
TRUE,0
)
)</f>
        <v/>
      </c>
      <c r="BL58" s="93" t="str">
        <f t="shared" si="42"/>
        <v/>
      </c>
      <c r="BM58" s="83"/>
      <c r="BN58" s="43" t="str" cm="1">
        <f t="array" ref="BN58">IF(OR(BL58="",BI58="",BJ58="",BG58=""),"",
    _xlfn.IFS(
        (IFERROR(VALUE(TRIM(SUBSTITUTE(BL58,CHAR(160),""))),0)) &gt; (IFERROR(VALUE(TRIM(SUBSTITUTE(BI58,CHAR(160),""))),0)),
        "KO : Le montant retenu TTC est supérieur au montant raisonnable TTC. Merci de revoir la ligne de dépense ou plafonner son montant.",
        (IFERROR(VALUE(TRIM(SUBSTITUTE(BJ58,CHAR(160),""))),0)) &gt; (IFERROR(VALUE(TRIM(SUBSTITUTE(BG58,CHAR(160),""))),0)),
        "Attention : Le montant retenu HT est supérieur au montant HT raisonnable. Merci de revoir la ligne de dépense, plafonner son montant, ou justifier la reventillation HT / TVA.",
ROUND(IFERROR(VALUE(TRIM(SUBSTITUTE(BH58,CHAR(160),""))),0),2)&gt;
ROUND(IFERROR(VALUE(TRIM(SUBSTITUTE(BK58,CHAR(160),""))),0),2),
"Attention : Le montant TVA retenu est supérieur au montant TVA raisonnable. Merci de revoir la ligne de dépense, plafonner son montant, ou justifier la reventillation HT / TVA.",
ROUND(IFERROR(VALUE(TRIM(SUBSTITUTE(BJ58,CHAR(160),""))),0),2)&gt;
ROUND(IFERROR(VALUE(TRIM(SUBSTITUTE(MIN(P58,U58,Z58),CHAR(160),""))),0),2),
"Attention : Le devis retenu n'est pas le moins cher. Une justification de la part du porteur est nécessaire.",
ROUND(IFERROR(VALUE(TRIM(SUBSTITUTE(BJ58,CHAR(160),""))),0),2)=0,
"Attention : montant présenté entièrement écarté",
        (IFERROR(VALUE(TRIM(SUBSTITUTE(BL58,CHAR(160),""))),0))=0,
        "",
        (IFERROR(VALUE(TRIM(SUBSTITUTE(BI58,CHAR(160),""))),0))=(IFERROR(VALUE(TRIM(SUBSTITUTE(BL58,CHAR(160),""))),0)),
        "OK",
        (IFERROR(VALUE(TRIM(SUBSTITUTE(BI58,CHAR(160),""))),0))&gt;(IFERROR(VALUE(TRIM(SUBSTITUTE(BL58,CHAR(160),""))),0)),
        " OK : Montant instruit inférieur au montant raisonnable.",
        TRUE,
        ""
    )
)</f>
        <v/>
      </c>
      <c r="BO58" s="43" t="str" cm="1">
        <f t="array" ref="BO58">IF(OR(BL58="",AD58="",BJ58="",AB58="",BK58="",AC58=""),"",_xlfn.IFS(
ROUND(IFERROR(VALUE(TRIM(SUBSTITUTE(BL58,CHAR(160),""))),0),2)&gt;
ROUND(IFERROR(VALUE(TRIM(SUBSTITUTE(AD58,CHAR(160),""))),0),2),
"KO : Le montant retenu TTC est supérieur au montant présenté TTC. Merci de revoir la ligne de dépense ou plafonner son montant.",
ROUND(IFERROR(VALUE(TRIM(SUBSTITUTE(BJ58,CHAR(160),""))),0),2)&gt;
ROUND(IFERROR(VALUE(TRIM(SUBSTITUTE(AB58,CHAR(160),""))),0),2),
"Attention : Le montant retenu HT est supérieur au montant HT présenté. Merci de revoir la ligne de dépense, plafonner son montant, ou justifier la reventillation HT / TVA.",
ROUND(IFERROR(VALUE(TRIM(SUBSTITUTE(BK58,CHAR(160),""))),0),2)&gt;
ROUND(IFERROR(VALUE(TRIM(SUBSTITUTE(AC58,CHAR(160),""))),0),2),
"Attention : Le montant TVA retenu est supérieur au montant TVA présenté. Merci de revoir la ligne de dépense, plafonner son montant, ou justifier la reventillation HT / TVA.",
ROUND(IFERROR(VALUE(TRIM(SUBSTITUTE(AD58,CHAR(160),""))),0),2)=0,
"",
ROUND(IFERROR(VALUE(TRIM(SUBSTITUTE(BL58,CHAR(160),""))),0),2)=
ROUND(IFERROR(VALUE(TRIM(SUBSTITUTE(AD58,CHAR(160),""))),0),2),
"OK",
ROUND(IFERROR(VALUE(TRIM(SUBSTITUTE(BL58,CHAR(160),""))),0),2)=0,
"Attention : Montant présenté entièrement rejeté.",
ROUND(IFERROR(VALUE(TRIM(SUBSTITUTE(BL58,CHAR(160),""))),0),2)&lt;
ROUND(IFERROR(VALUE(TRIM(SUBSTITUTE(AD58,CHAR(160),""))),0),2),
"Attention : Montant présenté partiellement rejeté.",
TRUE,""
))</f>
        <v/>
      </c>
      <c r="BP58" s="92" t="str">
        <f t="shared" si="43"/>
        <v/>
      </c>
      <c r="BQ58" s="92" t="str">
        <f t="shared" si="44"/>
        <v/>
      </c>
      <c r="BR58" s="92" t="str">
        <f t="shared" si="45"/>
        <v/>
      </c>
    </row>
    <row r="59" spans="1:70" s="4" customFormat="1" ht="16">
      <c r="A59" s="82">
        <v>51</v>
      </c>
      <c r="B59" s="83"/>
      <c r="C59" s="84"/>
      <c r="D59" s="84"/>
      <c r="E59" s="83"/>
      <c r="F59" s="83"/>
      <c r="G59" s="83"/>
      <c r="H59" s="132"/>
      <c r="I59" s="727"/>
      <c r="J59" s="554"/>
      <c r="K59" s="735"/>
      <c r="L59" s="643"/>
      <c r="M59" s="554"/>
      <c r="N59" s="640"/>
      <c r="O59" s="641"/>
      <c r="P59" s="660" t="str">
        <f t="shared" si="9"/>
        <v/>
      </c>
      <c r="Q59" s="663"/>
      <c r="R59" s="554"/>
      <c r="S59" s="641"/>
      <c r="T59" s="641"/>
      <c r="U59" s="660" t="str">
        <f t="shared" si="10"/>
        <v/>
      </c>
      <c r="V59" s="680"/>
      <c r="W59" s="554"/>
      <c r="X59" s="641"/>
      <c r="Y59" s="641"/>
      <c r="Z59" s="721" t="str">
        <f t="shared" si="11"/>
        <v/>
      </c>
      <c r="AA59" s="87"/>
      <c r="AB59" s="88" t="str" cm="1">
        <f t="array" ref="AB59">IF((_xlfn.IFS(TRIM(SUBSTITUTE(AA59,CHAR(160),""))="Devis 1",IFERROR(VALUE(TRIM(SUBSTITUTE(N59,CHAR(160),""))),0),TRIM(SUBSTITUTE(AA59,CHAR(160),""))="Devis 2",IFERROR(VALUE(TRIM(SUBSTITUTE(S59,CHAR(160),""))),0),TRIM(SUBSTITUTE(AA59,CHAR(160),""))="Devis 3",IFERROR(VALUE(TRIM(SUBSTITUTE(X59,CHAR(160),""))),0),TRUE,0)*IFERROR(VALUE(TRIM(SUBSTITUTE(C59,CHAR(160),""))),0))=0,"",_xlfn.IFS(TRIM(SUBSTITUTE(AA59,CHAR(160),""))="Devis 1",IFERROR(VALUE(TRIM(SUBSTITUTE(N59,CHAR(160),""))),0),TRIM(SUBSTITUTE(AA59,CHAR(160),""))="Devis 2",IFERROR(VALUE(TRIM(SUBSTITUTE(S59,CHAR(160),""))),0),TRIM(SUBSTITUTE(AA59,CHAR(160),""))="Devis 3",IFERROR(VALUE(TRIM(SUBSTITUTE(X59,CHAR(160),""))),0),TRUE,0)*IFERROR(VALUE(TRIM(SUBSTITUTE(C59,CHAR(160),""))),0))</f>
        <v/>
      </c>
      <c r="AC59" s="89" t="str" cm="1">
        <f t="array" ref="AC59">IF(ROUND((_xlfn.IFS(TRIM(SUBSTITUTE(AA59,CHAR(160),""))="Devis 1",IFERROR(VALUE(TRIM(SUBSTITUTE(O59,CHAR(160),""))),0),TRIM(SUBSTITUTE(AA59,CHAR(160),""))="Devis 2",IFERROR(VALUE(TRIM(SUBSTITUTE(T59,CHAR(160),""))),0),TRIM(SUBSTITUTE(AA59,CHAR(160),""))="Devis 3",IFERROR(VALUE(TRIM(SUBSTITUTE(Y59,CHAR(160),""))),0),TRUE,0)*IFERROR(VALUE(TRIM(SUBSTITUTE(C59,CHAR(160),""))),0)),2)=0,IF(AB59&lt;&gt;"",0,""),ROUND((_xlfn.IFS(TRIM(SUBSTITUTE(AA59,CHAR(160),""))="Devis 1",IFERROR(VALUE(TRIM(SUBSTITUTE(O59,CHAR(160),""))),0),TRIM(SUBSTITUTE(AA59,CHAR(160),""))="Devis 2",IFERROR(VALUE(TRIM(SUBSTITUTE(T59,CHAR(160),""))),0),TRIM(SUBSTITUTE(AA59,CHAR(160),""))="Devis 3",IFERROR(VALUE(TRIM(SUBSTITUTE(Y59,CHAR(160),""))),0),TRUE,0)*IFERROR(VALUE(TRIM(SUBSTITUTE(C59,CHAR(160),""))),0)),2))</f>
        <v/>
      </c>
      <c r="AD59" s="90" t="str">
        <f t="shared" si="12"/>
        <v/>
      </c>
      <c r="AE59" s="91"/>
      <c r="AF59" s="148" t="str">
        <f t="shared" si="13"/>
        <v/>
      </c>
      <c r="AG59" s="148" t="str">
        <f t="shared" si="14"/>
        <v/>
      </c>
      <c r="AH59" s="148" t="str">
        <f t="shared" si="15"/>
        <v/>
      </c>
      <c r="AI59" s="148" t="str">
        <f t="shared" si="16"/>
        <v/>
      </c>
      <c r="AJ59" s="148" t="str">
        <f t="shared" si="17"/>
        <v/>
      </c>
      <c r="AK59" s="148" t="str">
        <f t="shared" si="18"/>
        <v/>
      </c>
      <c r="AL59" s="148" t="str">
        <f t="shared" si="19"/>
        <v/>
      </c>
      <c r="AM59" s="148" t="str">
        <f t="shared" si="20"/>
        <v/>
      </c>
      <c r="AN59" s="729" t="str">
        <f t="shared" si="21"/>
        <v/>
      </c>
      <c r="AO59" s="569" t="str">
        <f t="shared" si="22"/>
        <v/>
      </c>
      <c r="AP59" s="564" t="str">
        <f t="shared" si="23"/>
        <v/>
      </c>
      <c r="AQ59" s="555" t="str">
        <f t="shared" si="24"/>
        <v/>
      </c>
      <c r="AR59" s="555" t="str">
        <f t="shared" si="25"/>
        <v/>
      </c>
      <c r="AS59" s="593" t="str">
        <f t="shared" si="26"/>
        <v/>
      </c>
      <c r="AT59" s="660" t="str">
        <f t="shared" si="27"/>
        <v/>
      </c>
      <c r="AU59" s="671" t="str">
        <f t="shared" si="28"/>
        <v/>
      </c>
      <c r="AV59" s="593" t="str">
        <f t="shared" si="29"/>
        <v/>
      </c>
      <c r="AW59" s="593" t="str">
        <f t="shared" si="30"/>
        <v/>
      </c>
      <c r="AX59" s="593" t="str">
        <f t="shared" si="31"/>
        <v/>
      </c>
      <c r="AY59" s="764" t="str">
        <f t="shared" si="32"/>
        <v/>
      </c>
      <c r="AZ59" s="693" t="str">
        <f t="shared" si="33"/>
        <v/>
      </c>
      <c r="BA59" s="593" t="str">
        <f t="shared" si="34"/>
        <v/>
      </c>
      <c r="BB59" s="593" t="str">
        <f t="shared" si="35"/>
        <v/>
      </c>
      <c r="BC59" s="593" t="str">
        <f t="shared" si="36"/>
        <v/>
      </c>
      <c r="BD59" s="694" t="str">
        <f t="shared" si="37"/>
        <v/>
      </c>
      <c r="BE59" s="558" t="str">
        <f t="shared" si="38"/>
        <v/>
      </c>
      <c r="BF59" s="83"/>
      <c r="BG59" s="92" t="str">
        <f t="shared" si="39"/>
        <v/>
      </c>
      <c r="BH59" s="92" t="str">
        <f t="shared" si="40"/>
        <v/>
      </c>
      <c r="BI59" s="93" t="str">
        <f t="shared" si="41"/>
        <v/>
      </c>
      <c r="BJ59" s="93" t="str" cm="1">
        <f t="array" ref="BJ59">IF($AG59="","",
_xlfn.IFS(
$BE59="Devis 1",
IF(ISBLANK(AR59),"",IFERROR(VALUE(TRIM(SUBSTITUTE(AR59,CHAR(160),""))),0)*IFERROR(VALUE(TRIM(SUBSTITUTE($AG59,CHAR(160),""))),0)),
$BE59="Devis 2",
IF(ISBLANK(AW59),"",IFERROR(VALUE(TRIM(SUBSTITUTE(AW59,CHAR(160),""))),0)*IFERROR(VALUE(TRIM(SUBSTITUTE($AG59,CHAR(160),""))),0)),
$BE59="Devis 3",
IF(ISBLANK(BB59),"",IFERROR(VALUE(TRIM(SUBSTITUTE(BB59,CHAR(160),""))),0)*IFERROR(VALUE(TRIM(SUBSTITUTE($AG59,CHAR(160),""))),0)),
TRUE,0
)
)</f>
        <v/>
      </c>
      <c r="BK59" s="93" t="str" cm="1">
        <f t="array" ref="BK59">IF($AG59="","",
_xlfn.IFS(
$BE59="Devis 1",
IF(ISBLANK(AS59),"",IFERROR(VALUE(TRIM(SUBSTITUTE(AS59,CHAR(160),""))),0)*IFERROR(VALUE(TRIM(SUBSTITUTE($AG59,CHAR(160),""))),0)),
$BE59="Devis 2",
IF(ISBLANK(AX59),"",IFERROR(VALUE(TRIM(SUBSTITUTE(AX59,CHAR(160),""))),0)*IFERROR(VALUE(TRIM(SUBSTITUTE($AG59,CHAR(160),""))),0)),
$BE59="Devis 3",
IF(ISBLANK(BC59),"",IFERROR(VALUE(TRIM(SUBSTITUTE(BC59,CHAR(160),""))),0)*IFERROR(VALUE(TRIM(SUBSTITUTE($AG59,CHAR(160),""))),0)),
TRUE,0
)
)</f>
        <v/>
      </c>
      <c r="BL59" s="93" t="str">
        <f t="shared" si="42"/>
        <v/>
      </c>
      <c r="BM59" s="83"/>
      <c r="BN59" s="43" t="str" cm="1">
        <f t="array" ref="BN59">IF(OR(BL59="",BI59="",BJ59="",BG59=""),"",
    _xlfn.IFS(
        (IFERROR(VALUE(TRIM(SUBSTITUTE(BL59,CHAR(160),""))),0)) &gt; (IFERROR(VALUE(TRIM(SUBSTITUTE(BI59,CHAR(160),""))),0)),
        "KO : Le montant retenu TTC est supérieur au montant raisonnable TTC. Merci de revoir la ligne de dépense ou plafonner son montant.",
        (IFERROR(VALUE(TRIM(SUBSTITUTE(BJ59,CHAR(160),""))),0)) &gt; (IFERROR(VALUE(TRIM(SUBSTITUTE(BG59,CHAR(160),""))),0)),
        "Attention : Le montant retenu HT est supérieur au montant HT raisonnable. Merci de revoir la ligne de dépense, plafonner son montant, ou justifier la reventillation HT / TVA.",
ROUND(IFERROR(VALUE(TRIM(SUBSTITUTE(BH59,CHAR(160),""))),0),2)&gt;
ROUND(IFERROR(VALUE(TRIM(SUBSTITUTE(BK59,CHAR(160),""))),0),2),
"Attention : Le montant TVA retenu est supérieur au montant TVA raisonnable. Merci de revoir la ligne de dépense, plafonner son montant, ou justifier la reventillation HT / TVA.",
ROUND(IFERROR(VALUE(TRIM(SUBSTITUTE(BJ59,CHAR(160),""))),0),2)&gt;
ROUND(IFERROR(VALUE(TRIM(SUBSTITUTE(MIN(P59,U59,Z59),CHAR(160),""))),0),2),
"Attention : Le devis retenu n'est pas le moins cher. Une justification de la part du porteur est nécessaire.",
ROUND(IFERROR(VALUE(TRIM(SUBSTITUTE(BJ59,CHAR(160),""))),0),2)=0,
"Attention : montant présenté entièrement écarté",
        (IFERROR(VALUE(TRIM(SUBSTITUTE(BL59,CHAR(160),""))),0))=0,
        "",
        (IFERROR(VALUE(TRIM(SUBSTITUTE(BI59,CHAR(160),""))),0))=(IFERROR(VALUE(TRIM(SUBSTITUTE(BL59,CHAR(160),""))),0)),
        "OK",
        (IFERROR(VALUE(TRIM(SUBSTITUTE(BI59,CHAR(160),""))),0))&gt;(IFERROR(VALUE(TRIM(SUBSTITUTE(BL59,CHAR(160),""))),0)),
        " OK : Montant instruit inférieur au montant raisonnable.",
        TRUE,
        ""
    )
)</f>
        <v/>
      </c>
      <c r="BO59" s="43" t="str" cm="1">
        <f t="array" ref="BO59">IF(OR(BL59="",AD59="",BJ59="",AB59="",BK59="",AC59=""),"",_xlfn.IFS(
ROUND(IFERROR(VALUE(TRIM(SUBSTITUTE(BL59,CHAR(160),""))),0),2)&gt;
ROUND(IFERROR(VALUE(TRIM(SUBSTITUTE(AD59,CHAR(160),""))),0),2),
"KO : Le montant retenu TTC est supérieur au montant présenté TTC. Merci de revoir la ligne de dépense ou plafonner son montant.",
ROUND(IFERROR(VALUE(TRIM(SUBSTITUTE(BJ59,CHAR(160),""))),0),2)&gt;
ROUND(IFERROR(VALUE(TRIM(SUBSTITUTE(AB59,CHAR(160),""))),0),2),
"Attention : Le montant retenu HT est supérieur au montant HT présenté. Merci de revoir la ligne de dépense, plafonner son montant, ou justifier la reventillation HT / TVA.",
ROUND(IFERROR(VALUE(TRIM(SUBSTITUTE(BK59,CHAR(160),""))),0),2)&gt;
ROUND(IFERROR(VALUE(TRIM(SUBSTITUTE(AC59,CHAR(160),""))),0),2),
"Attention : Le montant TVA retenu est supérieur au montant TVA présenté. Merci de revoir la ligne de dépense, plafonner son montant, ou justifier la reventillation HT / TVA.",
ROUND(IFERROR(VALUE(TRIM(SUBSTITUTE(AD59,CHAR(160),""))),0),2)=0,
"",
ROUND(IFERROR(VALUE(TRIM(SUBSTITUTE(BL59,CHAR(160),""))),0),2)=
ROUND(IFERROR(VALUE(TRIM(SUBSTITUTE(AD59,CHAR(160),""))),0),2),
"OK",
ROUND(IFERROR(VALUE(TRIM(SUBSTITUTE(BL59,CHAR(160),""))),0),2)=0,
"Attention : Montant présenté entièrement rejeté.",
ROUND(IFERROR(VALUE(TRIM(SUBSTITUTE(BL59,CHAR(160),""))),0),2)&lt;
ROUND(IFERROR(VALUE(TRIM(SUBSTITUTE(AD59,CHAR(160),""))),0),2),
"Attention : Montant présenté partiellement rejeté.",
TRUE,""
))</f>
        <v/>
      </c>
      <c r="BP59" s="92" t="str">
        <f t="shared" si="43"/>
        <v/>
      </c>
      <c r="BQ59" s="92" t="str">
        <f t="shared" si="44"/>
        <v/>
      </c>
      <c r="BR59" s="92" t="str">
        <f t="shared" si="45"/>
        <v/>
      </c>
    </row>
    <row r="60" spans="1:70" s="4" customFormat="1" ht="16">
      <c r="A60" s="82">
        <v>52</v>
      </c>
      <c r="B60" s="83"/>
      <c r="C60" s="84"/>
      <c r="D60" s="84"/>
      <c r="E60" s="83"/>
      <c r="F60" s="83"/>
      <c r="G60" s="83"/>
      <c r="H60" s="132"/>
      <c r="I60" s="727"/>
      <c r="J60" s="554"/>
      <c r="K60" s="735"/>
      <c r="L60" s="643"/>
      <c r="M60" s="554"/>
      <c r="N60" s="640"/>
      <c r="O60" s="641"/>
      <c r="P60" s="660" t="str">
        <f t="shared" si="9"/>
        <v/>
      </c>
      <c r="Q60" s="663"/>
      <c r="R60" s="554"/>
      <c r="S60" s="641"/>
      <c r="T60" s="641"/>
      <c r="U60" s="660" t="str">
        <f t="shared" si="10"/>
        <v/>
      </c>
      <c r="V60" s="680"/>
      <c r="W60" s="554"/>
      <c r="X60" s="641"/>
      <c r="Y60" s="641"/>
      <c r="Z60" s="721" t="str">
        <f t="shared" si="11"/>
        <v/>
      </c>
      <c r="AA60" s="87"/>
      <c r="AB60" s="88" t="str" cm="1">
        <f t="array" ref="AB60">IF((_xlfn.IFS(TRIM(SUBSTITUTE(AA60,CHAR(160),""))="Devis 1",IFERROR(VALUE(TRIM(SUBSTITUTE(N60,CHAR(160),""))),0),TRIM(SUBSTITUTE(AA60,CHAR(160),""))="Devis 2",IFERROR(VALUE(TRIM(SUBSTITUTE(S60,CHAR(160),""))),0),TRIM(SUBSTITUTE(AA60,CHAR(160),""))="Devis 3",IFERROR(VALUE(TRIM(SUBSTITUTE(X60,CHAR(160),""))),0),TRUE,0)*IFERROR(VALUE(TRIM(SUBSTITUTE(C60,CHAR(160),""))),0))=0,"",_xlfn.IFS(TRIM(SUBSTITUTE(AA60,CHAR(160),""))="Devis 1",IFERROR(VALUE(TRIM(SUBSTITUTE(N60,CHAR(160),""))),0),TRIM(SUBSTITUTE(AA60,CHAR(160),""))="Devis 2",IFERROR(VALUE(TRIM(SUBSTITUTE(S60,CHAR(160),""))),0),TRIM(SUBSTITUTE(AA60,CHAR(160),""))="Devis 3",IFERROR(VALUE(TRIM(SUBSTITUTE(X60,CHAR(160),""))),0),TRUE,0)*IFERROR(VALUE(TRIM(SUBSTITUTE(C60,CHAR(160),""))),0))</f>
        <v/>
      </c>
      <c r="AC60" s="89" t="str" cm="1">
        <f t="array" ref="AC60">IF(ROUND((_xlfn.IFS(TRIM(SUBSTITUTE(AA60,CHAR(160),""))="Devis 1",IFERROR(VALUE(TRIM(SUBSTITUTE(O60,CHAR(160),""))),0),TRIM(SUBSTITUTE(AA60,CHAR(160),""))="Devis 2",IFERROR(VALUE(TRIM(SUBSTITUTE(T60,CHAR(160),""))),0),TRIM(SUBSTITUTE(AA60,CHAR(160),""))="Devis 3",IFERROR(VALUE(TRIM(SUBSTITUTE(Y60,CHAR(160),""))),0),TRUE,0)*IFERROR(VALUE(TRIM(SUBSTITUTE(C60,CHAR(160),""))),0)),2)=0,IF(AB60&lt;&gt;"",0,""),ROUND((_xlfn.IFS(TRIM(SUBSTITUTE(AA60,CHAR(160),""))="Devis 1",IFERROR(VALUE(TRIM(SUBSTITUTE(O60,CHAR(160),""))),0),TRIM(SUBSTITUTE(AA60,CHAR(160),""))="Devis 2",IFERROR(VALUE(TRIM(SUBSTITUTE(T60,CHAR(160),""))),0),TRIM(SUBSTITUTE(AA60,CHAR(160),""))="Devis 3",IFERROR(VALUE(TRIM(SUBSTITUTE(Y60,CHAR(160),""))),0),TRUE,0)*IFERROR(VALUE(TRIM(SUBSTITUTE(C60,CHAR(160),""))),0)),2))</f>
        <v/>
      </c>
      <c r="AD60" s="90" t="str">
        <f t="shared" si="12"/>
        <v/>
      </c>
      <c r="AE60" s="91"/>
      <c r="AF60" s="148" t="str">
        <f t="shared" si="13"/>
        <v/>
      </c>
      <c r="AG60" s="148" t="str">
        <f t="shared" si="14"/>
        <v/>
      </c>
      <c r="AH60" s="148" t="str">
        <f t="shared" si="15"/>
        <v/>
      </c>
      <c r="AI60" s="148" t="str">
        <f t="shared" si="16"/>
        <v/>
      </c>
      <c r="AJ60" s="148" t="str">
        <f t="shared" si="17"/>
        <v/>
      </c>
      <c r="AK60" s="148" t="str">
        <f t="shared" si="18"/>
        <v/>
      </c>
      <c r="AL60" s="148" t="str">
        <f t="shared" si="19"/>
        <v/>
      </c>
      <c r="AM60" s="148" t="str">
        <f t="shared" si="20"/>
        <v/>
      </c>
      <c r="AN60" s="729" t="str">
        <f t="shared" si="21"/>
        <v/>
      </c>
      <c r="AO60" s="569" t="str">
        <f t="shared" si="22"/>
        <v/>
      </c>
      <c r="AP60" s="564" t="str">
        <f t="shared" si="23"/>
        <v/>
      </c>
      <c r="AQ60" s="555" t="str">
        <f t="shared" si="24"/>
        <v/>
      </c>
      <c r="AR60" s="555" t="str">
        <f t="shared" si="25"/>
        <v/>
      </c>
      <c r="AS60" s="593" t="str">
        <f t="shared" si="26"/>
        <v/>
      </c>
      <c r="AT60" s="660" t="str">
        <f t="shared" si="27"/>
        <v/>
      </c>
      <c r="AU60" s="671" t="str">
        <f t="shared" si="28"/>
        <v/>
      </c>
      <c r="AV60" s="593" t="str">
        <f t="shared" si="29"/>
        <v/>
      </c>
      <c r="AW60" s="593" t="str">
        <f t="shared" si="30"/>
        <v/>
      </c>
      <c r="AX60" s="593" t="str">
        <f t="shared" si="31"/>
        <v/>
      </c>
      <c r="AY60" s="764" t="str">
        <f t="shared" si="32"/>
        <v/>
      </c>
      <c r="AZ60" s="693" t="str">
        <f t="shared" si="33"/>
        <v/>
      </c>
      <c r="BA60" s="593" t="str">
        <f t="shared" si="34"/>
        <v/>
      </c>
      <c r="BB60" s="593" t="str">
        <f t="shared" si="35"/>
        <v/>
      </c>
      <c r="BC60" s="593" t="str">
        <f t="shared" si="36"/>
        <v/>
      </c>
      <c r="BD60" s="694" t="str">
        <f t="shared" si="37"/>
        <v/>
      </c>
      <c r="BE60" s="558" t="str">
        <f t="shared" si="38"/>
        <v/>
      </c>
      <c r="BF60" s="83"/>
      <c r="BG60" s="92" t="str">
        <f t="shared" si="39"/>
        <v/>
      </c>
      <c r="BH60" s="92" t="str">
        <f t="shared" si="40"/>
        <v/>
      </c>
      <c r="BI60" s="93" t="str">
        <f t="shared" si="41"/>
        <v/>
      </c>
      <c r="BJ60" s="93" t="str" cm="1">
        <f t="array" ref="BJ60">IF($AG60="","",
_xlfn.IFS(
$BE60="Devis 1",
IF(ISBLANK(AR60),"",IFERROR(VALUE(TRIM(SUBSTITUTE(AR60,CHAR(160),""))),0)*IFERROR(VALUE(TRIM(SUBSTITUTE($AG60,CHAR(160),""))),0)),
$BE60="Devis 2",
IF(ISBLANK(AW60),"",IFERROR(VALUE(TRIM(SUBSTITUTE(AW60,CHAR(160),""))),0)*IFERROR(VALUE(TRIM(SUBSTITUTE($AG60,CHAR(160),""))),0)),
$BE60="Devis 3",
IF(ISBLANK(BB60),"",IFERROR(VALUE(TRIM(SUBSTITUTE(BB60,CHAR(160),""))),0)*IFERROR(VALUE(TRIM(SUBSTITUTE($AG60,CHAR(160),""))),0)),
TRUE,0
)
)</f>
        <v/>
      </c>
      <c r="BK60" s="93" t="str" cm="1">
        <f t="array" ref="BK60">IF($AG60="","",
_xlfn.IFS(
$BE60="Devis 1",
IF(ISBLANK(AS60),"",IFERROR(VALUE(TRIM(SUBSTITUTE(AS60,CHAR(160),""))),0)*IFERROR(VALUE(TRIM(SUBSTITUTE($AG60,CHAR(160),""))),0)),
$BE60="Devis 2",
IF(ISBLANK(AX60),"",IFERROR(VALUE(TRIM(SUBSTITUTE(AX60,CHAR(160),""))),0)*IFERROR(VALUE(TRIM(SUBSTITUTE($AG60,CHAR(160),""))),0)),
$BE60="Devis 3",
IF(ISBLANK(BC60),"",IFERROR(VALUE(TRIM(SUBSTITUTE(BC60,CHAR(160),""))),0)*IFERROR(VALUE(TRIM(SUBSTITUTE($AG60,CHAR(160),""))),0)),
TRUE,0
)
)</f>
        <v/>
      </c>
      <c r="BL60" s="93" t="str">
        <f t="shared" si="42"/>
        <v/>
      </c>
      <c r="BM60" s="83"/>
      <c r="BN60" s="43" t="str" cm="1">
        <f t="array" ref="BN60">IF(OR(BL60="",BI60="",BJ60="",BG60=""),"",
    _xlfn.IFS(
        (IFERROR(VALUE(TRIM(SUBSTITUTE(BL60,CHAR(160),""))),0)) &gt; (IFERROR(VALUE(TRIM(SUBSTITUTE(BI60,CHAR(160),""))),0)),
        "KO : Le montant retenu TTC est supérieur au montant raisonnable TTC. Merci de revoir la ligne de dépense ou plafonner son montant.",
        (IFERROR(VALUE(TRIM(SUBSTITUTE(BJ60,CHAR(160),""))),0)) &gt; (IFERROR(VALUE(TRIM(SUBSTITUTE(BG60,CHAR(160),""))),0)),
        "Attention : Le montant retenu HT est supérieur au montant HT raisonnable. Merci de revoir la ligne de dépense, plafonner son montant, ou justifier la reventillation HT / TVA.",
ROUND(IFERROR(VALUE(TRIM(SUBSTITUTE(BH60,CHAR(160),""))),0),2)&gt;
ROUND(IFERROR(VALUE(TRIM(SUBSTITUTE(BK60,CHAR(160),""))),0),2),
"Attention : Le montant TVA retenu est supérieur au montant TVA raisonnable. Merci de revoir la ligne de dépense, plafonner son montant, ou justifier la reventillation HT / TVA.",
ROUND(IFERROR(VALUE(TRIM(SUBSTITUTE(BJ60,CHAR(160),""))),0),2)&gt;
ROUND(IFERROR(VALUE(TRIM(SUBSTITUTE(MIN(P60,U60,Z60),CHAR(160),""))),0),2),
"Attention : Le devis retenu n'est pas le moins cher. Une justification de la part du porteur est nécessaire.",
ROUND(IFERROR(VALUE(TRIM(SUBSTITUTE(BJ60,CHAR(160),""))),0),2)=0,
"Attention : montant présenté entièrement écarté",
        (IFERROR(VALUE(TRIM(SUBSTITUTE(BL60,CHAR(160),""))),0))=0,
        "",
        (IFERROR(VALUE(TRIM(SUBSTITUTE(BI60,CHAR(160),""))),0))=(IFERROR(VALUE(TRIM(SUBSTITUTE(BL60,CHAR(160),""))),0)),
        "OK",
        (IFERROR(VALUE(TRIM(SUBSTITUTE(BI60,CHAR(160),""))),0))&gt;(IFERROR(VALUE(TRIM(SUBSTITUTE(BL60,CHAR(160),""))),0)),
        " OK : Montant instruit inférieur au montant raisonnable.",
        TRUE,
        ""
    )
)</f>
        <v/>
      </c>
      <c r="BO60" s="43" t="str" cm="1">
        <f t="array" ref="BO60">IF(OR(BL60="",AD60="",BJ60="",AB60="",BK60="",AC60=""),"",_xlfn.IFS(
ROUND(IFERROR(VALUE(TRIM(SUBSTITUTE(BL60,CHAR(160),""))),0),2)&gt;
ROUND(IFERROR(VALUE(TRIM(SUBSTITUTE(AD60,CHAR(160),""))),0),2),
"KO : Le montant retenu TTC est supérieur au montant présenté TTC. Merci de revoir la ligne de dépense ou plafonner son montant.",
ROUND(IFERROR(VALUE(TRIM(SUBSTITUTE(BJ60,CHAR(160),""))),0),2)&gt;
ROUND(IFERROR(VALUE(TRIM(SUBSTITUTE(AB60,CHAR(160),""))),0),2),
"Attention : Le montant retenu HT est supérieur au montant HT présenté. Merci de revoir la ligne de dépense, plafonner son montant, ou justifier la reventillation HT / TVA.",
ROUND(IFERROR(VALUE(TRIM(SUBSTITUTE(BK60,CHAR(160),""))),0),2)&gt;
ROUND(IFERROR(VALUE(TRIM(SUBSTITUTE(AC60,CHAR(160),""))),0),2),
"Attention : Le montant TVA retenu est supérieur au montant TVA présenté. Merci de revoir la ligne de dépense, plafonner son montant, ou justifier la reventillation HT / TVA.",
ROUND(IFERROR(VALUE(TRIM(SUBSTITUTE(AD60,CHAR(160),""))),0),2)=0,
"",
ROUND(IFERROR(VALUE(TRIM(SUBSTITUTE(BL60,CHAR(160),""))),0),2)=
ROUND(IFERROR(VALUE(TRIM(SUBSTITUTE(AD60,CHAR(160),""))),0),2),
"OK",
ROUND(IFERROR(VALUE(TRIM(SUBSTITUTE(BL60,CHAR(160),""))),0),2)=0,
"Attention : Montant présenté entièrement rejeté.",
ROUND(IFERROR(VALUE(TRIM(SUBSTITUTE(BL60,CHAR(160),""))),0),2)&lt;
ROUND(IFERROR(VALUE(TRIM(SUBSTITUTE(AD60,CHAR(160),""))),0),2),
"Attention : Montant présenté partiellement rejeté.",
TRUE,""
))</f>
        <v/>
      </c>
      <c r="BP60" s="92" t="str">
        <f t="shared" si="43"/>
        <v/>
      </c>
      <c r="BQ60" s="92" t="str">
        <f t="shared" si="44"/>
        <v/>
      </c>
      <c r="BR60" s="92" t="str">
        <f t="shared" si="45"/>
        <v/>
      </c>
    </row>
    <row r="61" spans="1:70" s="4" customFormat="1" ht="16">
      <c r="A61" s="82">
        <v>53</v>
      </c>
      <c r="B61" s="83"/>
      <c r="C61" s="84"/>
      <c r="D61" s="84"/>
      <c r="E61" s="83"/>
      <c r="F61" s="83"/>
      <c r="G61" s="83"/>
      <c r="H61" s="132"/>
      <c r="I61" s="727"/>
      <c r="J61" s="554"/>
      <c r="K61" s="735"/>
      <c r="L61" s="643"/>
      <c r="M61" s="554"/>
      <c r="N61" s="640"/>
      <c r="O61" s="641"/>
      <c r="P61" s="660" t="str">
        <f t="shared" si="9"/>
        <v/>
      </c>
      <c r="Q61" s="663"/>
      <c r="R61" s="554"/>
      <c r="S61" s="641"/>
      <c r="T61" s="641"/>
      <c r="U61" s="660" t="str">
        <f t="shared" si="10"/>
        <v/>
      </c>
      <c r="V61" s="680"/>
      <c r="W61" s="554"/>
      <c r="X61" s="641"/>
      <c r="Y61" s="641"/>
      <c r="Z61" s="721" t="str">
        <f t="shared" si="11"/>
        <v/>
      </c>
      <c r="AA61" s="87"/>
      <c r="AB61" s="88" t="str" cm="1">
        <f t="array" ref="AB61">IF((_xlfn.IFS(TRIM(SUBSTITUTE(AA61,CHAR(160),""))="Devis 1",IFERROR(VALUE(TRIM(SUBSTITUTE(N61,CHAR(160),""))),0),TRIM(SUBSTITUTE(AA61,CHAR(160),""))="Devis 2",IFERROR(VALUE(TRIM(SUBSTITUTE(S61,CHAR(160),""))),0),TRIM(SUBSTITUTE(AA61,CHAR(160),""))="Devis 3",IFERROR(VALUE(TRIM(SUBSTITUTE(X61,CHAR(160),""))),0),TRUE,0)*IFERROR(VALUE(TRIM(SUBSTITUTE(C61,CHAR(160),""))),0))=0,"",_xlfn.IFS(TRIM(SUBSTITUTE(AA61,CHAR(160),""))="Devis 1",IFERROR(VALUE(TRIM(SUBSTITUTE(N61,CHAR(160),""))),0),TRIM(SUBSTITUTE(AA61,CHAR(160),""))="Devis 2",IFERROR(VALUE(TRIM(SUBSTITUTE(S61,CHAR(160),""))),0),TRIM(SUBSTITUTE(AA61,CHAR(160),""))="Devis 3",IFERROR(VALUE(TRIM(SUBSTITUTE(X61,CHAR(160),""))),0),TRUE,0)*IFERROR(VALUE(TRIM(SUBSTITUTE(C61,CHAR(160),""))),0))</f>
        <v/>
      </c>
      <c r="AC61" s="89" t="str" cm="1">
        <f t="array" ref="AC61">IF(ROUND((_xlfn.IFS(TRIM(SUBSTITUTE(AA61,CHAR(160),""))="Devis 1",IFERROR(VALUE(TRIM(SUBSTITUTE(O61,CHAR(160),""))),0),TRIM(SUBSTITUTE(AA61,CHAR(160),""))="Devis 2",IFERROR(VALUE(TRIM(SUBSTITUTE(T61,CHAR(160),""))),0),TRIM(SUBSTITUTE(AA61,CHAR(160),""))="Devis 3",IFERROR(VALUE(TRIM(SUBSTITUTE(Y61,CHAR(160),""))),0),TRUE,0)*IFERROR(VALUE(TRIM(SUBSTITUTE(C61,CHAR(160),""))),0)),2)=0,IF(AB61&lt;&gt;"",0,""),ROUND((_xlfn.IFS(TRIM(SUBSTITUTE(AA61,CHAR(160),""))="Devis 1",IFERROR(VALUE(TRIM(SUBSTITUTE(O61,CHAR(160),""))),0),TRIM(SUBSTITUTE(AA61,CHAR(160),""))="Devis 2",IFERROR(VALUE(TRIM(SUBSTITUTE(T61,CHAR(160),""))),0),TRIM(SUBSTITUTE(AA61,CHAR(160),""))="Devis 3",IFERROR(VALUE(TRIM(SUBSTITUTE(Y61,CHAR(160),""))),0),TRUE,0)*IFERROR(VALUE(TRIM(SUBSTITUTE(C61,CHAR(160),""))),0)),2))</f>
        <v/>
      </c>
      <c r="AD61" s="90" t="str">
        <f t="shared" si="12"/>
        <v/>
      </c>
      <c r="AE61" s="91"/>
      <c r="AF61" s="148" t="str">
        <f t="shared" si="13"/>
        <v/>
      </c>
      <c r="AG61" s="148" t="str">
        <f t="shared" si="14"/>
        <v/>
      </c>
      <c r="AH61" s="148" t="str">
        <f t="shared" si="15"/>
        <v/>
      </c>
      <c r="AI61" s="148" t="str">
        <f t="shared" si="16"/>
        <v/>
      </c>
      <c r="AJ61" s="148" t="str">
        <f t="shared" si="17"/>
        <v/>
      </c>
      <c r="AK61" s="148" t="str">
        <f t="shared" si="18"/>
        <v/>
      </c>
      <c r="AL61" s="148" t="str">
        <f t="shared" si="19"/>
        <v/>
      </c>
      <c r="AM61" s="148" t="str">
        <f t="shared" si="20"/>
        <v/>
      </c>
      <c r="AN61" s="775" t="str">
        <f t="shared" si="21"/>
        <v/>
      </c>
      <c r="AO61" s="569" t="str">
        <f t="shared" si="22"/>
        <v/>
      </c>
      <c r="AP61" s="564" t="str">
        <f t="shared" si="23"/>
        <v/>
      </c>
      <c r="AQ61" s="555" t="str">
        <f t="shared" si="24"/>
        <v/>
      </c>
      <c r="AR61" s="555" t="str">
        <f t="shared" si="25"/>
        <v/>
      </c>
      <c r="AS61" s="593" t="str">
        <f t="shared" si="26"/>
        <v/>
      </c>
      <c r="AT61" s="660" t="str">
        <f t="shared" si="27"/>
        <v/>
      </c>
      <c r="AU61" s="671" t="str">
        <f t="shared" si="28"/>
        <v/>
      </c>
      <c r="AV61" s="593" t="str">
        <f t="shared" si="29"/>
        <v/>
      </c>
      <c r="AW61" s="593" t="str">
        <f t="shared" si="30"/>
        <v/>
      </c>
      <c r="AX61" s="593" t="str">
        <f t="shared" si="31"/>
        <v/>
      </c>
      <c r="AY61" s="764" t="str">
        <f t="shared" si="32"/>
        <v/>
      </c>
      <c r="AZ61" s="693" t="str">
        <f t="shared" si="33"/>
        <v/>
      </c>
      <c r="BA61" s="593" t="str">
        <f t="shared" si="34"/>
        <v/>
      </c>
      <c r="BB61" s="593" t="str">
        <f t="shared" si="35"/>
        <v/>
      </c>
      <c r="BC61" s="593" t="str">
        <f t="shared" si="36"/>
        <v/>
      </c>
      <c r="BD61" s="694" t="str">
        <f t="shared" si="37"/>
        <v/>
      </c>
      <c r="BE61" s="558" t="str">
        <f t="shared" si="38"/>
        <v/>
      </c>
      <c r="BF61" s="83"/>
      <c r="BG61" s="92" t="str">
        <f t="shared" si="39"/>
        <v/>
      </c>
      <c r="BH61" s="92" t="str">
        <f t="shared" si="40"/>
        <v/>
      </c>
      <c r="BI61" s="93" t="str">
        <f t="shared" si="41"/>
        <v/>
      </c>
      <c r="BJ61" s="93" t="str" cm="1">
        <f t="array" ref="BJ61">IF($AG61="","",
_xlfn.IFS(
$BE61="Devis 1",
IF(ISBLANK(AR61),"",IFERROR(VALUE(TRIM(SUBSTITUTE(AR61,CHAR(160),""))),0)*IFERROR(VALUE(TRIM(SUBSTITUTE($AG61,CHAR(160),""))),0)),
$BE61="Devis 2",
IF(ISBLANK(AW61),"",IFERROR(VALUE(TRIM(SUBSTITUTE(AW61,CHAR(160),""))),0)*IFERROR(VALUE(TRIM(SUBSTITUTE($AG61,CHAR(160),""))),0)),
$BE61="Devis 3",
IF(ISBLANK(BB61),"",IFERROR(VALUE(TRIM(SUBSTITUTE(BB61,CHAR(160),""))),0)*IFERROR(VALUE(TRIM(SUBSTITUTE($AG61,CHAR(160),""))),0)),
TRUE,0
)
)</f>
        <v/>
      </c>
      <c r="BK61" s="93" t="str" cm="1">
        <f t="array" ref="BK61">IF($AG61="","",
_xlfn.IFS(
$BE61="Devis 1",
IF(ISBLANK(AS61),"",IFERROR(VALUE(TRIM(SUBSTITUTE(AS61,CHAR(160),""))),0)*IFERROR(VALUE(TRIM(SUBSTITUTE($AG61,CHAR(160),""))),0)),
$BE61="Devis 2",
IF(ISBLANK(AX61),"",IFERROR(VALUE(TRIM(SUBSTITUTE(AX61,CHAR(160),""))),0)*IFERROR(VALUE(TRIM(SUBSTITUTE($AG61,CHAR(160),""))),0)),
$BE61="Devis 3",
IF(ISBLANK(BC61),"",IFERROR(VALUE(TRIM(SUBSTITUTE(BC61,CHAR(160),""))),0)*IFERROR(VALUE(TRIM(SUBSTITUTE($AG61,CHAR(160),""))),0)),
TRUE,0
)
)</f>
        <v/>
      </c>
      <c r="BL61" s="93" t="str">
        <f t="shared" si="42"/>
        <v/>
      </c>
      <c r="BM61" s="83"/>
      <c r="BN61" s="43" t="str" cm="1">
        <f t="array" ref="BN61">IF(OR(BL61="",BI61="",BJ61="",BG61=""),"",
    _xlfn.IFS(
        (IFERROR(VALUE(TRIM(SUBSTITUTE(BL61,CHAR(160),""))),0)) &gt; (IFERROR(VALUE(TRIM(SUBSTITUTE(BI61,CHAR(160),""))),0)),
        "KO : Le montant retenu TTC est supérieur au montant raisonnable TTC. Merci de revoir la ligne de dépense ou plafonner son montant.",
        (IFERROR(VALUE(TRIM(SUBSTITUTE(BJ61,CHAR(160),""))),0)) &gt; (IFERROR(VALUE(TRIM(SUBSTITUTE(BG61,CHAR(160),""))),0)),
        "Attention : Le montant retenu HT est supérieur au montant HT raisonnable. Merci de revoir la ligne de dépense, plafonner son montant, ou justifier la reventillation HT / TVA.",
ROUND(IFERROR(VALUE(TRIM(SUBSTITUTE(BH61,CHAR(160),""))),0),2)&gt;
ROUND(IFERROR(VALUE(TRIM(SUBSTITUTE(BK61,CHAR(160),""))),0),2),
"Attention : Le montant TVA retenu est supérieur au montant TVA raisonnable. Merci de revoir la ligne de dépense, plafonner son montant, ou justifier la reventillation HT / TVA.",
ROUND(IFERROR(VALUE(TRIM(SUBSTITUTE(BJ61,CHAR(160),""))),0),2)&gt;
ROUND(IFERROR(VALUE(TRIM(SUBSTITUTE(MIN(P61,U61,Z61),CHAR(160),""))),0),2),
"Attention : Le devis retenu n'est pas le moins cher. Une justification de la part du porteur est nécessaire.",
ROUND(IFERROR(VALUE(TRIM(SUBSTITUTE(BJ61,CHAR(160),""))),0),2)=0,
"Attention : montant présenté entièrement écarté",
        (IFERROR(VALUE(TRIM(SUBSTITUTE(BL61,CHAR(160),""))),0))=0,
        "",
        (IFERROR(VALUE(TRIM(SUBSTITUTE(BI61,CHAR(160),""))),0))=(IFERROR(VALUE(TRIM(SUBSTITUTE(BL61,CHAR(160),""))),0)),
        "OK",
        (IFERROR(VALUE(TRIM(SUBSTITUTE(BI61,CHAR(160),""))),0))&gt;(IFERROR(VALUE(TRIM(SUBSTITUTE(BL61,CHAR(160),""))),0)),
        " OK : Montant instruit inférieur au montant raisonnable.",
        TRUE,
        ""
    )
)</f>
        <v/>
      </c>
      <c r="BO61" s="43" t="str" cm="1">
        <f t="array" ref="BO61">IF(OR(BL61="",AD61="",BJ61="",AB61="",BK61="",AC61=""),"",_xlfn.IFS(
ROUND(IFERROR(VALUE(TRIM(SUBSTITUTE(BL61,CHAR(160),""))),0),2)&gt;
ROUND(IFERROR(VALUE(TRIM(SUBSTITUTE(AD61,CHAR(160),""))),0),2),
"KO : Le montant retenu TTC est supérieur au montant présenté TTC. Merci de revoir la ligne de dépense ou plafonner son montant.",
ROUND(IFERROR(VALUE(TRIM(SUBSTITUTE(BJ61,CHAR(160),""))),0),2)&gt;
ROUND(IFERROR(VALUE(TRIM(SUBSTITUTE(AB61,CHAR(160),""))),0),2),
"Attention : Le montant retenu HT est supérieur au montant HT présenté. Merci de revoir la ligne de dépense, plafonner son montant, ou justifier la reventillation HT / TVA.",
ROUND(IFERROR(VALUE(TRIM(SUBSTITUTE(BK61,CHAR(160),""))),0),2)&gt;
ROUND(IFERROR(VALUE(TRIM(SUBSTITUTE(AC61,CHAR(160),""))),0),2),
"Attention : Le montant TVA retenu est supérieur au montant TVA présenté. Merci de revoir la ligne de dépense, plafonner son montant, ou justifier la reventillation HT / TVA.",
ROUND(IFERROR(VALUE(TRIM(SUBSTITUTE(AD61,CHAR(160),""))),0),2)=0,
"",
ROUND(IFERROR(VALUE(TRIM(SUBSTITUTE(BL61,CHAR(160),""))),0),2)=
ROUND(IFERROR(VALUE(TRIM(SUBSTITUTE(AD61,CHAR(160),""))),0),2),
"OK",
ROUND(IFERROR(VALUE(TRIM(SUBSTITUTE(BL61,CHAR(160),""))),0),2)=0,
"Attention : Montant présenté entièrement rejeté.",
ROUND(IFERROR(VALUE(TRIM(SUBSTITUTE(BL61,CHAR(160),""))),0),2)&lt;
ROUND(IFERROR(VALUE(TRIM(SUBSTITUTE(AD61,CHAR(160),""))),0),2),
"Attention : Montant présenté partiellement rejeté.",
TRUE,""
))</f>
        <v/>
      </c>
      <c r="BP61" s="92" t="str">
        <f t="shared" si="43"/>
        <v/>
      </c>
      <c r="BQ61" s="92" t="str">
        <f t="shared" si="44"/>
        <v/>
      </c>
      <c r="BR61" s="92" t="str">
        <f t="shared" si="45"/>
        <v/>
      </c>
    </row>
    <row r="62" spans="1:70" s="4" customFormat="1" ht="16">
      <c r="A62" s="82">
        <v>54</v>
      </c>
      <c r="B62" s="83"/>
      <c r="C62" s="84"/>
      <c r="D62" s="84"/>
      <c r="E62" s="83"/>
      <c r="F62" s="83"/>
      <c r="G62" s="83"/>
      <c r="H62" s="132"/>
      <c r="I62" s="727"/>
      <c r="J62" s="554"/>
      <c r="K62" s="735"/>
      <c r="L62" s="643"/>
      <c r="M62" s="554"/>
      <c r="N62" s="640"/>
      <c r="O62" s="641"/>
      <c r="P62" s="660" t="str">
        <f t="shared" si="9"/>
        <v/>
      </c>
      <c r="Q62" s="663"/>
      <c r="R62" s="554"/>
      <c r="S62" s="641"/>
      <c r="T62" s="641"/>
      <c r="U62" s="660" t="str">
        <f t="shared" si="10"/>
        <v/>
      </c>
      <c r="V62" s="680"/>
      <c r="W62" s="554"/>
      <c r="X62" s="641"/>
      <c r="Y62" s="641"/>
      <c r="Z62" s="721" t="str">
        <f t="shared" si="11"/>
        <v/>
      </c>
      <c r="AA62" s="87"/>
      <c r="AB62" s="88" t="str" cm="1">
        <f t="array" ref="AB62">IF((_xlfn.IFS(TRIM(SUBSTITUTE(AA62,CHAR(160),""))="Devis 1",IFERROR(VALUE(TRIM(SUBSTITUTE(N62,CHAR(160),""))),0),TRIM(SUBSTITUTE(AA62,CHAR(160),""))="Devis 2",IFERROR(VALUE(TRIM(SUBSTITUTE(S62,CHAR(160),""))),0),TRIM(SUBSTITUTE(AA62,CHAR(160),""))="Devis 3",IFERROR(VALUE(TRIM(SUBSTITUTE(X62,CHAR(160),""))),0),TRUE,0)*IFERROR(VALUE(TRIM(SUBSTITUTE(C62,CHAR(160),""))),0))=0,"",_xlfn.IFS(TRIM(SUBSTITUTE(AA62,CHAR(160),""))="Devis 1",IFERROR(VALUE(TRIM(SUBSTITUTE(N62,CHAR(160),""))),0),TRIM(SUBSTITUTE(AA62,CHAR(160),""))="Devis 2",IFERROR(VALUE(TRIM(SUBSTITUTE(S62,CHAR(160),""))),0),TRIM(SUBSTITUTE(AA62,CHAR(160),""))="Devis 3",IFERROR(VALUE(TRIM(SUBSTITUTE(X62,CHAR(160),""))),0),TRUE,0)*IFERROR(VALUE(TRIM(SUBSTITUTE(C62,CHAR(160),""))),0))</f>
        <v/>
      </c>
      <c r="AC62" s="89" t="str" cm="1">
        <f t="array" ref="AC62">IF(ROUND((_xlfn.IFS(TRIM(SUBSTITUTE(AA62,CHAR(160),""))="Devis 1",IFERROR(VALUE(TRIM(SUBSTITUTE(O62,CHAR(160),""))),0),TRIM(SUBSTITUTE(AA62,CHAR(160),""))="Devis 2",IFERROR(VALUE(TRIM(SUBSTITUTE(T62,CHAR(160),""))),0),TRIM(SUBSTITUTE(AA62,CHAR(160),""))="Devis 3",IFERROR(VALUE(TRIM(SUBSTITUTE(Y62,CHAR(160),""))),0),TRUE,0)*IFERROR(VALUE(TRIM(SUBSTITUTE(C62,CHAR(160),""))),0)),2)=0,IF(AB62&lt;&gt;"",0,""),ROUND((_xlfn.IFS(TRIM(SUBSTITUTE(AA62,CHAR(160),""))="Devis 1",IFERROR(VALUE(TRIM(SUBSTITUTE(O62,CHAR(160),""))),0),TRIM(SUBSTITUTE(AA62,CHAR(160),""))="Devis 2",IFERROR(VALUE(TRIM(SUBSTITUTE(T62,CHAR(160),""))),0),TRIM(SUBSTITUTE(AA62,CHAR(160),""))="Devis 3",IFERROR(VALUE(TRIM(SUBSTITUTE(Y62,CHAR(160),""))),0),TRUE,0)*IFERROR(VALUE(TRIM(SUBSTITUTE(C62,CHAR(160),""))),0)),2))</f>
        <v/>
      </c>
      <c r="AD62" s="90" t="str">
        <f t="shared" si="12"/>
        <v/>
      </c>
      <c r="AE62" s="91"/>
      <c r="AF62" s="148" t="str">
        <f t="shared" si="13"/>
        <v/>
      </c>
      <c r="AG62" s="148" t="str">
        <f t="shared" si="14"/>
        <v/>
      </c>
      <c r="AH62" s="148" t="str">
        <f t="shared" si="15"/>
        <v/>
      </c>
      <c r="AI62" s="148" t="str">
        <f t="shared" si="16"/>
        <v/>
      </c>
      <c r="AJ62" s="148" t="str">
        <f t="shared" si="17"/>
        <v/>
      </c>
      <c r="AK62" s="148" t="str">
        <f t="shared" si="18"/>
        <v/>
      </c>
      <c r="AL62" s="148" t="str">
        <f t="shared" si="19"/>
        <v/>
      </c>
      <c r="AM62" s="729" t="str">
        <f t="shared" si="20"/>
        <v/>
      </c>
      <c r="AN62" s="555" t="str">
        <f t="shared" si="21"/>
        <v/>
      </c>
      <c r="AO62" s="154" t="str">
        <f t="shared" si="22"/>
        <v/>
      </c>
      <c r="AP62" s="564" t="str">
        <f t="shared" si="23"/>
        <v/>
      </c>
      <c r="AQ62" s="555" t="str">
        <f t="shared" si="24"/>
        <v/>
      </c>
      <c r="AR62" s="555" t="str">
        <f t="shared" si="25"/>
        <v/>
      </c>
      <c r="AS62" s="593" t="str">
        <f t="shared" si="26"/>
        <v/>
      </c>
      <c r="AT62" s="660" t="str">
        <f t="shared" si="27"/>
        <v/>
      </c>
      <c r="AU62" s="671" t="str">
        <f t="shared" si="28"/>
        <v/>
      </c>
      <c r="AV62" s="593" t="str">
        <f t="shared" si="29"/>
        <v/>
      </c>
      <c r="AW62" s="593" t="str">
        <f t="shared" si="30"/>
        <v/>
      </c>
      <c r="AX62" s="593" t="str">
        <f t="shared" si="31"/>
        <v/>
      </c>
      <c r="AY62" s="764" t="str">
        <f t="shared" si="32"/>
        <v/>
      </c>
      <c r="AZ62" s="693" t="str">
        <f t="shared" si="33"/>
        <v/>
      </c>
      <c r="BA62" s="593" t="str">
        <f t="shared" si="34"/>
        <v/>
      </c>
      <c r="BB62" s="593" t="str">
        <f t="shared" si="35"/>
        <v/>
      </c>
      <c r="BC62" s="593" t="str">
        <f t="shared" si="36"/>
        <v/>
      </c>
      <c r="BD62" s="694" t="str">
        <f t="shared" si="37"/>
        <v/>
      </c>
      <c r="BE62" s="558" t="str">
        <f t="shared" si="38"/>
        <v/>
      </c>
      <c r="BF62" s="83"/>
      <c r="BG62" s="92" t="str">
        <f t="shared" si="39"/>
        <v/>
      </c>
      <c r="BH62" s="92" t="str">
        <f t="shared" si="40"/>
        <v/>
      </c>
      <c r="BI62" s="93" t="str">
        <f t="shared" si="41"/>
        <v/>
      </c>
      <c r="BJ62" s="93" t="str" cm="1">
        <f t="array" ref="BJ62">IF($AG62="","",
_xlfn.IFS(
$BE62="Devis 1",
IF(ISBLANK(AR62),"",IFERROR(VALUE(TRIM(SUBSTITUTE(AR62,CHAR(160),""))),0)*IFERROR(VALUE(TRIM(SUBSTITUTE($AG62,CHAR(160),""))),0)),
$BE62="Devis 2",
IF(ISBLANK(AW62),"",IFERROR(VALUE(TRIM(SUBSTITUTE(AW62,CHAR(160),""))),0)*IFERROR(VALUE(TRIM(SUBSTITUTE($AG62,CHAR(160),""))),0)),
$BE62="Devis 3",
IF(ISBLANK(BB62),"",IFERROR(VALUE(TRIM(SUBSTITUTE(BB62,CHAR(160),""))),0)*IFERROR(VALUE(TRIM(SUBSTITUTE($AG62,CHAR(160),""))),0)),
TRUE,0
)
)</f>
        <v/>
      </c>
      <c r="BK62" s="93" t="str" cm="1">
        <f t="array" ref="BK62">IF($AG62="","",
_xlfn.IFS(
$BE62="Devis 1",
IF(ISBLANK(AS62),"",IFERROR(VALUE(TRIM(SUBSTITUTE(AS62,CHAR(160),""))),0)*IFERROR(VALUE(TRIM(SUBSTITUTE($AG62,CHAR(160),""))),0)),
$BE62="Devis 2",
IF(ISBLANK(AX62),"",IFERROR(VALUE(TRIM(SUBSTITUTE(AX62,CHAR(160),""))),0)*IFERROR(VALUE(TRIM(SUBSTITUTE($AG62,CHAR(160),""))),0)),
$BE62="Devis 3",
IF(ISBLANK(BC62),"",IFERROR(VALUE(TRIM(SUBSTITUTE(BC62,CHAR(160),""))),0)*IFERROR(VALUE(TRIM(SUBSTITUTE($AG62,CHAR(160),""))),0)),
TRUE,0
)
)</f>
        <v/>
      </c>
      <c r="BL62" s="93" t="str">
        <f t="shared" si="42"/>
        <v/>
      </c>
      <c r="BM62" s="83"/>
      <c r="BN62" s="43" t="str" cm="1">
        <f t="array" ref="BN62">IF(OR(BL62="",BI62="",BJ62="",BG62=""),"",
    _xlfn.IFS(
        (IFERROR(VALUE(TRIM(SUBSTITUTE(BL62,CHAR(160),""))),0)) &gt; (IFERROR(VALUE(TRIM(SUBSTITUTE(BI62,CHAR(160),""))),0)),
        "KO : Le montant retenu TTC est supérieur au montant raisonnable TTC. Merci de revoir la ligne de dépense ou plafonner son montant.",
        (IFERROR(VALUE(TRIM(SUBSTITUTE(BJ62,CHAR(160),""))),0)) &gt; (IFERROR(VALUE(TRIM(SUBSTITUTE(BG62,CHAR(160),""))),0)),
        "Attention : Le montant retenu HT est supérieur au montant HT raisonnable. Merci de revoir la ligne de dépense, plafonner son montant, ou justifier la reventillation HT / TVA.",
ROUND(IFERROR(VALUE(TRIM(SUBSTITUTE(BH62,CHAR(160),""))),0),2)&gt;
ROUND(IFERROR(VALUE(TRIM(SUBSTITUTE(BK62,CHAR(160),""))),0),2),
"Attention : Le montant TVA retenu est supérieur au montant TVA raisonnable. Merci de revoir la ligne de dépense, plafonner son montant, ou justifier la reventillation HT / TVA.",
ROUND(IFERROR(VALUE(TRIM(SUBSTITUTE(BJ62,CHAR(160),""))),0),2)&gt;
ROUND(IFERROR(VALUE(TRIM(SUBSTITUTE(MIN(P62,U62,Z62),CHAR(160),""))),0),2),
"Attention : Le devis retenu n'est pas le moins cher. Une justification de la part du porteur est nécessaire.",
ROUND(IFERROR(VALUE(TRIM(SUBSTITUTE(BJ62,CHAR(160),""))),0),2)=0,
"Attention : montant présenté entièrement écarté",
        (IFERROR(VALUE(TRIM(SUBSTITUTE(BL62,CHAR(160),""))),0))=0,
        "",
        (IFERROR(VALUE(TRIM(SUBSTITUTE(BI62,CHAR(160),""))),0))=(IFERROR(VALUE(TRIM(SUBSTITUTE(BL62,CHAR(160),""))),0)),
        "OK",
        (IFERROR(VALUE(TRIM(SUBSTITUTE(BI62,CHAR(160),""))),0))&gt;(IFERROR(VALUE(TRIM(SUBSTITUTE(BL62,CHAR(160),""))),0)),
        " OK : Montant instruit inférieur au montant raisonnable.",
        TRUE,
        ""
    )
)</f>
        <v/>
      </c>
      <c r="BO62" s="43" t="str" cm="1">
        <f t="array" ref="BO62">IF(OR(BL62="",AD62="",BJ62="",AB62="",BK62="",AC62=""),"",_xlfn.IFS(
ROUND(IFERROR(VALUE(TRIM(SUBSTITUTE(BL62,CHAR(160),""))),0),2)&gt;
ROUND(IFERROR(VALUE(TRIM(SUBSTITUTE(AD62,CHAR(160),""))),0),2),
"KO : Le montant retenu TTC est supérieur au montant présenté TTC. Merci de revoir la ligne de dépense ou plafonner son montant.",
ROUND(IFERROR(VALUE(TRIM(SUBSTITUTE(BJ62,CHAR(160),""))),0),2)&gt;
ROUND(IFERROR(VALUE(TRIM(SUBSTITUTE(AB62,CHAR(160),""))),0),2),
"Attention : Le montant retenu HT est supérieur au montant HT présenté. Merci de revoir la ligne de dépense, plafonner son montant, ou justifier la reventillation HT / TVA.",
ROUND(IFERROR(VALUE(TRIM(SUBSTITUTE(BK62,CHAR(160),""))),0),2)&gt;
ROUND(IFERROR(VALUE(TRIM(SUBSTITUTE(AC62,CHAR(160),""))),0),2),
"Attention : Le montant TVA retenu est supérieur au montant TVA présenté. Merci de revoir la ligne de dépense, plafonner son montant, ou justifier la reventillation HT / TVA.",
ROUND(IFERROR(VALUE(TRIM(SUBSTITUTE(AD62,CHAR(160),""))),0),2)=0,
"",
ROUND(IFERROR(VALUE(TRIM(SUBSTITUTE(BL62,CHAR(160),""))),0),2)=
ROUND(IFERROR(VALUE(TRIM(SUBSTITUTE(AD62,CHAR(160),""))),0),2),
"OK",
ROUND(IFERROR(VALUE(TRIM(SUBSTITUTE(BL62,CHAR(160),""))),0),2)=0,
"Attention : Montant présenté entièrement rejeté.",
ROUND(IFERROR(VALUE(TRIM(SUBSTITUTE(BL62,CHAR(160),""))),0),2)&lt;
ROUND(IFERROR(VALUE(TRIM(SUBSTITUTE(AD62,CHAR(160),""))),0),2),
"Attention : Montant présenté partiellement rejeté.",
TRUE,""
))</f>
        <v/>
      </c>
      <c r="BP62" s="92" t="str">
        <f t="shared" si="43"/>
        <v/>
      </c>
      <c r="BQ62" s="92" t="str">
        <f t="shared" si="44"/>
        <v/>
      </c>
      <c r="BR62" s="92" t="str">
        <f t="shared" si="45"/>
        <v/>
      </c>
    </row>
    <row r="63" spans="1:70" s="4" customFormat="1" ht="16">
      <c r="A63" s="82">
        <v>55</v>
      </c>
      <c r="B63" s="83"/>
      <c r="C63" s="84"/>
      <c r="D63" s="84"/>
      <c r="E63" s="83"/>
      <c r="F63" s="83"/>
      <c r="G63" s="83"/>
      <c r="H63" s="132"/>
      <c r="I63" s="727"/>
      <c r="J63" s="554"/>
      <c r="K63" s="735"/>
      <c r="L63" s="643"/>
      <c r="M63" s="554"/>
      <c r="N63" s="640"/>
      <c r="O63" s="641"/>
      <c r="P63" s="660" t="str">
        <f t="shared" si="9"/>
        <v/>
      </c>
      <c r="Q63" s="663"/>
      <c r="R63" s="554"/>
      <c r="S63" s="641"/>
      <c r="T63" s="641"/>
      <c r="U63" s="660" t="str">
        <f t="shared" si="10"/>
        <v/>
      </c>
      <c r="V63" s="680"/>
      <c r="W63" s="554"/>
      <c r="X63" s="641"/>
      <c r="Y63" s="641"/>
      <c r="Z63" s="721" t="str">
        <f t="shared" si="11"/>
        <v/>
      </c>
      <c r="AA63" s="87"/>
      <c r="AB63" s="88" t="str" cm="1">
        <f t="array" ref="AB63">IF((_xlfn.IFS(TRIM(SUBSTITUTE(AA63,CHAR(160),""))="Devis 1",IFERROR(VALUE(TRIM(SUBSTITUTE(N63,CHAR(160),""))),0),TRIM(SUBSTITUTE(AA63,CHAR(160),""))="Devis 2",IFERROR(VALUE(TRIM(SUBSTITUTE(S63,CHAR(160),""))),0),TRIM(SUBSTITUTE(AA63,CHAR(160),""))="Devis 3",IFERROR(VALUE(TRIM(SUBSTITUTE(X63,CHAR(160),""))),0),TRUE,0)*IFERROR(VALUE(TRIM(SUBSTITUTE(C63,CHAR(160),""))),0))=0,"",_xlfn.IFS(TRIM(SUBSTITUTE(AA63,CHAR(160),""))="Devis 1",IFERROR(VALUE(TRIM(SUBSTITUTE(N63,CHAR(160),""))),0),TRIM(SUBSTITUTE(AA63,CHAR(160),""))="Devis 2",IFERROR(VALUE(TRIM(SUBSTITUTE(S63,CHAR(160),""))),0),TRIM(SUBSTITUTE(AA63,CHAR(160),""))="Devis 3",IFERROR(VALUE(TRIM(SUBSTITUTE(X63,CHAR(160),""))),0),TRUE,0)*IFERROR(VALUE(TRIM(SUBSTITUTE(C63,CHAR(160),""))),0))</f>
        <v/>
      </c>
      <c r="AC63" s="89" t="str" cm="1">
        <f t="array" ref="AC63">IF(ROUND((_xlfn.IFS(TRIM(SUBSTITUTE(AA63,CHAR(160),""))="Devis 1",IFERROR(VALUE(TRIM(SUBSTITUTE(O63,CHAR(160),""))),0),TRIM(SUBSTITUTE(AA63,CHAR(160),""))="Devis 2",IFERROR(VALUE(TRIM(SUBSTITUTE(T63,CHAR(160),""))),0),TRIM(SUBSTITUTE(AA63,CHAR(160),""))="Devis 3",IFERROR(VALUE(TRIM(SUBSTITUTE(Y63,CHAR(160),""))),0),TRUE,0)*IFERROR(VALUE(TRIM(SUBSTITUTE(C63,CHAR(160),""))),0)),2)=0,IF(AB63&lt;&gt;"",0,""),ROUND((_xlfn.IFS(TRIM(SUBSTITUTE(AA63,CHAR(160),""))="Devis 1",IFERROR(VALUE(TRIM(SUBSTITUTE(O63,CHAR(160),""))),0),TRIM(SUBSTITUTE(AA63,CHAR(160),""))="Devis 2",IFERROR(VALUE(TRIM(SUBSTITUTE(T63,CHAR(160),""))),0),TRIM(SUBSTITUTE(AA63,CHAR(160),""))="Devis 3",IFERROR(VALUE(TRIM(SUBSTITUTE(Y63,CHAR(160),""))),0),TRUE,0)*IFERROR(VALUE(TRIM(SUBSTITUTE(C63,CHAR(160),""))),0)),2))</f>
        <v/>
      </c>
      <c r="AD63" s="90" t="str">
        <f t="shared" si="12"/>
        <v/>
      </c>
      <c r="AE63" s="91"/>
      <c r="AF63" s="148" t="str">
        <f t="shared" si="13"/>
        <v/>
      </c>
      <c r="AG63" s="148" t="str">
        <f t="shared" si="14"/>
        <v/>
      </c>
      <c r="AH63" s="148" t="str">
        <f t="shared" si="15"/>
        <v/>
      </c>
      <c r="AI63" s="148" t="str">
        <f t="shared" si="16"/>
        <v/>
      </c>
      <c r="AJ63" s="148" t="str">
        <f t="shared" si="17"/>
        <v/>
      </c>
      <c r="AK63" s="148" t="str">
        <f t="shared" si="18"/>
        <v/>
      </c>
      <c r="AL63" s="148" t="str">
        <f t="shared" si="19"/>
        <v/>
      </c>
      <c r="AM63" s="148" t="str">
        <f t="shared" si="20"/>
        <v/>
      </c>
      <c r="AN63" s="776" t="str">
        <f t="shared" si="21"/>
        <v/>
      </c>
      <c r="AO63" s="569" t="str">
        <f t="shared" si="22"/>
        <v/>
      </c>
      <c r="AP63" s="564" t="str">
        <f t="shared" si="23"/>
        <v/>
      </c>
      <c r="AQ63" s="555" t="str">
        <f t="shared" si="24"/>
        <v/>
      </c>
      <c r="AR63" s="555" t="str">
        <f t="shared" si="25"/>
        <v/>
      </c>
      <c r="AS63" s="593" t="str">
        <f t="shared" si="26"/>
        <v/>
      </c>
      <c r="AT63" s="660" t="str">
        <f t="shared" si="27"/>
        <v/>
      </c>
      <c r="AU63" s="671" t="str">
        <f t="shared" si="28"/>
        <v/>
      </c>
      <c r="AV63" s="593" t="str">
        <f t="shared" si="29"/>
        <v/>
      </c>
      <c r="AW63" s="593" t="str">
        <f t="shared" si="30"/>
        <v/>
      </c>
      <c r="AX63" s="593" t="str">
        <f t="shared" si="31"/>
        <v/>
      </c>
      <c r="AY63" s="764" t="str">
        <f t="shared" si="32"/>
        <v/>
      </c>
      <c r="AZ63" s="693" t="str">
        <f t="shared" si="33"/>
        <v/>
      </c>
      <c r="BA63" s="593" t="str">
        <f t="shared" si="34"/>
        <v/>
      </c>
      <c r="BB63" s="593" t="str">
        <f t="shared" si="35"/>
        <v/>
      </c>
      <c r="BC63" s="593" t="str">
        <f t="shared" si="36"/>
        <v/>
      </c>
      <c r="BD63" s="694" t="str">
        <f t="shared" si="37"/>
        <v/>
      </c>
      <c r="BE63" s="558" t="str">
        <f t="shared" si="38"/>
        <v/>
      </c>
      <c r="BF63" s="83"/>
      <c r="BG63" s="92" t="str">
        <f t="shared" si="39"/>
        <v/>
      </c>
      <c r="BH63" s="92" t="str">
        <f t="shared" si="40"/>
        <v/>
      </c>
      <c r="BI63" s="93" t="str">
        <f t="shared" si="41"/>
        <v/>
      </c>
      <c r="BJ63" s="93" t="str" cm="1">
        <f t="array" ref="BJ63">IF($AG63="","",
_xlfn.IFS(
$BE63="Devis 1",
IF(ISBLANK(AR63),"",IFERROR(VALUE(TRIM(SUBSTITUTE(AR63,CHAR(160),""))),0)*IFERROR(VALUE(TRIM(SUBSTITUTE($AG63,CHAR(160),""))),0)),
$BE63="Devis 2",
IF(ISBLANK(AW63),"",IFERROR(VALUE(TRIM(SUBSTITUTE(AW63,CHAR(160),""))),0)*IFERROR(VALUE(TRIM(SUBSTITUTE($AG63,CHAR(160),""))),0)),
$BE63="Devis 3",
IF(ISBLANK(BB63),"",IFERROR(VALUE(TRIM(SUBSTITUTE(BB63,CHAR(160),""))),0)*IFERROR(VALUE(TRIM(SUBSTITUTE($AG63,CHAR(160),""))),0)),
TRUE,0
)
)</f>
        <v/>
      </c>
      <c r="BK63" s="93" t="str" cm="1">
        <f t="array" ref="BK63">IF($AG63="","",
_xlfn.IFS(
$BE63="Devis 1",
IF(ISBLANK(AS63),"",IFERROR(VALUE(TRIM(SUBSTITUTE(AS63,CHAR(160),""))),0)*IFERROR(VALUE(TRIM(SUBSTITUTE($AG63,CHAR(160),""))),0)),
$BE63="Devis 2",
IF(ISBLANK(AX63),"",IFERROR(VALUE(TRIM(SUBSTITUTE(AX63,CHAR(160),""))),0)*IFERROR(VALUE(TRIM(SUBSTITUTE($AG63,CHAR(160),""))),0)),
$BE63="Devis 3",
IF(ISBLANK(BC63),"",IFERROR(VALUE(TRIM(SUBSTITUTE(BC63,CHAR(160),""))),0)*IFERROR(VALUE(TRIM(SUBSTITUTE($AG63,CHAR(160),""))),0)),
TRUE,0
)
)</f>
        <v/>
      </c>
      <c r="BL63" s="93" t="str">
        <f t="shared" si="42"/>
        <v/>
      </c>
      <c r="BM63" s="83"/>
      <c r="BN63" s="43" t="str" cm="1">
        <f t="array" ref="BN63">IF(OR(BL63="",BI63="",BJ63="",BG63=""),"",
    _xlfn.IFS(
        (IFERROR(VALUE(TRIM(SUBSTITUTE(BL63,CHAR(160),""))),0)) &gt; (IFERROR(VALUE(TRIM(SUBSTITUTE(BI63,CHAR(160),""))),0)),
        "KO : Le montant retenu TTC est supérieur au montant raisonnable TTC. Merci de revoir la ligne de dépense ou plafonner son montant.",
        (IFERROR(VALUE(TRIM(SUBSTITUTE(BJ63,CHAR(160),""))),0)) &gt; (IFERROR(VALUE(TRIM(SUBSTITUTE(BG63,CHAR(160),""))),0)),
        "Attention : Le montant retenu HT est supérieur au montant HT raisonnable. Merci de revoir la ligne de dépense, plafonner son montant, ou justifier la reventillation HT / TVA.",
ROUND(IFERROR(VALUE(TRIM(SUBSTITUTE(BH63,CHAR(160),""))),0),2)&gt;
ROUND(IFERROR(VALUE(TRIM(SUBSTITUTE(BK63,CHAR(160),""))),0),2),
"Attention : Le montant TVA retenu est supérieur au montant TVA raisonnable. Merci de revoir la ligne de dépense, plafonner son montant, ou justifier la reventillation HT / TVA.",
ROUND(IFERROR(VALUE(TRIM(SUBSTITUTE(BJ63,CHAR(160),""))),0),2)&gt;
ROUND(IFERROR(VALUE(TRIM(SUBSTITUTE(MIN(P63,U63,Z63),CHAR(160),""))),0),2),
"Attention : Le devis retenu n'est pas le moins cher. Une justification de la part du porteur est nécessaire.",
ROUND(IFERROR(VALUE(TRIM(SUBSTITUTE(BJ63,CHAR(160),""))),0),2)=0,
"Attention : montant présenté entièrement écarté",
        (IFERROR(VALUE(TRIM(SUBSTITUTE(BL63,CHAR(160),""))),0))=0,
        "",
        (IFERROR(VALUE(TRIM(SUBSTITUTE(BI63,CHAR(160),""))),0))=(IFERROR(VALUE(TRIM(SUBSTITUTE(BL63,CHAR(160),""))),0)),
        "OK",
        (IFERROR(VALUE(TRIM(SUBSTITUTE(BI63,CHAR(160),""))),0))&gt;(IFERROR(VALUE(TRIM(SUBSTITUTE(BL63,CHAR(160),""))),0)),
        " OK : Montant instruit inférieur au montant raisonnable.",
        TRUE,
        ""
    )
)</f>
        <v/>
      </c>
      <c r="BO63" s="43" t="str" cm="1">
        <f t="array" ref="BO63">IF(OR(BL63="",AD63="",BJ63="",AB63="",BK63="",AC63=""),"",_xlfn.IFS(
ROUND(IFERROR(VALUE(TRIM(SUBSTITUTE(BL63,CHAR(160),""))),0),2)&gt;
ROUND(IFERROR(VALUE(TRIM(SUBSTITUTE(AD63,CHAR(160),""))),0),2),
"KO : Le montant retenu TTC est supérieur au montant présenté TTC. Merci de revoir la ligne de dépense ou plafonner son montant.",
ROUND(IFERROR(VALUE(TRIM(SUBSTITUTE(BJ63,CHAR(160),""))),0),2)&gt;
ROUND(IFERROR(VALUE(TRIM(SUBSTITUTE(AB63,CHAR(160),""))),0),2),
"Attention : Le montant retenu HT est supérieur au montant HT présenté. Merci de revoir la ligne de dépense, plafonner son montant, ou justifier la reventillation HT / TVA.",
ROUND(IFERROR(VALUE(TRIM(SUBSTITUTE(BK63,CHAR(160),""))),0),2)&gt;
ROUND(IFERROR(VALUE(TRIM(SUBSTITUTE(AC63,CHAR(160),""))),0),2),
"Attention : Le montant TVA retenu est supérieur au montant TVA présenté. Merci de revoir la ligne de dépense, plafonner son montant, ou justifier la reventillation HT / TVA.",
ROUND(IFERROR(VALUE(TRIM(SUBSTITUTE(AD63,CHAR(160),""))),0),2)=0,
"",
ROUND(IFERROR(VALUE(TRIM(SUBSTITUTE(BL63,CHAR(160),""))),0),2)=
ROUND(IFERROR(VALUE(TRIM(SUBSTITUTE(AD63,CHAR(160),""))),0),2),
"OK",
ROUND(IFERROR(VALUE(TRIM(SUBSTITUTE(BL63,CHAR(160),""))),0),2)=0,
"Attention : Montant présenté entièrement rejeté.",
ROUND(IFERROR(VALUE(TRIM(SUBSTITUTE(BL63,CHAR(160),""))),0),2)&lt;
ROUND(IFERROR(VALUE(TRIM(SUBSTITUTE(AD63,CHAR(160),""))),0),2),
"Attention : Montant présenté partiellement rejeté.",
TRUE,""
))</f>
        <v/>
      </c>
      <c r="BP63" s="92" t="str">
        <f t="shared" si="43"/>
        <v/>
      </c>
      <c r="BQ63" s="92" t="str">
        <f t="shared" si="44"/>
        <v/>
      </c>
      <c r="BR63" s="92" t="str">
        <f t="shared" si="45"/>
        <v/>
      </c>
    </row>
    <row r="64" spans="1:70" s="4" customFormat="1" ht="16">
      <c r="A64" s="82">
        <v>56</v>
      </c>
      <c r="B64" s="83"/>
      <c r="C64" s="84"/>
      <c r="D64" s="84"/>
      <c r="E64" s="83"/>
      <c r="F64" s="83"/>
      <c r="G64" s="83"/>
      <c r="H64" s="132"/>
      <c r="I64" s="727"/>
      <c r="J64" s="554"/>
      <c r="K64" s="735"/>
      <c r="L64" s="643"/>
      <c r="M64" s="554"/>
      <c r="N64" s="640"/>
      <c r="O64" s="641"/>
      <c r="P64" s="660" t="str">
        <f t="shared" si="9"/>
        <v/>
      </c>
      <c r="Q64" s="663"/>
      <c r="R64" s="554"/>
      <c r="S64" s="641"/>
      <c r="T64" s="641"/>
      <c r="U64" s="660" t="str">
        <f t="shared" si="10"/>
        <v/>
      </c>
      <c r="V64" s="680"/>
      <c r="W64" s="554"/>
      <c r="X64" s="641"/>
      <c r="Y64" s="641"/>
      <c r="Z64" s="721" t="str">
        <f t="shared" si="11"/>
        <v/>
      </c>
      <c r="AA64" s="87"/>
      <c r="AB64" s="88" t="str" cm="1">
        <f t="array" ref="AB64">IF((_xlfn.IFS(TRIM(SUBSTITUTE(AA64,CHAR(160),""))="Devis 1",IFERROR(VALUE(TRIM(SUBSTITUTE(N64,CHAR(160),""))),0),TRIM(SUBSTITUTE(AA64,CHAR(160),""))="Devis 2",IFERROR(VALUE(TRIM(SUBSTITUTE(S64,CHAR(160),""))),0),TRIM(SUBSTITUTE(AA64,CHAR(160),""))="Devis 3",IFERROR(VALUE(TRIM(SUBSTITUTE(X64,CHAR(160),""))),0),TRUE,0)*IFERROR(VALUE(TRIM(SUBSTITUTE(C64,CHAR(160),""))),0))=0,"",_xlfn.IFS(TRIM(SUBSTITUTE(AA64,CHAR(160),""))="Devis 1",IFERROR(VALUE(TRIM(SUBSTITUTE(N64,CHAR(160),""))),0),TRIM(SUBSTITUTE(AA64,CHAR(160),""))="Devis 2",IFERROR(VALUE(TRIM(SUBSTITUTE(S64,CHAR(160),""))),0),TRIM(SUBSTITUTE(AA64,CHAR(160),""))="Devis 3",IFERROR(VALUE(TRIM(SUBSTITUTE(X64,CHAR(160),""))),0),TRUE,0)*IFERROR(VALUE(TRIM(SUBSTITUTE(C64,CHAR(160),""))),0))</f>
        <v/>
      </c>
      <c r="AC64" s="89" t="str" cm="1">
        <f t="array" ref="AC64">IF(ROUND((_xlfn.IFS(TRIM(SUBSTITUTE(AA64,CHAR(160),""))="Devis 1",IFERROR(VALUE(TRIM(SUBSTITUTE(O64,CHAR(160),""))),0),TRIM(SUBSTITUTE(AA64,CHAR(160),""))="Devis 2",IFERROR(VALUE(TRIM(SUBSTITUTE(T64,CHAR(160),""))),0),TRIM(SUBSTITUTE(AA64,CHAR(160),""))="Devis 3",IFERROR(VALUE(TRIM(SUBSTITUTE(Y64,CHAR(160),""))),0),TRUE,0)*IFERROR(VALUE(TRIM(SUBSTITUTE(C64,CHAR(160),""))),0)),2)=0,IF(AB64&lt;&gt;"",0,""),ROUND((_xlfn.IFS(TRIM(SUBSTITUTE(AA64,CHAR(160),""))="Devis 1",IFERROR(VALUE(TRIM(SUBSTITUTE(O64,CHAR(160),""))),0),TRIM(SUBSTITUTE(AA64,CHAR(160),""))="Devis 2",IFERROR(VALUE(TRIM(SUBSTITUTE(T64,CHAR(160),""))),0),TRIM(SUBSTITUTE(AA64,CHAR(160),""))="Devis 3",IFERROR(VALUE(TRIM(SUBSTITUTE(Y64,CHAR(160),""))),0),TRUE,0)*IFERROR(VALUE(TRIM(SUBSTITUTE(C64,CHAR(160),""))),0)),2))</f>
        <v/>
      </c>
      <c r="AD64" s="90" t="str">
        <f t="shared" si="12"/>
        <v/>
      </c>
      <c r="AE64" s="91"/>
      <c r="AF64" s="148" t="str">
        <f t="shared" si="13"/>
        <v/>
      </c>
      <c r="AG64" s="148" t="str">
        <f t="shared" si="14"/>
        <v/>
      </c>
      <c r="AH64" s="148" t="str">
        <f t="shared" si="15"/>
        <v/>
      </c>
      <c r="AI64" s="148" t="str">
        <f t="shared" si="16"/>
        <v/>
      </c>
      <c r="AJ64" s="148" t="str">
        <f t="shared" si="17"/>
        <v/>
      </c>
      <c r="AK64" s="148" t="str">
        <f t="shared" si="18"/>
        <v/>
      </c>
      <c r="AL64" s="148" t="str">
        <f t="shared" si="19"/>
        <v/>
      </c>
      <c r="AM64" s="148" t="str">
        <f t="shared" si="20"/>
        <v/>
      </c>
      <c r="AN64" s="729" t="str">
        <f t="shared" si="21"/>
        <v/>
      </c>
      <c r="AO64" s="569" t="str">
        <f t="shared" si="22"/>
        <v/>
      </c>
      <c r="AP64" s="564" t="str">
        <f t="shared" si="23"/>
        <v/>
      </c>
      <c r="AQ64" s="555" t="str">
        <f t="shared" si="24"/>
        <v/>
      </c>
      <c r="AR64" s="555" t="str">
        <f t="shared" si="25"/>
        <v/>
      </c>
      <c r="AS64" s="593" t="str">
        <f t="shared" si="26"/>
        <v/>
      </c>
      <c r="AT64" s="660" t="str">
        <f t="shared" si="27"/>
        <v/>
      </c>
      <c r="AU64" s="671" t="str">
        <f t="shared" si="28"/>
        <v/>
      </c>
      <c r="AV64" s="593" t="str">
        <f t="shared" si="29"/>
        <v/>
      </c>
      <c r="AW64" s="593" t="str">
        <f t="shared" si="30"/>
        <v/>
      </c>
      <c r="AX64" s="593" t="str">
        <f t="shared" si="31"/>
        <v/>
      </c>
      <c r="AY64" s="764" t="str">
        <f t="shared" si="32"/>
        <v/>
      </c>
      <c r="AZ64" s="693" t="str">
        <f t="shared" si="33"/>
        <v/>
      </c>
      <c r="BA64" s="593" t="str">
        <f t="shared" si="34"/>
        <v/>
      </c>
      <c r="BB64" s="593" t="str">
        <f t="shared" si="35"/>
        <v/>
      </c>
      <c r="BC64" s="593" t="str">
        <f t="shared" si="36"/>
        <v/>
      </c>
      <c r="BD64" s="694" t="str">
        <f t="shared" si="37"/>
        <v/>
      </c>
      <c r="BE64" s="558" t="str">
        <f t="shared" si="38"/>
        <v/>
      </c>
      <c r="BF64" s="83"/>
      <c r="BG64" s="92" t="str">
        <f t="shared" si="39"/>
        <v/>
      </c>
      <c r="BH64" s="92" t="str">
        <f t="shared" si="40"/>
        <v/>
      </c>
      <c r="BI64" s="93" t="str">
        <f t="shared" si="41"/>
        <v/>
      </c>
      <c r="BJ64" s="93" t="str" cm="1">
        <f t="array" ref="BJ64">IF($AG64="","",
_xlfn.IFS(
$BE64="Devis 1",
IF(ISBLANK(AR64),"",IFERROR(VALUE(TRIM(SUBSTITUTE(AR64,CHAR(160),""))),0)*IFERROR(VALUE(TRIM(SUBSTITUTE($AG64,CHAR(160),""))),0)),
$BE64="Devis 2",
IF(ISBLANK(AW64),"",IFERROR(VALUE(TRIM(SUBSTITUTE(AW64,CHAR(160),""))),0)*IFERROR(VALUE(TRIM(SUBSTITUTE($AG64,CHAR(160),""))),0)),
$BE64="Devis 3",
IF(ISBLANK(BB64),"",IFERROR(VALUE(TRIM(SUBSTITUTE(BB64,CHAR(160),""))),0)*IFERROR(VALUE(TRIM(SUBSTITUTE($AG64,CHAR(160),""))),0)),
TRUE,0
)
)</f>
        <v/>
      </c>
      <c r="BK64" s="93" t="str" cm="1">
        <f t="array" ref="BK64">IF($AG64="","",
_xlfn.IFS(
$BE64="Devis 1",
IF(ISBLANK(AS64),"",IFERROR(VALUE(TRIM(SUBSTITUTE(AS64,CHAR(160),""))),0)*IFERROR(VALUE(TRIM(SUBSTITUTE($AG64,CHAR(160),""))),0)),
$BE64="Devis 2",
IF(ISBLANK(AX64),"",IFERROR(VALUE(TRIM(SUBSTITUTE(AX64,CHAR(160),""))),0)*IFERROR(VALUE(TRIM(SUBSTITUTE($AG64,CHAR(160),""))),0)),
$BE64="Devis 3",
IF(ISBLANK(BC64),"",IFERROR(VALUE(TRIM(SUBSTITUTE(BC64,CHAR(160),""))),0)*IFERROR(VALUE(TRIM(SUBSTITUTE($AG64,CHAR(160),""))),0)),
TRUE,0
)
)</f>
        <v/>
      </c>
      <c r="BL64" s="93" t="str">
        <f t="shared" si="42"/>
        <v/>
      </c>
      <c r="BM64" s="83"/>
      <c r="BN64" s="43" t="str" cm="1">
        <f t="array" ref="BN64">IF(OR(BL64="",BI64="",BJ64="",BG64=""),"",
    _xlfn.IFS(
        (IFERROR(VALUE(TRIM(SUBSTITUTE(BL64,CHAR(160),""))),0)) &gt; (IFERROR(VALUE(TRIM(SUBSTITUTE(BI64,CHAR(160),""))),0)),
        "KO : Le montant retenu TTC est supérieur au montant raisonnable TTC. Merci de revoir la ligne de dépense ou plafonner son montant.",
        (IFERROR(VALUE(TRIM(SUBSTITUTE(BJ64,CHAR(160),""))),0)) &gt; (IFERROR(VALUE(TRIM(SUBSTITUTE(BG64,CHAR(160),""))),0)),
        "Attention : Le montant retenu HT est supérieur au montant HT raisonnable. Merci de revoir la ligne de dépense, plafonner son montant, ou justifier la reventillation HT / TVA.",
ROUND(IFERROR(VALUE(TRIM(SUBSTITUTE(BH64,CHAR(160),""))),0),2)&gt;
ROUND(IFERROR(VALUE(TRIM(SUBSTITUTE(BK64,CHAR(160),""))),0),2),
"Attention : Le montant TVA retenu est supérieur au montant TVA raisonnable. Merci de revoir la ligne de dépense, plafonner son montant, ou justifier la reventillation HT / TVA.",
ROUND(IFERROR(VALUE(TRIM(SUBSTITUTE(BJ64,CHAR(160),""))),0),2)&gt;
ROUND(IFERROR(VALUE(TRIM(SUBSTITUTE(MIN(P64,U64,Z64),CHAR(160),""))),0),2),
"Attention : Le devis retenu n'est pas le moins cher. Une justification de la part du porteur est nécessaire.",
ROUND(IFERROR(VALUE(TRIM(SUBSTITUTE(BJ64,CHAR(160),""))),0),2)=0,
"Attention : montant présenté entièrement écarté",
        (IFERROR(VALUE(TRIM(SUBSTITUTE(BL64,CHAR(160),""))),0))=0,
        "",
        (IFERROR(VALUE(TRIM(SUBSTITUTE(BI64,CHAR(160),""))),0))=(IFERROR(VALUE(TRIM(SUBSTITUTE(BL64,CHAR(160),""))),0)),
        "OK",
        (IFERROR(VALUE(TRIM(SUBSTITUTE(BI64,CHAR(160),""))),0))&gt;(IFERROR(VALUE(TRIM(SUBSTITUTE(BL64,CHAR(160),""))),0)),
        " OK : Montant instruit inférieur au montant raisonnable.",
        TRUE,
        ""
    )
)</f>
        <v/>
      </c>
      <c r="BO64" s="43" t="str" cm="1">
        <f t="array" ref="BO64">IF(OR(BL64="",AD64="",BJ64="",AB64="",BK64="",AC64=""),"",_xlfn.IFS(
ROUND(IFERROR(VALUE(TRIM(SUBSTITUTE(BL64,CHAR(160),""))),0),2)&gt;
ROUND(IFERROR(VALUE(TRIM(SUBSTITUTE(AD64,CHAR(160),""))),0),2),
"KO : Le montant retenu TTC est supérieur au montant présenté TTC. Merci de revoir la ligne de dépense ou plafonner son montant.",
ROUND(IFERROR(VALUE(TRIM(SUBSTITUTE(BJ64,CHAR(160),""))),0),2)&gt;
ROUND(IFERROR(VALUE(TRIM(SUBSTITUTE(AB64,CHAR(160),""))),0),2),
"Attention : Le montant retenu HT est supérieur au montant HT présenté. Merci de revoir la ligne de dépense, plafonner son montant, ou justifier la reventillation HT / TVA.",
ROUND(IFERROR(VALUE(TRIM(SUBSTITUTE(BK64,CHAR(160),""))),0),2)&gt;
ROUND(IFERROR(VALUE(TRIM(SUBSTITUTE(AC64,CHAR(160),""))),0),2),
"Attention : Le montant TVA retenu est supérieur au montant TVA présenté. Merci de revoir la ligne de dépense, plafonner son montant, ou justifier la reventillation HT / TVA.",
ROUND(IFERROR(VALUE(TRIM(SUBSTITUTE(AD64,CHAR(160),""))),0),2)=0,
"",
ROUND(IFERROR(VALUE(TRIM(SUBSTITUTE(BL64,CHAR(160),""))),0),2)=
ROUND(IFERROR(VALUE(TRIM(SUBSTITUTE(AD64,CHAR(160),""))),0),2),
"OK",
ROUND(IFERROR(VALUE(TRIM(SUBSTITUTE(BL64,CHAR(160),""))),0),2)=0,
"Attention : Montant présenté entièrement rejeté.",
ROUND(IFERROR(VALUE(TRIM(SUBSTITUTE(BL64,CHAR(160),""))),0),2)&lt;
ROUND(IFERROR(VALUE(TRIM(SUBSTITUTE(AD64,CHAR(160),""))),0),2),
"Attention : Montant présenté partiellement rejeté.",
TRUE,""
))</f>
        <v/>
      </c>
      <c r="BP64" s="92" t="str">
        <f t="shared" si="43"/>
        <v/>
      </c>
      <c r="BQ64" s="92" t="str">
        <f t="shared" si="44"/>
        <v/>
      </c>
      <c r="BR64" s="92" t="str">
        <f t="shared" si="45"/>
        <v/>
      </c>
    </row>
    <row r="65" spans="1:70" s="4" customFormat="1" ht="16">
      <c r="A65" s="82">
        <v>57</v>
      </c>
      <c r="B65" s="83"/>
      <c r="C65" s="84"/>
      <c r="D65" s="84"/>
      <c r="E65" s="83"/>
      <c r="F65" s="83"/>
      <c r="G65" s="83"/>
      <c r="H65" s="132"/>
      <c r="I65" s="727"/>
      <c r="J65" s="554"/>
      <c r="K65" s="735"/>
      <c r="L65" s="643"/>
      <c r="M65" s="554"/>
      <c r="N65" s="640"/>
      <c r="O65" s="641"/>
      <c r="P65" s="660" t="str">
        <f t="shared" si="9"/>
        <v/>
      </c>
      <c r="Q65" s="663"/>
      <c r="R65" s="554"/>
      <c r="S65" s="641"/>
      <c r="T65" s="641"/>
      <c r="U65" s="660" t="str">
        <f t="shared" si="10"/>
        <v/>
      </c>
      <c r="V65" s="680"/>
      <c r="W65" s="554"/>
      <c r="X65" s="641"/>
      <c r="Y65" s="641"/>
      <c r="Z65" s="721" t="str">
        <f t="shared" si="11"/>
        <v/>
      </c>
      <c r="AA65" s="87"/>
      <c r="AB65" s="88" t="str" cm="1">
        <f t="array" ref="AB65">IF((_xlfn.IFS(TRIM(SUBSTITUTE(AA65,CHAR(160),""))="Devis 1",IFERROR(VALUE(TRIM(SUBSTITUTE(N65,CHAR(160),""))),0),TRIM(SUBSTITUTE(AA65,CHAR(160),""))="Devis 2",IFERROR(VALUE(TRIM(SUBSTITUTE(S65,CHAR(160),""))),0),TRIM(SUBSTITUTE(AA65,CHAR(160),""))="Devis 3",IFERROR(VALUE(TRIM(SUBSTITUTE(X65,CHAR(160),""))),0),TRUE,0)*IFERROR(VALUE(TRIM(SUBSTITUTE(C65,CHAR(160),""))),0))=0,"",_xlfn.IFS(TRIM(SUBSTITUTE(AA65,CHAR(160),""))="Devis 1",IFERROR(VALUE(TRIM(SUBSTITUTE(N65,CHAR(160),""))),0),TRIM(SUBSTITUTE(AA65,CHAR(160),""))="Devis 2",IFERROR(VALUE(TRIM(SUBSTITUTE(S65,CHAR(160),""))),0),TRIM(SUBSTITUTE(AA65,CHAR(160),""))="Devis 3",IFERROR(VALUE(TRIM(SUBSTITUTE(X65,CHAR(160),""))),0),TRUE,0)*IFERROR(VALUE(TRIM(SUBSTITUTE(C65,CHAR(160),""))),0))</f>
        <v/>
      </c>
      <c r="AC65" s="89" t="str" cm="1">
        <f t="array" ref="AC65">IF(ROUND((_xlfn.IFS(TRIM(SUBSTITUTE(AA65,CHAR(160),""))="Devis 1",IFERROR(VALUE(TRIM(SUBSTITUTE(O65,CHAR(160),""))),0),TRIM(SUBSTITUTE(AA65,CHAR(160),""))="Devis 2",IFERROR(VALUE(TRIM(SUBSTITUTE(T65,CHAR(160),""))),0),TRIM(SUBSTITUTE(AA65,CHAR(160),""))="Devis 3",IFERROR(VALUE(TRIM(SUBSTITUTE(Y65,CHAR(160),""))),0),TRUE,0)*IFERROR(VALUE(TRIM(SUBSTITUTE(C65,CHAR(160),""))),0)),2)=0,IF(AB65&lt;&gt;"",0,""),ROUND((_xlfn.IFS(TRIM(SUBSTITUTE(AA65,CHAR(160),""))="Devis 1",IFERROR(VALUE(TRIM(SUBSTITUTE(O65,CHAR(160),""))),0),TRIM(SUBSTITUTE(AA65,CHAR(160),""))="Devis 2",IFERROR(VALUE(TRIM(SUBSTITUTE(T65,CHAR(160),""))),0),TRIM(SUBSTITUTE(AA65,CHAR(160),""))="Devis 3",IFERROR(VALUE(TRIM(SUBSTITUTE(Y65,CHAR(160),""))),0),TRUE,0)*IFERROR(VALUE(TRIM(SUBSTITUTE(C65,CHAR(160),""))),0)),2))</f>
        <v/>
      </c>
      <c r="AD65" s="90" t="str">
        <f t="shared" si="12"/>
        <v/>
      </c>
      <c r="AE65" s="91"/>
      <c r="AF65" s="148" t="str">
        <f t="shared" si="13"/>
        <v/>
      </c>
      <c r="AG65" s="148" t="str">
        <f t="shared" si="14"/>
        <v/>
      </c>
      <c r="AH65" s="148" t="str">
        <f t="shared" si="15"/>
        <v/>
      </c>
      <c r="AI65" s="148" t="str">
        <f t="shared" si="16"/>
        <v/>
      </c>
      <c r="AJ65" s="148" t="str">
        <f t="shared" si="17"/>
        <v/>
      </c>
      <c r="AK65" s="148" t="str">
        <f t="shared" si="18"/>
        <v/>
      </c>
      <c r="AL65" s="148" t="str">
        <f t="shared" si="19"/>
        <v/>
      </c>
      <c r="AM65" s="148" t="str">
        <f t="shared" si="20"/>
        <v/>
      </c>
      <c r="AN65" s="729" t="str">
        <f t="shared" si="21"/>
        <v/>
      </c>
      <c r="AO65" s="569" t="str">
        <f t="shared" si="22"/>
        <v/>
      </c>
      <c r="AP65" s="564" t="str">
        <f t="shared" si="23"/>
        <v/>
      </c>
      <c r="AQ65" s="555" t="str">
        <f t="shared" si="24"/>
        <v/>
      </c>
      <c r="AR65" s="555" t="str">
        <f t="shared" si="25"/>
        <v/>
      </c>
      <c r="AS65" s="593" t="str">
        <f t="shared" si="26"/>
        <v/>
      </c>
      <c r="AT65" s="660" t="str">
        <f t="shared" si="27"/>
        <v/>
      </c>
      <c r="AU65" s="671" t="str">
        <f t="shared" si="28"/>
        <v/>
      </c>
      <c r="AV65" s="593" t="str">
        <f t="shared" si="29"/>
        <v/>
      </c>
      <c r="AW65" s="593" t="str">
        <f t="shared" si="30"/>
        <v/>
      </c>
      <c r="AX65" s="593" t="str">
        <f t="shared" si="31"/>
        <v/>
      </c>
      <c r="AY65" s="764" t="str">
        <f t="shared" si="32"/>
        <v/>
      </c>
      <c r="AZ65" s="693" t="str">
        <f t="shared" si="33"/>
        <v/>
      </c>
      <c r="BA65" s="593" t="str">
        <f t="shared" si="34"/>
        <v/>
      </c>
      <c r="BB65" s="593" t="str">
        <f t="shared" si="35"/>
        <v/>
      </c>
      <c r="BC65" s="593" t="str">
        <f t="shared" si="36"/>
        <v/>
      </c>
      <c r="BD65" s="694" t="str">
        <f t="shared" si="37"/>
        <v/>
      </c>
      <c r="BE65" s="558" t="str">
        <f t="shared" si="38"/>
        <v/>
      </c>
      <c r="BF65" s="83"/>
      <c r="BG65" s="92" t="str">
        <f t="shared" si="39"/>
        <v/>
      </c>
      <c r="BH65" s="92" t="str">
        <f t="shared" si="40"/>
        <v/>
      </c>
      <c r="BI65" s="93" t="str">
        <f t="shared" si="41"/>
        <v/>
      </c>
      <c r="BJ65" s="93" t="str" cm="1">
        <f t="array" ref="BJ65">IF($AG65="","",
_xlfn.IFS(
$BE65="Devis 1",
IF(ISBLANK(AR65),"",IFERROR(VALUE(TRIM(SUBSTITUTE(AR65,CHAR(160),""))),0)*IFERROR(VALUE(TRIM(SUBSTITUTE($AG65,CHAR(160),""))),0)),
$BE65="Devis 2",
IF(ISBLANK(AW65),"",IFERROR(VALUE(TRIM(SUBSTITUTE(AW65,CHAR(160),""))),0)*IFERROR(VALUE(TRIM(SUBSTITUTE($AG65,CHAR(160),""))),0)),
$BE65="Devis 3",
IF(ISBLANK(BB65),"",IFERROR(VALUE(TRIM(SUBSTITUTE(BB65,CHAR(160),""))),0)*IFERROR(VALUE(TRIM(SUBSTITUTE($AG65,CHAR(160),""))),0)),
TRUE,0
)
)</f>
        <v/>
      </c>
      <c r="BK65" s="93" t="str" cm="1">
        <f t="array" ref="BK65">IF($AG65="","",
_xlfn.IFS(
$BE65="Devis 1",
IF(ISBLANK(AS65),"",IFERROR(VALUE(TRIM(SUBSTITUTE(AS65,CHAR(160),""))),0)*IFERROR(VALUE(TRIM(SUBSTITUTE($AG65,CHAR(160),""))),0)),
$BE65="Devis 2",
IF(ISBLANK(AX65),"",IFERROR(VALUE(TRIM(SUBSTITUTE(AX65,CHAR(160),""))),0)*IFERROR(VALUE(TRIM(SUBSTITUTE($AG65,CHAR(160),""))),0)),
$BE65="Devis 3",
IF(ISBLANK(BC65),"",IFERROR(VALUE(TRIM(SUBSTITUTE(BC65,CHAR(160),""))),0)*IFERROR(VALUE(TRIM(SUBSTITUTE($AG65,CHAR(160),""))),0)),
TRUE,0
)
)</f>
        <v/>
      </c>
      <c r="BL65" s="93" t="str">
        <f t="shared" si="42"/>
        <v/>
      </c>
      <c r="BM65" s="83"/>
      <c r="BN65" s="43" t="str" cm="1">
        <f t="array" ref="BN65">IF(OR(BL65="",BI65="",BJ65="",BG65=""),"",
    _xlfn.IFS(
        (IFERROR(VALUE(TRIM(SUBSTITUTE(BL65,CHAR(160),""))),0)) &gt; (IFERROR(VALUE(TRIM(SUBSTITUTE(BI65,CHAR(160),""))),0)),
        "KO : Le montant retenu TTC est supérieur au montant raisonnable TTC. Merci de revoir la ligne de dépense ou plafonner son montant.",
        (IFERROR(VALUE(TRIM(SUBSTITUTE(BJ65,CHAR(160),""))),0)) &gt; (IFERROR(VALUE(TRIM(SUBSTITUTE(BG65,CHAR(160),""))),0)),
        "Attention : Le montant retenu HT est supérieur au montant HT raisonnable. Merci de revoir la ligne de dépense, plafonner son montant, ou justifier la reventillation HT / TVA.",
ROUND(IFERROR(VALUE(TRIM(SUBSTITUTE(BH65,CHAR(160),""))),0),2)&gt;
ROUND(IFERROR(VALUE(TRIM(SUBSTITUTE(BK65,CHAR(160),""))),0),2),
"Attention : Le montant TVA retenu est supérieur au montant TVA raisonnable. Merci de revoir la ligne de dépense, plafonner son montant, ou justifier la reventillation HT / TVA.",
ROUND(IFERROR(VALUE(TRIM(SUBSTITUTE(BJ65,CHAR(160),""))),0),2)&gt;
ROUND(IFERROR(VALUE(TRIM(SUBSTITUTE(MIN(P65,U65,Z65),CHAR(160),""))),0),2),
"Attention : Le devis retenu n'est pas le moins cher. Une justification de la part du porteur est nécessaire.",
ROUND(IFERROR(VALUE(TRIM(SUBSTITUTE(BJ65,CHAR(160),""))),0),2)=0,
"Attention : montant présenté entièrement écarté",
        (IFERROR(VALUE(TRIM(SUBSTITUTE(BL65,CHAR(160),""))),0))=0,
        "",
        (IFERROR(VALUE(TRIM(SUBSTITUTE(BI65,CHAR(160),""))),0))=(IFERROR(VALUE(TRIM(SUBSTITUTE(BL65,CHAR(160),""))),0)),
        "OK",
        (IFERROR(VALUE(TRIM(SUBSTITUTE(BI65,CHAR(160),""))),0))&gt;(IFERROR(VALUE(TRIM(SUBSTITUTE(BL65,CHAR(160),""))),0)),
        " OK : Montant instruit inférieur au montant raisonnable.",
        TRUE,
        ""
    )
)</f>
        <v/>
      </c>
      <c r="BO65" s="43" t="str" cm="1">
        <f t="array" ref="BO65">IF(OR(BL65="",AD65="",BJ65="",AB65="",BK65="",AC65=""),"",_xlfn.IFS(
ROUND(IFERROR(VALUE(TRIM(SUBSTITUTE(BL65,CHAR(160),""))),0),2)&gt;
ROUND(IFERROR(VALUE(TRIM(SUBSTITUTE(AD65,CHAR(160),""))),0),2),
"KO : Le montant retenu TTC est supérieur au montant présenté TTC. Merci de revoir la ligne de dépense ou plafonner son montant.",
ROUND(IFERROR(VALUE(TRIM(SUBSTITUTE(BJ65,CHAR(160),""))),0),2)&gt;
ROUND(IFERROR(VALUE(TRIM(SUBSTITUTE(AB65,CHAR(160),""))),0),2),
"Attention : Le montant retenu HT est supérieur au montant HT présenté. Merci de revoir la ligne de dépense, plafonner son montant, ou justifier la reventillation HT / TVA.",
ROUND(IFERROR(VALUE(TRIM(SUBSTITUTE(BK65,CHAR(160),""))),0),2)&gt;
ROUND(IFERROR(VALUE(TRIM(SUBSTITUTE(AC65,CHAR(160),""))),0),2),
"Attention : Le montant TVA retenu est supérieur au montant TVA présenté. Merci de revoir la ligne de dépense, plafonner son montant, ou justifier la reventillation HT / TVA.",
ROUND(IFERROR(VALUE(TRIM(SUBSTITUTE(AD65,CHAR(160),""))),0),2)=0,
"",
ROUND(IFERROR(VALUE(TRIM(SUBSTITUTE(BL65,CHAR(160),""))),0),2)=
ROUND(IFERROR(VALUE(TRIM(SUBSTITUTE(AD65,CHAR(160),""))),0),2),
"OK",
ROUND(IFERROR(VALUE(TRIM(SUBSTITUTE(BL65,CHAR(160),""))),0),2)=0,
"Attention : Montant présenté entièrement rejeté.",
ROUND(IFERROR(VALUE(TRIM(SUBSTITUTE(BL65,CHAR(160),""))),0),2)&lt;
ROUND(IFERROR(VALUE(TRIM(SUBSTITUTE(AD65,CHAR(160),""))),0),2),
"Attention : Montant présenté partiellement rejeté.",
TRUE,""
))</f>
        <v/>
      </c>
      <c r="BP65" s="92" t="str">
        <f t="shared" si="43"/>
        <v/>
      </c>
      <c r="BQ65" s="92" t="str">
        <f t="shared" si="44"/>
        <v/>
      </c>
      <c r="BR65" s="92" t="str">
        <f t="shared" si="45"/>
        <v/>
      </c>
    </row>
    <row r="66" spans="1:70" s="4" customFormat="1" ht="16">
      <c r="A66" s="82">
        <v>58</v>
      </c>
      <c r="B66" s="83"/>
      <c r="C66" s="84"/>
      <c r="D66" s="84"/>
      <c r="E66" s="83"/>
      <c r="F66" s="83"/>
      <c r="G66" s="83"/>
      <c r="H66" s="132"/>
      <c r="I66" s="727"/>
      <c r="J66" s="554"/>
      <c r="K66" s="735"/>
      <c r="L66" s="643"/>
      <c r="M66" s="554"/>
      <c r="N66" s="640"/>
      <c r="O66" s="641"/>
      <c r="P66" s="660" t="str">
        <f t="shared" si="9"/>
        <v/>
      </c>
      <c r="Q66" s="663"/>
      <c r="R66" s="554"/>
      <c r="S66" s="641"/>
      <c r="T66" s="641"/>
      <c r="U66" s="660" t="str">
        <f t="shared" si="10"/>
        <v/>
      </c>
      <c r="V66" s="680"/>
      <c r="W66" s="554"/>
      <c r="X66" s="641"/>
      <c r="Y66" s="641"/>
      <c r="Z66" s="721" t="str">
        <f t="shared" si="11"/>
        <v/>
      </c>
      <c r="AA66" s="87"/>
      <c r="AB66" s="88" t="str" cm="1">
        <f t="array" ref="AB66">IF((_xlfn.IFS(TRIM(SUBSTITUTE(AA66,CHAR(160),""))="Devis 1",IFERROR(VALUE(TRIM(SUBSTITUTE(N66,CHAR(160),""))),0),TRIM(SUBSTITUTE(AA66,CHAR(160),""))="Devis 2",IFERROR(VALUE(TRIM(SUBSTITUTE(S66,CHAR(160),""))),0),TRIM(SUBSTITUTE(AA66,CHAR(160),""))="Devis 3",IFERROR(VALUE(TRIM(SUBSTITUTE(X66,CHAR(160),""))),0),TRUE,0)*IFERROR(VALUE(TRIM(SUBSTITUTE(C66,CHAR(160),""))),0))=0,"",_xlfn.IFS(TRIM(SUBSTITUTE(AA66,CHAR(160),""))="Devis 1",IFERROR(VALUE(TRIM(SUBSTITUTE(N66,CHAR(160),""))),0),TRIM(SUBSTITUTE(AA66,CHAR(160),""))="Devis 2",IFERROR(VALUE(TRIM(SUBSTITUTE(S66,CHAR(160),""))),0),TRIM(SUBSTITUTE(AA66,CHAR(160),""))="Devis 3",IFERROR(VALUE(TRIM(SUBSTITUTE(X66,CHAR(160),""))),0),TRUE,0)*IFERROR(VALUE(TRIM(SUBSTITUTE(C66,CHAR(160),""))),0))</f>
        <v/>
      </c>
      <c r="AC66" s="89" t="str" cm="1">
        <f t="array" ref="AC66">IF(ROUND((_xlfn.IFS(TRIM(SUBSTITUTE(AA66,CHAR(160),""))="Devis 1",IFERROR(VALUE(TRIM(SUBSTITUTE(O66,CHAR(160),""))),0),TRIM(SUBSTITUTE(AA66,CHAR(160),""))="Devis 2",IFERROR(VALUE(TRIM(SUBSTITUTE(T66,CHAR(160),""))),0),TRIM(SUBSTITUTE(AA66,CHAR(160),""))="Devis 3",IFERROR(VALUE(TRIM(SUBSTITUTE(Y66,CHAR(160),""))),0),TRUE,0)*IFERROR(VALUE(TRIM(SUBSTITUTE(C66,CHAR(160),""))),0)),2)=0,IF(AB66&lt;&gt;"",0,""),ROUND((_xlfn.IFS(TRIM(SUBSTITUTE(AA66,CHAR(160),""))="Devis 1",IFERROR(VALUE(TRIM(SUBSTITUTE(O66,CHAR(160),""))),0),TRIM(SUBSTITUTE(AA66,CHAR(160),""))="Devis 2",IFERROR(VALUE(TRIM(SUBSTITUTE(T66,CHAR(160),""))),0),TRIM(SUBSTITUTE(AA66,CHAR(160),""))="Devis 3",IFERROR(VALUE(TRIM(SUBSTITUTE(Y66,CHAR(160),""))),0),TRUE,0)*IFERROR(VALUE(TRIM(SUBSTITUTE(C66,CHAR(160),""))),0)),2))</f>
        <v/>
      </c>
      <c r="AD66" s="90" t="str">
        <f t="shared" si="12"/>
        <v/>
      </c>
      <c r="AE66" s="91"/>
      <c r="AF66" s="148" t="str">
        <f t="shared" si="13"/>
        <v/>
      </c>
      <c r="AG66" s="148" t="str">
        <f t="shared" si="14"/>
        <v/>
      </c>
      <c r="AH66" s="148" t="str">
        <f t="shared" si="15"/>
        <v/>
      </c>
      <c r="AI66" s="148" t="str">
        <f t="shared" si="16"/>
        <v/>
      </c>
      <c r="AJ66" s="148" t="str">
        <f t="shared" si="17"/>
        <v/>
      </c>
      <c r="AK66" s="148" t="str">
        <f t="shared" si="18"/>
        <v/>
      </c>
      <c r="AL66" s="148" t="str">
        <f t="shared" si="19"/>
        <v/>
      </c>
      <c r="AM66" s="148" t="str">
        <f t="shared" si="20"/>
        <v/>
      </c>
      <c r="AN66" s="729" t="str">
        <f t="shared" si="21"/>
        <v/>
      </c>
      <c r="AO66" s="569" t="str">
        <f t="shared" si="22"/>
        <v/>
      </c>
      <c r="AP66" s="564" t="str">
        <f t="shared" si="23"/>
        <v/>
      </c>
      <c r="AQ66" s="555" t="str">
        <f t="shared" si="24"/>
        <v/>
      </c>
      <c r="AR66" s="555" t="str">
        <f t="shared" si="25"/>
        <v/>
      </c>
      <c r="AS66" s="593" t="str">
        <f t="shared" si="26"/>
        <v/>
      </c>
      <c r="AT66" s="660" t="str">
        <f t="shared" si="27"/>
        <v/>
      </c>
      <c r="AU66" s="671" t="str">
        <f t="shared" si="28"/>
        <v/>
      </c>
      <c r="AV66" s="593" t="str">
        <f t="shared" si="29"/>
        <v/>
      </c>
      <c r="AW66" s="593" t="str">
        <f t="shared" si="30"/>
        <v/>
      </c>
      <c r="AX66" s="593" t="str">
        <f t="shared" si="31"/>
        <v/>
      </c>
      <c r="AY66" s="764" t="str">
        <f t="shared" si="32"/>
        <v/>
      </c>
      <c r="AZ66" s="693" t="str">
        <f t="shared" si="33"/>
        <v/>
      </c>
      <c r="BA66" s="593" t="str">
        <f t="shared" si="34"/>
        <v/>
      </c>
      <c r="BB66" s="593" t="str">
        <f t="shared" si="35"/>
        <v/>
      </c>
      <c r="BC66" s="593" t="str">
        <f t="shared" si="36"/>
        <v/>
      </c>
      <c r="BD66" s="694" t="str">
        <f t="shared" si="37"/>
        <v/>
      </c>
      <c r="BE66" s="558" t="str">
        <f t="shared" si="38"/>
        <v/>
      </c>
      <c r="BF66" s="83"/>
      <c r="BG66" s="92" t="str">
        <f t="shared" si="39"/>
        <v/>
      </c>
      <c r="BH66" s="92" t="str">
        <f t="shared" si="40"/>
        <v/>
      </c>
      <c r="BI66" s="93" t="str">
        <f t="shared" si="41"/>
        <v/>
      </c>
      <c r="BJ66" s="93" t="str" cm="1">
        <f t="array" ref="BJ66">IF($AG66="","",
_xlfn.IFS(
$BE66="Devis 1",
IF(ISBLANK(AR66),"",IFERROR(VALUE(TRIM(SUBSTITUTE(AR66,CHAR(160),""))),0)*IFERROR(VALUE(TRIM(SUBSTITUTE($AG66,CHAR(160),""))),0)),
$BE66="Devis 2",
IF(ISBLANK(AW66),"",IFERROR(VALUE(TRIM(SUBSTITUTE(AW66,CHAR(160),""))),0)*IFERROR(VALUE(TRIM(SUBSTITUTE($AG66,CHAR(160),""))),0)),
$BE66="Devis 3",
IF(ISBLANK(BB66),"",IFERROR(VALUE(TRIM(SUBSTITUTE(BB66,CHAR(160),""))),0)*IFERROR(VALUE(TRIM(SUBSTITUTE($AG66,CHAR(160),""))),0)),
TRUE,0
)
)</f>
        <v/>
      </c>
      <c r="BK66" s="93" t="str" cm="1">
        <f t="array" ref="BK66">IF($AG66="","",
_xlfn.IFS(
$BE66="Devis 1",
IF(ISBLANK(AS66),"",IFERROR(VALUE(TRIM(SUBSTITUTE(AS66,CHAR(160),""))),0)*IFERROR(VALUE(TRIM(SUBSTITUTE($AG66,CHAR(160),""))),0)),
$BE66="Devis 2",
IF(ISBLANK(AX66),"",IFERROR(VALUE(TRIM(SUBSTITUTE(AX66,CHAR(160),""))),0)*IFERROR(VALUE(TRIM(SUBSTITUTE($AG66,CHAR(160),""))),0)),
$BE66="Devis 3",
IF(ISBLANK(BC66),"",IFERROR(VALUE(TRIM(SUBSTITUTE(BC66,CHAR(160),""))),0)*IFERROR(VALUE(TRIM(SUBSTITUTE($AG66,CHAR(160),""))),0)),
TRUE,0
)
)</f>
        <v/>
      </c>
      <c r="BL66" s="93" t="str">
        <f t="shared" si="42"/>
        <v/>
      </c>
      <c r="BM66" s="83"/>
      <c r="BN66" s="43" t="str" cm="1">
        <f t="array" ref="BN66">IF(OR(BL66="",BI66="",BJ66="",BG66=""),"",
    _xlfn.IFS(
        (IFERROR(VALUE(TRIM(SUBSTITUTE(BL66,CHAR(160),""))),0)) &gt; (IFERROR(VALUE(TRIM(SUBSTITUTE(BI66,CHAR(160),""))),0)),
        "KO : Le montant retenu TTC est supérieur au montant raisonnable TTC. Merci de revoir la ligne de dépense ou plafonner son montant.",
        (IFERROR(VALUE(TRIM(SUBSTITUTE(BJ66,CHAR(160),""))),0)) &gt; (IFERROR(VALUE(TRIM(SUBSTITUTE(BG66,CHAR(160),""))),0)),
        "Attention : Le montant retenu HT est supérieur au montant HT raisonnable. Merci de revoir la ligne de dépense, plafonner son montant, ou justifier la reventillation HT / TVA.",
ROUND(IFERROR(VALUE(TRIM(SUBSTITUTE(BH66,CHAR(160),""))),0),2)&gt;
ROUND(IFERROR(VALUE(TRIM(SUBSTITUTE(BK66,CHAR(160),""))),0),2),
"Attention : Le montant TVA retenu est supérieur au montant TVA raisonnable. Merci de revoir la ligne de dépense, plafonner son montant, ou justifier la reventillation HT / TVA.",
ROUND(IFERROR(VALUE(TRIM(SUBSTITUTE(BJ66,CHAR(160),""))),0),2)&gt;
ROUND(IFERROR(VALUE(TRIM(SUBSTITUTE(MIN(P66,U66,Z66),CHAR(160),""))),0),2),
"Attention : Le devis retenu n'est pas le moins cher. Une justification de la part du porteur est nécessaire.",
ROUND(IFERROR(VALUE(TRIM(SUBSTITUTE(BJ66,CHAR(160),""))),0),2)=0,
"Attention : montant présenté entièrement écarté",
        (IFERROR(VALUE(TRIM(SUBSTITUTE(BL66,CHAR(160),""))),0))=0,
        "",
        (IFERROR(VALUE(TRIM(SUBSTITUTE(BI66,CHAR(160),""))),0))=(IFERROR(VALUE(TRIM(SUBSTITUTE(BL66,CHAR(160),""))),0)),
        "OK",
        (IFERROR(VALUE(TRIM(SUBSTITUTE(BI66,CHAR(160),""))),0))&gt;(IFERROR(VALUE(TRIM(SUBSTITUTE(BL66,CHAR(160),""))),0)),
        " OK : Montant instruit inférieur au montant raisonnable.",
        TRUE,
        ""
    )
)</f>
        <v/>
      </c>
      <c r="BO66" s="43" t="str" cm="1">
        <f t="array" ref="BO66">IF(OR(BL66="",AD66="",BJ66="",AB66="",BK66="",AC66=""),"",_xlfn.IFS(
ROUND(IFERROR(VALUE(TRIM(SUBSTITUTE(BL66,CHAR(160),""))),0),2)&gt;
ROUND(IFERROR(VALUE(TRIM(SUBSTITUTE(AD66,CHAR(160),""))),0),2),
"KO : Le montant retenu TTC est supérieur au montant présenté TTC. Merci de revoir la ligne de dépense ou plafonner son montant.",
ROUND(IFERROR(VALUE(TRIM(SUBSTITUTE(BJ66,CHAR(160),""))),0),2)&gt;
ROUND(IFERROR(VALUE(TRIM(SUBSTITUTE(AB66,CHAR(160),""))),0),2),
"Attention : Le montant retenu HT est supérieur au montant HT présenté. Merci de revoir la ligne de dépense, plafonner son montant, ou justifier la reventillation HT / TVA.",
ROUND(IFERROR(VALUE(TRIM(SUBSTITUTE(BK66,CHAR(160),""))),0),2)&gt;
ROUND(IFERROR(VALUE(TRIM(SUBSTITUTE(AC66,CHAR(160),""))),0),2),
"Attention : Le montant TVA retenu est supérieur au montant TVA présenté. Merci de revoir la ligne de dépense, plafonner son montant, ou justifier la reventillation HT / TVA.",
ROUND(IFERROR(VALUE(TRIM(SUBSTITUTE(AD66,CHAR(160),""))),0),2)=0,
"",
ROUND(IFERROR(VALUE(TRIM(SUBSTITUTE(BL66,CHAR(160),""))),0),2)=
ROUND(IFERROR(VALUE(TRIM(SUBSTITUTE(AD66,CHAR(160),""))),0),2),
"OK",
ROUND(IFERROR(VALUE(TRIM(SUBSTITUTE(BL66,CHAR(160),""))),0),2)=0,
"Attention : Montant présenté entièrement rejeté.",
ROUND(IFERROR(VALUE(TRIM(SUBSTITUTE(BL66,CHAR(160),""))),0),2)&lt;
ROUND(IFERROR(VALUE(TRIM(SUBSTITUTE(AD66,CHAR(160),""))),0),2),
"Attention : Montant présenté partiellement rejeté.",
TRUE,""
))</f>
        <v/>
      </c>
      <c r="BP66" s="92" t="str">
        <f t="shared" si="43"/>
        <v/>
      </c>
      <c r="BQ66" s="92" t="str">
        <f t="shared" si="44"/>
        <v/>
      </c>
      <c r="BR66" s="92" t="str">
        <f t="shared" si="45"/>
        <v/>
      </c>
    </row>
    <row r="67" spans="1:70" s="4" customFormat="1" ht="16">
      <c r="A67" s="82">
        <v>59</v>
      </c>
      <c r="B67" s="83"/>
      <c r="C67" s="84"/>
      <c r="D67" s="84"/>
      <c r="E67" s="83"/>
      <c r="F67" s="83"/>
      <c r="G67" s="83"/>
      <c r="H67" s="132"/>
      <c r="I67" s="727"/>
      <c r="J67" s="554"/>
      <c r="K67" s="735"/>
      <c r="L67" s="643"/>
      <c r="M67" s="554"/>
      <c r="N67" s="640"/>
      <c r="O67" s="641"/>
      <c r="P67" s="660" t="str">
        <f t="shared" si="9"/>
        <v/>
      </c>
      <c r="Q67" s="663"/>
      <c r="R67" s="554"/>
      <c r="S67" s="641"/>
      <c r="T67" s="641"/>
      <c r="U67" s="660" t="str">
        <f t="shared" si="10"/>
        <v/>
      </c>
      <c r="V67" s="680"/>
      <c r="W67" s="554"/>
      <c r="X67" s="641"/>
      <c r="Y67" s="641"/>
      <c r="Z67" s="721" t="str">
        <f t="shared" si="11"/>
        <v/>
      </c>
      <c r="AA67" s="87"/>
      <c r="AB67" s="88" t="str" cm="1">
        <f t="array" ref="AB67">IF((_xlfn.IFS(TRIM(SUBSTITUTE(AA67,CHAR(160),""))="Devis 1",IFERROR(VALUE(TRIM(SUBSTITUTE(N67,CHAR(160),""))),0),TRIM(SUBSTITUTE(AA67,CHAR(160),""))="Devis 2",IFERROR(VALUE(TRIM(SUBSTITUTE(S67,CHAR(160),""))),0),TRIM(SUBSTITUTE(AA67,CHAR(160),""))="Devis 3",IFERROR(VALUE(TRIM(SUBSTITUTE(X67,CHAR(160),""))),0),TRUE,0)*IFERROR(VALUE(TRIM(SUBSTITUTE(C67,CHAR(160),""))),0))=0,"",_xlfn.IFS(TRIM(SUBSTITUTE(AA67,CHAR(160),""))="Devis 1",IFERROR(VALUE(TRIM(SUBSTITUTE(N67,CHAR(160),""))),0),TRIM(SUBSTITUTE(AA67,CHAR(160),""))="Devis 2",IFERROR(VALUE(TRIM(SUBSTITUTE(S67,CHAR(160),""))),0),TRIM(SUBSTITUTE(AA67,CHAR(160),""))="Devis 3",IFERROR(VALUE(TRIM(SUBSTITUTE(X67,CHAR(160),""))),0),TRUE,0)*IFERROR(VALUE(TRIM(SUBSTITUTE(C67,CHAR(160),""))),0))</f>
        <v/>
      </c>
      <c r="AC67" s="89" t="str" cm="1">
        <f t="array" ref="AC67">IF(ROUND((_xlfn.IFS(TRIM(SUBSTITUTE(AA67,CHAR(160),""))="Devis 1",IFERROR(VALUE(TRIM(SUBSTITUTE(O67,CHAR(160),""))),0),TRIM(SUBSTITUTE(AA67,CHAR(160),""))="Devis 2",IFERROR(VALUE(TRIM(SUBSTITUTE(T67,CHAR(160),""))),0),TRIM(SUBSTITUTE(AA67,CHAR(160),""))="Devis 3",IFERROR(VALUE(TRIM(SUBSTITUTE(Y67,CHAR(160),""))),0),TRUE,0)*IFERROR(VALUE(TRIM(SUBSTITUTE(C67,CHAR(160),""))),0)),2)=0,IF(AB67&lt;&gt;"",0,""),ROUND((_xlfn.IFS(TRIM(SUBSTITUTE(AA67,CHAR(160),""))="Devis 1",IFERROR(VALUE(TRIM(SUBSTITUTE(O67,CHAR(160),""))),0),TRIM(SUBSTITUTE(AA67,CHAR(160),""))="Devis 2",IFERROR(VALUE(TRIM(SUBSTITUTE(T67,CHAR(160),""))),0),TRIM(SUBSTITUTE(AA67,CHAR(160),""))="Devis 3",IFERROR(VALUE(TRIM(SUBSTITUTE(Y67,CHAR(160),""))),0),TRUE,0)*IFERROR(VALUE(TRIM(SUBSTITUTE(C67,CHAR(160),""))),0)),2))</f>
        <v/>
      </c>
      <c r="AD67" s="90" t="str">
        <f t="shared" si="12"/>
        <v/>
      </c>
      <c r="AE67" s="91"/>
      <c r="AF67" s="148" t="str">
        <f t="shared" si="13"/>
        <v/>
      </c>
      <c r="AG67" s="148" t="str">
        <f t="shared" si="14"/>
        <v/>
      </c>
      <c r="AH67" s="148" t="str">
        <f t="shared" si="15"/>
        <v/>
      </c>
      <c r="AI67" s="148" t="str">
        <f t="shared" si="16"/>
        <v/>
      </c>
      <c r="AJ67" s="148" t="str">
        <f t="shared" si="17"/>
        <v/>
      </c>
      <c r="AK67" s="148" t="str">
        <f t="shared" si="18"/>
        <v/>
      </c>
      <c r="AL67" s="148" t="str">
        <f t="shared" si="19"/>
        <v/>
      </c>
      <c r="AM67" s="148" t="str">
        <f t="shared" si="20"/>
        <v/>
      </c>
      <c r="AN67" s="729" t="str">
        <f t="shared" si="21"/>
        <v/>
      </c>
      <c r="AO67" s="569" t="str">
        <f t="shared" si="22"/>
        <v/>
      </c>
      <c r="AP67" s="564" t="str">
        <f t="shared" si="23"/>
        <v/>
      </c>
      <c r="AQ67" s="555" t="str">
        <f t="shared" si="24"/>
        <v/>
      </c>
      <c r="AR67" s="555" t="str">
        <f t="shared" si="25"/>
        <v/>
      </c>
      <c r="AS67" s="593" t="str">
        <f t="shared" si="26"/>
        <v/>
      </c>
      <c r="AT67" s="660" t="str">
        <f t="shared" si="27"/>
        <v/>
      </c>
      <c r="AU67" s="671" t="str">
        <f t="shared" si="28"/>
        <v/>
      </c>
      <c r="AV67" s="593" t="str">
        <f t="shared" si="29"/>
        <v/>
      </c>
      <c r="AW67" s="593" t="str">
        <f t="shared" si="30"/>
        <v/>
      </c>
      <c r="AX67" s="593" t="str">
        <f t="shared" si="31"/>
        <v/>
      </c>
      <c r="AY67" s="764" t="str">
        <f t="shared" si="32"/>
        <v/>
      </c>
      <c r="AZ67" s="693" t="str">
        <f t="shared" si="33"/>
        <v/>
      </c>
      <c r="BA67" s="593" t="str">
        <f t="shared" si="34"/>
        <v/>
      </c>
      <c r="BB67" s="593" t="str">
        <f t="shared" si="35"/>
        <v/>
      </c>
      <c r="BC67" s="593" t="str">
        <f t="shared" si="36"/>
        <v/>
      </c>
      <c r="BD67" s="694" t="str">
        <f t="shared" si="37"/>
        <v/>
      </c>
      <c r="BE67" s="558" t="str">
        <f t="shared" si="38"/>
        <v/>
      </c>
      <c r="BF67" s="83"/>
      <c r="BG67" s="92" t="str">
        <f t="shared" si="39"/>
        <v/>
      </c>
      <c r="BH67" s="92" t="str">
        <f t="shared" si="40"/>
        <v/>
      </c>
      <c r="BI67" s="93" t="str">
        <f t="shared" si="41"/>
        <v/>
      </c>
      <c r="BJ67" s="93" t="str" cm="1">
        <f t="array" ref="BJ67">IF($AG67="","",
_xlfn.IFS(
$BE67="Devis 1",
IF(ISBLANK(AR67),"",IFERROR(VALUE(TRIM(SUBSTITUTE(AR67,CHAR(160),""))),0)*IFERROR(VALUE(TRIM(SUBSTITUTE($AG67,CHAR(160),""))),0)),
$BE67="Devis 2",
IF(ISBLANK(AW67),"",IFERROR(VALUE(TRIM(SUBSTITUTE(AW67,CHAR(160),""))),0)*IFERROR(VALUE(TRIM(SUBSTITUTE($AG67,CHAR(160),""))),0)),
$BE67="Devis 3",
IF(ISBLANK(BB67),"",IFERROR(VALUE(TRIM(SUBSTITUTE(BB67,CHAR(160),""))),0)*IFERROR(VALUE(TRIM(SUBSTITUTE($AG67,CHAR(160),""))),0)),
TRUE,0
)
)</f>
        <v/>
      </c>
      <c r="BK67" s="93" t="str" cm="1">
        <f t="array" ref="BK67">IF($AG67="","",
_xlfn.IFS(
$BE67="Devis 1",
IF(ISBLANK(AS67),"",IFERROR(VALUE(TRIM(SUBSTITUTE(AS67,CHAR(160),""))),0)*IFERROR(VALUE(TRIM(SUBSTITUTE($AG67,CHAR(160),""))),0)),
$BE67="Devis 2",
IF(ISBLANK(AX67),"",IFERROR(VALUE(TRIM(SUBSTITUTE(AX67,CHAR(160),""))),0)*IFERROR(VALUE(TRIM(SUBSTITUTE($AG67,CHAR(160),""))),0)),
$BE67="Devis 3",
IF(ISBLANK(BC67),"",IFERROR(VALUE(TRIM(SUBSTITUTE(BC67,CHAR(160),""))),0)*IFERROR(VALUE(TRIM(SUBSTITUTE($AG67,CHAR(160),""))),0)),
TRUE,0
)
)</f>
        <v/>
      </c>
      <c r="BL67" s="93" t="str">
        <f t="shared" si="42"/>
        <v/>
      </c>
      <c r="BM67" s="83"/>
      <c r="BN67" s="43" t="str" cm="1">
        <f t="array" ref="BN67">IF(OR(BL67="",BI67="",BJ67="",BG67=""),"",
    _xlfn.IFS(
        (IFERROR(VALUE(TRIM(SUBSTITUTE(BL67,CHAR(160),""))),0)) &gt; (IFERROR(VALUE(TRIM(SUBSTITUTE(BI67,CHAR(160),""))),0)),
        "KO : Le montant retenu TTC est supérieur au montant raisonnable TTC. Merci de revoir la ligne de dépense ou plafonner son montant.",
        (IFERROR(VALUE(TRIM(SUBSTITUTE(BJ67,CHAR(160),""))),0)) &gt; (IFERROR(VALUE(TRIM(SUBSTITUTE(BG67,CHAR(160),""))),0)),
        "Attention : Le montant retenu HT est supérieur au montant HT raisonnable. Merci de revoir la ligne de dépense, plafonner son montant, ou justifier la reventillation HT / TVA.",
ROUND(IFERROR(VALUE(TRIM(SUBSTITUTE(BH67,CHAR(160),""))),0),2)&gt;
ROUND(IFERROR(VALUE(TRIM(SUBSTITUTE(BK67,CHAR(160),""))),0),2),
"Attention : Le montant TVA retenu est supérieur au montant TVA raisonnable. Merci de revoir la ligne de dépense, plafonner son montant, ou justifier la reventillation HT / TVA.",
ROUND(IFERROR(VALUE(TRIM(SUBSTITUTE(BJ67,CHAR(160),""))),0),2)&gt;
ROUND(IFERROR(VALUE(TRIM(SUBSTITUTE(MIN(P67,U67,Z67),CHAR(160),""))),0),2),
"Attention : Le devis retenu n'est pas le moins cher. Une justification de la part du porteur est nécessaire.",
ROUND(IFERROR(VALUE(TRIM(SUBSTITUTE(BJ67,CHAR(160),""))),0),2)=0,
"Attention : montant présenté entièrement écarté",
        (IFERROR(VALUE(TRIM(SUBSTITUTE(BL67,CHAR(160),""))),0))=0,
        "",
        (IFERROR(VALUE(TRIM(SUBSTITUTE(BI67,CHAR(160),""))),0))=(IFERROR(VALUE(TRIM(SUBSTITUTE(BL67,CHAR(160),""))),0)),
        "OK",
        (IFERROR(VALUE(TRIM(SUBSTITUTE(BI67,CHAR(160),""))),0))&gt;(IFERROR(VALUE(TRIM(SUBSTITUTE(BL67,CHAR(160),""))),0)),
        " OK : Montant instruit inférieur au montant raisonnable.",
        TRUE,
        ""
    )
)</f>
        <v/>
      </c>
      <c r="BO67" s="43" t="str" cm="1">
        <f t="array" ref="BO67">IF(OR(BL67="",AD67="",BJ67="",AB67="",BK67="",AC67=""),"",_xlfn.IFS(
ROUND(IFERROR(VALUE(TRIM(SUBSTITUTE(BL67,CHAR(160),""))),0),2)&gt;
ROUND(IFERROR(VALUE(TRIM(SUBSTITUTE(AD67,CHAR(160),""))),0),2),
"KO : Le montant retenu TTC est supérieur au montant présenté TTC. Merci de revoir la ligne de dépense ou plafonner son montant.",
ROUND(IFERROR(VALUE(TRIM(SUBSTITUTE(BJ67,CHAR(160),""))),0),2)&gt;
ROUND(IFERROR(VALUE(TRIM(SUBSTITUTE(AB67,CHAR(160),""))),0),2),
"Attention : Le montant retenu HT est supérieur au montant HT présenté. Merci de revoir la ligne de dépense, plafonner son montant, ou justifier la reventillation HT / TVA.",
ROUND(IFERROR(VALUE(TRIM(SUBSTITUTE(BK67,CHAR(160),""))),0),2)&gt;
ROUND(IFERROR(VALUE(TRIM(SUBSTITUTE(AC67,CHAR(160),""))),0),2),
"Attention : Le montant TVA retenu est supérieur au montant TVA présenté. Merci de revoir la ligne de dépense, plafonner son montant, ou justifier la reventillation HT / TVA.",
ROUND(IFERROR(VALUE(TRIM(SUBSTITUTE(AD67,CHAR(160),""))),0),2)=0,
"",
ROUND(IFERROR(VALUE(TRIM(SUBSTITUTE(BL67,CHAR(160),""))),0),2)=
ROUND(IFERROR(VALUE(TRIM(SUBSTITUTE(AD67,CHAR(160),""))),0),2),
"OK",
ROUND(IFERROR(VALUE(TRIM(SUBSTITUTE(BL67,CHAR(160),""))),0),2)=0,
"Attention : Montant présenté entièrement rejeté.",
ROUND(IFERROR(VALUE(TRIM(SUBSTITUTE(BL67,CHAR(160),""))),0),2)&lt;
ROUND(IFERROR(VALUE(TRIM(SUBSTITUTE(AD67,CHAR(160),""))),0),2),
"Attention : Montant présenté partiellement rejeté.",
TRUE,""
))</f>
        <v/>
      </c>
      <c r="BP67" s="92" t="str">
        <f t="shared" si="43"/>
        <v/>
      </c>
      <c r="BQ67" s="92" t="str">
        <f t="shared" si="44"/>
        <v/>
      </c>
      <c r="BR67" s="92" t="str">
        <f t="shared" si="45"/>
        <v/>
      </c>
    </row>
    <row r="68" spans="1:70" s="4" customFormat="1" ht="16">
      <c r="A68" s="82">
        <v>60</v>
      </c>
      <c r="B68" s="83"/>
      <c r="C68" s="84"/>
      <c r="D68" s="84"/>
      <c r="E68" s="83"/>
      <c r="F68" s="83"/>
      <c r="G68" s="83"/>
      <c r="H68" s="132"/>
      <c r="I68" s="727"/>
      <c r="J68" s="554"/>
      <c r="K68" s="735"/>
      <c r="L68" s="643"/>
      <c r="M68" s="554"/>
      <c r="N68" s="640"/>
      <c r="O68" s="641"/>
      <c r="P68" s="660" t="str">
        <f t="shared" si="9"/>
        <v/>
      </c>
      <c r="Q68" s="663"/>
      <c r="R68" s="554"/>
      <c r="S68" s="641"/>
      <c r="T68" s="641"/>
      <c r="U68" s="660" t="str">
        <f t="shared" si="10"/>
        <v/>
      </c>
      <c r="V68" s="680"/>
      <c r="W68" s="554"/>
      <c r="X68" s="641"/>
      <c r="Y68" s="641"/>
      <c r="Z68" s="721" t="str">
        <f t="shared" si="11"/>
        <v/>
      </c>
      <c r="AA68" s="87"/>
      <c r="AB68" s="88" t="str" cm="1">
        <f t="array" ref="AB68">IF((_xlfn.IFS(TRIM(SUBSTITUTE(AA68,CHAR(160),""))="Devis 1",IFERROR(VALUE(TRIM(SUBSTITUTE(N68,CHAR(160),""))),0),TRIM(SUBSTITUTE(AA68,CHAR(160),""))="Devis 2",IFERROR(VALUE(TRIM(SUBSTITUTE(S68,CHAR(160),""))),0),TRIM(SUBSTITUTE(AA68,CHAR(160),""))="Devis 3",IFERROR(VALUE(TRIM(SUBSTITUTE(X68,CHAR(160),""))),0),TRUE,0)*IFERROR(VALUE(TRIM(SUBSTITUTE(C68,CHAR(160),""))),0))=0,"",_xlfn.IFS(TRIM(SUBSTITUTE(AA68,CHAR(160),""))="Devis 1",IFERROR(VALUE(TRIM(SUBSTITUTE(N68,CHAR(160),""))),0),TRIM(SUBSTITUTE(AA68,CHAR(160),""))="Devis 2",IFERROR(VALUE(TRIM(SUBSTITUTE(S68,CHAR(160),""))),0),TRIM(SUBSTITUTE(AA68,CHAR(160),""))="Devis 3",IFERROR(VALUE(TRIM(SUBSTITUTE(X68,CHAR(160),""))),0),TRUE,0)*IFERROR(VALUE(TRIM(SUBSTITUTE(C68,CHAR(160),""))),0))</f>
        <v/>
      </c>
      <c r="AC68" s="89" t="str" cm="1">
        <f t="array" ref="AC68">IF(ROUND((_xlfn.IFS(TRIM(SUBSTITUTE(AA68,CHAR(160),""))="Devis 1",IFERROR(VALUE(TRIM(SUBSTITUTE(O68,CHAR(160),""))),0),TRIM(SUBSTITUTE(AA68,CHAR(160),""))="Devis 2",IFERROR(VALUE(TRIM(SUBSTITUTE(T68,CHAR(160),""))),0),TRIM(SUBSTITUTE(AA68,CHAR(160),""))="Devis 3",IFERROR(VALUE(TRIM(SUBSTITUTE(Y68,CHAR(160),""))),0),TRUE,0)*IFERROR(VALUE(TRIM(SUBSTITUTE(C68,CHAR(160),""))),0)),2)=0,IF(AB68&lt;&gt;"",0,""),ROUND((_xlfn.IFS(TRIM(SUBSTITUTE(AA68,CHAR(160),""))="Devis 1",IFERROR(VALUE(TRIM(SUBSTITUTE(O68,CHAR(160),""))),0),TRIM(SUBSTITUTE(AA68,CHAR(160),""))="Devis 2",IFERROR(VALUE(TRIM(SUBSTITUTE(T68,CHAR(160),""))),0),TRIM(SUBSTITUTE(AA68,CHAR(160),""))="Devis 3",IFERROR(VALUE(TRIM(SUBSTITUTE(Y68,CHAR(160),""))),0),TRUE,0)*IFERROR(VALUE(TRIM(SUBSTITUTE(C68,CHAR(160),""))),0)),2))</f>
        <v/>
      </c>
      <c r="AD68" s="90" t="str">
        <f t="shared" si="12"/>
        <v/>
      </c>
      <c r="AE68" s="91"/>
      <c r="AF68" s="148" t="str">
        <f t="shared" si="13"/>
        <v/>
      </c>
      <c r="AG68" s="148" t="str">
        <f t="shared" si="14"/>
        <v/>
      </c>
      <c r="AH68" s="148" t="str">
        <f t="shared" si="15"/>
        <v/>
      </c>
      <c r="AI68" s="148" t="str">
        <f t="shared" si="16"/>
        <v/>
      </c>
      <c r="AJ68" s="148" t="str">
        <f t="shared" si="17"/>
        <v/>
      </c>
      <c r="AK68" s="148" t="str">
        <f t="shared" si="18"/>
        <v/>
      </c>
      <c r="AL68" s="148" t="str">
        <f t="shared" si="19"/>
        <v/>
      </c>
      <c r="AM68" s="148" t="str">
        <f t="shared" si="20"/>
        <v/>
      </c>
      <c r="AN68" s="729" t="str">
        <f t="shared" si="21"/>
        <v/>
      </c>
      <c r="AO68" s="569" t="str">
        <f t="shared" si="22"/>
        <v/>
      </c>
      <c r="AP68" s="564" t="str">
        <f t="shared" si="23"/>
        <v/>
      </c>
      <c r="AQ68" s="555" t="str">
        <f t="shared" si="24"/>
        <v/>
      </c>
      <c r="AR68" s="555" t="str">
        <f t="shared" si="25"/>
        <v/>
      </c>
      <c r="AS68" s="593" t="str">
        <f t="shared" si="26"/>
        <v/>
      </c>
      <c r="AT68" s="660" t="str">
        <f t="shared" si="27"/>
        <v/>
      </c>
      <c r="AU68" s="671" t="str">
        <f t="shared" si="28"/>
        <v/>
      </c>
      <c r="AV68" s="593" t="str">
        <f t="shared" si="29"/>
        <v/>
      </c>
      <c r="AW68" s="593" t="str">
        <f t="shared" si="30"/>
        <v/>
      </c>
      <c r="AX68" s="593" t="str">
        <f t="shared" si="31"/>
        <v/>
      </c>
      <c r="AY68" s="764" t="str">
        <f t="shared" si="32"/>
        <v/>
      </c>
      <c r="AZ68" s="693" t="str">
        <f t="shared" si="33"/>
        <v/>
      </c>
      <c r="BA68" s="593" t="str">
        <f t="shared" si="34"/>
        <v/>
      </c>
      <c r="BB68" s="593" t="str">
        <f t="shared" si="35"/>
        <v/>
      </c>
      <c r="BC68" s="593" t="str">
        <f t="shared" si="36"/>
        <v/>
      </c>
      <c r="BD68" s="694" t="str">
        <f t="shared" si="37"/>
        <v/>
      </c>
      <c r="BE68" s="558" t="str">
        <f t="shared" si="38"/>
        <v/>
      </c>
      <c r="BF68" s="83"/>
      <c r="BG68" s="92" t="str">
        <f t="shared" si="39"/>
        <v/>
      </c>
      <c r="BH68" s="92" t="str">
        <f t="shared" si="40"/>
        <v/>
      </c>
      <c r="BI68" s="93" t="str">
        <f t="shared" si="41"/>
        <v/>
      </c>
      <c r="BJ68" s="93" t="str" cm="1">
        <f t="array" ref="BJ68">IF($AG68="","",
_xlfn.IFS(
$BE68="Devis 1",
IF(ISBLANK(AR68),"",IFERROR(VALUE(TRIM(SUBSTITUTE(AR68,CHAR(160),""))),0)*IFERROR(VALUE(TRIM(SUBSTITUTE($AG68,CHAR(160),""))),0)),
$BE68="Devis 2",
IF(ISBLANK(AW68),"",IFERROR(VALUE(TRIM(SUBSTITUTE(AW68,CHAR(160),""))),0)*IFERROR(VALUE(TRIM(SUBSTITUTE($AG68,CHAR(160),""))),0)),
$BE68="Devis 3",
IF(ISBLANK(BB68),"",IFERROR(VALUE(TRIM(SUBSTITUTE(BB68,CHAR(160),""))),0)*IFERROR(VALUE(TRIM(SUBSTITUTE($AG68,CHAR(160),""))),0)),
TRUE,0
)
)</f>
        <v/>
      </c>
      <c r="BK68" s="93" t="str" cm="1">
        <f t="array" ref="BK68">IF($AG68="","",
_xlfn.IFS(
$BE68="Devis 1",
IF(ISBLANK(AS68),"",IFERROR(VALUE(TRIM(SUBSTITUTE(AS68,CHAR(160),""))),0)*IFERROR(VALUE(TRIM(SUBSTITUTE($AG68,CHAR(160),""))),0)),
$BE68="Devis 2",
IF(ISBLANK(AX68),"",IFERROR(VALUE(TRIM(SUBSTITUTE(AX68,CHAR(160),""))),0)*IFERROR(VALUE(TRIM(SUBSTITUTE($AG68,CHAR(160),""))),0)),
$BE68="Devis 3",
IF(ISBLANK(BC68),"",IFERROR(VALUE(TRIM(SUBSTITUTE(BC68,CHAR(160),""))),0)*IFERROR(VALUE(TRIM(SUBSTITUTE($AG68,CHAR(160),""))),0)),
TRUE,0
)
)</f>
        <v/>
      </c>
      <c r="BL68" s="93" t="str">
        <f t="shared" si="42"/>
        <v/>
      </c>
      <c r="BM68" s="83"/>
      <c r="BN68" s="43" t="str" cm="1">
        <f t="array" ref="BN68">IF(OR(BL68="",BI68="",BJ68="",BG68=""),"",
    _xlfn.IFS(
        (IFERROR(VALUE(TRIM(SUBSTITUTE(BL68,CHAR(160),""))),0)) &gt; (IFERROR(VALUE(TRIM(SUBSTITUTE(BI68,CHAR(160),""))),0)),
        "KO : Le montant retenu TTC est supérieur au montant raisonnable TTC. Merci de revoir la ligne de dépense ou plafonner son montant.",
        (IFERROR(VALUE(TRIM(SUBSTITUTE(BJ68,CHAR(160),""))),0)) &gt; (IFERROR(VALUE(TRIM(SUBSTITUTE(BG68,CHAR(160),""))),0)),
        "Attention : Le montant retenu HT est supérieur au montant HT raisonnable. Merci de revoir la ligne de dépense, plafonner son montant, ou justifier la reventillation HT / TVA.",
ROUND(IFERROR(VALUE(TRIM(SUBSTITUTE(BH68,CHAR(160),""))),0),2)&gt;
ROUND(IFERROR(VALUE(TRIM(SUBSTITUTE(BK68,CHAR(160),""))),0),2),
"Attention : Le montant TVA retenu est supérieur au montant TVA raisonnable. Merci de revoir la ligne de dépense, plafonner son montant, ou justifier la reventillation HT / TVA.",
ROUND(IFERROR(VALUE(TRIM(SUBSTITUTE(BJ68,CHAR(160),""))),0),2)&gt;
ROUND(IFERROR(VALUE(TRIM(SUBSTITUTE(MIN(P68,U68,Z68),CHAR(160),""))),0),2),
"Attention : Le devis retenu n'est pas le moins cher. Une justification de la part du porteur est nécessaire.",
ROUND(IFERROR(VALUE(TRIM(SUBSTITUTE(BJ68,CHAR(160),""))),0),2)=0,
"Attention : montant présenté entièrement écarté",
        (IFERROR(VALUE(TRIM(SUBSTITUTE(BL68,CHAR(160),""))),0))=0,
        "",
        (IFERROR(VALUE(TRIM(SUBSTITUTE(BI68,CHAR(160),""))),0))=(IFERROR(VALUE(TRIM(SUBSTITUTE(BL68,CHAR(160),""))),0)),
        "OK",
        (IFERROR(VALUE(TRIM(SUBSTITUTE(BI68,CHAR(160),""))),0))&gt;(IFERROR(VALUE(TRIM(SUBSTITUTE(BL68,CHAR(160),""))),0)),
        " OK : Montant instruit inférieur au montant raisonnable.",
        TRUE,
        ""
    )
)</f>
        <v/>
      </c>
      <c r="BO68" s="43" t="str" cm="1">
        <f t="array" ref="BO68">IF(OR(BL68="",AD68="",BJ68="",AB68="",BK68="",AC68=""),"",_xlfn.IFS(
ROUND(IFERROR(VALUE(TRIM(SUBSTITUTE(BL68,CHAR(160),""))),0),2)&gt;
ROUND(IFERROR(VALUE(TRIM(SUBSTITUTE(AD68,CHAR(160),""))),0),2),
"KO : Le montant retenu TTC est supérieur au montant présenté TTC. Merci de revoir la ligne de dépense ou plafonner son montant.",
ROUND(IFERROR(VALUE(TRIM(SUBSTITUTE(BJ68,CHAR(160),""))),0),2)&gt;
ROUND(IFERROR(VALUE(TRIM(SUBSTITUTE(AB68,CHAR(160),""))),0),2),
"Attention : Le montant retenu HT est supérieur au montant HT présenté. Merci de revoir la ligne de dépense, plafonner son montant, ou justifier la reventillation HT / TVA.",
ROUND(IFERROR(VALUE(TRIM(SUBSTITUTE(BK68,CHAR(160),""))),0),2)&gt;
ROUND(IFERROR(VALUE(TRIM(SUBSTITUTE(AC68,CHAR(160),""))),0),2),
"Attention : Le montant TVA retenu est supérieur au montant TVA présenté. Merci de revoir la ligne de dépense, plafonner son montant, ou justifier la reventillation HT / TVA.",
ROUND(IFERROR(VALUE(TRIM(SUBSTITUTE(AD68,CHAR(160),""))),0),2)=0,
"",
ROUND(IFERROR(VALUE(TRIM(SUBSTITUTE(BL68,CHAR(160),""))),0),2)=
ROUND(IFERROR(VALUE(TRIM(SUBSTITUTE(AD68,CHAR(160),""))),0),2),
"OK",
ROUND(IFERROR(VALUE(TRIM(SUBSTITUTE(BL68,CHAR(160),""))),0),2)=0,
"Attention : Montant présenté entièrement rejeté.",
ROUND(IFERROR(VALUE(TRIM(SUBSTITUTE(BL68,CHAR(160),""))),0),2)&lt;
ROUND(IFERROR(VALUE(TRIM(SUBSTITUTE(AD68,CHAR(160),""))),0),2),
"Attention : Montant présenté partiellement rejeté.",
TRUE,""
))</f>
        <v/>
      </c>
      <c r="BP68" s="92" t="str">
        <f t="shared" si="43"/>
        <v/>
      </c>
      <c r="BQ68" s="92" t="str">
        <f t="shared" si="44"/>
        <v/>
      </c>
      <c r="BR68" s="92" t="str">
        <f t="shared" si="45"/>
        <v/>
      </c>
    </row>
    <row r="69" spans="1:70" s="4" customFormat="1" ht="16">
      <c r="A69" s="82">
        <v>61</v>
      </c>
      <c r="B69" s="83"/>
      <c r="C69" s="84"/>
      <c r="D69" s="84"/>
      <c r="E69" s="83"/>
      <c r="F69" s="83"/>
      <c r="G69" s="83"/>
      <c r="H69" s="132"/>
      <c r="I69" s="727"/>
      <c r="J69" s="554"/>
      <c r="K69" s="735"/>
      <c r="L69" s="643"/>
      <c r="M69" s="554"/>
      <c r="N69" s="640"/>
      <c r="O69" s="641"/>
      <c r="P69" s="660" t="str">
        <f t="shared" si="9"/>
        <v/>
      </c>
      <c r="Q69" s="663"/>
      <c r="R69" s="554"/>
      <c r="S69" s="641"/>
      <c r="T69" s="641"/>
      <c r="U69" s="660" t="str">
        <f t="shared" si="10"/>
        <v/>
      </c>
      <c r="V69" s="680"/>
      <c r="W69" s="554"/>
      <c r="X69" s="641"/>
      <c r="Y69" s="641"/>
      <c r="Z69" s="721" t="str">
        <f t="shared" si="11"/>
        <v/>
      </c>
      <c r="AA69" s="87"/>
      <c r="AB69" s="88" t="str" cm="1">
        <f t="array" ref="AB69">IF((_xlfn.IFS(TRIM(SUBSTITUTE(AA69,CHAR(160),""))="Devis 1",IFERROR(VALUE(TRIM(SUBSTITUTE(N69,CHAR(160),""))),0),TRIM(SUBSTITUTE(AA69,CHAR(160),""))="Devis 2",IFERROR(VALUE(TRIM(SUBSTITUTE(S69,CHAR(160),""))),0),TRIM(SUBSTITUTE(AA69,CHAR(160),""))="Devis 3",IFERROR(VALUE(TRIM(SUBSTITUTE(X69,CHAR(160),""))),0),TRUE,0)*IFERROR(VALUE(TRIM(SUBSTITUTE(C69,CHAR(160),""))),0))=0,"",_xlfn.IFS(TRIM(SUBSTITUTE(AA69,CHAR(160),""))="Devis 1",IFERROR(VALUE(TRIM(SUBSTITUTE(N69,CHAR(160),""))),0),TRIM(SUBSTITUTE(AA69,CHAR(160),""))="Devis 2",IFERROR(VALUE(TRIM(SUBSTITUTE(S69,CHAR(160),""))),0),TRIM(SUBSTITUTE(AA69,CHAR(160),""))="Devis 3",IFERROR(VALUE(TRIM(SUBSTITUTE(X69,CHAR(160),""))),0),TRUE,0)*IFERROR(VALUE(TRIM(SUBSTITUTE(C69,CHAR(160),""))),0))</f>
        <v/>
      </c>
      <c r="AC69" s="89" t="str" cm="1">
        <f t="array" ref="AC69">IF(ROUND((_xlfn.IFS(TRIM(SUBSTITUTE(AA69,CHAR(160),""))="Devis 1",IFERROR(VALUE(TRIM(SUBSTITUTE(O69,CHAR(160),""))),0),TRIM(SUBSTITUTE(AA69,CHAR(160),""))="Devis 2",IFERROR(VALUE(TRIM(SUBSTITUTE(T69,CHAR(160),""))),0),TRIM(SUBSTITUTE(AA69,CHAR(160),""))="Devis 3",IFERROR(VALUE(TRIM(SUBSTITUTE(Y69,CHAR(160),""))),0),TRUE,0)*IFERROR(VALUE(TRIM(SUBSTITUTE(C69,CHAR(160),""))),0)),2)=0,IF(AB69&lt;&gt;"",0,""),ROUND((_xlfn.IFS(TRIM(SUBSTITUTE(AA69,CHAR(160),""))="Devis 1",IFERROR(VALUE(TRIM(SUBSTITUTE(O69,CHAR(160),""))),0),TRIM(SUBSTITUTE(AA69,CHAR(160),""))="Devis 2",IFERROR(VALUE(TRIM(SUBSTITUTE(T69,CHAR(160),""))),0),TRIM(SUBSTITUTE(AA69,CHAR(160),""))="Devis 3",IFERROR(VALUE(TRIM(SUBSTITUTE(Y69,CHAR(160),""))),0),TRUE,0)*IFERROR(VALUE(TRIM(SUBSTITUTE(C69,CHAR(160),""))),0)),2))</f>
        <v/>
      </c>
      <c r="AD69" s="90" t="str">
        <f t="shared" si="12"/>
        <v/>
      </c>
      <c r="AE69" s="91"/>
      <c r="AF69" s="148" t="str">
        <f t="shared" si="13"/>
        <v/>
      </c>
      <c r="AG69" s="148" t="str">
        <f t="shared" si="14"/>
        <v/>
      </c>
      <c r="AH69" s="148" t="str">
        <f t="shared" si="15"/>
        <v/>
      </c>
      <c r="AI69" s="148" t="str">
        <f t="shared" si="16"/>
        <v/>
      </c>
      <c r="AJ69" s="148" t="str">
        <f t="shared" si="17"/>
        <v/>
      </c>
      <c r="AK69" s="148" t="str">
        <f t="shared" si="18"/>
        <v/>
      </c>
      <c r="AL69" s="148" t="str">
        <f t="shared" si="19"/>
        <v/>
      </c>
      <c r="AM69" s="148" t="str">
        <f t="shared" si="20"/>
        <v/>
      </c>
      <c r="AN69" s="729" t="str">
        <f t="shared" si="21"/>
        <v/>
      </c>
      <c r="AO69" s="569" t="str">
        <f t="shared" si="22"/>
        <v/>
      </c>
      <c r="AP69" s="564" t="str">
        <f t="shared" si="23"/>
        <v/>
      </c>
      <c r="AQ69" s="555" t="str">
        <f t="shared" si="24"/>
        <v/>
      </c>
      <c r="AR69" s="555" t="str">
        <f t="shared" si="25"/>
        <v/>
      </c>
      <c r="AS69" s="593" t="str">
        <f t="shared" si="26"/>
        <v/>
      </c>
      <c r="AT69" s="660" t="str">
        <f t="shared" si="27"/>
        <v/>
      </c>
      <c r="AU69" s="671" t="str">
        <f t="shared" si="28"/>
        <v/>
      </c>
      <c r="AV69" s="593" t="str">
        <f t="shared" si="29"/>
        <v/>
      </c>
      <c r="AW69" s="593" t="str">
        <f t="shared" si="30"/>
        <v/>
      </c>
      <c r="AX69" s="593" t="str">
        <f t="shared" si="31"/>
        <v/>
      </c>
      <c r="AY69" s="764" t="str">
        <f t="shared" si="32"/>
        <v/>
      </c>
      <c r="AZ69" s="693" t="str">
        <f t="shared" si="33"/>
        <v/>
      </c>
      <c r="BA69" s="593" t="str">
        <f t="shared" si="34"/>
        <v/>
      </c>
      <c r="BB69" s="593" t="str">
        <f t="shared" si="35"/>
        <v/>
      </c>
      <c r="BC69" s="593" t="str">
        <f t="shared" si="36"/>
        <v/>
      </c>
      <c r="BD69" s="694" t="str">
        <f t="shared" si="37"/>
        <v/>
      </c>
      <c r="BE69" s="558" t="str">
        <f t="shared" si="38"/>
        <v/>
      </c>
      <c r="BF69" s="83"/>
      <c r="BG69" s="92" t="str">
        <f t="shared" si="39"/>
        <v/>
      </c>
      <c r="BH69" s="92" t="str">
        <f t="shared" si="40"/>
        <v/>
      </c>
      <c r="BI69" s="93" t="str">
        <f t="shared" si="41"/>
        <v/>
      </c>
      <c r="BJ69" s="93" t="str" cm="1">
        <f t="array" ref="BJ69">IF($AG69="","",
_xlfn.IFS(
$BE69="Devis 1",
IF(ISBLANK(AR69),"",IFERROR(VALUE(TRIM(SUBSTITUTE(AR69,CHAR(160),""))),0)*IFERROR(VALUE(TRIM(SUBSTITUTE($AG69,CHAR(160),""))),0)),
$BE69="Devis 2",
IF(ISBLANK(AW69),"",IFERROR(VALUE(TRIM(SUBSTITUTE(AW69,CHAR(160),""))),0)*IFERROR(VALUE(TRIM(SUBSTITUTE($AG69,CHAR(160),""))),0)),
$BE69="Devis 3",
IF(ISBLANK(BB69),"",IFERROR(VALUE(TRIM(SUBSTITUTE(BB69,CHAR(160),""))),0)*IFERROR(VALUE(TRIM(SUBSTITUTE($AG69,CHAR(160),""))),0)),
TRUE,0
)
)</f>
        <v/>
      </c>
      <c r="BK69" s="93" t="str" cm="1">
        <f t="array" ref="BK69">IF($AG69="","",
_xlfn.IFS(
$BE69="Devis 1",
IF(ISBLANK(AS69),"",IFERROR(VALUE(TRIM(SUBSTITUTE(AS69,CHAR(160),""))),0)*IFERROR(VALUE(TRIM(SUBSTITUTE($AG69,CHAR(160),""))),0)),
$BE69="Devis 2",
IF(ISBLANK(AX69),"",IFERROR(VALUE(TRIM(SUBSTITUTE(AX69,CHAR(160),""))),0)*IFERROR(VALUE(TRIM(SUBSTITUTE($AG69,CHAR(160),""))),0)),
$BE69="Devis 3",
IF(ISBLANK(BC69),"",IFERROR(VALUE(TRIM(SUBSTITUTE(BC69,CHAR(160),""))),0)*IFERROR(VALUE(TRIM(SUBSTITUTE($AG69,CHAR(160),""))),0)),
TRUE,0
)
)</f>
        <v/>
      </c>
      <c r="BL69" s="93" t="str">
        <f t="shared" si="42"/>
        <v/>
      </c>
      <c r="BM69" s="83"/>
      <c r="BN69" s="43" t="str" cm="1">
        <f t="array" ref="BN69">IF(OR(BL69="",BI69="",BJ69="",BG69=""),"",
    _xlfn.IFS(
        (IFERROR(VALUE(TRIM(SUBSTITUTE(BL69,CHAR(160),""))),0)) &gt; (IFERROR(VALUE(TRIM(SUBSTITUTE(BI69,CHAR(160),""))),0)),
        "KO : Le montant retenu TTC est supérieur au montant raisonnable TTC. Merci de revoir la ligne de dépense ou plafonner son montant.",
        (IFERROR(VALUE(TRIM(SUBSTITUTE(BJ69,CHAR(160),""))),0)) &gt; (IFERROR(VALUE(TRIM(SUBSTITUTE(BG69,CHAR(160),""))),0)),
        "Attention : Le montant retenu HT est supérieur au montant HT raisonnable. Merci de revoir la ligne de dépense, plafonner son montant, ou justifier la reventillation HT / TVA.",
ROUND(IFERROR(VALUE(TRIM(SUBSTITUTE(BH69,CHAR(160),""))),0),2)&gt;
ROUND(IFERROR(VALUE(TRIM(SUBSTITUTE(BK69,CHAR(160),""))),0),2),
"Attention : Le montant TVA retenu est supérieur au montant TVA raisonnable. Merci de revoir la ligne de dépense, plafonner son montant, ou justifier la reventillation HT / TVA.",
ROUND(IFERROR(VALUE(TRIM(SUBSTITUTE(BJ69,CHAR(160),""))),0),2)&gt;
ROUND(IFERROR(VALUE(TRIM(SUBSTITUTE(MIN(P69,U69,Z69),CHAR(160),""))),0),2),
"Attention : Le devis retenu n'est pas le moins cher. Une justification de la part du porteur est nécessaire.",
ROUND(IFERROR(VALUE(TRIM(SUBSTITUTE(BJ69,CHAR(160),""))),0),2)=0,
"Attention : montant présenté entièrement écarté",
        (IFERROR(VALUE(TRIM(SUBSTITUTE(BL69,CHAR(160),""))),0))=0,
        "",
        (IFERROR(VALUE(TRIM(SUBSTITUTE(BI69,CHAR(160),""))),0))=(IFERROR(VALUE(TRIM(SUBSTITUTE(BL69,CHAR(160),""))),0)),
        "OK",
        (IFERROR(VALUE(TRIM(SUBSTITUTE(BI69,CHAR(160),""))),0))&gt;(IFERROR(VALUE(TRIM(SUBSTITUTE(BL69,CHAR(160),""))),0)),
        " OK : Montant instruit inférieur au montant raisonnable.",
        TRUE,
        ""
    )
)</f>
        <v/>
      </c>
      <c r="BO69" s="43" t="str" cm="1">
        <f t="array" ref="BO69">IF(OR(BL69="",AD69="",BJ69="",AB69="",BK69="",AC69=""),"",_xlfn.IFS(
ROUND(IFERROR(VALUE(TRIM(SUBSTITUTE(BL69,CHAR(160),""))),0),2)&gt;
ROUND(IFERROR(VALUE(TRIM(SUBSTITUTE(AD69,CHAR(160),""))),0),2),
"KO : Le montant retenu TTC est supérieur au montant présenté TTC. Merci de revoir la ligne de dépense ou plafonner son montant.",
ROUND(IFERROR(VALUE(TRIM(SUBSTITUTE(BJ69,CHAR(160),""))),0),2)&gt;
ROUND(IFERROR(VALUE(TRIM(SUBSTITUTE(AB69,CHAR(160),""))),0),2),
"Attention : Le montant retenu HT est supérieur au montant HT présenté. Merci de revoir la ligne de dépense, plafonner son montant, ou justifier la reventillation HT / TVA.",
ROUND(IFERROR(VALUE(TRIM(SUBSTITUTE(BK69,CHAR(160),""))),0),2)&gt;
ROUND(IFERROR(VALUE(TRIM(SUBSTITUTE(AC69,CHAR(160),""))),0),2),
"Attention : Le montant TVA retenu est supérieur au montant TVA présenté. Merci de revoir la ligne de dépense, plafonner son montant, ou justifier la reventillation HT / TVA.",
ROUND(IFERROR(VALUE(TRIM(SUBSTITUTE(AD69,CHAR(160),""))),0),2)=0,
"",
ROUND(IFERROR(VALUE(TRIM(SUBSTITUTE(BL69,CHAR(160),""))),0),2)=
ROUND(IFERROR(VALUE(TRIM(SUBSTITUTE(AD69,CHAR(160),""))),0),2),
"OK",
ROUND(IFERROR(VALUE(TRIM(SUBSTITUTE(BL69,CHAR(160),""))),0),2)=0,
"Attention : Montant présenté entièrement rejeté.",
ROUND(IFERROR(VALUE(TRIM(SUBSTITUTE(BL69,CHAR(160),""))),0),2)&lt;
ROUND(IFERROR(VALUE(TRIM(SUBSTITUTE(AD69,CHAR(160),""))),0),2),
"Attention : Montant présenté partiellement rejeté.",
TRUE,""
))</f>
        <v/>
      </c>
      <c r="BP69" s="92" t="str">
        <f t="shared" si="43"/>
        <v/>
      </c>
      <c r="BQ69" s="92" t="str">
        <f t="shared" si="44"/>
        <v/>
      </c>
      <c r="BR69" s="92" t="str">
        <f t="shared" si="45"/>
        <v/>
      </c>
    </row>
    <row r="70" spans="1:70" s="4" customFormat="1" ht="16">
      <c r="A70" s="82">
        <v>62</v>
      </c>
      <c r="B70" s="83"/>
      <c r="C70" s="84"/>
      <c r="D70" s="84"/>
      <c r="E70" s="83"/>
      <c r="F70" s="83"/>
      <c r="G70" s="83"/>
      <c r="H70" s="132"/>
      <c r="I70" s="727"/>
      <c r="J70" s="554"/>
      <c r="K70" s="735"/>
      <c r="L70" s="643"/>
      <c r="M70" s="554"/>
      <c r="N70" s="640"/>
      <c r="O70" s="641"/>
      <c r="P70" s="660" t="str">
        <f t="shared" si="9"/>
        <v/>
      </c>
      <c r="Q70" s="663"/>
      <c r="R70" s="554"/>
      <c r="S70" s="641"/>
      <c r="T70" s="641"/>
      <c r="U70" s="660" t="str">
        <f t="shared" si="10"/>
        <v/>
      </c>
      <c r="V70" s="680"/>
      <c r="W70" s="554"/>
      <c r="X70" s="641"/>
      <c r="Y70" s="641"/>
      <c r="Z70" s="721" t="str">
        <f t="shared" si="11"/>
        <v/>
      </c>
      <c r="AA70" s="87"/>
      <c r="AB70" s="88" t="str" cm="1">
        <f t="array" ref="AB70">IF((_xlfn.IFS(TRIM(SUBSTITUTE(AA70,CHAR(160),""))="Devis 1",IFERROR(VALUE(TRIM(SUBSTITUTE(N70,CHAR(160),""))),0),TRIM(SUBSTITUTE(AA70,CHAR(160),""))="Devis 2",IFERROR(VALUE(TRIM(SUBSTITUTE(S70,CHAR(160),""))),0),TRIM(SUBSTITUTE(AA70,CHAR(160),""))="Devis 3",IFERROR(VALUE(TRIM(SUBSTITUTE(X70,CHAR(160),""))),0),TRUE,0)*IFERROR(VALUE(TRIM(SUBSTITUTE(C70,CHAR(160),""))),0))=0,"",_xlfn.IFS(TRIM(SUBSTITUTE(AA70,CHAR(160),""))="Devis 1",IFERROR(VALUE(TRIM(SUBSTITUTE(N70,CHAR(160),""))),0),TRIM(SUBSTITUTE(AA70,CHAR(160),""))="Devis 2",IFERROR(VALUE(TRIM(SUBSTITUTE(S70,CHAR(160),""))),0),TRIM(SUBSTITUTE(AA70,CHAR(160),""))="Devis 3",IFERROR(VALUE(TRIM(SUBSTITUTE(X70,CHAR(160),""))),0),TRUE,0)*IFERROR(VALUE(TRIM(SUBSTITUTE(C70,CHAR(160),""))),0))</f>
        <v/>
      </c>
      <c r="AC70" s="89" t="str" cm="1">
        <f t="array" ref="AC70">IF(ROUND((_xlfn.IFS(TRIM(SUBSTITUTE(AA70,CHAR(160),""))="Devis 1",IFERROR(VALUE(TRIM(SUBSTITUTE(O70,CHAR(160),""))),0),TRIM(SUBSTITUTE(AA70,CHAR(160),""))="Devis 2",IFERROR(VALUE(TRIM(SUBSTITUTE(T70,CHAR(160),""))),0),TRIM(SUBSTITUTE(AA70,CHAR(160),""))="Devis 3",IFERROR(VALUE(TRIM(SUBSTITUTE(Y70,CHAR(160),""))),0),TRUE,0)*IFERROR(VALUE(TRIM(SUBSTITUTE(C70,CHAR(160),""))),0)),2)=0,IF(AB70&lt;&gt;"",0,""),ROUND((_xlfn.IFS(TRIM(SUBSTITUTE(AA70,CHAR(160),""))="Devis 1",IFERROR(VALUE(TRIM(SUBSTITUTE(O70,CHAR(160),""))),0),TRIM(SUBSTITUTE(AA70,CHAR(160),""))="Devis 2",IFERROR(VALUE(TRIM(SUBSTITUTE(T70,CHAR(160),""))),0),TRIM(SUBSTITUTE(AA70,CHAR(160),""))="Devis 3",IFERROR(VALUE(TRIM(SUBSTITUTE(Y70,CHAR(160),""))),0),TRUE,0)*IFERROR(VALUE(TRIM(SUBSTITUTE(C70,CHAR(160),""))),0)),2))</f>
        <v/>
      </c>
      <c r="AD70" s="90" t="str">
        <f t="shared" si="12"/>
        <v/>
      </c>
      <c r="AE70" s="91"/>
      <c r="AF70" s="148" t="str">
        <f t="shared" si="13"/>
        <v/>
      </c>
      <c r="AG70" s="148" t="str">
        <f t="shared" si="14"/>
        <v/>
      </c>
      <c r="AH70" s="148" t="str">
        <f t="shared" si="15"/>
        <v/>
      </c>
      <c r="AI70" s="148" t="str">
        <f t="shared" si="16"/>
        <v/>
      </c>
      <c r="AJ70" s="148" t="str">
        <f t="shared" si="17"/>
        <v/>
      </c>
      <c r="AK70" s="148" t="str">
        <f t="shared" si="18"/>
        <v/>
      </c>
      <c r="AL70" s="148" t="str">
        <f t="shared" si="19"/>
        <v/>
      </c>
      <c r="AM70" s="148" t="str">
        <f t="shared" si="20"/>
        <v/>
      </c>
      <c r="AN70" s="729" t="str">
        <f t="shared" si="21"/>
        <v/>
      </c>
      <c r="AO70" s="569" t="str">
        <f t="shared" si="22"/>
        <v/>
      </c>
      <c r="AP70" s="564" t="str">
        <f t="shared" si="23"/>
        <v/>
      </c>
      <c r="AQ70" s="555" t="str">
        <f t="shared" si="24"/>
        <v/>
      </c>
      <c r="AR70" s="555" t="str">
        <f t="shared" si="25"/>
        <v/>
      </c>
      <c r="AS70" s="593" t="str">
        <f t="shared" si="26"/>
        <v/>
      </c>
      <c r="AT70" s="660" t="str">
        <f t="shared" si="27"/>
        <v/>
      </c>
      <c r="AU70" s="671" t="str">
        <f t="shared" si="28"/>
        <v/>
      </c>
      <c r="AV70" s="593" t="str">
        <f t="shared" si="29"/>
        <v/>
      </c>
      <c r="AW70" s="593" t="str">
        <f t="shared" si="30"/>
        <v/>
      </c>
      <c r="AX70" s="593" t="str">
        <f t="shared" si="31"/>
        <v/>
      </c>
      <c r="AY70" s="764" t="str">
        <f t="shared" si="32"/>
        <v/>
      </c>
      <c r="AZ70" s="693" t="str">
        <f t="shared" si="33"/>
        <v/>
      </c>
      <c r="BA70" s="593" t="str">
        <f t="shared" si="34"/>
        <v/>
      </c>
      <c r="BB70" s="593" t="str">
        <f t="shared" si="35"/>
        <v/>
      </c>
      <c r="BC70" s="593" t="str">
        <f t="shared" si="36"/>
        <v/>
      </c>
      <c r="BD70" s="694" t="str">
        <f t="shared" si="37"/>
        <v/>
      </c>
      <c r="BE70" s="558" t="str">
        <f t="shared" si="38"/>
        <v/>
      </c>
      <c r="BF70" s="83"/>
      <c r="BG70" s="92" t="str">
        <f t="shared" si="39"/>
        <v/>
      </c>
      <c r="BH70" s="92" t="str">
        <f t="shared" si="40"/>
        <v/>
      </c>
      <c r="BI70" s="93" t="str">
        <f t="shared" si="41"/>
        <v/>
      </c>
      <c r="BJ70" s="93" t="str" cm="1">
        <f t="array" ref="BJ70">IF($AG70="","",
_xlfn.IFS(
$BE70="Devis 1",
IF(ISBLANK(AR70),"",IFERROR(VALUE(TRIM(SUBSTITUTE(AR70,CHAR(160),""))),0)*IFERROR(VALUE(TRIM(SUBSTITUTE($AG70,CHAR(160),""))),0)),
$BE70="Devis 2",
IF(ISBLANK(AW70),"",IFERROR(VALUE(TRIM(SUBSTITUTE(AW70,CHAR(160),""))),0)*IFERROR(VALUE(TRIM(SUBSTITUTE($AG70,CHAR(160),""))),0)),
$BE70="Devis 3",
IF(ISBLANK(BB70),"",IFERROR(VALUE(TRIM(SUBSTITUTE(BB70,CHAR(160),""))),0)*IFERROR(VALUE(TRIM(SUBSTITUTE($AG70,CHAR(160),""))),0)),
TRUE,0
)
)</f>
        <v/>
      </c>
      <c r="BK70" s="93" t="str" cm="1">
        <f t="array" ref="BK70">IF($AG70="","",
_xlfn.IFS(
$BE70="Devis 1",
IF(ISBLANK(AS70),"",IFERROR(VALUE(TRIM(SUBSTITUTE(AS70,CHAR(160),""))),0)*IFERROR(VALUE(TRIM(SUBSTITUTE($AG70,CHAR(160),""))),0)),
$BE70="Devis 2",
IF(ISBLANK(AX70),"",IFERROR(VALUE(TRIM(SUBSTITUTE(AX70,CHAR(160),""))),0)*IFERROR(VALUE(TRIM(SUBSTITUTE($AG70,CHAR(160),""))),0)),
$BE70="Devis 3",
IF(ISBLANK(BC70),"",IFERROR(VALUE(TRIM(SUBSTITUTE(BC70,CHAR(160),""))),0)*IFERROR(VALUE(TRIM(SUBSTITUTE($AG70,CHAR(160),""))),0)),
TRUE,0
)
)</f>
        <v/>
      </c>
      <c r="BL70" s="93" t="str">
        <f t="shared" si="42"/>
        <v/>
      </c>
      <c r="BM70" s="83"/>
      <c r="BN70" s="43" t="str" cm="1">
        <f t="array" ref="BN70">IF(OR(BL70="",BI70="",BJ70="",BG70=""),"",
    _xlfn.IFS(
        (IFERROR(VALUE(TRIM(SUBSTITUTE(BL70,CHAR(160),""))),0)) &gt; (IFERROR(VALUE(TRIM(SUBSTITUTE(BI70,CHAR(160),""))),0)),
        "KO : Le montant retenu TTC est supérieur au montant raisonnable TTC. Merci de revoir la ligne de dépense ou plafonner son montant.",
        (IFERROR(VALUE(TRIM(SUBSTITUTE(BJ70,CHAR(160),""))),0)) &gt; (IFERROR(VALUE(TRIM(SUBSTITUTE(BG70,CHAR(160),""))),0)),
        "Attention : Le montant retenu HT est supérieur au montant HT raisonnable. Merci de revoir la ligne de dépense, plafonner son montant, ou justifier la reventillation HT / TVA.",
ROUND(IFERROR(VALUE(TRIM(SUBSTITUTE(BH70,CHAR(160),""))),0),2)&gt;
ROUND(IFERROR(VALUE(TRIM(SUBSTITUTE(BK70,CHAR(160),""))),0),2),
"Attention : Le montant TVA retenu est supérieur au montant TVA raisonnable. Merci de revoir la ligne de dépense, plafonner son montant, ou justifier la reventillation HT / TVA.",
ROUND(IFERROR(VALUE(TRIM(SUBSTITUTE(BJ70,CHAR(160),""))),0),2)&gt;
ROUND(IFERROR(VALUE(TRIM(SUBSTITUTE(MIN(P70,U70,Z70),CHAR(160),""))),0),2),
"Attention : Le devis retenu n'est pas le moins cher. Une justification de la part du porteur est nécessaire.",
ROUND(IFERROR(VALUE(TRIM(SUBSTITUTE(BJ70,CHAR(160),""))),0),2)=0,
"Attention : montant présenté entièrement écarté",
        (IFERROR(VALUE(TRIM(SUBSTITUTE(BL70,CHAR(160),""))),0))=0,
        "",
        (IFERROR(VALUE(TRIM(SUBSTITUTE(BI70,CHAR(160),""))),0))=(IFERROR(VALUE(TRIM(SUBSTITUTE(BL70,CHAR(160),""))),0)),
        "OK",
        (IFERROR(VALUE(TRIM(SUBSTITUTE(BI70,CHAR(160),""))),0))&gt;(IFERROR(VALUE(TRIM(SUBSTITUTE(BL70,CHAR(160),""))),0)),
        " OK : Montant instruit inférieur au montant raisonnable.",
        TRUE,
        ""
    )
)</f>
        <v/>
      </c>
      <c r="BO70" s="43" t="str" cm="1">
        <f t="array" ref="BO70">IF(OR(BL70="",AD70="",BJ70="",AB70="",BK70="",AC70=""),"",_xlfn.IFS(
ROUND(IFERROR(VALUE(TRIM(SUBSTITUTE(BL70,CHAR(160),""))),0),2)&gt;
ROUND(IFERROR(VALUE(TRIM(SUBSTITUTE(AD70,CHAR(160),""))),0),2),
"KO : Le montant retenu TTC est supérieur au montant présenté TTC. Merci de revoir la ligne de dépense ou plafonner son montant.",
ROUND(IFERROR(VALUE(TRIM(SUBSTITUTE(BJ70,CHAR(160),""))),0),2)&gt;
ROUND(IFERROR(VALUE(TRIM(SUBSTITUTE(AB70,CHAR(160),""))),0),2),
"Attention : Le montant retenu HT est supérieur au montant HT présenté. Merci de revoir la ligne de dépense, plafonner son montant, ou justifier la reventillation HT / TVA.",
ROUND(IFERROR(VALUE(TRIM(SUBSTITUTE(BK70,CHAR(160),""))),0),2)&gt;
ROUND(IFERROR(VALUE(TRIM(SUBSTITUTE(AC70,CHAR(160),""))),0),2),
"Attention : Le montant TVA retenu est supérieur au montant TVA présenté. Merci de revoir la ligne de dépense, plafonner son montant, ou justifier la reventillation HT / TVA.",
ROUND(IFERROR(VALUE(TRIM(SUBSTITUTE(AD70,CHAR(160),""))),0),2)=0,
"",
ROUND(IFERROR(VALUE(TRIM(SUBSTITUTE(BL70,CHAR(160),""))),0),2)=
ROUND(IFERROR(VALUE(TRIM(SUBSTITUTE(AD70,CHAR(160),""))),0),2),
"OK",
ROUND(IFERROR(VALUE(TRIM(SUBSTITUTE(BL70,CHAR(160),""))),0),2)=0,
"Attention : Montant présenté entièrement rejeté.",
ROUND(IFERROR(VALUE(TRIM(SUBSTITUTE(BL70,CHAR(160),""))),0),2)&lt;
ROUND(IFERROR(VALUE(TRIM(SUBSTITUTE(AD70,CHAR(160),""))),0),2),
"Attention : Montant présenté partiellement rejeté.",
TRUE,""
))</f>
        <v/>
      </c>
      <c r="BP70" s="92" t="str">
        <f t="shared" si="43"/>
        <v/>
      </c>
      <c r="BQ70" s="92" t="str">
        <f t="shared" si="44"/>
        <v/>
      </c>
      <c r="BR70" s="92" t="str">
        <f t="shared" si="45"/>
        <v/>
      </c>
    </row>
    <row r="71" spans="1:70" s="4" customFormat="1" ht="16">
      <c r="A71" s="82">
        <v>63</v>
      </c>
      <c r="B71" s="83"/>
      <c r="C71" s="84"/>
      <c r="D71" s="84"/>
      <c r="E71" s="83"/>
      <c r="F71" s="83"/>
      <c r="G71" s="83"/>
      <c r="H71" s="132"/>
      <c r="I71" s="727"/>
      <c r="J71" s="554"/>
      <c r="K71" s="735"/>
      <c r="L71" s="643"/>
      <c r="M71" s="554"/>
      <c r="N71" s="640"/>
      <c r="O71" s="641"/>
      <c r="P71" s="660" t="str">
        <f t="shared" si="9"/>
        <v/>
      </c>
      <c r="Q71" s="663"/>
      <c r="R71" s="554"/>
      <c r="S71" s="641"/>
      <c r="T71" s="641"/>
      <c r="U71" s="660" t="str">
        <f t="shared" si="10"/>
        <v/>
      </c>
      <c r="V71" s="680"/>
      <c r="W71" s="554"/>
      <c r="X71" s="641"/>
      <c r="Y71" s="641"/>
      <c r="Z71" s="721" t="str">
        <f t="shared" si="11"/>
        <v/>
      </c>
      <c r="AA71" s="87"/>
      <c r="AB71" s="88" t="str" cm="1">
        <f t="array" ref="AB71">IF((_xlfn.IFS(TRIM(SUBSTITUTE(AA71,CHAR(160),""))="Devis 1",IFERROR(VALUE(TRIM(SUBSTITUTE(N71,CHAR(160),""))),0),TRIM(SUBSTITUTE(AA71,CHAR(160),""))="Devis 2",IFERROR(VALUE(TRIM(SUBSTITUTE(S71,CHAR(160),""))),0),TRIM(SUBSTITUTE(AA71,CHAR(160),""))="Devis 3",IFERROR(VALUE(TRIM(SUBSTITUTE(X71,CHAR(160),""))),0),TRUE,0)*IFERROR(VALUE(TRIM(SUBSTITUTE(C71,CHAR(160),""))),0))=0,"",_xlfn.IFS(TRIM(SUBSTITUTE(AA71,CHAR(160),""))="Devis 1",IFERROR(VALUE(TRIM(SUBSTITUTE(N71,CHAR(160),""))),0),TRIM(SUBSTITUTE(AA71,CHAR(160),""))="Devis 2",IFERROR(VALUE(TRIM(SUBSTITUTE(S71,CHAR(160),""))),0),TRIM(SUBSTITUTE(AA71,CHAR(160),""))="Devis 3",IFERROR(VALUE(TRIM(SUBSTITUTE(X71,CHAR(160),""))),0),TRUE,0)*IFERROR(VALUE(TRIM(SUBSTITUTE(C71,CHAR(160),""))),0))</f>
        <v/>
      </c>
      <c r="AC71" s="89" t="str" cm="1">
        <f t="array" ref="AC71">IF(ROUND((_xlfn.IFS(TRIM(SUBSTITUTE(AA71,CHAR(160),""))="Devis 1",IFERROR(VALUE(TRIM(SUBSTITUTE(O71,CHAR(160),""))),0),TRIM(SUBSTITUTE(AA71,CHAR(160),""))="Devis 2",IFERROR(VALUE(TRIM(SUBSTITUTE(T71,CHAR(160),""))),0),TRIM(SUBSTITUTE(AA71,CHAR(160),""))="Devis 3",IFERROR(VALUE(TRIM(SUBSTITUTE(Y71,CHAR(160),""))),0),TRUE,0)*IFERROR(VALUE(TRIM(SUBSTITUTE(C71,CHAR(160),""))),0)),2)=0,IF(AB71&lt;&gt;"",0,""),ROUND((_xlfn.IFS(TRIM(SUBSTITUTE(AA71,CHAR(160),""))="Devis 1",IFERROR(VALUE(TRIM(SUBSTITUTE(O71,CHAR(160),""))),0),TRIM(SUBSTITUTE(AA71,CHAR(160),""))="Devis 2",IFERROR(VALUE(TRIM(SUBSTITUTE(T71,CHAR(160),""))),0),TRIM(SUBSTITUTE(AA71,CHAR(160),""))="Devis 3",IFERROR(VALUE(TRIM(SUBSTITUTE(Y71,CHAR(160),""))),0),TRUE,0)*IFERROR(VALUE(TRIM(SUBSTITUTE(C71,CHAR(160),""))),0)),2))</f>
        <v/>
      </c>
      <c r="AD71" s="90" t="str">
        <f t="shared" si="12"/>
        <v/>
      </c>
      <c r="AE71" s="91"/>
      <c r="AF71" s="148" t="str">
        <f t="shared" si="13"/>
        <v/>
      </c>
      <c r="AG71" s="148" t="str">
        <f t="shared" si="14"/>
        <v/>
      </c>
      <c r="AH71" s="148" t="str">
        <f t="shared" si="15"/>
        <v/>
      </c>
      <c r="AI71" s="148" t="str">
        <f t="shared" si="16"/>
        <v/>
      </c>
      <c r="AJ71" s="148" t="str">
        <f t="shared" si="17"/>
        <v/>
      </c>
      <c r="AK71" s="148" t="str">
        <f t="shared" si="18"/>
        <v/>
      </c>
      <c r="AL71" s="148" t="str">
        <f t="shared" si="19"/>
        <v/>
      </c>
      <c r="AM71" s="148" t="str">
        <f t="shared" si="20"/>
        <v/>
      </c>
      <c r="AN71" s="729" t="str">
        <f t="shared" si="21"/>
        <v/>
      </c>
      <c r="AO71" s="569" t="str">
        <f t="shared" si="22"/>
        <v/>
      </c>
      <c r="AP71" s="564" t="str">
        <f t="shared" si="23"/>
        <v/>
      </c>
      <c r="AQ71" s="555" t="str">
        <f t="shared" si="24"/>
        <v/>
      </c>
      <c r="AR71" s="555" t="str">
        <f t="shared" si="25"/>
        <v/>
      </c>
      <c r="AS71" s="593" t="str">
        <f t="shared" si="26"/>
        <v/>
      </c>
      <c r="AT71" s="660" t="str">
        <f t="shared" si="27"/>
        <v/>
      </c>
      <c r="AU71" s="671" t="str">
        <f t="shared" si="28"/>
        <v/>
      </c>
      <c r="AV71" s="593" t="str">
        <f t="shared" si="29"/>
        <v/>
      </c>
      <c r="AW71" s="593" t="str">
        <f t="shared" si="30"/>
        <v/>
      </c>
      <c r="AX71" s="593" t="str">
        <f t="shared" si="31"/>
        <v/>
      </c>
      <c r="AY71" s="764" t="str">
        <f t="shared" si="32"/>
        <v/>
      </c>
      <c r="AZ71" s="693" t="str">
        <f t="shared" si="33"/>
        <v/>
      </c>
      <c r="BA71" s="593" t="str">
        <f t="shared" si="34"/>
        <v/>
      </c>
      <c r="BB71" s="593" t="str">
        <f t="shared" si="35"/>
        <v/>
      </c>
      <c r="BC71" s="593" t="str">
        <f t="shared" si="36"/>
        <v/>
      </c>
      <c r="BD71" s="694" t="str">
        <f t="shared" si="37"/>
        <v/>
      </c>
      <c r="BE71" s="558" t="str">
        <f t="shared" si="38"/>
        <v/>
      </c>
      <c r="BF71" s="83"/>
      <c r="BG71" s="92" t="str">
        <f t="shared" si="39"/>
        <v/>
      </c>
      <c r="BH71" s="92" t="str">
        <f t="shared" si="40"/>
        <v/>
      </c>
      <c r="BI71" s="93" t="str">
        <f t="shared" si="41"/>
        <v/>
      </c>
      <c r="BJ71" s="93" t="str" cm="1">
        <f t="array" ref="BJ71">IF($AG71="","",
_xlfn.IFS(
$BE71="Devis 1",
IF(ISBLANK(AR71),"",IFERROR(VALUE(TRIM(SUBSTITUTE(AR71,CHAR(160),""))),0)*IFERROR(VALUE(TRIM(SUBSTITUTE($AG71,CHAR(160),""))),0)),
$BE71="Devis 2",
IF(ISBLANK(AW71),"",IFERROR(VALUE(TRIM(SUBSTITUTE(AW71,CHAR(160),""))),0)*IFERROR(VALUE(TRIM(SUBSTITUTE($AG71,CHAR(160),""))),0)),
$BE71="Devis 3",
IF(ISBLANK(BB71),"",IFERROR(VALUE(TRIM(SUBSTITUTE(BB71,CHAR(160),""))),0)*IFERROR(VALUE(TRIM(SUBSTITUTE($AG71,CHAR(160),""))),0)),
TRUE,0
)
)</f>
        <v/>
      </c>
      <c r="BK71" s="93" t="str" cm="1">
        <f t="array" ref="BK71">IF($AG71="","",
_xlfn.IFS(
$BE71="Devis 1",
IF(ISBLANK(AS71),"",IFERROR(VALUE(TRIM(SUBSTITUTE(AS71,CHAR(160),""))),0)*IFERROR(VALUE(TRIM(SUBSTITUTE($AG71,CHAR(160),""))),0)),
$BE71="Devis 2",
IF(ISBLANK(AX71),"",IFERROR(VALUE(TRIM(SUBSTITUTE(AX71,CHAR(160),""))),0)*IFERROR(VALUE(TRIM(SUBSTITUTE($AG71,CHAR(160),""))),0)),
$BE71="Devis 3",
IF(ISBLANK(BC71),"",IFERROR(VALUE(TRIM(SUBSTITUTE(BC71,CHAR(160),""))),0)*IFERROR(VALUE(TRIM(SUBSTITUTE($AG71,CHAR(160),""))),0)),
TRUE,0
)
)</f>
        <v/>
      </c>
      <c r="BL71" s="93" t="str">
        <f t="shared" si="42"/>
        <v/>
      </c>
      <c r="BM71" s="83"/>
      <c r="BN71" s="43" t="str" cm="1">
        <f t="array" ref="BN71">IF(OR(BL71="",BI71="",BJ71="",BG71=""),"",
    _xlfn.IFS(
        (IFERROR(VALUE(TRIM(SUBSTITUTE(BL71,CHAR(160),""))),0)) &gt; (IFERROR(VALUE(TRIM(SUBSTITUTE(BI71,CHAR(160),""))),0)),
        "KO : Le montant retenu TTC est supérieur au montant raisonnable TTC. Merci de revoir la ligne de dépense ou plafonner son montant.",
        (IFERROR(VALUE(TRIM(SUBSTITUTE(BJ71,CHAR(160),""))),0)) &gt; (IFERROR(VALUE(TRIM(SUBSTITUTE(BG71,CHAR(160),""))),0)),
        "Attention : Le montant retenu HT est supérieur au montant HT raisonnable. Merci de revoir la ligne de dépense, plafonner son montant, ou justifier la reventillation HT / TVA.",
ROUND(IFERROR(VALUE(TRIM(SUBSTITUTE(BH71,CHAR(160),""))),0),2)&gt;
ROUND(IFERROR(VALUE(TRIM(SUBSTITUTE(BK71,CHAR(160),""))),0),2),
"Attention : Le montant TVA retenu est supérieur au montant TVA raisonnable. Merci de revoir la ligne de dépense, plafonner son montant, ou justifier la reventillation HT / TVA.",
ROUND(IFERROR(VALUE(TRIM(SUBSTITUTE(BJ71,CHAR(160),""))),0),2)&gt;
ROUND(IFERROR(VALUE(TRIM(SUBSTITUTE(MIN(P71,U71,Z71),CHAR(160),""))),0),2),
"Attention : Le devis retenu n'est pas le moins cher. Une justification de la part du porteur est nécessaire.",
ROUND(IFERROR(VALUE(TRIM(SUBSTITUTE(BJ71,CHAR(160),""))),0),2)=0,
"Attention : montant présenté entièrement écarté",
        (IFERROR(VALUE(TRIM(SUBSTITUTE(BL71,CHAR(160),""))),0))=0,
        "",
        (IFERROR(VALUE(TRIM(SUBSTITUTE(BI71,CHAR(160),""))),0))=(IFERROR(VALUE(TRIM(SUBSTITUTE(BL71,CHAR(160),""))),0)),
        "OK",
        (IFERROR(VALUE(TRIM(SUBSTITUTE(BI71,CHAR(160),""))),0))&gt;(IFERROR(VALUE(TRIM(SUBSTITUTE(BL71,CHAR(160),""))),0)),
        " OK : Montant instruit inférieur au montant raisonnable.",
        TRUE,
        ""
    )
)</f>
        <v/>
      </c>
      <c r="BO71" s="43" t="str" cm="1">
        <f t="array" ref="BO71">IF(OR(BL71="",AD71="",BJ71="",AB71="",BK71="",AC71=""),"",_xlfn.IFS(
ROUND(IFERROR(VALUE(TRIM(SUBSTITUTE(BL71,CHAR(160),""))),0),2)&gt;
ROUND(IFERROR(VALUE(TRIM(SUBSTITUTE(AD71,CHAR(160),""))),0),2),
"KO : Le montant retenu TTC est supérieur au montant présenté TTC. Merci de revoir la ligne de dépense ou plafonner son montant.",
ROUND(IFERROR(VALUE(TRIM(SUBSTITUTE(BJ71,CHAR(160),""))),0),2)&gt;
ROUND(IFERROR(VALUE(TRIM(SUBSTITUTE(AB71,CHAR(160),""))),0),2),
"Attention : Le montant retenu HT est supérieur au montant HT présenté. Merci de revoir la ligne de dépense, plafonner son montant, ou justifier la reventillation HT / TVA.",
ROUND(IFERROR(VALUE(TRIM(SUBSTITUTE(BK71,CHAR(160),""))),0),2)&gt;
ROUND(IFERROR(VALUE(TRIM(SUBSTITUTE(AC71,CHAR(160),""))),0),2),
"Attention : Le montant TVA retenu est supérieur au montant TVA présenté. Merci de revoir la ligne de dépense, plafonner son montant, ou justifier la reventillation HT / TVA.",
ROUND(IFERROR(VALUE(TRIM(SUBSTITUTE(AD71,CHAR(160),""))),0),2)=0,
"",
ROUND(IFERROR(VALUE(TRIM(SUBSTITUTE(BL71,CHAR(160),""))),0),2)=
ROUND(IFERROR(VALUE(TRIM(SUBSTITUTE(AD71,CHAR(160),""))),0),2),
"OK",
ROUND(IFERROR(VALUE(TRIM(SUBSTITUTE(BL71,CHAR(160),""))),0),2)=0,
"Attention : Montant présenté entièrement rejeté.",
ROUND(IFERROR(VALUE(TRIM(SUBSTITUTE(BL71,CHAR(160),""))),0),2)&lt;
ROUND(IFERROR(VALUE(TRIM(SUBSTITUTE(AD71,CHAR(160),""))),0),2),
"Attention : Montant présenté partiellement rejeté.",
TRUE,""
))</f>
        <v/>
      </c>
      <c r="BP71" s="92" t="str">
        <f t="shared" si="43"/>
        <v/>
      </c>
      <c r="BQ71" s="92" t="str">
        <f t="shared" si="44"/>
        <v/>
      </c>
      <c r="BR71" s="92" t="str">
        <f t="shared" si="45"/>
        <v/>
      </c>
    </row>
    <row r="72" spans="1:70" s="4" customFormat="1" ht="16">
      <c r="A72" s="82">
        <v>64</v>
      </c>
      <c r="B72" s="83"/>
      <c r="C72" s="84"/>
      <c r="D72" s="84"/>
      <c r="E72" s="83"/>
      <c r="F72" s="83"/>
      <c r="G72" s="83"/>
      <c r="H72" s="132"/>
      <c r="I72" s="727"/>
      <c r="J72" s="554"/>
      <c r="K72" s="735"/>
      <c r="L72" s="643"/>
      <c r="M72" s="554"/>
      <c r="N72" s="640"/>
      <c r="O72" s="641"/>
      <c r="P72" s="660" t="str">
        <f t="shared" si="9"/>
        <v/>
      </c>
      <c r="Q72" s="663"/>
      <c r="R72" s="554"/>
      <c r="S72" s="641"/>
      <c r="T72" s="641"/>
      <c r="U72" s="660" t="str">
        <f t="shared" si="10"/>
        <v/>
      </c>
      <c r="V72" s="680"/>
      <c r="W72" s="554"/>
      <c r="X72" s="641"/>
      <c r="Y72" s="641"/>
      <c r="Z72" s="721" t="str">
        <f t="shared" si="11"/>
        <v/>
      </c>
      <c r="AA72" s="87"/>
      <c r="AB72" s="88" t="str" cm="1">
        <f t="array" ref="AB72">IF((_xlfn.IFS(TRIM(SUBSTITUTE(AA72,CHAR(160),""))="Devis 1",IFERROR(VALUE(TRIM(SUBSTITUTE(N72,CHAR(160),""))),0),TRIM(SUBSTITUTE(AA72,CHAR(160),""))="Devis 2",IFERROR(VALUE(TRIM(SUBSTITUTE(S72,CHAR(160),""))),0),TRIM(SUBSTITUTE(AA72,CHAR(160),""))="Devis 3",IFERROR(VALUE(TRIM(SUBSTITUTE(X72,CHAR(160),""))),0),TRUE,0)*IFERROR(VALUE(TRIM(SUBSTITUTE(C72,CHAR(160),""))),0))=0,"",_xlfn.IFS(TRIM(SUBSTITUTE(AA72,CHAR(160),""))="Devis 1",IFERROR(VALUE(TRIM(SUBSTITUTE(N72,CHAR(160),""))),0),TRIM(SUBSTITUTE(AA72,CHAR(160),""))="Devis 2",IFERROR(VALUE(TRIM(SUBSTITUTE(S72,CHAR(160),""))),0),TRIM(SUBSTITUTE(AA72,CHAR(160),""))="Devis 3",IFERROR(VALUE(TRIM(SUBSTITUTE(X72,CHAR(160),""))),0),TRUE,0)*IFERROR(VALUE(TRIM(SUBSTITUTE(C72,CHAR(160),""))),0))</f>
        <v/>
      </c>
      <c r="AC72" s="89" t="str" cm="1">
        <f t="array" ref="AC72">IF(ROUND((_xlfn.IFS(TRIM(SUBSTITUTE(AA72,CHAR(160),""))="Devis 1",IFERROR(VALUE(TRIM(SUBSTITUTE(O72,CHAR(160),""))),0),TRIM(SUBSTITUTE(AA72,CHAR(160),""))="Devis 2",IFERROR(VALUE(TRIM(SUBSTITUTE(T72,CHAR(160),""))),0),TRIM(SUBSTITUTE(AA72,CHAR(160),""))="Devis 3",IFERROR(VALUE(TRIM(SUBSTITUTE(Y72,CHAR(160),""))),0),TRUE,0)*IFERROR(VALUE(TRIM(SUBSTITUTE(C72,CHAR(160),""))),0)),2)=0,IF(AB72&lt;&gt;"",0,""),ROUND((_xlfn.IFS(TRIM(SUBSTITUTE(AA72,CHAR(160),""))="Devis 1",IFERROR(VALUE(TRIM(SUBSTITUTE(O72,CHAR(160),""))),0),TRIM(SUBSTITUTE(AA72,CHAR(160),""))="Devis 2",IFERROR(VALUE(TRIM(SUBSTITUTE(T72,CHAR(160),""))),0),TRIM(SUBSTITUTE(AA72,CHAR(160),""))="Devis 3",IFERROR(VALUE(TRIM(SUBSTITUTE(Y72,CHAR(160),""))),0),TRUE,0)*IFERROR(VALUE(TRIM(SUBSTITUTE(C72,CHAR(160),""))),0)),2))</f>
        <v/>
      </c>
      <c r="AD72" s="90" t="str">
        <f t="shared" si="12"/>
        <v/>
      </c>
      <c r="AE72" s="91"/>
      <c r="AF72" s="148" t="str">
        <f t="shared" si="13"/>
        <v/>
      </c>
      <c r="AG72" s="148" t="str">
        <f t="shared" si="14"/>
        <v/>
      </c>
      <c r="AH72" s="148" t="str">
        <f t="shared" si="15"/>
        <v/>
      </c>
      <c r="AI72" s="148" t="str">
        <f t="shared" si="16"/>
        <v/>
      </c>
      <c r="AJ72" s="148" t="str">
        <f t="shared" si="17"/>
        <v/>
      </c>
      <c r="AK72" s="148" t="str">
        <f t="shared" si="18"/>
        <v/>
      </c>
      <c r="AL72" s="148" t="str">
        <f t="shared" si="19"/>
        <v/>
      </c>
      <c r="AM72" s="148" t="str">
        <f t="shared" si="20"/>
        <v/>
      </c>
      <c r="AN72" s="729" t="str">
        <f t="shared" si="21"/>
        <v/>
      </c>
      <c r="AO72" s="569" t="str">
        <f t="shared" si="22"/>
        <v/>
      </c>
      <c r="AP72" s="564" t="str">
        <f t="shared" si="23"/>
        <v/>
      </c>
      <c r="AQ72" s="555" t="str">
        <f t="shared" si="24"/>
        <v/>
      </c>
      <c r="AR72" s="555" t="str">
        <f t="shared" si="25"/>
        <v/>
      </c>
      <c r="AS72" s="593" t="str">
        <f t="shared" si="26"/>
        <v/>
      </c>
      <c r="AT72" s="660" t="str">
        <f t="shared" si="27"/>
        <v/>
      </c>
      <c r="AU72" s="671" t="str">
        <f t="shared" si="28"/>
        <v/>
      </c>
      <c r="AV72" s="593" t="str">
        <f t="shared" si="29"/>
        <v/>
      </c>
      <c r="AW72" s="593" t="str">
        <f t="shared" si="30"/>
        <v/>
      </c>
      <c r="AX72" s="593" t="str">
        <f t="shared" si="31"/>
        <v/>
      </c>
      <c r="AY72" s="764" t="str">
        <f t="shared" si="32"/>
        <v/>
      </c>
      <c r="AZ72" s="693" t="str">
        <f t="shared" si="33"/>
        <v/>
      </c>
      <c r="BA72" s="593" t="str">
        <f t="shared" si="34"/>
        <v/>
      </c>
      <c r="BB72" s="593" t="str">
        <f t="shared" si="35"/>
        <v/>
      </c>
      <c r="BC72" s="593" t="str">
        <f t="shared" si="36"/>
        <v/>
      </c>
      <c r="BD72" s="694" t="str">
        <f t="shared" si="37"/>
        <v/>
      </c>
      <c r="BE72" s="558" t="str">
        <f t="shared" si="38"/>
        <v/>
      </c>
      <c r="BF72" s="83"/>
      <c r="BG72" s="92" t="str">
        <f t="shared" si="39"/>
        <v/>
      </c>
      <c r="BH72" s="92" t="str">
        <f t="shared" si="40"/>
        <v/>
      </c>
      <c r="BI72" s="93" t="str">
        <f t="shared" si="41"/>
        <v/>
      </c>
      <c r="BJ72" s="93" t="str" cm="1">
        <f t="array" ref="BJ72">IF($AG72="","",
_xlfn.IFS(
$BE72="Devis 1",
IF(ISBLANK(AR72),"",IFERROR(VALUE(TRIM(SUBSTITUTE(AR72,CHAR(160),""))),0)*IFERROR(VALUE(TRIM(SUBSTITUTE($AG72,CHAR(160),""))),0)),
$BE72="Devis 2",
IF(ISBLANK(AW72),"",IFERROR(VALUE(TRIM(SUBSTITUTE(AW72,CHAR(160),""))),0)*IFERROR(VALUE(TRIM(SUBSTITUTE($AG72,CHAR(160),""))),0)),
$BE72="Devis 3",
IF(ISBLANK(BB72),"",IFERROR(VALUE(TRIM(SUBSTITUTE(BB72,CHAR(160),""))),0)*IFERROR(VALUE(TRIM(SUBSTITUTE($AG72,CHAR(160),""))),0)),
TRUE,0
)
)</f>
        <v/>
      </c>
      <c r="BK72" s="93" t="str" cm="1">
        <f t="array" ref="BK72">IF($AG72="","",
_xlfn.IFS(
$BE72="Devis 1",
IF(ISBLANK(AS72),"",IFERROR(VALUE(TRIM(SUBSTITUTE(AS72,CHAR(160),""))),0)*IFERROR(VALUE(TRIM(SUBSTITUTE($AG72,CHAR(160),""))),0)),
$BE72="Devis 2",
IF(ISBLANK(AX72),"",IFERROR(VALUE(TRIM(SUBSTITUTE(AX72,CHAR(160),""))),0)*IFERROR(VALUE(TRIM(SUBSTITUTE($AG72,CHAR(160),""))),0)),
$BE72="Devis 3",
IF(ISBLANK(BC72),"",IFERROR(VALUE(TRIM(SUBSTITUTE(BC72,CHAR(160),""))),0)*IFERROR(VALUE(TRIM(SUBSTITUTE($AG72,CHAR(160),""))),0)),
TRUE,0
)
)</f>
        <v/>
      </c>
      <c r="BL72" s="93" t="str">
        <f t="shared" si="42"/>
        <v/>
      </c>
      <c r="BM72" s="83"/>
      <c r="BN72" s="43" t="str" cm="1">
        <f t="array" ref="BN72">IF(OR(BL72="",BI72="",BJ72="",BG72=""),"",
    _xlfn.IFS(
        (IFERROR(VALUE(TRIM(SUBSTITUTE(BL72,CHAR(160),""))),0)) &gt; (IFERROR(VALUE(TRIM(SUBSTITUTE(BI72,CHAR(160),""))),0)),
        "KO : Le montant retenu TTC est supérieur au montant raisonnable TTC. Merci de revoir la ligne de dépense ou plafonner son montant.",
        (IFERROR(VALUE(TRIM(SUBSTITUTE(BJ72,CHAR(160),""))),0)) &gt; (IFERROR(VALUE(TRIM(SUBSTITUTE(BG72,CHAR(160),""))),0)),
        "Attention : Le montant retenu HT est supérieur au montant HT raisonnable. Merci de revoir la ligne de dépense, plafonner son montant, ou justifier la reventillation HT / TVA.",
ROUND(IFERROR(VALUE(TRIM(SUBSTITUTE(BH72,CHAR(160),""))),0),2)&gt;
ROUND(IFERROR(VALUE(TRIM(SUBSTITUTE(BK72,CHAR(160),""))),0),2),
"Attention : Le montant TVA retenu est supérieur au montant TVA raisonnable. Merci de revoir la ligne de dépense, plafonner son montant, ou justifier la reventillation HT / TVA.",
ROUND(IFERROR(VALUE(TRIM(SUBSTITUTE(BJ72,CHAR(160),""))),0),2)&gt;
ROUND(IFERROR(VALUE(TRIM(SUBSTITUTE(MIN(P72,U72,Z72),CHAR(160),""))),0),2),
"Attention : Le devis retenu n'est pas le moins cher. Une justification de la part du porteur est nécessaire.",
ROUND(IFERROR(VALUE(TRIM(SUBSTITUTE(BJ72,CHAR(160),""))),0),2)=0,
"Attention : montant présenté entièrement écarté",
        (IFERROR(VALUE(TRIM(SUBSTITUTE(BL72,CHAR(160),""))),0))=0,
        "",
        (IFERROR(VALUE(TRIM(SUBSTITUTE(BI72,CHAR(160),""))),0))=(IFERROR(VALUE(TRIM(SUBSTITUTE(BL72,CHAR(160),""))),0)),
        "OK",
        (IFERROR(VALUE(TRIM(SUBSTITUTE(BI72,CHAR(160),""))),0))&gt;(IFERROR(VALUE(TRIM(SUBSTITUTE(BL72,CHAR(160),""))),0)),
        " OK : Montant instruit inférieur au montant raisonnable.",
        TRUE,
        ""
    )
)</f>
        <v/>
      </c>
      <c r="BO72" s="43" t="str" cm="1">
        <f t="array" ref="BO72">IF(OR(BL72="",AD72="",BJ72="",AB72="",BK72="",AC72=""),"",_xlfn.IFS(
ROUND(IFERROR(VALUE(TRIM(SUBSTITUTE(BL72,CHAR(160),""))),0),2)&gt;
ROUND(IFERROR(VALUE(TRIM(SUBSTITUTE(AD72,CHAR(160),""))),0),2),
"KO : Le montant retenu TTC est supérieur au montant présenté TTC. Merci de revoir la ligne de dépense ou plafonner son montant.",
ROUND(IFERROR(VALUE(TRIM(SUBSTITUTE(BJ72,CHAR(160),""))),0),2)&gt;
ROUND(IFERROR(VALUE(TRIM(SUBSTITUTE(AB72,CHAR(160),""))),0),2),
"Attention : Le montant retenu HT est supérieur au montant HT présenté. Merci de revoir la ligne de dépense, plafonner son montant, ou justifier la reventillation HT / TVA.",
ROUND(IFERROR(VALUE(TRIM(SUBSTITUTE(BK72,CHAR(160),""))),0),2)&gt;
ROUND(IFERROR(VALUE(TRIM(SUBSTITUTE(AC72,CHAR(160),""))),0),2),
"Attention : Le montant TVA retenu est supérieur au montant TVA présenté. Merci de revoir la ligne de dépense, plafonner son montant, ou justifier la reventillation HT / TVA.",
ROUND(IFERROR(VALUE(TRIM(SUBSTITUTE(AD72,CHAR(160),""))),0),2)=0,
"",
ROUND(IFERROR(VALUE(TRIM(SUBSTITUTE(BL72,CHAR(160),""))),0),2)=
ROUND(IFERROR(VALUE(TRIM(SUBSTITUTE(AD72,CHAR(160),""))),0),2),
"OK",
ROUND(IFERROR(VALUE(TRIM(SUBSTITUTE(BL72,CHAR(160),""))),0),2)=0,
"Attention : Montant présenté entièrement rejeté.",
ROUND(IFERROR(VALUE(TRIM(SUBSTITUTE(BL72,CHAR(160),""))),0),2)&lt;
ROUND(IFERROR(VALUE(TRIM(SUBSTITUTE(AD72,CHAR(160),""))),0),2),
"Attention : Montant présenté partiellement rejeté.",
TRUE,""
))</f>
        <v/>
      </c>
      <c r="BP72" s="92" t="str">
        <f t="shared" si="43"/>
        <v/>
      </c>
      <c r="BQ72" s="92" t="str">
        <f t="shared" si="44"/>
        <v/>
      </c>
      <c r="BR72" s="92" t="str">
        <f t="shared" si="45"/>
        <v/>
      </c>
    </row>
    <row r="73" spans="1:70" s="4" customFormat="1" ht="16">
      <c r="A73" s="82">
        <v>65</v>
      </c>
      <c r="B73" s="83"/>
      <c r="C73" s="84"/>
      <c r="D73" s="84"/>
      <c r="E73" s="83"/>
      <c r="F73" s="83"/>
      <c r="G73" s="83"/>
      <c r="H73" s="132"/>
      <c r="I73" s="727"/>
      <c r="J73" s="554"/>
      <c r="K73" s="735"/>
      <c r="L73" s="643"/>
      <c r="M73" s="554"/>
      <c r="N73" s="640"/>
      <c r="O73" s="641"/>
      <c r="P73" s="660" t="str">
        <f t="shared" si="9"/>
        <v/>
      </c>
      <c r="Q73" s="663"/>
      <c r="R73" s="554"/>
      <c r="S73" s="641"/>
      <c r="T73" s="641"/>
      <c r="U73" s="660" t="str">
        <f t="shared" si="10"/>
        <v/>
      </c>
      <c r="V73" s="680"/>
      <c r="W73" s="554"/>
      <c r="X73" s="641"/>
      <c r="Y73" s="641"/>
      <c r="Z73" s="721" t="str">
        <f t="shared" si="11"/>
        <v/>
      </c>
      <c r="AA73" s="87"/>
      <c r="AB73" s="88" t="str" cm="1">
        <f t="array" ref="AB73">IF((_xlfn.IFS(TRIM(SUBSTITUTE(AA73,CHAR(160),""))="Devis 1",IFERROR(VALUE(TRIM(SUBSTITUTE(N73,CHAR(160),""))),0),TRIM(SUBSTITUTE(AA73,CHAR(160),""))="Devis 2",IFERROR(VALUE(TRIM(SUBSTITUTE(S73,CHAR(160),""))),0),TRIM(SUBSTITUTE(AA73,CHAR(160),""))="Devis 3",IFERROR(VALUE(TRIM(SUBSTITUTE(X73,CHAR(160),""))),0),TRUE,0)*IFERROR(VALUE(TRIM(SUBSTITUTE(C73,CHAR(160),""))),0))=0,"",_xlfn.IFS(TRIM(SUBSTITUTE(AA73,CHAR(160),""))="Devis 1",IFERROR(VALUE(TRIM(SUBSTITUTE(N73,CHAR(160),""))),0),TRIM(SUBSTITUTE(AA73,CHAR(160),""))="Devis 2",IFERROR(VALUE(TRIM(SUBSTITUTE(S73,CHAR(160),""))),0),TRIM(SUBSTITUTE(AA73,CHAR(160),""))="Devis 3",IFERROR(VALUE(TRIM(SUBSTITUTE(X73,CHAR(160),""))),0),TRUE,0)*IFERROR(VALUE(TRIM(SUBSTITUTE(C73,CHAR(160),""))),0))</f>
        <v/>
      </c>
      <c r="AC73" s="89" t="str" cm="1">
        <f t="array" ref="AC73">IF(ROUND((_xlfn.IFS(TRIM(SUBSTITUTE(AA73,CHAR(160),""))="Devis 1",IFERROR(VALUE(TRIM(SUBSTITUTE(O73,CHAR(160),""))),0),TRIM(SUBSTITUTE(AA73,CHAR(160),""))="Devis 2",IFERROR(VALUE(TRIM(SUBSTITUTE(T73,CHAR(160),""))),0),TRIM(SUBSTITUTE(AA73,CHAR(160),""))="Devis 3",IFERROR(VALUE(TRIM(SUBSTITUTE(Y73,CHAR(160),""))),0),TRUE,0)*IFERROR(VALUE(TRIM(SUBSTITUTE(C73,CHAR(160),""))),0)),2)=0,IF(AB73&lt;&gt;"",0,""),ROUND((_xlfn.IFS(TRIM(SUBSTITUTE(AA73,CHAR(160),""))="Devis 1",IFERROR(VALUE(TRIM(SUBSTITUTE(O73,CHAR(160),""))),0),TRIM(SUBSTITUTE(AA73,CHAR(160),""))="Devis 2",IFERROR(VALUE(TRIM(SUBSTITUTE(T73,CHAR(160),""))),0),TRIM(SUBSTITUTE(AA73,CHAR(160),""))="Devis 3",IFERROR(VALUE(TRIM(SUBSTITUTE(Y73,CHAR(160),""))),0),TRUE,0)*IFERROR(VALUE(TRIM(SUBSTITUTE(C73,CHAR(160),""))),0)),2))</f>
        <v/>
      </c>
      <c r="AD73" s="90" t="str">
        <f t="shared" si="12"/>
        <v/>
      </c>
      <c r="AE73" s="91"/>
      <c r="AF73" s="148" t="str">
        <f t="shared" si="13"/>
        <v/>
      </c>
      <c r="AG73" s="148" t="str">
        <f t="shared" si="14"/>
        <v/>
      </c>
      <c r="AH73" s="148" t="str">
        <f t="shared" si="15"/>
        <v/>
      </c>
      <c r="AI73" s="148" t="str">
        <f t="shared" si="16"/>
        <v/>
      </c>
      <c r="AJ73" s="148" t="str">
        <f t="shared" si="17"/>
        <v/>
      </c>
      <c r="AK73" s="148" t="str">
        <f t="shared" si="18"/>
        <v/>
      </c>
      <c r="AL73" s="148" t="str">
        <f t="shared" si="19"/>
        <v/>
      </c>
      <c r="AM73" s="148" t="str">
        <f t="shared" si="20"/>
        <v/>
      </c>
      <c r="AN73" s="729" t="str">
        <f t="shared" si="21"/>
        <v/>
      </c>
      <c r="AO73" s="569" t="str">
        <f t="shared" si="22"/>
        <v/>
      </c>
      <c r="AP73" s="564" t="str">
        <f t="shared" si="23"/>
        <v/>
      </c>
      <c r="AQ73" s="555" t="str">
        <f t="shared" si="24"/>
        <v/>
      </c>
      <c r="AR73" s="555" t="str">
        <f t="shared" si="25"/>
        <v/>
      </c>
      <c r="AS73" s="593" t="str">
        <f t="shared" si="26"/>
        <v/>
      </c>
      <c r="AT73" s="660" t="str">
        <f t="shared" si="27"/>
        <v/>
      </c>
      <c r="AU73" s="671" t="str">
        <f t="shared" si="28"/>
        <v/>
      </c>
      <c r="AV73" s="593" t="str">
        <f t="shared" si="29"/>
        <v/>
      </c>
      <c r="AW73" s="593" t="str">
        <f t="shared" si="30"/>
        <v/>
      </c>
      <c r="AX73" s="593" t="str">
        <f t="shared" si="31"/>
        <v/>
      </c>
      <c r="AY73" s="764" t="str">
        <f t="shared" si="32"/>
        <v/>
      </c>
      <c r="AZ73" s="693" t="str">
        <f t="shared" si="33"/>
        <v/>
      </c>
      <c r="BA73" s="593" t="str">
        <f t="shared" si="34"/>
        <v/>
      </c>
      <c r="BB73" s="593" t="str">
        <f t="shared" si="35"/>
        <v/>
      </c>
      <c r="BC73" s="593" t="str">
        <f t="shared" si="36"/>
        <v/>
      </c>
      <c r="BD73" s="694" t="str">
        <f t="shared" si="37"/>
        <v/>
      </c>
      <c r="BE73" s="558" t="str">
        <f t="shared" si="38"/>
        <v/>
      </c>
      <c r="BF73" s="83"/>
      <c r="BG73" s="92" t="str">
        <f t="shared" si="39"/>
        <v/>
      </c>
      <c r="BH73" s="92" t="str">
        <f t="shared" si="40"/>
        <v/>
      </c>
      <c r="BI73" s="93" t="str">
        <f t="shared" si="41"/>
        <v/>
      </c>
      <c r="BJ73" s="93" t="str" cm="1">
        <f t="array" ref="BJ73">IF($AG73="","",
_xlfn.IFS(
$BE73="Devis 1",
IF(ISBLANK(AR73),"",IFERROR(VALUE(TRIM(SUBSTITUTE(AR73,CHAR(160),""))),0)*IFERROR(VALUE(TRIM(SUBSTITUTE($AG73,CHAR(160),""))),0)),
$BE73="Devis 2",
IF(ISBLANK(AW73),"",IFERROR(VALUE(TRIM(SUBSTITUTE(AW73,CHAR(160),""))),0)*IFERROR(VALUE(TRIM(SUBSTITUTE($AG73,CHAR(160),""))),0)),
$BE73="Devis 3",
IF(ISBLANK(BB73),"",IFERROR(VALUE(TRIM(SUBSTITUTE(BB73,CHAR(160),""))),0)*IFERROR(VALUE(TRIM(SUBSTITUTE($AG73,CHAR(160),""))),0)),
TRUE,0
)
)</f>
        <v/>
      </c>
      <c r="BK73" s="93" t="str" cm="1">
        <f t="array" ref="BK73">IF($AG73="","",
_xlfn.IFS(
$BE73="Devis 1",
IF(ISBLANK(AS73),"",IFERROR(VALUE(TRIM(SUBSTITUTE(AS73,CHAR(160),""))),0)*IFERROR(VALUE(TRIM(SUBSTITUTE($AG73,CHAR(160),""))),0)),
$BE73="Devis 2",
IF(ISBLANK(AX73),"",IFERROR(VALUE(TRIM(SUBSTITUTE(AX73,CHAR(160),""))),0)*IFERROR(VALUE(TRIM(SUBSTITUTE($AG73,CHAR(160),""))),0)),
$BE73="Devis 3",
IF(ISBLANK(BC73),"",IFERROR(VALUE(TRIM(SUBSTITUTE(BC73,CHAR(160),""))),0)*IFERROR(VALUE(TRIM(SUBSTITUTE($AG73,CHAR(160),""))),0)),
TRUE,0
)
)</f>
        <v/>
      </c>
      <c r="BL73" s="93" t="str">
        <f t="shared" si="42"/>
        <v/>
      </c>
      <c r="BM73" s="83"/>
      <c r="BN73" s="43" t="str" cm="1">
        <f t="array" ref="BN73">IF(OR(BL73="",BI73="",BJ73="",BG73=""),"",
    _xlfn.IFS(
        (IFERROR(VALUE(TRIM(SUBSTITUTE(BL73,CHAR(160),""))),0)) &gt; (IFERROR(VALUE(TRIM(SUBSTITUTE(BI73,CHAR(160),""))),0)),
        "KO : Le montant retenu TTC est supérieur au montant raisonnable TTC. Merci de revoir la ligne de dépense ou plafonner son montant.",
        (IFERROR(VALUE(TRIM(SUBSTITUTE(BJ73,CHAR(160),""))),0)) &gt; (IFERROR(VALUE(TRIM(SUBSTITUTE(BG73,CHAR(160),""))),0)),
        "Attention : Le montant retenu HT est supérieur au montant HT raisonnable. Merci de revoir la ligne de dépense, plafonner son montant, ou justifier la reventillation HT / TVA.",
ROUND(IFERROR(VALUE(TRIM(SUBSTITUTE(BH73,CHAR(160),""))),0),2)&gt;
ROUND(IFERROR(VALUE(TRIM(SUBSTITUTE(BK73,CHAR(160),""))),0),2),
"Attention : Le montant TVA retenu est supérieur au montant TVA raisonnable. Merci de revoir la ligne de dépense, plafonner son montant, ou justifier la reventillation HT / TVA.",
ROUND(IFERROR(VALUE(TRIM(SUBSTITUTE(BJ73,CHAR(160),""))),0),2)&gt;
ROUND(IFERROR(VALUE(TRIM(SUBSTITUTE(MIN(P73,U73,Z73),CHAR(160),""))),0),2),
"Attention : Le devis retenu n'est pas le moins cher. Une justification de la part du porteur est nécessaire.",
ROUND(IFERROR(VALUE(TRIM(SUBSTITUTE(BJ73,CHAR(160),""))),0),2)=0,
"Attention : montant présenté entièrement écarté",
        (IFERROR(VALUE(TRIM(SUBSTITUTE(BL73,CHAR(160),""))),0))=0,
        "",
        (IFERROR(VALUE(TRIM(SUBSTITUTE(BI73,CHAR(160),""))),0))=(IFERROR(VALUE(TRIM(SUBSTITUTE(BL73,CHAR(160),""))),0)),
        "OK",
        (IFERROR(VALUE(TRIM(SUBSTITUTE(BI73,CHAR(160),""))),0))&gt;(IFERROR(VALUE(TRIM(SUBSTITUTE(BL73,CHAR(160),""))),0)),
        " OK : Montant instruit inférieur au montant raisonnable.",
        TRUE,
        ""
    )
)</f>
        <v/>
      </c>
      <c r="BO73" s="43" t="str" cm="1">
        <f t="array" ref="BO73">IF(OR(BL73="",AD73="",BJ73="",AB73="",BK73="",AC73=""),"",_xlfn.IFS(
ROUND(IFERROR(VALUE(TRIM(SUBSTITUTE(BL73,CHAR(160),""))),0),2)&gt;
ROUND(IFERROR(VALUE(TRIM(SUBSTITUTE(AD73,CHAR(160),""))),0),2),
"KO : Le montant retenu TTC est supérieur au montant présenté TTC. Merci de revoir la ligne de dépense ou plafonner son montant.",
ROUND(IFERROR(VALUE(TRIM(SUBSTITUTE(BJ73,CHAR(160),""))),0),2)&gt;
ROUND(IFERROR(VALUE(TRIM(SUBSTITUTE(AB73,CHAR(160),""))),0),2),
"Attention : Le montant retenu HT est supérieur au montant HT présenté. Merci de revoir la ligne de dépense, plafonner son montant, ou justifier la reventillation HT / TVA.",
ROUND(IFERROR(VALUE(TRIM(SUBSTITUTE(BK73,CHAR(160),""))),0),2)&gt;
ROUND(IFERROR(VALUE(TRIM(SUBSTITUTE(AC73,CHAR(160),""))),0),2),
"Attention : Le montant TVA retenu est supérieur au montant TVA présenté. Merci de revoir la ligne de dépense, plafonner son montant, ou justifier la reventillation HT / TVA.",
ROUND(IFERROR(VALUE(TRIM(SUBSTITUTE(AD73,CHAR(160),""))),0),2)=0,
"",
ROUND(IFERROR(VALUE(TRIM(SUBSTITUTE(BL73,CHAR(160),""))),0),2)=
ROUND(IFERROR(VALUE(TRIM(SUBSTITUTE(AD73,CHAR(160),""))),0),2),
"OK",
ROUND(IFERROR(VALUE(TRIM(SUBSTITUTE(BL73,CHAR(160),""))),0),2)=0,
"Attention : Montant présenté entièrement rejeté.",
ROUND(IFERROR(VALUE(TRIM(SUBSTITUTE(BL73,CHAR(160),""))),0),2)&lt;
ROUND(IFERROR(VALUE(TRIM(SUBSTITUTE(AD73,CHAR(160),""))),0),2),
"Attention : Montant présenté partiellement rejeté.",
TRUE,""
))</f>
        <v/>
      </c>
      <c r="BP73" s="92" t="str">
        <f t="shared" si="43"/>
        <v/>
      </c>
      <c r="BQ73" s="92" t="str">
        <f t="shared" si="44"/>
        <v/>
      </c>
      <c r="BR73" s="92" t="str">
        <f t="shared" si="45"/>
        <v/>
      </c>
    </row>
    <row r="74" spans="1:70" s="4" customFormat="1" ht="16">
      <c r="A74" s="82">
        <v>66</v>
      </c>
      <c r="B74" s="83"/>
      <c r="C74" s="84"/>
      <c r="D74" s="84"/>
      <c r="E74" s="83"/>
      <c r="F74" s="83"/>
      <c r="G74" s="83"/>
      <c r="H74" s="132"/>
      <c r="I74" s="727"/>
      <c r="J74" s="554"/>
      <c r="K74" s="735"/>
      <c r="L74" s="643"/>
      <c r="M74" s="554"/>
      <c r="N74" s="640"/>
      <c r="O74" s="641"/>
      <c r="P74" s="660" t="str">
        <f t="shared" ref="P74:P108" si="46">IF(OR(N74="", O74=""), "", IFERROR(VALUE(TRIM(SUBSTITUTE(N74,CHAR(160),""))),0) + IFERROR(VALUE(TRIM(SUBSTITUTE(O74,CHAR(160),""))),0))</f>
        <v/>
      </c>
      <c r="Q74" s="663"/>
      <c r="R74" s="554"/>
      <c r="S74" s="641"/>
      <c r="T74" s="641"/>
      <c r="U74" s="660" t="str">
        <f t="shared" ref="U74:U108" si="47">IF(OR(S74="", T74=""), "", IFERROR(VALUE(TRIM(SUBSTITUTE(S74,CHAR(160),""))),0) + IFERROR(VALUE(TRIM(SUBSTITUTE(T74,CHAR(160),""))),0))</f>
        <v/>
      </c>
      <c r="V74" s="680"/>
      <c r="W74" s="554"/>
      <c r="X74" s="641"/>
      <c r="Y74" s="641"/>
      <c r="Z74" s="721" t="str">
        <f t="shared" ref="Z74:Z108" si="48">IF(OR(X74="", Y74=""), "", IFERROR(VALUE(TRIM(SUBSTITUTE(X74,CHAR(160),""))),0) + IFERROR(VALUE(TRIM(SUBSTITUTE(Y74,CHAR(160),""))),0))</f>
        <v/>
      </c>
      <c r="AA74" s="87"/>
      <c r="AB74" s="88" t="str" cm="1">
        <f t="array" ref="AB74">IF((_xlfn.IFS(TRIM(SUBSTITUTE(AA74,CHAR(160),""))="Devis 1",IFERROR(VALUE(TRIM(SUBSTITUTE(N74,CHAR(160),""))),0),TRIM(SUBSTITUTE(AA74,CHAR(160),""))="Devis 2",IFERROR(VALUE(TRIM(SUBSTITUTE(S74,CHAR(160),""))),0),TRIM(SUBSTITUTE(AA74,CHAR(160),""))="Devis 3",IFERROR(VALUE(TRIM(SUBSTITUTE(X74,CHAR(160),""))),0),TRUE,0)*IFERROR(VALUE(TRIM(SUBSTITUTE(C74,CHAR(160),""))),0))=0,"",_xlfn.IFS(TRIM(SUBSTITUTE(AA74,CHAR(160),""))="Devis 1",IFERROR(VALUE(TRIM(SUBSTITUTE(N74,CHAR(160),""))),0),TRIM(SUBSTITUTE(AA74,CHAR(160),""))="Devis 2",IFERROR(VALUE(TRIM(SUBSTITUTE(S74,CHAR(160),""))),0),TRIM(SUBSTITUTE(AA74,CHAR(160),""))="Devis 3",IFERROR(VALUE(TRIM(SUBSTITUTE(X74,CHAR(160),""))),0),TRUE,0)*IFERROR(VALUE(TRIM(SUBSTITUTE(C74,CHAR(160),""))),0))</f>
        <v/>
      </c>
      <c r="AC74" s="89" t="str" cm="1">
        <f t="array" ref="AC74">IF(ROUND((_xlfn.IFS(TRIM(SUBSTITUTE(AA74,CHAR(160),""))="Devis 1",IFERROR(VALUE(TRIM(SUBSTITUTE(O74,CHAR(160),""))),0),TRIM(SUBSTITUTE(AA74,CHAR(160),""))="Devis 2",IFERROR(VALUE(TRIM(SUBSTITUTE(T74,CHAR(160),""))),0),TRIM(SUBSTITUTE(AA74,CHAR(160),""))="Devis 3",IFERROR(VALUE(TRIM(SUBSTITUTE(Y74,CHAR(160),""))),0),TRUE,0)*IFERROR(VALUE(TRIM(SUBSTITUTE(C74,CHAR(160),""))),0)),2)=0,IF(AB74&lt;&gt;"",0,""),ROUND((_xlfn.IFS(TRIM(SUBSTITUTE(AA74,CHAR(160),""))="Devis 1",IFERROR(VALUE(TRIM(SUBSTITUTE(O74,CHAR(160),""))),0),TRIM(SUBSTITUTE(AA74,CHAR(160),""))="Devis 2",IFERROR(VALUE(TRIM(SUBSTITUTE(T74,CHAR(160),""))),0),TRIM(SUBSTITUTE(AA74,CHAR(160),""))="Devis 3",IFERROR(VALUE(TRIM(SUBSTITUTE(Y74,CHAR(160),""))),0),TRUE,0)*IFERROR(VALUE(TRIM(SUBSTITUTE(C74,CHAR(160),""))),0)),2))</f>
        <v/>
      </c>
      <c r="AD74" s="90" t="str">
        <f t="shared" ref="AD74:AD108" si="49">IF(OR(AB74="", AC74=""), "", IFERROR(VALUE(TRIM(SUBSTITUTE(AB74,CHAR(160),""))),0) + IFERROR(VALUE(TRIM(SUBSTITUTE(AC74,CHAR(160),""))),0))</f>
        <v/>
      </c>
      <c r="AE74" s="91"/>
      <c r="AF74" s="148" t="str">
        <f t="shared" ref="AF74:AF108" si="50">IF(B74="","",B74)</f>
        <v/>
      </c>
      <c r="AG74" s="148" t="str">
        <f t="shared" ref="AG74:AG108" si="51">IF(C74="","",C74)</f>
        <v/>
      </c>
      <c r="AH74" s="148" t="str">
        <f t="shared" ref="AH74:AH108" si="52">IF(D74="","",D74)</f>
        <v/>
      </c>
      <c r="AI74" s="148" t="str">
        <f t="shared" ref="AI74:AI108" si="53">IF(E74="","",E74)</f>
        <v/>
      </c>
      <c r="AJ74" s="148" t="str">
        <f t="shared" ref="AJ74:AJ108" si="54">IF(F74="","",F74)</f>
        <v/>
      </c>
      <c r="AK74" s="148" t="str">
        <f t="shared" ref="AK74:AK108" si="55">IF(G74="","",G74)</f>
        <v/>
      </c>
      <c r="AL74" s="148" t="str">
        <f t="shared" ref="AL74:AL108" si="56">IF(H74="","",H74)</f>
        <v/>
      </c>
      <c r="AM74" s="148" t="str">
        <f t="shared" ref="AM74:AM108" si="57">IF(I74="","",I74)</f>
        <v/>
      </c>
      <c r="AN74" s="729" t="str">
        <f t="shared" ref="AN74:AN108" si="58">IF(J74="","",J74)</f>
        <v/>
      </c>
      <c r="AO74" s="569" t="str">
        <f t="shared" ref="AO74:AO108" si="59">IF(K74="","",K74)</f>
        <v/>
      </c>
      <c r="AP74" s="564" t="str">
        <f t="shared" ref="AP74:AP108" si="60">IF(L74="","",L74)</f>
        <v/>
      </c>
      <c r="AQ74" s="555" t="str">
        <f t="shared" ref="AQ74:AQ108" si="61">IF(M74="","",M74)</f>
        <v/>
      </c>
      <c r="AR74" s="555" t="str">
        <f t="shared" ref="AR74:AR108" si="62">IF(N74="","",N74)</f>
        <v/>
      </c>
      <c r="AS74" s="593" t="str">
        <f t="shared" ref="AS74:AS108" si="63">IF(O74="","",O74)</f>
        <v/>
      </c>
      <c r="AT74" s="660" t="str">
        <f t="shared" ref="AT74:AT108" si="64">IF(OR(AR74="",AS74=""),"",IFERROR(VALUE(TRIM(SUBSTITUTE(AR74,CHAR(160),""))),0)+IFERROR(VALUE(TRIM(SUBSTITUTE(AS74,CHAR(160),""))),0))</f>
        <v/>
      </c>
      <c r="AU74" s="671" t="str">
        <f t="shared" ref="AU74:AU108" si="65">IF(Q74="","",Q74)</f>
        <v/>
      </c>
      <c r="AV74" s="593" t="str">
        <f t="shared" ref="AV74:AV108" si="66">IF(R74="","",R74)</f>
        <v/>
      </c>
      <c r="AW74" s="593" t="str">
        <f t="shared" ref="AW74:AW108" si="67">IF(S74="","",S74)</f>
        <v/>
      </c>
      <c r="AX74" s="593" t="str">
        <f t="shared" ref="AX74:AX108" si="68">IF(T74="","",T74)</f>
        <v/>
      </c>
      <c r="AY74" s="764" t="str">
        <f t="shared" ref="AY74:AY108" si="69">IF(OR(AW74="",AX74=""),"",IFERROR(VALUE(TRIM(SUBSTITUTE(AW74,CHAR(160),""))),0)+IFERROR(VALUE(TRIM(SUBSTITUTE(AX74,CHAR(160),""))),0))</f>
        <v/>
      </c>
      <c r="AZ74" s="693" t="str">
        <f t="shared" ref="AZ74:AZ108" si="70">IF(V74="","",V74)</f>
        <v/>
      </c>
      <c r="BA74" s="593" t="str">
        <f t="shared" ref="BA74:BA108" si="71">IF(W74="","",W74)</f>
        <v/>
      </c>
      <c r="BB74" s="593" t="str">
        <f t="shared" ref="BB74:BB108" si="72">IF(X74="","",X74)</f>
        <v/>
      </c>
      <c r="BC74" s="593" t="str">
        <f t="shared" ref="BC74:BC108" si="73">IF(Y74="","",Y74)</f>
        <v/>
      </c>
      <c r="BD74" s="694" t="str">
        <f t="shared" ref="BD74:BD108" si="74">IF(OR(BB74="",BC74=""),"",IFERROR(VALUE(TRIM(SUBSTITUTE(BB74,CHAR(160),""))),0)+IFERROR(VALUE(TRIM(SUBSTITUTE(BC74,CHAR(160),""))),0))</f>
        <v/>
      </c>
      <c r="BE74" s="558" t="str">
        <f t="shared" ref="BE74:BE108" si="75">IF(AA74="","",AA74)</f>
        <v/>
      </c>
      <c r="BF74" s="83"/>
      <c r="BG74" s="92" t="str">
        <f t="shared" ref="BG74:BG108" si="76">IF(AI74="","",
IF(
AND(
IFERROR(VALUE(TRIM(SUBSTITUTE(AR74,CHAR(160),""))),0)=0,
IFERROR(VALUE(TRIM(SUBSTITUTE(AW74,CHAR(160),""))),0)=0,
IFERROR(VALUE(TRIM(SUBSTITUTE(BB74,CHAR(160),""))),0)=0
),
0,
IF(
1.15*
MIN(
IF(IFERROR(VALUE(TRIM(SUBSTITUTE(AR74,CHAR(160),""))),0)=0,1E+30,IFERROR(VALUE(TRIM(SUBSTITUTE(AR74,CHAR(160),""))),0)),
IF(IFERROR(VALUE(TRIM(SUBSTITUTE(AW74,CHAR(160),""))),0)=0,1E+30,IFERROR(VALUE(TRIM(SUBSTITUTE(AW74,CHAR(160),""))),0)),
IF(IFERROR(VALUE(TRIM(SUBSTITUTE(BB74,CHAR(160),""))),0)=0,1E+30,IFERROR(VALUE(TRIM(SUBSTITUTE(BB74,CHAR(160),""))),0))
)
*IFERROR(VALUE(TRIM(SUBSTITUTE(AG74,CHAR(160),""))),0)
=0,
0,
1.15*
MIN(
IF(IFERROR(VALUE(TRIM(SUBSTITUTE(AR74,CHAR(160),""))),0)=0,1E+30,IFERROR(VALUE(TRIM(SUBSTITUTE(AR74,CHAR(160),""))),0)),
IF(IFERROR(VALUE(TRIM(SUBSTITUTE(AW74,CHAR(160),""))),0)=0,1E+30,IFERROR(VALUE(TRIM(SUBSTITUTE(AW74,CHAR(160),""))),0)),
IF(IFERROR(VALUE(TRIM(SUBSTITUTE(BB74,CHAR(160),""))),0)=0,1E+30,IFERROR(VALUE(TRIM(SUBSTITUTE(BB74,CHAR(160),""))),0))
)
*IFERROR(VALUE(TRIM(SUBSTITUTE(AG74,CHAR(160),""))),0)
)
)
)</f>
        <v/>
      </c>
      <c r="BH74" s="92" t="str">
        <f t="shared" ref="BH74:BH108" si="77">IF(AI74="","",
IF(
AND(
IFERROR(VALUE(TRIM(SUBSTITUTE(AS74,CHAR(160),""))),0)=0,
IFERROR(VALUE(TRIM(SUBSTITUTE(AX74,CHAR(160),""))),0)=0,
IFERROR(VALUE(TRIM(SUBSTITUTE(BC74,CHAR(160),""))),0)=0
),
0,
IF(
1.15*
MIN(
IF(IFERROR(VALUE(TRIM(SUBSTITUTE(AS74,CHAR(160),""))),0)=0,1E+30,IFERROR(VALUE(TRIM(SUBSTITUTE(AS74,CHAR(160),""))),0)),
IF(IFERROR(VALUE(TRIM(SUBSTITUTE(AX74,CHAR(160),""))),0)=0,1E+30,IFERROR(VALUE(TRIM(SUBSTITUTE(AX74,CHAR(160),""))),0)),
IF(IFERROR(VALUE(TRIM(SUBSTITUTE(BC74,CHAR(160),""))),0)=0,1E+30,IFERROR(VALUE(TRIM(SUBSTITUTE(BC74,CHAR(160),""))),0))
)
*IFERROR(VALUE(TRIM(SUBSTITUTE(AG74,CHAR(160),""))),0)
=0,
0,
1.15*
MIN(
IF(IFERROR(VALUE(TRIM(SUBSTITUTE(AS74,CHAR(160),""))),0)=0,1E+30,IFERROR(VALUE(TRIM(SUBSTITUTE(AS74,CHAR(160),""))),0)),
IF(IFERROR(VALUE(TRIM(SUBSTITUTE(AX74,CHAR(160),""))),0)=0,1E+30,IFERROR(VALUE(TRIM(SUBSTITUTE(AX74,CHAR(160),""))),0)),
IF(IFERROR(VALUE(TRIM(SUBSTITUTE(BC74,CHAR(160),""))),0)=0,1E+30,IFERROR(VALUE(TRIM(SUBSTITUTE(BC74,CHAR(160),""))),0))
)
*IFERROR(VALUE(TRIM(SUBSTITUTE(AG74,CHAR(160),""))),0)
)
)
)</f>
        <v/>
      </c>
      <c r="BI74" s="93" t="str">
        <f t="shared" ref="BI74:BI108" si="78">IF(OR(BG74="", BH74=""), "", IFERROR(VALUE(TRIM(SUBSTITUTE(BG74,CHAR(160),""))),0) + IFERROR(VALUE(TRIM(SUBSTITUTE(BH74,CHAR(160),""))),0))</f>
        <v/>
      </c>
      <c r="BJ74" s="93" t="str" cm="1">
        <f t="array" ref="BJ74">IF($AG74="","",
_xlfn.IFS(
$BE74="Devis 1",
IF(ISBLANK(AR74),"",IFERROR(VALUE(TRIM(SUBSTITUTE(AR74,CHAR(160),""))),0)*IFERROR(VALUE(TRIM(SUBSTITUTE($AG74,CHAR(160),""))),0)),
$BE74="Devis 2",
IF(ISBLANK(AW74),"",IFERROR(VALUE(TRIM(SUBSTITUTE(AW74,CHAR(160),""))),0)*IFERROR(VALUE(TRIM(SUBSTITUTE($AG74,CHAR(160),""))),0)),
$BE74="Devis 3",
IF(ISBLANK(BB74),"",IFERROR(VALUE(TRIM(SUBSTITUTE(BB74,CHAR(160),""))),0)*IFERROR(VALUE(TRIM(SUBSTITUTE($AG74,CHAR(160),""))),0)),
TRUE,0
)
)</f>
        <v/>
      </c>
      <c r="BK74" s="93" t="str" cm="1">
        <f t="array" ref="BK74">IF($AG74="","",
_xlfn.IFS(
$BE74="Devis 1",
IF(ISBLANK(AS74),"",IFERROR(VALUE(TRIM(SUBSTITUTE(AS74,CHAR(160),""))),0)*IFERROR(VALUE(TRIM(SUBSTITUTE($AG74,CHAR(160),""))),0)),
$BE74="Devis 2",
IF(ISBLANK(AX74),"",IFERROR(VALUE(TRIM(SUBSTITUTE(AX74,CHAR(160),""))),0)*IFERROR(VALUE(TRIM(SUBSTITUTE($AG74,CHAR(160),""))),0)),
$BE74="Devis 3",
IF(ISBLANK(BC74),"",IFERROR(VALUE(TRIM(SUBSTITUTE(BC74,CHAR(160),""))),0)*IFERROR(VALUE(TRIM(SUBSTITUTE($AG74,CHAR(160),""))),0)),
TRUE,0
)
)</f>
        <v/>
      </c>
      <c r="BL74" s="93" t="str">
        <f t="shared" ref="BL74:BL108" si="79">IF(OR(BJ74="", BK74=""), "", IFERROR(VALUE(TRIM(SUBSTITUTE(BJ74,CHAR(160),""))),0) + IFERROR(VALUE(TRIM(SUBSTITUTE(BK74,CHAR(160),""))),0))</f>
        <v/>
      </c>
      <c r="BM74" s="83"/>
      <c r="BN74" s="43" t="str" cm="1">
        <f t="array" ref="BN74">IF(OR(BL74="",BI74="",BJ74="",BG74=""),"",
    _xlfn.IFS(
        (IFERROR(VALUE(TRIM(SUBSTITUTE(BL74,CHAR(160),""))),0)) &gt; (IFERROR(VALUE(TRIM(SUBSTITUTE(BI74,CHAR(160),""))),0)),
        "KO : Le montant retenu TTC est supérieur au montant raisonnable TTC. Merci de revoir la ligne de dépense ou plafonner son montant.",
        (IFERROR(VALUE(TRIM(SUBSTITUTE(BJ74,CHAR(160),""))),0)) &gt; (IFERROR(VALUE(TRIM(SUBSTITUTE(BG74,CHAR(160),""))),0)),
        "Attention : Le montant retenu HT est supérieur au montant HT raisonnable. Merci de revoir la ligne de dépense, plafonner son montant, ou justifier la reventillation HT / TVA.",
ROUND(IFERROR(VALUE(TRIM(SUBSTITUTE(BH74,CHAR(160),""))),0),2)&gt;
ROUND(IFERROR(VALUE(TRIM(SUBSTITUTE(BK74,CHAR(160),""))),0),2),
"Attention : Le montant TVA retenu est supérieur au montant TVA raisonnable. Merci de revoir la ligne de dépense, plafonner son montant, ou justifier la reventillation HT / TVA.",
ROUND(IFERROR(VALUE(TRIM(SUBSTITUTE(BJ74,CHAR(160),""))),0),2)&gt;
ROUND(IFERROR(VALUE(TRIM(SUBSTITUTE(MIN(P74,U74,Z74),CHAR(160),""))),0),2),
"Attention : Le devis retenu n'est pas le moins cher. Une justification de la part du porteur est nécessaire.",
ROUND(IFERROR(VALUE(TRIM(SUBSTITUTE(BJ74,CHAR(160),""))),0),2)=0,
"Attention : montant présenté entièrement écarté",
        (IFERROR(VALUE(TRIM(SUBSTITUTE(BL74,CHAR(160),""))),0))=0,
        "",
        (IFERROR(VALUE(TRIM(SUBSTITUTE(BI74,CHAR(160),""))),0))=(IFERROR(VALUE(TRIM(SUBSTITUTE(BL74,CHAR(160),""))),0)),
        "OK",
        (IFERROR(VALUE(TRIM(SUBSTITUTE(BI74,CHAR(160),""))),0))&gt;(IFERROR(VALUE(TRIM(SUBSTITUTE(BL74,CHAR(160),""))),0)),
        " OK : Montant instruit inférieur au montant raisonnable.",
        TRUE,
        ""
    )
)</f>
        <v/>
      </c>
      <c r="BO74" s="43" t="str" cm="1">
        <f t="array" ref="BO74">IF(OR(BL74="",AD74="",BJ74="",AB74="",BK74="",AC74=""),"",_xlfn.IFS(
ROUND(IFERROR(VALUE(TRIM(SUBSTITUTE(BL74,CHAR(160),""))),0),2)&gt;
ROUND(IFERROR(VALUE(TRIM(SUBSTITUTE(AD74,CHAR(160),""))),0),2),
"KO : Le montant retenu TTC est supérieur au montant présenté TTC. Merci de revoir la ligne de dépense ou plafonner son montant.",
ROUND(IFERROR(VALUE(TRIM(SUBSTITUTE(BJ74,CHAR(160),""))),0),2)&gt;
ROUND(IFERROR(VALUE(TRIM(SUBSTITUTE(AB74,CHAR(160),""))),0),2),
"Attention : Le montant retenu HT est supérieur au montant HT présenté. Merci de revoir la ligne de dépense, plafonner son montant, ou justifier la reventillation HT / TVA.",
ROUND(IFERROR(VALUE(TRIM(SUBSTITUTE(BK74,CHAR(160),""))),0),2)&gt;
ROUND(IFERROR(VALUE(TRIM(SUBSTITUTE(AC74,CHAR(160),""))),0),2),
"Attention : Le montant TVA retenu est supérieur au montant TVA présenté. Merci de revoir la ligne de dépense, plafonner son montant, ou justifier la reventillation HT / TVA.",
ROUND(IFERROR(VALUE(TRIM(SUBSTITUTE(AD74,CHAR(160),""))),0),2)=0,
"",
ROUND(IFERROR(VALUE(TRIM(SUBSTITUTE(BL74,CHAR(160),""))),0),2)=
ROUND(IFERROR(VALUE(TRIM(SUBSTITUTE(AD74,CHAR(160),""))),0),2),
"OK",
ROUND(IFERROR(VALUE(TRIM(SUBSTITUTE(BL74,CHAR(160),""))),0),2)=0,
"Attention : Montant présenté entièrement rejeté.",
ROUND(IFERROR(VALUE(TRIM(SUBSTITUTE(BL74,CHAR(160),""))),0),2)&lt;
ROUND(IFERROR(VALUE(TRIM(SUBSTITUTE(AD74,CHAR(160),""))),0),2),
"Attention : Montant présenté partiellement rejeté.",
TRUE,""
))</f>
        <v/>
      </c>
      <c r="BP74" s="92" t="str">
        <f t="shared" ref="BP74:BP108" si="80">IF(OR(AB74="",BJ74=""),"",(IFERROR(VALUE(TRIM(SUBSTITUTE(AB74,CHAR(160),""))),0))-(IFERROR(VALUE(TRIM(SUBSTITUTE(BJ74,CHAR(160),""))),0)))</f>
        <v/>
      </c>
      <c r="BQ74" s="92" t="str">
        <f t="shared" ref="BQ74:BQ108" si="81">IF(OR(AC74="",BK74=""),"",(IFERROR(VALUE(TRIM(SUBSTITUTE(AC74,CHAR(160),""))),0))-(IFERROR(VALUE(TRIM(SUBSTITUTE(BK74,CHAR(160),""))),0)))</f>
        <v/>
      </c>
      <c r="BR74" s="92" t="str">
        <f t="shared" ref="BR74:BR108" si="82">IF(OR(AD74="",BL74=""),"",(IFERROR(VALUE(TRIM(SUBSTITUTE(AD74,CHAR(160),""))),0))-(IFERROR(VALUE(TRIM(SUBSTITUTE(BL74,CHAR(160),""))),0)))</f>
        <v/>
      </c>
    </row>
    <row r="75" spans="1:70" s="4" customFormat="1" ht="16">
      <c r="A75" s="82">
        <v>67</v>
      </c>
      <c r="B75" s="83"/>
      <c r="C75" s="84"/>
      <c r="D75" s="84"/>
      <c r="E75" s="83"/>
      <c r="F75" s="83"/>
      <c r="G75" s="83"/>
      <c r="H75" s="132"/>
      <c r="I75" s="727"/>
      <c r="J75" s="554"/>
      <c r="K75" s="735"/>
      <c r="L75" s="643"/>
      <c r="M75" s="554"/>
      <c r="N75" s="640"/>
      <c r="O75" s="641"/>
      <c r="P75" s="660" t="str">
        <f t="shared" si="46"/>
        <v/>
      </c>
      <c r="Q75" s="663"/>
      <c r="R75" s="554"/>
      <c r="S75" s="641"/>
      <c r="T75" s="641"/>
      <c r="U75" s="660" t="str">
        <f t="shared" si="47"/>
        <v/>
      </c>
      <c r="V75" s="680"/>
      <c r="W75" s="554"/>
      <c r="X75" s="641"/>
      <c r="Y75" s="641"/>
      <c r="Z75" s="721" t="str">
        <f t="shared" si="48"/>
        <v/>
      </c>
      <c r="AA75" s="87"/>
      <c r="AB75" s="88" t="str" cm="1">
        <f t="array" ref="AB75">IF((_xlfn.IFS(TRIM(SUBSTITUTE(AA75,CHAR(160),""))="Devis 1",IFERROR(VALUE(TRIM(SUBSTITUTE(N75,CHAR(160),""))),0),TRIM(SUBSTITUTE(AA75,CHAR(160),""))="Devis 2",IFERROR(VALUE(TRIM(SUBSTITUTE(S75,CHAR(160),""))),0),TRIM(SUBSTITUTE(AA75,CHAR(160),""))="Devis 3",IFERROR(VALUE(TRIM(SUBSTITUTE(X75,CHAR(160),""))),0),TRUE,0)*IFERROR(VALUE(TRIM(SUBSTITUTE(C75,CHAR(160),""))),0))=0,"",_xlfn.IFS(TRIM(SUBSTITUTE(AA75,CHAR(160),""))="Devis 1",IFERROR(VALUE(TRIM(SUBSTITUTE(N75,CHAR(160),""))),0),TRIM(SUBSTITUTE(AA75,CHAR(160),""))="Devis 2",IFERROR(VALUE(TRIM(SUBSTITUTE(S75,CHAR(160),""))),0),TRIM(SUBSTITUTE(AA75,CHAR(160),""))="Devis 3",IFERROR(VALUE(TRIM(SUBSTITUTE(X75,CHAR(160),""))),0),TRUE,0)*IFERROR(VALUE(TRIM(SUBSTITUTE(C75,CHAR(160),""))),0))</f>
        <v/>
      </c>
      <c r="AC75" s="89" t="str" cm="1">
        <f t="array" ref="AC75">IF(ROUND((_xlfn.IFS(TRIM(SUBSTITUTE(AA75,CHAR(160),""))="Devis 1",IFERROR(VALUE(TRIM(SUBSTITUTE(O75,CHAR(160),""))),0),TRIM(SUBSTITUTE(AA75,CHAR(160),""))="Devis 2",IFERROR(VALUE(TRIM(SUBSTITUTE(T75,CHAR(160),""))),0),TRIM(SUBSTITUTE(AA75,CHAR(160),""))="Devis 3",IFERROR(VALUE(TRIM(SUBSTITUTE(Y75,CHAR(160),""))),0),TRUE,0)*IFERROR(VALUE(TRIM(SUBSTITUTE(C75,CHAR(160),""))),0)),2)=0,IF(AB75&lt;&gt;"",0,""),ROUND((_xlfn.IFS(TRIM(SUBSTITUTE(AA75,CHAR(160),""))="Devis 1",IFERROR(VALUE(TRIM(SUBSTITUTE(O75,CHAR(160),""))),0),TRIM(SUBSTITUTE(AA75,CHAR(160),""))="Devis 2",IFERROR(VALUE(TRIM(SUBSTITUTE(T75,CHAR(160),""))),0),TRIM(SUBSTITUTE(AA75,CHAR(160),""))="Devis 3",IFERROR(VALUE(TRIM(SUBSTITUTE(Y75,CHAR(160),""))),0),TRUE,0)*IFERROR(VALUE(TRIM(SUBSTITUTE(C75,CHAR(160),""))),0)),2))</f>
        <v/>
      </c>
      <c r="AD75" s="90" t="str">
        <f t="shared" si="49"/>
        <v/>
      </c>
      <c r="AE75" s="91"/>
      <c r="AF75" s="148" t="str">
        <f t="shared" si="50"/>
        <v/>
      </c>
      <c r="AG75" s="148" t="str">
        <f t="shared" si="51"/>
        <v/>
      </c>
      <c r="AH75" s="148" t="str">
        <f t="shared" si="52"/>
        <v/>
      </c>
      <c r="AI75" s="148" t="str">
        <f t="shared" si="53"/>
        <v/>
      </c>
      <c r="AJ75" s="148" t="str">
        <f t="shared" si="54"/>
        <v/>
      </c>
      <c r="AK75" s="148" t="str">
        <f t="shared" si="55"/>
        <v/>
      </c>
      <c r="AL75" s="148" t="str">
        <f t="shared" si="56"/>
        <v/>
      </c>
      <c r="AM75" s="148" t="str">
        <f t="shared" si="57"/>
        <v/>
      </c>
      <c r="AN75" s="729" t="str">
        <f t="shared" si="58"/>
        <v/>
      </c>
      <c r="AO75" s="569" t="str">
        <f t="shared" si="59"/>
        <v/>
      </c>
      <c r="AP75" s="564" t="str">
        <f t="shared" si="60"/>
        <v/>
      </c>
      <c r="AQ75" s="555" t="str">
        <f t="shared" si="61"/>
        <v/>
      </c>
      <c r="AR75" s="555" t="str">
        <f t="shared" si="62"/>
        <v/>
      </c>
      <c r="AS75" s="593" t="str">
        <f t="shared" si="63"/>
        <v/>
      </c>
      <c r="AT75" s="660" t="str">
        <f t="shared" si="64"/>
        <v/>
      </c>
      <c r="AU75" s="671" t="str">
        <f t="shared" si="65"/>
        <v/>
      </c>
      <c r="AV75" s="593" t="str">
        <f t="shared" si="66"/>
        <v/>
      </c>
      <c r="AW75" s="593" t="str">
        <f t="shared" si="67"/>
        <v/>
      </c>
      <c r="AX75" s="593" t="str">
        <f t="shared" si="68"/>
        <v/>
      </c>
      <c r="AY75" s="764" t="str">
        <f t="shared" si="69"/>
        <v/>
      </c>
      <c r="AZ75" s="693" t="str">
        <f t="shared" si="70"/>
        <v/>
      </c>
      <c r="BA75" s="593" t="str">
        <f t="shared" si="71"/>
        <v/>
      </c>
      <c r="BB75" s="593" t="str">
        <f t="shared" si="72"/>
        <v/>
      </c>
      <c r="BC75" s="593" t="str">
        <f t="shared" si="73"/>
        <v/>
      </c>
      <c r="BD75" s="694" t="str">
        <f t="shared" si="74"/>
        <v/>
      </c>
      <c r="BE75" s="558" t="str">
        <f t="shared" si="75"/>
        <v/>
      </c>
      <c r="BF75" s="83"/>
      <c r="BG75" s="92" t="str">
        <f t="shared" si="76"/>
        <v/>
      </c>
      <c r="BH75" s="92" t="str">
        <f t="shared" si="77"/>
        <v/>
      </c>
      <c r="BI75" s="93" t="str">
        <f t="shared" si="78"/>
        <v/>
      </c>
      <c r="BJ75" s="93" t="str" cm="1">
        <f t="array" ref="BJ75">IF($AG75="","",
_xlfn.IFS(
$BE75="Devis 1",
IF(ISBLANK(AR75),"",IFERROR(VALUE(TRIM(SUBSTITUTE(AR75,CHAR(160),""))),0)*IFERROR(VALUE(TRIM(SUBSTITUTE($AG75,CHAR(160),""))),0)),
$BE75="Devis 2",
IF(ISBLANK(AW75),"",IFERROR(VALUE(TRIM(SUBSTITUTE(AW75,CHAR(160),""))),0)*IFERROR(VALUE(TRIM(SUBSTITUTE($AG75,CHAR(160),""))),0)),
$BE75="Devis 3",
IF(ISBLANK(BB75),"",IFERROR(VALUE(TRIM(SUBSTITUTE(BB75,CHAR(160),""))),0)*IFERROR(VALUE(TRIM(SUBSTITUTE($AG75,CHAR(160),""))),0)),
TRUE,0
)
)</f>
        <v/>
      </c>
      <c r="BK75" s="93" t="str" cm="1">
        <f t="array" ref="BK75">IF($AG75="","",
_xlfn.IFS(
$BE75="Devis 1",
IF(ISBLANK(AS75),"",IFERROR(VALUE(TRIM(SUBSTITUTE(AS75,CHAR(160),""))),0)*IFERROR(VALUE(TRIM(SUBSTITUTE($AG75,CHAR(160),""))),0)),
$BE75="Devis 2",
IF(ISBLANK(AX75),"",IFERROR(VALUE(TRIM(SUBSTITUTE(AX75,CHAR(160),""))),0)*IFERROR(VALUE(TRIM(SUBSTITUTE($AG75,CHAR(160),""))),0)),
$BE75="Devis 3",
IF(ISBLANK(BC75),"",IFERROR(VALUE(TRIM(SUBSTITUTE(BC75,CHAR(160),""))),0)*IFERROR(VALUE(TRIM(SUBSTITUTE($AG75,CHAR(160),""))),0)),
TRUE,0
)
)</f>
        <v/>
      </c>
      <c r="BL75" s="93" t="str">
        <f t="shared" si="79"/>
        <v/>
      </c>
      <c r="BM75" s="83"/>
      <c r="BN75" s="43" t="str" cm="1">
        <f t="array" ref="BN75">IF(OR(BL75="",BI75="",BJ75="",BG75=""),"",
    _xlfn.IFS(
        (IFERROR(VALUE(TRIM(SUBSTITUTE(BL75,CHAR(160),""))),0)) &gt; (IFERROR(VALUE(TRIM(SUBSTITUTE(BI75,CHAR(160),""))),0)),
        "KO : Le montant retenu TTC est supérieur au montant raisonnable TTC. Merci de revoir la ligne de dépense ou plafonner son montant.",
        (IFERROR(VALUE(TRIM(SUBSTITUTE(BJ75,CHAR(160),""))),0)) &gt; (IFERROR(VALUE(TRIM(SUBSTITUTE(BG75,CHAR(160),""))),0)),
        "Attention : Le montant retenu HT est supérieur au montant HT raisonnable. Merci de revoir la ligne de dépense, plafonner son montant, ou justifier la reventillation HT / TVA.",
ROUND(IFERROR(VALUE(TRIM(SUBSTITUTE(BH75,CHAR(160),""))),0),2)&gt;
ROUND(IFERROR(VALUE(TRIM(SUBSTITUTE(BK75,CHAR(160),""))),0),2),
"Attention : Le montant TVA retenu est supérieur au montant TVA raisonnable. Merci de revoir la ligne de dépense, plafonner son montant, ou justifier la reventillation HT / TVA.",
ROUND(IFERROR(VALUE(TRIM(SUBSTITUTE(BJ75,CHAR(160),""))),0),2)&gt;
ROUND(IFERROR(VALUE(TRIM(SUBSTITUTE(MIN(P75,U75,Z75),CHAR(160),""))),0),2),
"Attention : Le devis retenu n'est pas le moins cher. Une justification de la part du porteur est nécessaire.",
ROUND(IFERROR(VALUE(TRIM(SUBSTITUTE(BJ75,CHAR(160),""))),0),2)=0,
"Attention : montant présenté entièrement écarté",
        (IFERROR(VALUE(TRIM(SUBSTITUTE(BL75,CHAR(160),""))),0))=0,
        "",
        (IFERROR(VALUE(TRIM(SUBSTITUTE(BI75,CHAR(160),""))),0))=(IFERROR(VALUE(TRIM(SUBSTITUTE(BL75,CHAR(160),""))),0)),
        "OK",
        (IFERROR(VALUE(TRIM(SUBSTITUTE(BI75,CHAR(160),""))),0))&gt;(IFERROR(VALUE(TRIM(SUBSTITUTE(BL75,CHAR(160),""))),0)),
        " OK : Montant instruit inférieur au montant raisonnable.",
        TRUE,
        ""
    )
)</f>
        <v/>
      </c>
      <c r="BO75" s="43" t="str" cm="1">
        <f t="array" ref="BO75">IF(OR(BL75="",AD75="",BJ75="",AB75="",BK75="",AC75=""),"",_xlfn.IFS(
ROUND(IFERROR(VALUE(TRIM(SUBSTITUTE(BL75,CHAR(160),""))),0),2)&gt;
ROUND(IFERROR(VALUE(TRIM(SUBSTITUTE(AD75,CHAR(160),""))),0),2),
"KO : Le montant retenu TTC est supérieur au montant présenté TTC. Merci de revoir la ligne de dépense ou plafonner son montant.",
ROUND(IFERROR(VALUE(TRIM(SUBSTITUTE(BJ75,CHAR(160),""))),0),2)&gt;
ROUND(IFERROR(VALUE(TRIM(SUBSTITUTE(AB75,CHAR(160),""))),0),2),
"Attention : Le montant retenu HT est supérieur au montant HT présenté. Merci de revoir la ligne de dépense, plafonner son montant, ou justifier la reventillation HT / TVA.",
ROUND(IFERROR(VALUE(TRIM(SUBSTITUTE(BK75,CHAR(160),""))),0),2)&gt;
ROUND(IFERROR(VALUE(TRIM(SUBSTITUTE(AC75,CHAR(160),""))),0),2),
"Attention : Le montant TVA retenu est supérieur au montant TVA présenté. Merci de revoir la ligne de dépense, plafonner son montant, ou justifier la reventillation HT / TVA.",
ROUND(IFERROR(VALUE(TRIM(SUBSTITUTE(AD75,CHAR(160),""))),0),2)=0,
"",
ROUND(IFERROR(VALUE(TRIM(SUBSTITUTE(BL75,CHAR(160),""))),0),2)=
ROUND(IFERROR(VALUE(TRIM(SUBSTITUTE(AD75,CHAR(160),""))),0),2),
"OK",
ROUND(IFERROR(VALUE(TRIM(SUBSTITUTE(BL75,CHAR(160),""))),0),2)=0,
"Attention : Montant présenté entièrement rejeté.",
ROUND(IFERROR(VALUE(TRIM(SUBSTITUTE(BL75,CHAR(160),""))),0),2)&lt;
ROUND(IFERROR(VALUE(TRIM(SUBSTITUTE(AD75,CHAR(160),""))),0),2),
"Attention : Montant présenté partiellement rejeté.",
TRUE,""
))</f>
        <v/>
      </c>
      <c r="BP75" s="92" t="str">
        <f t="shared" si="80"/>
        <v/>
      </c>
      <c r="BQ75" s="92" t="str">
        <f t="shared" si="81"/>
        <v/>
      </c>
      <c r="BR75" s="92" t="str">
        <f t="shared" si="82"/>
        <v/>
      </c>
    </row>
    <row r="76" spans="1:70" s="4" customFormat="1" ht="16">
      <c r="A76" s="82">
        <v>68</v>
      </c>
      <c r="B76" s="83"/>
      <c r="C76" s="84"/>
      <c r="D76" s="84"/>
      <c r="E76" s="83"/>
      <c r="F76" s="83"/>
      <c r="G76" s="83"/>
      <c r="H76" s="132"/>
      <c r="I76" s="727"/>
      <c r="J76" s="554"/>
      <c r="K76" s="735"/>
      <c r="L76" s="643"/>
      <c r="M76" s="554"/>
      <c r="N76" s="640"/>
      <c r="O76" s="641"/>
      <c r="P76" s="660" t="str">
        <f t="shared" si="46"/>
        <v/>
      </c>
      <c r="Q76" s="663"/>
      <c r="R76" s="554"/>
      <c r="S76" s="641"/>
      <c r="T76" s="641"/>
      <c r="U76" s="660" t="str">
        <f t="shared" si="47"/>
        <v/>
      </c>
      <c r="V76" s="680"/>
      <c r="W76" s="554"/>
      <c r="X76" s="641"/>
      <c r="Y76" s="641"/>
      <c r="Z76" s="721" t="str">
        <f t="shared" si="48"/>
        <v/>
      </c>
      <c r="AA76" s="87"/>
      <c r="AB76" s="88" t="str" cm="1">
        <f t="array" ref="AB76">IF((_xlfn.IFS(TRIM(SUBSTITUTE(AA76,CHAR(160),""))="Devis 1",IFERROR(VALUE(TRIM(SUBSTITUTE(N76,CHAR(160),""))),0),TRIM(SUBSTITUTE(AA76,CHAR(160),""))="Devis 2",IFERROR(VALUE(TRIM(SUBSTITUTE(S76,CHAR(160),""))),0),TRIM(SUBSTITUTE(AA76,CHAR(160),""))="Devis 3",IFERROR(VALUE(TRIM(SUBSTITUTE(X76,CHAR(160),""))),0),TRUE,0)*IFERROR(VALUE(TRIM(SUBSTITUTE(C76,CHAR(160),""))),0))=0,"",_xlfn.IFS(TRIM(SUBSTITUTE(AA76,CHAR(160),""))="Devis 1",IFERROR(VALUE(TRIM(SUBSTITUTE(N76,CHAR(160),""))),0),TRIM(SUBSTITUTE(AA76,CHAR(160),""))="Devis 2",IFERROR(VALUE(TRIM(SUBSTITUTE(S76,CHAR(160),""))),0),TRIM(SUBSTITUTE(AA76,CHAR(160),""))="Devis 3",IFERROR(VALUE(TRIM(SUBSTITUTE(X76,CHAR(160),""))),0),TRUE,0)*IFERROR(VALUE(TRIM(SUBSTITUTE(C76,CHAR(160),""))),0))</f>
        <v/>
      </c>
      <c r="AC76" s="89" t="str" cm="1">
        <f t="array" ref="AC76">IF(ROUND((_xlfn.IFS(TRIM(SUBSTITUTE(AA76,CHAR(160),""))="Devis 1",IFERROR(VALUE(TRIM(SUBSTITUTE(O76,CHAR(160),""))),0),TRIM(SUBSTITUTE(AA76,CHAR(160),""))="Devis 2",IFERROR(VALUE(TRIM(SUBSTITUTE(T76,CHAR(160),""))),0),TRIM(SUBSTITUTE(AA76,CHAR(160),""))="Devis 3",IFERROR(VALUE(TRIM(SUBSTITUTE(Y76,CHAR(160),""))),0),TRUE,0)*IFERROR(VALUE(TRIM(SUBSTITUTE(C76,CHAR(160),""))),0)),2)=0,IF(AB76&lt;&gt;"",0,""),ROUND((_xlfn.IFS(TRIM(SUBSTITUTE(AA76,CHAR(160),""))="Devis 1",IFERROR(VALUE(TRIM(SUBSTITUTE(O76,CHAR(160),""))),0),TRIM(SUBSTITUTE(AA76,CHAR(160),""))="Devis 2",IFERROR(VALUE(TRIM(SUBSTITUTE(T76,CHAR(160),""))),0),TRIM(SUBSTITUTE(AA76,CHAR(160),""))="Devis 3",IFERROR(VALUE(TRIM(SUBSTITUTE(Y76,CHAR(160),""))),0),TRUE,0)*IFERROR(VALUE(TRIM(SUBSTITUTE(C76,CHAR(160),""))),0)),2))</f>
        <v/>
      </c>
      <c r="AD76" s="90" t="str">
        <f t="shared" si="49"/>
        <v/>
      </c>
      <c r="AE76" s="91"/>
      <c r="AF76" s="148" t="str">
        <f t="shared" si="50"/>
        <v/>
      </c>
      <c r="AG76" s="148" t="str">
        <f t="shared" si="51"/>
        <v/>
      </c>
      <c r="AH76" s="148" t="str">
        <f t="shared" si="52"/>
        <v/>
      </c>
      <c r="AI76" s="148" t="str">
        <f t="shared" si="53"/>
        <v/>
      </c>
      <c r="AJ76" s="148" t="str">
        <f t="shared" si="54"/>
        <v/>
      </c>
      <c r="AK76" s="148" t="str">
        <f t="shared" si="55"/>
        <v/>
      </c>
      <c r="AL76" s="148" t="str">
        <f t="shared" si="56"/>
        <v/>
      </c>
      <c r="AM76" s="148" t="str">
        <f t="shared" si="57"/>
        <v/>
      </c>
      <c r="AN76" s="729" t="str">
        <f t="shared" si="58"/>
        <v/>
      </c>
      <c r="AO76" s="569" t="str">
        <f t="shared" si="59"/>
        <v/>
      </c>
      <c r="AP76" s="564" t="str">
        <f t="shared" si="60"/>
        <v/>
      </c>
      <c r="AQ76" s="555" t="str">
        <f t="shared" si="61"/>
        <v/>
      </c>
      <c r="AR76" s="555" t="str">
        <f t="shared" si="62"/>
        <v/>
      </c>
      <c r="AS76" s="593" t="str">
        <f t="shared" si="63"/>
        <v/>
      </c>
      <c r="AT76" s="660" t="str">
        <f t="shared" si="64"/>
        <v/>
      </c>
      <c r="AU76" s="671" t="str">
        <f t="shared" si="65"/>
        <v/>
      </c>
      <c r="AV76" s="593" t="str">
        <f t="shared" si="66"/>
        <v/>
      </c>
      <c r="AW76" s="593" t="str">
        <f t="shared" si="67"/>
        <v/>
      </c>
      <c r="AX76" s="593" t="str">
        <f t="shared" si="68"/>
        <v/>
      </c>
      <c r="AY76" s="764" t="str">
        <f t="shared" si="69"/>
        <v/>
      </c>
      <c r="AZ76" s="693" t="str">
        <f t="shared" si="70"/>
        <v/>
      </c>
      <c r="BA76" s="593" t="str">
        <f t="shared" si="71"/>
        <v/>
      </c>
      <c r="BB76" s="593" t="str">
        <f t="shared" si="72"/>
        <v/>
      </c>
      <c r="BC76" s="593" t="str">
        <f t="shared" si="73"/>
        <v/>
      </c>
      <c r="BD76" s="694" t="str">
        <f t="shared" si="74"/>
        <v/>
      </c>
      <c r="BE76" s="558" t="str">
        <f t="shared" si="75"/>
        <v/>
      </c>
      <c r="BF76" s="83"/>
      <c r="BG76" s="92" t="str">
        <f t="shared" si="76"/>
        <v/>
      </c>
      <c r="BH76" s="92" t="str">
        <f t="shared" si="77"/>
        <v/>
      </c>
      <c r="BI76" s="93" t="str">
        <f t="shared" si="78"/>
        <v/>
      </c>
      <c r="BJ76" s="93" t="str" cm="1">
        <f t="array" ref="BJ76">IF($AG76="","",
_xlfn.IFS(
$BE76="Devis 1",
IF(ISBLANK(AR76),"",IFERROR(VALUE(TRIM(SUBSTITUTE(AR76,CHAR(160),""))),0)*IFERROR(VALUE(TRIM(SUBSTITUTE($AG76,CHAR(160),""))),0)),
$BE76="Devis 2",
IF(ISBLANK(AW76),"",IFERROR(VALUE(TRIM(SUBSTITUTE(AW76,CHAR(160),""))),0)*IFERROR(VALUE(TRIM(SUBSTITUTE($AG76,CHAR(160),""))),0)),
$BE76="Devis 3",
IF(ISBLANK(BB76),"",IFERROR(VALUE(TRIM(SUBSTITUTE(BB76,CHAR(160),""))),0)*IFERROR(VALUE(TRIM(SUBSTITUTE($AG76,CHAR(160),""))),0)),
TRUE,0
)
)</f>
        <v/>
      </c>
      <c r="BK76" s="93" t="str" cm="1">
        <f t="array" ref="BK76">IF($AG76="","",
_xlfn.IFS(
$BE76="Devis 1",
IF(ISBLANK(AS76),"",IFERROR(VALUE(TRIM(SUBSTITUTE(AS76,CHAR(160),""))),0)*IFERROR(VALUE(TRIM(SUBSTITUTE($AG76,CHAR(160),""))),0)),
$BE76="Devis 2",
IF(ISBLANK(AX76),"",IFERROR(VALUE(TRIM(SUBSTITUTE(AX76,CHAR(160),""))),0)*IFERROR(VALUE(TRIM(SUBSTITUTE($AG76,CHAR(160),""))),0)),
$BE76="Devis 3",
IF(ISBLANK(BC76),"",IFERROR(VALUE(TRIM(SUBSTITUTE(BC76,CHAR(160),""))),0)*IFERROR(VALUE(TRIM(SUBSTITUTE($AG76,CHAR(160),""))),0)),
TRUE,0
)
)</f>
        <v/>
      </c>
      <c r="BL76" s="93" t="str">
        <f t="shared" si="79"/>
        <v/>
      </c>
      <c r="BM76" s="83"/>
      <c r="BN76" s="43" t="str" cm="1">
        <f t="array" ref="BN76">IF(OR(BL76="",BI76="",BJ76="",BG76=""),"",
    _xlfn.IFS(
        (IFERROR(VALUE(TRIM(SUBSTITUTE(BL76,CHAR(160),""))),0)) &gt; (IFERROR(VALUE(TRIM(SUBSTITUTE(BI76,CHAR(160),""))),0)),
        "KO : Le montant retenu TTC est supérieur au montant raisonnable TTC. Merci de revoir la ligne de dépense ou plafonner son montant.",
        (IFERROR(VALUE(TRIM(SUBSTITUTE(BJ76,CHAR(160),""))),0)) &gt; (IFERROR(VALUE(TRIM(SUBSTITUTE(BG76,CHAR(160),""))),0)),
        "Attention : Le montant retenu HT est supérieur au montant HT raisonnable. Merci de revoir la ligne de dépense, plafonner son montant, ou justifier la reventillation HT / TVA.",
ROUND(IFERROR(VALUE(TRIM(SUBSTITUTE(BH76,CHAR(160),""))),0),2)&gt;
ROUND(IFERROR(VALUE(TRIM(SUBSTITUTE(BK76,CHAR(160),""))),0),2),
"Attention : Le montant TVA retenu est supérieur au montant TVA raisonnable. Merci de revoir la ligne de dépense, plafonner son montant, ou justifier la reventillation HT / TVA.",
ROUND(IFERROR(VALUE(TRIM(SUBSTITUTE(BJ76,CHAR(160),""))),0),2)&gt;
ROUND(IFERROR(VALUE(TRIM(SUBSTITUTE(MIN(P76,U76,Z76),CHAR(160),""))),0),2),
"Attention : Le devis retenu n'est pas le moins cher. Une justification de la part du porteur est nécessaire.",
ROUND(IFERROR(VALUE(TRIM(SUBSTITUTE(BJ76,CHAR(160),""))),0),2)=0,
"Attention : montant présenté entièrement écarté",
        (IFERROR(VALUE(TRIM(SUBSTITUTE(BL76,CHAR(160),""))),0))=0,
        "",
        (IFERROR(VALUE(TRIM(SUBSTITUTE(BI76,CHAR(160),""))),0))=(IFERROR(VALUE(TRIM(SUBSTITUTE(BL76,CHAR(160),""))),0)),
        "OK",
        (IFERROR(VALUE(TRIM(SUBSTITUTE(BI76,CHAR(160),""))),0))&gt;(IFERROR(VALUE(TRIM(SUBSTITUTE(BL76,CHAR(160),""))),0)),
        " OK : Montant instruit inférieur au montant raisonnable.",
        TRUE,
        ""
    )
)</f>
        <v/>
      </c>
      <c r="BO76" s="43" t="str" cm="1">
        <f t="array" ref="BO76">IF(OR(BL76="",AD76="",BJ76="",AB76="",BK76="",AC76=""),"",_xlfn.IFS(
ROUND(IFERROR(VALUE(TRIM(SUBSTITUTE(BL76,CHAR(160),""))),0),2)&gt;
ROUND(IFERROR(VALUE(TRIM(SUBSTITUTE(AD76,CHAR(160),""))),0),2),
"KO : Le montant retenu TTC est supérieur au montant présenté TTC. Merci de revoir la ligne de dépense ou plafonner son montant.",
ROUND(IFERROR(VALUE(TRIM(SUBSTITUTE(BJ76,CHAR(160),""))),0),2)&gt;
ROUND(IFERROR(VALUE(TRIM(SUBSTITUTE(AB76,CHAR(160),""))),0),2),
"Attention : Le montant retenu HT est supérieur au montant HT présenté. Merci de revoir la ligne de dépense, plafonner son montant, ou justifier la reventillation HT / TVA.",
ROUND(IFERROR(VALUE(TRIM(SUBSTITUTE(BK76,CHAR(160),""))),0),2)&gt;
ROUND(IFERROR(VALUE(TRIM(SUBSTITUTE(AC76,CHAR(160),""))),0),2),
"Attention : Le montant TVA retenu est supérieur au montant TVA présenté. Merci de revoir la ligne de dépense, plafonner son montant, ou justifier la reventillation HT / TVA.",
ROUND(IFERROR(VALUE(TRIM(SUBSTITUTE(AD76,CHAR(160),""))),0),2)=0,
"",
ROUND(IFERROR(VALUE(TRIM(SUBSTITUTE(BL76,CHAR(160),""))),0),2)=
ROUND(IFERROR(VALUE(TRIM(SUBSTITUTE(AD76,CHAR(160),""))),0),2),
"OK",
ROUND(IFERROR(VALUE(TRIM(SUBSTITUTE(BL76,CHAR(160),""))),0),2)=0,
"Attention : Montant présenté entièrement rejeté.",
ROUND(IFERROR(VALUE(TRIM(SUBSTITUTE(BL76,CHAR(160),""))),0),2)&lt;
ROUND(IFERROR(VALUE(TRIM(SUBSTITUTE(AD76,CHAR(160),""))),0),2),
"Attention : Montant présenté partiellement rejeté.",
TRUE,""
))</f>
        <v/>
      </c>
      <c r="BP76" s="92" t="str">
        <f t="shared" si="80"/>
        <v/>
      </c>
      <c r="BQ76" s="92" t="str">
        <f t="shared" si="81"/>
        <v/>
      </c>
      <c r="BR76" s="92" t="str">
        <f t="shared" si="82"/>
        <v/>
      </c>
    </row>
    <row r="77" spans="1:70" s="4" customFormat="1" ht="16">
      <c r="A77" s="82">
        <v>69</v>
      </c>
      <c r="B77" s="83"/>
      <c r="C77" s="84"/>
      <c r="D77" s="84"/>
      <c r="E77" s="83"/>
      <c r="F77" s="83"/>
      <c r="G77" s="83"/>
      <c r="H77" s="132"/>
      <c r="I77" s="727"/>
      <c r="J77" s="554"/>
      <c r="K77" s="735"/>
      <c r="L77" s="643"/>
      <c r="M77" s="554"/>
      <c r="N77" s="640"/>
      <c r="O77" s="641"/>
      <c r="P77" s="660" t="str">
        <f t="shared" si="46"/>
        <v/>
      </c>
      <c r="Q77" s="663"/>
      <c r="R77" s="554"/>
      <c r="S77" s="641"/>
      <c r="T77" s="641"/>
      <c r="U77" s="660" t="str">
        <f t="shared" si="47"/>
        <v/>
      </c>
      <c r="V77" s="680"/>
      <c r="W77" s="554"/>
      <c r="X77" s="641"/>
      <c r="Y77" s="641"/>
      <c r="Z77" s="721" t="str">
        <f t="shared" si="48"/>
        <v/>
      </c>
      <c r="AA77" s="87"/>
      <c r="AB77" s="88" t="str" cm="1">
        <f t="array" ref="AB77">IF((_xlfn.IFS(TRIM(SUBSTITUTE(AA77,CHAR(160),""))="Devis 1",IFERROR(VALUE(TRIM(SUBSTITUTE(N77,CHAR(160),""))),0),TRIM(SUBSTITUTE(AA77,CHAR(160),""))="Devis 2",IFERROR(VALUE(TRIM(SUBSTITUTE(S77,CHAR(160),""))),0),TRIM(SUBSTITUTE(AA77,CHAR(160),""))="Devis 3",IFERROR(VALUE(TRIM(SUBSTITUTE(X77,CHAR(160),""))),0),TRUE,0)*IFERROR(VALUE(TRIM(SUBSTITUTE(C77,CHAR(160),""))),0))=0,"",_xlfn.IFS(TRIM(SUBSTITUTE(AA77,CHAR(160),""))="Devis 1",IFERROR(VALUE(TRIM(SUBSTITUTE(N77,CHAR(160),""))),0),TRIM(SUBSTITUTE(AA77,CHAR(160),""))="Devis 2",IFERROR(VALUE(TRIM(SUBSTITUTE(S77,CHAR(160),""))),0),TRIM(SUBSTITUTE(AA77,CHAR(160),""))="Devis 3",IFERROR(VALUE(TRIM(SUBSTITUTE(X77,CHAR(160),""))),0),TRUE,0)*IFERROR(VALUE(TRIM(SUBSTITUTE(C77,CHAR(160),""))),0))</f>
        <v/>
      </c>
      <c r="AC77" s="89" t="str" cm="1">
        <f t="array" ref="AC77">IF(ROUND((_xlfn.IFS(TRIM(SUBSTITUTE(AA77,CHAR(160),""))="Devis 1",IFERROR(VALUE(TRIM(SUBSTITUTE(O77,CHAR(160),""))),0),TRIM(SUBSTITUTE(AA77,CHAR(160),""))="Devis 2",IFERROR(VALUE(TRIM(SUBSTITUTE(T77,CHAR(160),""))),0),TRIM(SUBSTITUTE(AA77,CHAR(160),""))="Devis 3",IFERROR(VALUE(TRIM(SUBSTITUTE(Y77,CHAR(160),""))),0),TRUE,0)*IFERROR(VALUE(TRIM(SUBSTITUTE(C77,CHAR(160),""))),0)),2)=0,IF(AB77&lt;&gt;"",0,""),ROUND((_xlfn.IFS(TRIM(SUBSTITUTE(AA77,CHAR(160),""))="Devis 1",IFERROR(VALUE(TRIM(SUBSTITUTE(O77,CHAR(160),""))),0),TRIM(SUBSTITUTE(AA77,CHAR(160),""))="Devis 2",IFERROR(VALUE(TRIM(SUBSTITUTE(T77,CHAR(160),""))),0),TRIM(SUBSTITUTE(AA77,CHAR(160),""))="Devis 3",IFERROR(VALUE(TRIM(SUBSTITUTE(Y77,CHAR(160),""))),0),TRUE,0)*IFERROR(VALUE(TRIM(SUBSTITUTE(C77,CHAR(160),""))),0)),2))</f>
        <v/>
      </c>
      <c r="AD77" s="90" t="str">
        <f t="shared" si="49"/>
        <v/>
      </c>
      <c r="AE77" s="91"/>
      <c r="AF77" s="148" t="str">
        <f t="shared" si="50"/>
        <v/>
      </c>
      <c r="AG77" s="148" t="str">
        <f t="shared" si="51"/>
        <v/>
      </c>
      <c r="AH77" s="148" t="str">
        <f t="shared" si="52"/>
        <v/>
      </c>
      <c r="AI77" s="148" t="str">
        <f t="shared" si="53"/>
        <v/>
      </c>
      <c r="AJ77" s="148" t="str">
        <f t="shared" si="54"/>
        <v/>
      </c>
      <c r="AK77" s="148" t="str">
        <f t="shared" si="55"/>
        <v/>
      </c>
      <c r="AL77" s="148" t="str">
        <f t="shared" si="56"/>
        <v/>
      </c>
      <c r="AM77" s="148" t="str">
        <f t="shared" si="57"/>
        <v/>
      </c>
      <c r="AN77" s="729" t="str">
        <f t="shared" si="58"/>
        <v/>
      </c>
      <c r="AO77" s="569" t="str">
        <f t="shared" si="59"/>
        <v/>
      </c>
      <c r="AP77" s="564" t="str">
        <f t="shared" si="60"/>
        <v/>
      </c>
      <c r="AQ77" s="555" t="str">
        <f t="shared" si="61"/>
        <v/>
      </c>
      <c r="AR77" s="555" t="str">
        <f t="shared" si="62"/>
        <v/>
      </c>
      <c r="AS77" s="593" t="str">
        <f t="shared" si="63"/>
        <v/>
      </c>
      <c r="AT77" s="660" t="str">
        <f t="shared" si="64"/>
        <v/>
      </c>
      <c r="AU77" s="671" t="str">
        <f t="shared" si="65"/>
        <v/>
      </c>
      <c r="AV77" s="593" t="str">
        <f t="shared" si="66"/>
        <v/>
      </c>
      <c r="AW77" s="593" t="str">
        <f t="shared" si="67"/>
        <v/>
      </c>
      <c r="AX77" s="593" t="str">
        <f t="shared" si="68"/>
        <v/>
      </c>
      <c r="AY77" s="764" t="str">
        <f t="shared" si="69"/>
        <v/>
      </c>
      <c r="AZ77" s="693" t="str">
        <f t="shared" si="70"/>
        <v/>
      </c>
      <c r="BA77" s="593" t="str">
        <f t="shared" si="71"/>
        <v/>
      </c>
      <c r="BB77" s="593" t="str">
        <f t="shared" si="72"/>
        <v/>
      </c>
      <c r="BC77" s="593" t="str">
        <f t="shared" si="73"/>
        <v/>
      </c>
      <c r="BD77" s="694" t="str">
        <f t="shared" si="74"/>
        <v/>
      </c>
      <c r="BE77" s="558" t="str">
        <f t="shared" si="75"/>
        <v/>
      </c>
      <c r="BF77" s="83"/>
      <c r="BG77" s="92" t="str">
        <f t="shared" si="76"/>
        <v/>
      </c>
      <c r="BH77" s="92" t="str">
        <f t="shared" si="77"/>
        <v/>
      </c>
      <c r="BI77" s="93" t="str">
        <f t="shared" si="78"/>
        <v/>
      </c>
      <c r="BJ77" s="93" t="str" cm="1">
        <f t="array" ref="BJ77">IF($AG77="","",
_xlfn.IFS(
$BE77="Devis 1",
IF(ISBLANK(AR77),"",IFERROR(VALUE(TRIM(SUBSTITUTE(AR77,CHAR(160),""))),0)*IFERROR(VALUE(TRIM(SUBSTITUTE($AG77,CHAR(160),""))),0)),
$BE77="Devis 2",
IF(ISBLANK(AW77),"",IFERROR(VALUE(TRIM(SUBSTITUTE(AW77,CHAR(160),""))),0)*IFERROR(VALUE(TRIM(SUBSTITUTE($AG77,CHAR(160),""))),0)),
$BE77="Devis 3",
IF(ISBLANK(BB77),"",IFERROR(VALUE(TRIM(SUBSTITUTE(BB77,CHAR(160),""))),0)*IFERROR(VALUE(TRIM(SUBSTITUTE($AG77,CHAR(160),""))),0)),
TRUE,0
)
)</f>
        <v/>
      </c>
      <c r="BK77" s="93" t="str" cm="1">
        <f t="array" ref="BK77">IF($AG77="","",
_xlfn.IFS(
$BE77="Devis 1",
IF(ISBLANK(AS77),"",IFERROR(VALUE(TRIM(SUBSTITUTE(AS77,CHAR(160),""))),0)*IFERROR(VALUE(TRIM(SUBSTITUTE($AG77,CHAR(160),""))),0)),
$BE77="Devis 2",
IF(ISBLANK(AX77),"",IFERROR(VALUE(TRIM(SUBSTITUTE(AX77,CHAR(160),""))),0)*IFERROR(VALUE(TRIM(SUBSTITUTE($AG77,CHAR(160),""))),0)),
$BE77="Devis 3",
IF(ISBLANK(BC77),"",IFERROR(VALUE(TRIM(SUBSTITUTE(BC77,CHAR(160),""))),0)*IFERROR(VALUE(TRIM(SUBSTITUTE($AG77,CHAR(160),""))),0)),
TRUE,0
)
)</f>
        <v/>
      </c>
      <c r="BL77" s="93" t="str">
        <f t="shared" si="79"/>
        <v/>
      </c>
      <c r="BM77" s="83"/>
      <c r="BN77" s="43" t="str" cm="1">
        <f t="array" ref="BN77">IF(OR(BL77="",BI77="",BJ77="",BG77=""),"",
    _xlfn.IFS(
        (IFERROR(VALUE(TRIM(SUBSTITUTE(BL77,CHAR(160),""))),0)) &gt; (IFERROR(VALUE(TRIM(SUBSTITUTE(BI77,CHAR(160),""))),0)),
        "KO : Le montant retenu TTC est supérieur au montant raisonnable TTC. Merci de revoir la ligne de dépense ou plafonner son montant.",
        (IFERROR(VALUE(TRIM(SUBSTITUTE(BJ77,CHAR(160),""))),0)) &gt; (IFERROR(VALUE(TRIM(SUBSTITUTE(BG77,CHAR(160),""))),0)),
        "Attention : Le montant retenu HT est supérieur au montant HT raisonnable. Merci de revoir la ligne de dépense, plafonner son montant, ou justifier la reventillation HT / TVA.",
ROUND(IFERROR(VALUE(TRIM(SUBSTITUTE(BH77,CHAR(160),""))),0),2)&gt;
ROUND(IFERROR(VALUE(TRIM(SUBSTITUTE(BK77,CHAR(160),""))),0),2),
"Attention : Le montant TVA retenu est supérieur au montant TVA raisonnable. Merci de revoir la ligne de dépense, plafonner son montant, ou justifier la reventillation HT / TVA.",
ROUND(IFERROR(VALUE(TRIM(SUBSTITUTE(BJ77,CHAR(160),""))),0),2)&gt;
ROUND(IFERROR(VALUE(TRIM(SUBSTITUTE(MIN(P77,U77,Z77),CHAR(160),""))),0),2),
"Attention : Le devis retenu n'est pas le moins cher. Une justification de la part du porteur est nécessaire.",
ROUND(IFERROR(VALUE(TRIM(SUBSTITUTE(BJ77,CHAR(160),""))),0),2)=0,
"Attention : montant présenté entièrement écarté",
        (IFERROR(VALUE(TRIM(SUBSTITUTE(BL77,CHAR(160),""))),0))=0,
        "",
        (IFERROR(VALUE(TRIM(SUBSTITUTE(BI77,CHAR(160),""))),0))=(IFERROR(VALUE(TRIM(SUBSTITUTE(BL77,CHAR(160),""))),0)),
        "OK",
        (IFERROR(VALUE(TRIM(SUBSTITUTE(BI77,CHAR(160),""))),0))&gt;(IFERROR(VALUE(TRIM(SUBSTITUTE(BL77,CHAR(160),""))),0)),
        " OK : Montant instruit inférieur au montant raisonnable.",
        TRUE,
        ""
    )
)</f>
        <v/>
      </c>
      <c r="BO77" s="43" t="str" cm="1">
        <f t="array" ref="BO77">IF(OR(BL77="",AD77="",BJ77="",AB77="",BK77="",AC77=""),"",_xlfn.IFS(
ROUND(IFERROR(VALUE(TRIM(SUBSTITUTE(BL77,CHAR(160),""))),0),2)&gt;
ROUND(IFERROR(VALUE(TRIM(SUBSTITUTE(AD77,CHAR(160),""))),0),2),
"KO : Le montant retenu TTC est supérieur au montant présenté TTC. Merci de revoir la ligne de dépense ou plafonner son montant.",
ROUND(IFERROR(VALUE(TRIM(SUBSTITUTE(BJ77,CHAR(160),""))),0),2)&gt;
ROUND(IFERROR(VALUE(TRIM(SUBSTITUTE(AB77,CHAR(160),""))),0),2),
"Attention : Le montant retenu HT est supérieur au montant HT présenté. Merci de revoir la ligne de dépense, plafonner son montant, ou justifier la reventillation HT / TVA.",
ROUND(IFERROR(VALUE(TRIM(SUBSTITUTE(BK77,CHAR(160),""))),0),2)&gt;
ROUND(IFERROR(VALUE(TRIM(SUBSTITUTE(AC77,CHAR(160),""))),0),2),
"Attention : Le montant TVA retenu est supérieur au montant TVA présenté. Merci de revoir la ligne de dépense, plafonner son montant, ou justifier la reventillation HT / TVA.",
ROUND(IFERROR(VALUE(TRIM(SUBSTITUTE(AD77,CHAR(160),""))),0),2)=0,
"",
ROUND(IFERROR(VALUE(TRIM(SUBSTITUTE(BL77,CHAR(160),""))),0),2)=
ROUND(IFERROR(VALUE(TRIM(SUBSTITUTE(AD77,CHAR(160),""))),0),2),
"OK",
ROUND(IFERROR(VALUE(TRIM(SUBSTITUTE(BL77,CHAR(160),""))),0),2)=0,
"Attention : Montant présenté entièrement rejeté.",
ROUND(IFERROR(VALUE(TRIM(SUBSTITUTE(BL77,CHAR(160),""))),0),2)&lt;
ROUND(IFERROR(VALUE(TRIM(SUBSTITUTE(AD77,CHAR(160),""))),0),2),
"Attention : Montant présenté partiellement rejeté.",
TRUE,""
))</f>
        <v/>
      </c>
      <c r="BP77" s="92" t="str">
        <f t="shared" si="80"/>
        <v/>
      </c>
      <c r="BQ77" s="92" t="str">
        <f t="shared" si="81"/>
        <v/>
      </c>
      <c r="BR77" s="92" t="str">
        <f t="shared" si="82"/>
        <v/>
      </c>
    </row>
    <row r="78" spans="1:70" s="4" customFormat="1" ht="16">
      <c r="A78" s="82">
        <v>70</v>
      </c>
      <c r="B78" s="83"/>
      <c r="C78" s="84"/>
      <c r="D78" s="84"/>
      <c r="E78" s="83"/>
      <c r="F78" s="83"/>
      <c r="G78" s="83"/>
      <c r="H78" s="132"/>
      <c r="I78" s="727"/>
      <c r="J78" s="554"/>
      <c r="K78" s="735"/>
      <c r="L78" s="643"/>
      <c r="M78" s="554"/>
      <c r="N78" s="640"/>
      <c r="O78" s="641"/>
      <c r="P78" s="660" t="str">
        <f t="shared" si="46"/>
        <v/>
      </c>
      <c r="Q78" s="663"/>
      <c r="R78" s="554"/>
      <c r="S78" s="641"/>
      <c r="T78" s="641"/>
      <c r="U78" s="660" t="str">
        <f t="shared" si="47"/>
        <v/>
      </c>
      <c r="V78" s="680"/>
      <c r="W78" s="554"/>
      <c r="X78" s="641"/>
      <c r="Y78" s="641"/>
      <c r="Z78" s="721" t="str">
        <f t="shared" si="48"/>
        <v/>
      </c>
      <c r="AA78" s="87"/>
      <c r="AB78" s="88" t="str" cm="1">
        <f t="array" ref="AB78">IF((_xlfn.IFS(TRIM(SUBSTITUTE(AA78,CHAR(160),""))="Devis 1",IFERROR(VALUE(TRIM(SUBSTITUTE(N78,CHAR(160),""))),0),TRIM(SUBSTITUTE(AA78,CHAR(160),""))="Devis 2",IFERROR(VALUE(TRIM(SUBSTITUTE(S78,CHAR(160),""))),0),TRIM(SUBSTITUTE(AA78,CHAR(160),""))="Devis 3",IFERROR(VALUE(TRIM(SUBSTITUTE(X78,CHAR(160),""))),0),TRUE,0)*IFERROR(VALUE(TRIM(SUBSTITUTE(C78,CHAR(160),""))),0))=0,"",_xlfn.IFS(TRIM(SUBSTITUTE(AA78,CHAR(160),""))="Devis 1",IFERROR(VALUE(TRIM(SUBSTITUTE(N78,CHAR(160),""))),0),TRIM(SUBSTITUTE(AA78,CHAR(160),""))="Devis 2",IFERROR(VALUE(TRIM(SUBSTITUTE(S78,CHAR(160),""))),0),TRIM(SUBSTITUTE(AA78,CHAR(160),""))="Devis 3",IFERROR(VALUE(TRIM(SUBSTITUTE(X78,CHAR(160),""))),0),TRUE,0)*IFERROR(VALUE(TRIM(SUBSTITUTE(C78,CHAR(160),""))),0))</f>
        <v/>
      </c>
      <c r="AC78" s="89" t="str" cm="1">
        <f t="array" ref="AC78">IF(ROUND((_xlfn.IFS(TRIM(SUBSTITUTE(AA78,CHAR(160),""))="Devis 1",IFERROR(VALUE(TRIM(SUBSTITUTE(O78,CHAR(160),""))),0),TRIM(SUBSTITUTE(AA78,CHAR(160),""))="Devis 2",IFERROR(VALUE(TRIM(SUBSTITUTE(T78,CHAR(160),""))),0),TRIM(SUBSTITUTE(AA78,CHAR(160),""))="Devis 3",IFERROR(VALUE(TRIM(SUBSTITUTE(Y78,CHAR(160),""))),0),TRUE,0)*IFERROR(VALUE(TRIM(SUBSTITUTE(C78,CHAR(160),""))),0)),2)=0,IF(AB78&lt;&gt;"",0,""),ROUND((_xlfn.IFS(TRIM(SUBSTITUTE(AA78,CHAR(160),""))="Devis 1",IFERROR(VALUE(TRIM(SUBSTITUTE(O78,CHAR(160),""))),0),TRIM(SUBSTITUTE(AA78,CHAR(160),""))="Devis 2",IFERROR(VALUE(TRIM(SUBSTITUTE(T78,CHAR(160),""))),0),TRIM(SUBSTITUTE(AA78,CHAR(160),""))="Devis 3",IFERROR(VALUE(TRIM(SUBSTITUTE(Y78,CHAR(160),""))),0),TRUE,0)*IFERROR(VALUE(TRIM(SUBSTITUTE(C78,CHAR(160),""))),0)),2))</f>
        <v/>
      </c>
      <c r="AD78" s="90" t="str">
        <f t="shared" si="49"/>
        <v/>
      </c>
      <c r="AE78" s="91"/>
      <c r="AF78" s="148" t="str">
        <f t="shared" si="50"/>
        <v/>
      </c>
      <c r="AG78" s="148" t="str">
        <f t="shared" si="51"/>
        <v/>
      </c>
      <c r="AH78" s="148" t="str">
        <f t="shared" si="52"/>
        <v/>
      </c>
      <c r="AI78" s="148" t="str">
        <f t="shared" si="53"/>
        <v/>
      </c>
      <c r="AJ78" s="148" t="str">
        <f t="shared" si="54"/>
        <v/>
      </c>
      <c r="AK78" s="148" t="str">
        <f t="shared" si="55"/>
        <v/>
      </c>
      <c r="AL78" s="148" t="str">
        <f t="shared" si="56"/>
        <v/>
      </c>
      <c r="AM78" s="148" t="str">
        <f t="shared" si="57"/>
        <v/>
      </c>
      <c r="AN78" s="729" t="str">
        <f t="shared" si="58"/>
        <v/>
      </c>
      <c r="AO78" s="569" t="str">
        <f t="shared" si="59"/>
        <v/>
      </c>
      <c r="AP78" s="564" t="str">
        <f t="shared" si="60"/>
        <v/>
      </c>
      <c r="AQ78" s="555" t="str">
        <f t="shared" si="61"/>
        <v/>
      </c>
      <c r="AR78" s="555" t="str">
        <f t="shared" si="62"/>
        <v/>
      </c>
      <c r="AS78" s="593" t="str">
        <f t="shared" si="63"/>
        <v/>
      </c>
      <c r="AT78" s="660" t="str">
        <f t="shared" si="64"/>
        <v/>
      </c>
      <c r="AU78" s="671" t="str">
        <f t="shared" si="65"/>
        <v/>
      </c>
      <c r="AV78" s="593" t="str">
        <f t="shared" si="66"/>
        <v/>
      </c>
      <c r="AW78" s="593" t="str">
        <f t="shared" si="67"/>
        <v/>
      </c>
      <c r="AX78" s="593" t="str">
        <f t="shared" si="68"/>
        <v/>
      </c>
      <c r="AY78" s="764" t="str">
        <f t="shared" si="69"/>
        <v/>
      </c>
      <c r="AZ78" s="693" t="str">
        <f t="shared" si="70"/>
        <v/>
      </c>
      <c r="BA78" s="593" t="str">
        <f t="shared" si="71"/>
        <v/>
      </c>
      <c r="BB78" s="593" t="str">
        <f t="shared" si="72"/>
        <v/>
      </c>
      <c r="BC78" s="593" t="str">
        <f t="shared" si="73"/>
        <v/>
      </c>
      <c r="BD78" s="694" t="str">
        <f t="shared" si="74"/>
        <v/>
      </c>
      <c r="BE78" s="558" t="str">
        <f t="shared" si="75"/>
        <v/>
      </c>
      <c r="BF78" s="83"/>
      <c r="BG78" s="92" t="str">
        <f t="shared" si="76"/>
        <v/>
      </c>
      <c r="BH78" s="92" t="str">
        <f t="shared" si="77"/>
        <v/>
      </c>
      <c r="BI78" s="93" t="str">
        <f t="shared" si="78"/>
        <v/>
      </c>
      <c r="BJ78" s="93" t="str" cm="1">
        <f t="array" ref="BJ78">IF($AG78="","",
_xlfn.IFS(
$BE78="Devis 1",
IF(ISBLANK(AR78),"",IFERROR(VALUE(TRIM(SUBSTITUTE(AR78,CHAR(160),""))),0)*IFERROR(VALUE(TRIM(SUBSTITUTE($AG78,CHAR(160),""))),0)),
$BE78="Devis 2",
IF(ISBLANK(AW78),"",IFERROR(VALUE(TRIM(SUBSTITUTE(AW78,CHAR(160),""))),0)*IFERROR(VALUE(TRIM(SUBSTITUTE($AG78,CHAR(160),""))),0)),
$BE78="Devis 3",
IF(ISBLANK(BB78),"",IFERROR(VALUE(TRIM(SUBSTITUTE(BB78,CHAR(160),""))),0)*IFERROR(VALUE(TRIM(SUBSTITUTE($AG78,CHAR(160),""))),0)),
TRUE,0
)
)</f>
        <v/>
      </c>
      <c r="BK78" s="93" t="str" cm="1">
        <f t="array" ref="BK78">IF($AG78="","",
_xlfn.IFS(
$BE78="Devis 1",
IF(ISBLANK(AS78),"",IFERROR(VALUE(TRIM(SUBSTITUTE(AS78,CHAR(160),""))),0)*IFERROR(VALUE(TRIM(SUBSTITUTE($AG78,CHAR(160),""))),0)),
$BE78="Devis 2",
IF(ISBLANK(AX78),"",IFERROR(VALUE(TRIM(SUBSTITUTE(AX78,CHAR(160),""))),0)*IFERROR(VALUE(TRIM(SUBSTITUTE($AG78,CHAR(160),""))),0)),
$BE78="Devis 3",
IF(ISBLANK(BC78),"",IFERROR(VALUE(TRIM(SUBSTITUTE(BC78,CHAR(160),""))),0)*IFERROR(VALUE(TRIM(SUBSTITUTE($AG78,CHAR(160),""))),0)),
TRUE,0
)
)</f>
        <v/>
      </c>
      <c r="BL78" s="93" t="str">
        <f t="shared" si="79"/>
        <v/>
      </c>
      <c r="BM78" s="83"/>
      <c r="BN78" s="43" t="str" cm="1">
        <f t="array" ref="BN78">IF(OR(BL78="",BI78="",BJ78="",BG78=""),"",
    _xlfn.IFS(
        (IFERROR(VALUE(TRIM(SUBSTITUTE(BL78,CHAR(160),""))),0)) &gt; (IFERROR(VALUE(TRIM(SUBSTITUTE(BI78,CHAR(160),""))),0)),
        "KO : Le montant retenu TTC est supérieur au montant raisonnable TTC. Merci de revoir la ligne de dépense ou plafonner son montant.",
        (IFERROR(VALUE(TRIM(SUBSTITUTE(BJ78,CHAR(160),""))),0)) &gt; (IFERROR(VALUE(TRIM(SUBSTITUTE(BG78,CHAR(160),""))),0)),
        "Attention : Le montant retenu HT est supérieur au montant HT raisonnable. Merci de revoir la ligne de dépense, plafonner son montant, ou justifier la reventillation HT / TVA.",
ROUND(IFERROR(VALUE(TRIM(SUBSTITUTE(BH78,CHAR(160),""))),0),2)&gt;
ROUND(IFERROR(VALUE(TRIM(SUBSTITUTE(BK78,CHAR(160),""))),0),2),
"Attention : Le montant TVA retenu est supérieur au montant TVA raisonnable. Merci de revoir la ligne de dépense, plafonner son montant, ou justifier la reventillation HT / TVA.",
ROUND(IFERROR(VALUE(TRIM(SUBSTITUTE(BJ78,CHAR(160),""))),0),2)&gt;
ROUND(IFERROR(VALUE(TRIM(SUBSTITUTE(MIN(P78,U78,Z78),CHAR(160),""))),0),2),
"Attention : Le devis retenu n'est pas le moins cher. Une justification de la part du porteur est nécessaire.",
ROUND(IFERROR(VALUE(TRIM(SUBSTITUTE(BJ78,CHAR(160),""))),0),2)=0,
"Attention : montant présenté entièrement écarté",
        (IFERROR(VALUE(TRIM(SUBSTITUTE(BL78,CHAR(160),""))),0))=0,
        "",
        (IFERROR(VALUE(TRIM(SUBSTITUTE(BI78,CHAR(160),""))),0))=(IFERROR(VALUE(TRIM(SUBSTITUTE(BL78,CHAR(160),""))),0)),
        "OK",
        (IFERROR(VALUE(TRIM(SUBSTITUTE(BI78,CHAR(160),""))),0))&gt;(IFERROR(VALUE(TRIM(SUBSTITUTE(BL78,CHAR(160),""))),0)),
        " OK : Montant instruit inférieur au montant raisonnable.",
        TRUE,
        ""
    )
)</f>
        <v/>
      </c>
      <c r="BO78" s="43" t="str" cm="1">
        <f t="array" ref="BO78">IF(OR(BL78="",AD78="",BJ78="",AB78="",BK78="",AC78=""),"",_xlfn.IFS(
ROUND(IFERROR(VALUE(TRIM(SUBSTITUTE(BL78,CHAR(160),""))),0),2)&gt;
ROUND(IFERROR(VALUE(TRIM(SUBSTITUTE(AD78,CHAR(160),""))),0),2),
"KO : Le montant retenu TTC est supérieur au montant présenté TTC. Merci de revoir la ligne de dépense ou plafonner son montant.",
ROUND(IFERROR(VALUE(TRIM(SUBSTITUTE(BJ78,CHAR(160),""))),0),2)&gt;
ROUND(IFERROR(VALUE(TRIM(SUBSTITUTE(AB78,CHAR(160),""))),0),2),
"Attention : Le montant retenu HT est supérieur au montant HT présenté. Merci de revoir la ligne de dépense, plafonner son montant, ou justifier la reventillation HT / TVA.",
ROUND(IFERROR(VALUE(TRIM(SUBSTITUTE(BK78,CHAR(160),""))),0),2)&gt;
ROUND(IFERROR(VALUE(TRIM(SUBSTITUTE(AC78,CHAR(160),""))),0),2),
"Attention : Le montant TVA retenu est supérieur au montant TVA présenté. Merci de revoir la ligne de dépense, plafonner son montant, ou justifier la reventillation HT / TVA.",
ROUND(IFERROR(VALUE(TRIM(SUBSTITUTE(AD78,CHAR(160),""))),0),2)=0,
"",
ROUND(IFERROR(VALUE(TRIM(SUBSTITUTE(BL78,CHAR(160),""))),0),2)=
ROUND(IFERROR(VALUE(TRIM(SUBSTITUTE(AD78,CHAR(160),""))),0),2),
"OK",
ROUND(IFERROR(VALUE(TRIM(SUBSTITUTE(BL78,CHAR(160),""))),0),2)=0,
"Attention : Montant présenté entièrement rejeté.",
ROUND(IFERROR(VALUE(TRIM(SUBSTITUTE(BL78,CHAR(160),""))),0),2)&lt;
ROUND(IFERROR(VALUE(TRIM(SUBSTITUTE(AD78,CHAR(160),""))),0),2),
"Attention : Montant présenté partiellement rejeté.",
TRUE,""
))</f>
        <v/>
      </c>
      <c r="BP78" s="92" t="str">
        <f t="shared" si="80"/>
        <v/>
      </c>
      <c r="BQ78" s="92" t="str">
        <f t="shared" si="81"/>
        <v/>
      </c>
      <c r="BR78" s="92" t="str">
        <f t="shared" si="82"/>
        <v/>
      </c>
    </row>
    <row r="79" spans="1:70" s="4" customFormat="1" ht="16">
      <c r="A79" s="82">
        <v>71</v>
      </c>
      <c r="B79" s="83"/>
      <c r="C79" s="84"/>
      <c r="D79" s="84"/>
      <c r="E79" s="83"/>
      <c r="F79" s="83"/>
      <c r="G79" s="83"/>
      <c r="H79" s="132"/>
      <c r="I79" s="727"/>
      <c r="J79" s="554"/>
      <c r="K79" s="735"/>
      <c r="L79" s="643"/>
      <c r="M79" s="554"/>
      <c r="N79" s="640"/>
      <c r="O79" s="641"/>
      <c r="P79" s="660" t="str">
        <f t="shared" si="46"/>
        <v/>
      </c>
      <c r="Q79" s="663"/>
      <c r="R79" s="554"/>
      <c r="S79" s="641"/>
      <c r="T79" s="641"/>
      <c r="U79" s="660" t="str">
        <f t="shared" si="47"/>
        <v/>
      </c>
      <c r="V79" s="680"/>
      <c r="W79" s="554"/>
      <c r="X79" s="641"/>
      <c r="Y79" s="641"/>
      <c r="Z79" s="721" t="str">
        <f t="shared" si="48"/>
        <v/>
      </c>
      <c r="AA79" s="87"/>
      <c r="AB79" s="88" t="str" cm="1">
        <f t="array" ref="AB79">IF((_xlfn.IFS(TRIM(SUBSTITUTE(AA79,CHAR(160),""))="Devis 1",IFERROR(VALUE(TRIM(SUBSTITUTE(N79,CHAR(160),""))),0),TRIM(SUBSTITUTE(AA79,CHAR(160),""))="Devis 2",IFERROR(VALUE(TRIM(SUBSTITUTE(S79,CHAR(160),""))),0),TRIM(SUBSTITUTE(AA79,CHAR(160),""))="Devis 3",IFERROR(VALUE(TRIM(SUBSTITUTE(X79,CHAR(160),""))),0),TRUE,0)*IFERROR(VALUE(TRIM(SUBSTITUTE(C79,CHAR(160),""))),0))=0,"",_xlfn.IFS(TRIM(SUBSTITUTE(AA79,CHAR(160),""))="Devis 1",IFERROR(VALUE(TRIM(SUBSTITUTE(N79,CHAR(160),""))),0),TRIM(SUBSTITUTE(AA79,CHAR(160),""))="Devis 2",IFERROR(VALUE(TRIM(SUBSTITUTE(S79,CHAR(160),""))),0),TRIM(SUBSTITUTE(AA79,CHAR(160),""))="Devis 3",IFERROR(VALUE(TRIM(SUBSTITUTE(X79,CHAR(160),""))),0),TRUE,0)*IFERROR(VALUE(TRIM(SUBSTITUTE(C79,CHAR(160),""))),0))</f>
        <v/>
      </c>
      <c r="AC79" s="89" t="str" cm="1">
        <f t="array" ref="AC79">IF(ROUND((_xlfn.IFS(TRIM(SUBSTITUTE(AA79,CHAR(160),""))="Devis 1",IFERROR(VALUE(TRIM(SUBSTITUTE(O79,CHAR(160),""))),0),TRIM(SUBSTITUTE(AA79,CHAR(160),""))="Devis 2",IFERROR(VALUE(TRIM(SUBSTITUTE(T79,CHAR(160),""))),0),TRIM(SUBSTITUTE(AA79,CHAR(160),""))="Devis 3",IFERROR(VALUE(TRIM(SUBSTITUTE(Y79,CHAR(160),""))),0),TRUE,0)*IFERROR(VALUE(TRIM(SUBSTITUTE(C79,CHAR(160),""))),0)),2)=0,IF(AB79&lt;&gt;"",0,""),ROUND((_xlfn.IFS(TRIM(SUBSTITUTE(AA79,CHAR(160),""))="Devis 1",IFERROR(VALUE(TRIM(SUBSTITUTE(O79,CHAR(160),""))),0),TRIM(SUBSTITUTE(AA79,CHAR(160),""))="Devis 2",IFERROR(VALUE(TRIM(SUBSTITUTE(T79,CHAR(160),""))),0),TRIM(SUBSTITUTE(AA79,CHAR(160),""))="Devis 3",IFERROR(VALUE(TRIM(SUBSTITUTE(Y79,CHAR(160),""))),0),TRUE,0)*IFERROR(VALUE(TRIM(SUBSTITUTE(C79,CHAR(160),""))),0)),2))</f>
        <v/>
      </c>
      <c r="AD79" s="90" t="str">
        <f t="shared" si="49"/>
        <v/>
      </c>
      <c r="AE79" s="91"/>
      <c r="AF79" s="148" t="str">
        <f t="shared" si="50"/>
        <v/>
      </c>
      <c r="AG79" s="148" t="str">
        <f t="shared" si="51"/>
        <v/>
      </c>
      <c r="AH79" s="148" t="str">
        <f t="shared" si="52"/>
        <v/>
      </c>
      <c r="AI79" s="148" t="str">
        <f t="shared" si="53"/>
        <v/>
      </c>
      <c r="AJ79" s="148" t="str">
        <f t="shared" si="54"/>
        <v/>
      </c>
      <c r="AK79" s="148" t="str">
        <f t="shared" si="55"/>
        <v/>
      </c>
      <c r="AL79" s="148" t="str">
        <f t="shared" si="56"/>
        <v/>
      </c>
      <c r="AM79" s="148" t="str">
        <f t="shared" si="57"/>
        <v/>
      </c>
      <c r="AN79" s="729" t="str">
        <f t="shared" si="58"/>
        <v/>
      </c>
      <c r="AO79" s="569" t="str">
        <f t="shared" si="59"/>
        <v/>
      </c>
      <c r="AP79" s="564" t="str">
        <f t="shared" si="60"/>
        <v/>
      </c>
      <c r="AQ79" s="555" t="str">
        <f t="shared" si="61"/>
        <v/>
      </c>
      <c r="AR79" s="555" t="str">
        <f t="shared" si="62"/>
        <v/>
      </c>
      <c r="AS79" s="593" t="str">
        <f t="shared" si="63"/>
        <v/>
      </c>
      <c r="AT79" s="660" t="str">
        <f t="shared" si="64"/>
        <v/>
      </c>
      <c r="AU79" s="671" t="str">
        <f t="shared" si="65"/>
        <v/>
      </c>
      <c r="AV79" s="593" t="str">
        <f t="shared" si="66"/>
        <v/>
      </c>
      <c r="AW79" s="593" t="str">
        <f t="shared" si="67"/>
        <v/>
      </c>
      <c r="AX79" s="593" t="str">
        <f t="shared" si="68"/>
        <v/>
      </c>
      <c r="AY79" s="764" t="str">
        <f t="shared" si="69"/>
        <v/>
      </c>
      <c r="AZ79" s="693" t="str">
        <f t="shared" si="70"/>
        <v/>
      </c>
      <c r="BA79" s="593" t="str">
        <f t="shared" si="71"/>
        <v/>
      </c>
      <c r="BB79" s="593" t="str">
        <f t="shared" si="72"/>
        <v/>
      </c>
      <c r="BC79" s="593" t="str">
        <f t="shared" si="73"/>
        <v/>
      </c>
      <c r="BD79" s="694" t="str">
        <f t="shared" si="74"/>
        <v/>
      </c>
      <c r="BE79" s="558" t="str">
        <f t="shared" si="75"/>
        <v/>
      </c>
      <c r="BF79" s="83"/>
      <c r="BG79" s="92" t="str">
        <f t="shared" si="76"/>
        <v/>
      </c>
      <c r="BH79" s="92" t="str">
        <f t="shared" si="77"/>
        <v/>
      </c>
      <c r="BI79" s="93" t="str">
        <f t="shared" si="78"/>
        <v/>
      </c>
      <c r="BJ79" s="93" t="str" cm="1">
        <f t="array" ref="BJ79">IF($AG79="","",
_xlfn.IFS(
$BE79="Devis 1",
IF(ISBLANK(AR79),"",IFERROR(VALUE(TRIM(SUBSTITUTE(AR79,CHAR(160),""))),0)*IFERROR(VALUE(TRIM(SUBSTITUTE($AG79,CHAR(160),""))),0)),
$BE79="Devis 2",
IF(ISBLANK(AW79),"",IFERROR(VALUE(TRIM(SUBSTITUTE(AW79,CHAR(160),""))),0)*IFERROR(VALUE(TRIM(SUBSTITUTE($AG79,CHAR(160),""))),0)),
$BE79="Devis 3",
IF(ISBLANK(BB79),"",IFERROR(VALUE(TRIM(SUBSTITUTE(BB79,CHAR(160),""))),0)*IFERROR(VALUE(TRIM(SUBSTITUTE($AG79,CHAR(160),""))),0)),
TRUE,0
)
)</f>
        <v/>
      </c>
      <c r="BK79" s="93" t="str" cm="1">
        <f t="array" ref="BK79">IF($AG79="","",
_xlfn.IFS(
$BE79="Devis 1",
IF(ISBLANK(AS79),"",IFERROR(VALUE(TRIM(SUBSTITUTE(AS79,CHAR(160),""))),0)*IFERROR(VALUE(TRIM(SUBSTITUTE($AG79,CHAR(160),""))),0)),
$BE79="Devis 2",
IF(ISBLANK(AX79),"",IFERROR(VALUE(TRIM(SUBSTITUTE(AX79,CHAR(160),""))),0)*IFERROR(VALUE(TRIM(SUBSTITUTE($AG79,CHAR(160),""))),0)),
$BE79="Devis 3",
IF(ISBLANK(BC79),"",IFERROR(VALUE(TRIM(SUBSTITUTE(BC79,CHAR(160),""))),0)*IFERROR(VALUE(TRIM(SUBSTITUTE($AG79,CHAR(160),""))),0)),
TRUE,0
)
)</f>
        <v/>
      </c>
      <c r="BL79" s="93" t="str">
        <f t="shared" si="79"/>
        <v/>
      </c>
      <c r="BM79" s="83"/>
      <c r="BN79" s="43" t="str" cm="1">
        <f t="array" ref="BN79">IF(OR(BL79="",BI79="",BJ79="",BG79=""),"",
    _xlfn.IFS(
        (IFERROR(VALUE(TRIM(SUBSTITUTE(BL79,CHAR(160),""))),0)) &gt; (IFERROR(VALUE(TRIM(SUBSTITUTE(BI79,CHAR(160),""))),0)),
        "KO : Le montant retenu TTC est supérieur au montant raisonnable TTC. Merci de revoir la ligne de dépense ou plafonner son montant.",
        (IFERROR(VALUE(TRIM(SUBSTITUTE(BJ79,CHAR(160),""))),0)) &gt; (IFERROR(VALUE(TRIM(SUBSTITUTE(BG79,CHAR(160),""))),0)),
        "Attention : Le montant retenu HT est supérieur au montant HT raisonnable. Merci de revoir la ligne de dépense, plafonner son montant, ou justifier la reventillation HT / TVA.",
ROUND(IFERROR(VALUE(TRIM(SUBSTITUTE(BH79,CHAR(160),""))),0),2)&gt;
ROUND(IFERROR(VALUE(TRIM(SUBSTITUTE(BK79,CHAR(160),""))),0),2),
"Attention : Le montant TVA retenu est supérieur au montant TVA raisonnable. Merci de revoir la ligne de dépense, plafonner son montant, ou justifier la reventillation HT / TVA.",
ROUND(IFERROR(VALUE(TRIM(SUBSTITUTE(BJ79,CHAR(160),""))),0),2)&gt;
ROUND(IFERROR(VALUE(TRIM(SUBSTITUTE(MIN(P79,U79,Z79),CHAR(160),""))),0),2),
"Attention : Le devis retenu n'est pas le moins cher. Une justification de la part du porteur est nécessaire.",
ROUND(IFERROR(VALUE(TRIM(SUBSTITUTE(BJ79,CHAR(160),""))),0),2)=0,
"Attention : montant présenté entièrement écarté",
        (IFERROR(VALUE(TRIM(SUBSTITUTE(BL79,CHAR(160),""))),0))=0,
        "",
        (IFERROR(VALUE(TRIM(SUBSTITUTE(BI79,CHAR(160),""))),0))=(IFERROR(VALUE(TRIM(SUBSTITUTE(BL79,CHAR(160),""))),0)),
        "OK",
        (IFERROR(VALUE(TRIM(SUBSTITUTE(BI79,CHAR(160),""))),0))&gt;(IFERROR(VALUE(TRIM(SUBSTITUTE(BL79,CHAR(160),""))),0)),
        " OK : Montant instruit inférieur au montant raisonnable.",
        TRUE,
        ""
    )
)</f>
        <v/>
      </c>
      <c r="BO79" s="43" t="str" cm="1">
        <f t="array" ref="BO79">IF(OR(BL79="",AD79="",BJ79="",AB79="",BK79="",AC79=""),"",_xlfn.IFS(
ROUND(IFERROR(VALUE(TRIM(SUBSTITUTE(BL79,CHAR(160),""))),0),2)&gt;
ROUND(IFERROR(VALUE(TRIM(SUBSTITUTE(AD79,CHAR(160),""))),0),2),
"KO : Le montant retenu TTC est supérieur au montant présenté TTC. Merci de revoir la ligne de dépense ou plafonner son montant.",
ROUND(IFERROR(VALUE(TRIM(SUBSTITUTE(BJ79,CHAR(160),""))),0),2)&gt;
ROUND(IFERROR(VALUE(TRIM(SUBSTITUTE(AB79,CHAR(160),""))),0),2),
"Attention : Le montant retenu HT est supérieur au montant HT présenté. Merci de revoir la ligne de dépense, plafonner son montant, ou justifier la reventillation HT / TVA.",
ROUND(IFERROR(VALUE(TRIM(SUBSTITUTE(BK79,CHAR(160),""))),0),2)&gt;
ROUND(IFERROR(VALUE(TRIM(SUBSTITUTE(AC79,CHAR(160),""))),0),2),
"Attention : Le montant TVA retenu est supérieur au montant TVA présenté. Merci de revoir la ligne de dépense, plafonner son montant, ou justifier la reventillation HT / TVA.",
ROUND(IFERROR(VALUE(TRIM(SUBSTITUTE(AD79,CHAR(160),""))),0),2)=0,
"",
ROUND(IFERROR(VALUE(TRIM(SUBSTITUTE(BL79,CHAR(160),""))),0),2)=
ROUND(IFERROR(VALUE(TRIM(SUBSTITUTE(AD79,CHAR(160),""))),0),2),
"OK",
ROUND(IFERROR(VALUE(TRIM(SUBSTITUTE(BL79,CHAR(160),""))),0),2)=0,
"Attention : Montant présenté entièrement rejeté.",
ROUND(IFERROR(VALUE(TRIM(SUBSTITUTE(BL79,CHAR(160),""))),0),2)&lt;
ROUND(IFERROR(VALUE(TRIM(SUBSTITUTE(AD79,CHAR(160),""))),0),2),
"Attention : Montant présenté partiellement rejeté.",
TRUE,""
))</f>
        <v/>
      </c>
      <c r="BP79" s="92" t="str">
        <f t="shared" si="80"/>
        <v/>
      </c>
      <c r="BQ79" s="92" t="str">
        <f t="shared" si="81"/>
        <v/>
      </c>
      <c r="BR79" s="92" t="str">
        <f t="shared" si="82"/>
        <v/>
      </c>
    </row>
    <row r="80" spans="1:70" s="4" customFormat="1" ht="16">
      <c r="A80" s="82">
        <v>72</v>
      </c>
      <c r="B80" s="83"/>
      <c r="C80" s="84"/>
      <c r="D80" s="84"/>
      <c r="E80" s="83"/>
      <c r="F80" s="83"/>
      <c r="G80" s="83"/>
      <c r="H80" s="132"/>
      <c r="I80" s="727"/>
      <c r="J80" s="554"/>
      <c r="K80" s="735"/>
      <c r="L80" s="643"/>
      <c r="M80" s="554"/>
      <c r="N80" s="640"/>
      <c r="O80" s="641"/>
      <c r="P80" s="660" t="str">
        <f t="shared" si="46"/>
        <v/>
      </c>
      <c r="Q80" s="663"/>
      <c r="R80" s="554"/>
      <c r="S80" s="641"/>
      <c r="T80" s="641"/>
      <c r="U80" s="660" t="str">
        <f t="shared" si="47"/>
        <v/>
      </c>
      <c r="V80" s="680"/>
      <c r="W80" s="554"/>
      <c r="X80" s="641"/>
      <c r="Y80" s="641"/>
      <c r="Z80" s="721" t="str">
        <f t="shared" si="48"/>
        <v/>
      </c>
      <c r="AA80" s="87"/>
      <c r="AB80" s="88" t="str" cm="1">
        <f t="array" ref="AB80">IF((_xlfn.IFS(TRIM(SUBSTITUTE(AA80,CHAR(160),""))="Devis 1",IFERROR(VALUE(TRIM(SUBSTITUTE(N80,CHAR(160),""))),0),TRIM(SUBSTITUTE(AA80,CHAR(160),""))="Devis 2",IFERROR(VALUE(TRIM(SUBSTITUTE(S80,CHAR(160),""))),0),TRIM(SUBSTITUTE(AA80,CHAR(160),""))="Devis 3",IFERROR(VALUE(TRIM(SUBSTITUTE(X80,CHAR(160),""))),0),TRUE,0)*IFERROR(VALUE(TRIM(SUBSTITUTE(C80,CHAR(160),""))),0))=0,"",_xlfn.IFS(TRIM(SUBSTITUTE(AA80,CHAR(160),""))="Devis 1",IFERROR(VALUE(TRIM(SUBSTITUTE(N80,CHAR(160),""))),0),TRIM(SUBSTITUTE(AA80,CHAR(160),""))="Devis 2",IFERROR(VALUE(TRIM(SUBSTITUTE(S80,CHAR(160),""))),0),TRIM(SUBSTITUTE(AA80,CHAR(160),""))="Devis 3",IFERROR(VALUE(TRIM(SUBSTITUTE(X80,CHAR(160),""))),0),TRUE,0)*IFERROR(VALUE(TRIM(SUBSTITUTE(C80,CHAR(160),""))),0))</f>
        <v/>
      </c>
      <c r="AC80" s="89" t="str" cm="1">
        <f t="array" ref="AC80">IF(ROUND((_xlfn.IFS(TRIM(SUBSTITUTE(AA80,CHAR(160),""))="Devis 1",IFERROR(VALUE(TRIM(SUBSTITUTE(O80,CHAR(160),""))),0),TRIM(SUBSTITUTE(AA80,CHAR(160),""))="Devis 2",IFERROR(VALUE(TRIM(SUBSTITUTE(T80,CHAR(160),""))),0),TRIM(SUBSTITUTE(AA80,CHAR(160),""))="Devis 3",IFERROR(VALUE(TRIM(SUBSTITUTE(Y80,CHAR(160),""))),0),TRUE,0)*IFERROR(VALUE(TRIM(SUBSTITUTE(C80,CHAR(160),""))),0)),2)=0,IF(AB80&lt;&gt;"",0,""),ROUND((_xlfn.IFS(TRIM(SUBSTITUTE(AA80,CHAR(160),""))="Devis 1",IFERROR(VALUE(TRIM(SUBSTITUTE(O80,CHAR(160),""))),0),TRIM(SUBSTITUTE(AA80,CHAR(160),""))="Devis 2",IFERROR(VALUE(TRIM(SUBSTITUTE(T80,CHAR(160),""))),0),TRIM(SUBSTITUTE(AA80,CHAR(160),""))="Devis 3",IFERROR(VALUE(TRIM(SUBSTITUTE(Y80,CHAR(160),""))),0),TRUE,0)*IFERROR(VALUE(TRIM(SUBSTITUTE(C80,CHAR(160),""))),0)),2))</f>
        <v/>
      </c>
      <c r="AD80" s="90" t="str">
        <f t="shared" si="49"/>
        <v/>
      </c>
      <c r="AE80" s="91"/>
      <c r="AF80" s="148" t="str">
        <f t="shared" si="50"/>
        <v/>
      </c>
      <c r="AG80" s="148" t="str">
        <f t="shared" si="51"/>
        <v/>
      </c>
      <c r="AH80" s="148" t="str">
        <f t="shared" si="52"/>
        <v/>
      </c>
      <c r="AI80" s="148" t="str">
        <f t="shared" si="53"/>
        <v/>
      </c>
      <c r="AJ80" s="148" t="str">
        <f t="shared" si="54"/>
        <v/>
      </c>
      <c r="AK80" s="148" t="str">
        <f t="shared" si="55"/>
        <v/>
      </c>
      <c r="AL80" s="148" t="str">
        <f t="shared" si="56"/>
        <v/>
      </c>
      <c r="AM80" s="148" t="str">
        <f t="shared" si="57"/>
        <v/>
      </c>
      <c r="AN80" s="729" t="str">
        <f t="shared" si="58"/>
        <v/>
      </c>
      <c r="AO80" s="569" t="str">
        <f t="shared" si="59"/>
        <v/>
      </c>
      <c r="AP80" s="564" t="str">
        <f t="shared" si="60"/>
        <v/>
      </c>
      <c r="AQ80" s="555" t="str">
        <f t="shared" si="61"/>
        <v/>
      </c>
      <c r="AR80" s="555" t="str">
        <f t="shared" si="62"/>
        <v/>
      </c>
      <c r="AS80" s="593" t="str">
        <f t="shared" si="63"/>
        <v/>
      </c>
      <c r="AT80" s="660" t="str">
        <f t="shared" si="64"/>
        <v/>
      </c>
      <c r="AU80" s="671" t="str">
        <f t="shared" si="65"/>
        <v/>
      </c>
      <c r="AV80" s="593" t="str">
        <f t="shared" si="66"/>
        <v/>
      </c>
      <c r="AW80" s="593" t="str">
        <f t="shared" si="67"/>
        <v/>
      </c>
      <c r="AX80" s="593" t="str">
        <f t="shared" si="68"/>
        <v/>
      </c>
      <c r="AY80" s="764" t="str">
        <f t="shared" si="69"/>
        <v/>
      </c>
      <c r="AZ80" s="693" t="str">
        <f t="shared" si="70"/>
        <v/>
      </c>
      <c r="BA80" s="593" t="str">
        <f t="shared" si="71"/>
        <v/>
      </c>
      <c r="BB80" s="593" t="str">
        <f t="shared" si="72"/>
        <v/>
      </c>
      <c r="BC80" s="593" t="str">
        <f t="shared" si="73"/>
        <v/>
      </c>
      <c r="BD80" s="694" t="str">
        <f t="shared" si="74"/>
        <v/>
      </c>
      <c r="BE80" s="558" t="str">
        <f t="shared" si="75"/>
        <v/>
      </c>
      <c r="BF80" s="83"/>
      <c r="BG80" s="92" t="str">
        <f t="shared" si="76"/>
        <v/>
      </c>
      <c r="BH80" s="92" t="str">
        <f t="shared" si="77"/>
        <v/>
      </c>
      <c r="BI80" s="93" t="str">
        <f t="shared" si="78"/>
        <v/>
      </c>
      <c r="BJ80" s="93" t="str" cm="1">
        <f t="array" ref="BJ80">IF($AG80="","",
_xlfn.IFS(
$BE80="Devis 1",
IF(ISBLANK(AR80),"",IFERROR(VALUE(TRIM(SUBSTITUTE(AR80,CHAR(160),""))),0)*IFERROR(VALUE(TRIM(SUBSTITUTE($AG80,CHAR(160),""))),0)),
$BE80="Devis 2",
IF(ISBLANK(AW80),"",IFERROR(VALUE(TRIM(SUBSTITUTE(AW80,CHAR(160),""))),0)*IFERROR(VALUE(TRIM(SUBSTITUTE($AG80,CHAR(160),""))),0)),
$BE80="Devis 3",
IF(ISBLANK(BB80),"",IFERROR(VALUE(TRIM(SUBSTITUTE(BB80,CHAR(160),""))),0)*IFERROR(VALUE(TRIM(SUBSTITUTE($AG80,CHAR(160),""))),0)),
TRUE,0
)
)</f>
        <v/>
      </c>
      <c r="BK80" s="93" t="str" cm="1">
        <f t="array" ref="BK80">IF($AG80="","",
_xlfn.IFS(
$BE80="Devis 1",
IF(ISBLANK(AS80),"",IFERROR(VALUE(TRIM(SUBSTITUTE(AS80,CHAR(160),""))),0)*IFERROR(VALUE(TRIM(SUBSTITUTE($AG80,CHAR(160),""))),0)),
$BE80="Devis 2",
IF(ISBLANK(AX80),"",IFERROR(VALUE(TRIM(SUBSTITUTE(AX80,CHAR(160),""))),0)*IFERROR(VALUE(TRIM(SUBSTITUTE($AG80,CHAR(160),""))),0)),
$BE80="Devis 3",
IF(ISBLANK(BC80),"",IFERROR(VALUE(TRIM(SUBSTITUTE(BC80,CHAR(160),""))),0)*IFERROR(VALUE(TRIM(SUBSTITUTE($AG80,CHAR(160),""))),0)),
TRUE,0
)
)</f>
        <v/>
      </c>
      <c r="BL80" s="93" t="str">
        <f t="shared" si="79"/>
        <v/>
      </c>
      <c r="BM80" s="83"/>
      <c r="BN80" s="43" t="str" cm="1">
        <f t="array" ref="BN80">IF(OR(BL80="",BI80="",BJ80="",BG80=""),"",
    _xlfn.IFS(
        (IFERROR(VALUE(TRIM(SUBSTITUTE(BL80,CHAR(160),""))),0)) &gt; (IFERROR(VALUE(TRIM(SUBSTITUTE(BI80,CHAR(160),""))),0)),
        "KO : Le montant retenu TTC est supérieur au montant raisonnable TTC. Merci de revoir la ligne de dépense ou plafonner son montant.",
        (IFERROR(VALUE(TRIM(SUBSTITUTE(BJ80,CHAR(160),""))),0)) &gt; (IFERROR(VALUE(TRIM(SUBSTITUTE(BG80,CHAR(160),""))),0)),
        "Attention : Le montant retenu HT est supérieur au montant HT raisonnable. Merci de revoir la ligne de dépense, plafonner son montant, ou justifier la reventillation HT / TVA.",
ROUND(IFERROR(VALUE(TRIM(SUBSTITUTE(BH80,CHAR(160),""))),0),2)&gt;
ROUND(IFERROR(VALUE(TRIM(SUBSTITUTE(BK80,CHAR(160),""))),0),2),
"Attention : Le montant TVA retenu est supérieur au montant TVA raisonnable. Merci de revoir la ligne de dépense, plafonner son montant, ou justifier la reventillation HT / TVA.",
ROUND(IFERROR(VALUE(TRIM(SUBSTITUTE(BJ80,CHAR(160),""))),0),2)&gt;
ROUND(IFERROR(VALUE(TRIM(SUBSTITUTE(MIN(P80,U80,Z80),CHAR(160),""))),0),2),
"Attention : Le devis retenu n'est pas le moins cher. Une justification de la part du porteur est nécessaire.",
ROUND(IFERROR(VALUE(TRIM(SUBSTITUTE(BJ80,CHAR(160),""))),0),2)=0,
"Attention : montant présenté entièrement écarté",
        (IFERROR(VALUE(TRIM(SUBSTITUTE(BL80,CHAR(160),""))),0))=0,
        "",
        (IFERROR(VALUE(TRIM(SUBSTITUTE(BI80,CHAR(160),""))),0))=(IFERROR(VALUE(TRIM(SUBSTITUTE(BL80,CHAR(160),""))),0)),
        "OK",
        (IFERROR(VALUE(TRIM(SUBSTITUTE(BI80,CHAR(160),""))),0))&gt;(IFERROR(VALUE(TRIM(SUBSTITUTE(BL80,CHAR(160),""))),0)),
        " OK : Montant instruit inférieur au montant raisonnable.",
        TRUE,
        ""
    )
)</f>
        <v/>
      </c>
      <c r="BO80" s="43" t="str" cm="1">
        <f t="array" ref="BO80">IF(OR(BL80="",AD80="",BJ80="",AB80="",BK80="",AC80=""),"",_xlfn.IFS(
ROUND(IFERROR(VALUE(TRIM(SUBSTITUTE(BL80,CHAR(160),""))),0),2)&gt;
ROUND(IFERROR(VALUE(TRIM(SUBSTITUTE(AD80,CHAR(160),""))),0),2),
"KO : Le montant retenu TTC est supérieur au montant présenté TTC. Merci de revoir la ligne de dépense ou plafonner son montant.",
ROUND(IFERROR(VALUE(TRIM(SUBSTITUTE(BJ80,CHAR(160),""))),0),2)&gt;
ROUND(IFERROR(VALUE(TRIM(SUBSTITUTE(AB80,CHAR(160),""))),0),2),
"Attention : Le montant retenu HT est supérieur au montant HT présenté. Merci de revoir la ligne de dépense, plafonner son montant, ou justifier la reventillation HT / TVA.",
ROUND(IFERROR(VALUE(TRIM(SUBSTITUTE(BK80,CHAR(160),""))),0),2)&gt;
ROUND(IFERROR(VALUE(TRIM(SUBSTITUTE(AC80,CHAR(160),""))),0),2),
"Attention : Le montant TVA retenu est supérieur au montant TVA présenté. Merci de revoir la ligne de dépense, plafonner son montant, ou justifier la reventillation HT / TVA.",
ROUND(IFERROR(VALUE(TRIM(SUBSTITUTE(AD80,CHAR(160),""))),0),2)=0,
"",
ROUND(IFERROR(VALUE(TRIM(SUBSTITUTE(BL80,CHAR(160),""))),0),2)=
ROUND(IFERROR(VALUE(TRIM(SUBSTITUTE(AD80,CHAR(160),""))),0),2),
"OK",
ROUND(IFERROR(VALUE(TRIM(SUBSTITUTE(BL80,CHAR(160),""))),0),2)=0,
"Attention : Montant présenté entièrement rejeté.",
ROUND(IFERROR(VALUE(TRIM(SUBSTITUTE(BL80,CHAR(160),""))),0),2)&lt;
ROUND(IFERROR(VALUE(TRIM(SUBSTITUTE(AD80,CHAR(160),""))),0),2),
"Attention : Montant présenté partiellement rejeté.",
TRUE,""
))</f>
        <v/>
      </c>
      <c r="BP80" s="92" t="str">
        <f t="shared" si="80"/>
        <v/>
      </c>
      <c r="BQ80" s="92" t="str">
        <f t="shared" si="81"/>
        <v/>
      </c>
      <c r="BR80" s="92" t="str">
        <f t="shared" si="82"/>
        <v/>
      </c>
    </row>
    <row r="81" spans="1:70" s="4" customFormat="1" ht="16">
      <c r="A81" s="82">
        <v>73</v>
      </c>
      <c r="B81" s="83"/>
      <c r="C81" s="84"/>
      <c r="D81" s="84"/>
      <c r="E81" s="83"/>
      <c r="F81" s="83"/>
      <c r="G81" s="83"/>
      <c r="H81" s="132"/>
      <c r="I81" s="727"/>
      <c r="J81" s="554"/>
      <c r="K81" s="735"/>
      <c r="L81" s="643"/>
      <c r="M81" s="554"/>
      <c r="N81" s="640"/>
      <c r="O81" s="641"/>
      <c r="P81" s="660" t="str">
        <f t="shared" si="46"/>
        <v/>
      </c>
      <c r="Q81" s="663"/>
      <c r="R81" s="554"/>
      <c r="S81" s="641"/>
      <c r="T81" s="641"/>
      <c r="U81" s="660" t="str">
        <f t="shared" si="47"/>
        <v/>
      </c>
      <c r="V81" s="680"/>
      <c r="W81" s="554"/>
      <c r="X81" s="641"/>
      <c r="Y81" s="641"/>
      <c r="Z81" s="721" t="str">
        <f t="shared" si="48"/>
        <v/>
      </c>
      <c r="AA81" s="87"/>
      <c r="AB81" s="88" t="str" cm="1">
        <f t="array" ref="AB81">IF((_xlfn.IFS(TRIM(SUBSTITUTE(AA81,CHAR(160),""))="Devis 1",IFERROR(VALUE(TRIM(SUBSTITUTE(N81,CHAR(160),""))),0),TRIM(SUBSTITUTE(AA81,CHAR(160),""))="Devis 2",IFERROR(VALUE(TRIM(SUBSTITUTE(S81,CHAR(160),""))),0),TRIM(SUBSTITUTE(AA81,CHAR(160),""))="Devis 3",IFERROR(VALUE(TRIM(SUBSTITUTE(X81,CHAR(160),""))),0),TRUE,0)*IFERROR(VALUE(TRIM(SUBSTITUTE(C81,CHAR(160),""))),0))=0,"",_xlfn.IFS(TRIM(SUBSTITUTE(AA81,CHAR(160),""))="Devis 1",IFERROR(VALUE(TRIM(SUBSTITUTE(N81,CHAR(160),""))),0),TRIM(SUBSTITUTE(AA81,CHAR(160),""))="Devis 2",IFERROR(VALUE(TRIM(SUBSTITUTE(S81,CHAR(160),""))),0),TRIM(SUBSTITUTE(AA81,CHAR(160),""))="Devis 3",IFERROR(VALUE(TRIM(SUBSTITUTE(X81,CHAR(160),""))),0),TRUE,0)*IFERROR(VALUE(TRIM(SUBSTITUTE(C81,CHAR(160),""))),0))</f>
        <v/>
      </c>
      <c r="AC81" s="89" t="str" cm="1">
        <f t="array" ref="AC81">IF(ROUND((_xlfn.IFS(TRIM(SUBSTITUTE(AA81,CHAR(160),""))="Devis 1",IFERROR(VALUE(TRIM(SUBSTITUTE(O81,CHAR(160),""))),0),TRIM(SUBSTITUTE(AA81,CHAR(160),""))="Devis 2",IFERROR(VALUE(TRIM(SUBSTITUTE(T81,CHAR(160),""))),0),TRIM(SUBSTITUTE(AA81,CHAR(160),""))="Devis 3",IFERROR(VALUE(TRIM(SUBSTITUTE(Y81,CHAR(160),""))),0),TRUE,0)*IFERROR(VALUE(TRIM(SUBSTITUTE(C81,CHAR(160),""))),0)),2)=0,IF(AB81&lt;&gt;"",0,""),ROUND((_xlfn.IFS(TRIM(SUBSTITUTE(AA81,CHAR(160),""))="Devis 1",IFERROR(VALUE(TRIM(SUBSTITUTE(O81,CHAR(160),""))),0),TRIM(SUBSTITUTE(AA81,CHAR(160),""))="Devis 2",IFERROR(VALUE(TRIM(SUBSTITUTE(T81,CHAR(160),""))),0),TRIM(SUBSTITUTE(AA81,CHAR(160),""))="Devis 3",IFERROR(VALUE(TRIM(SUBSTITUTE(Y81,CHAR(160),""))),0),TRUE,0)*IFERROR(VALUE(TRIM(SUBSTITUTE(C81,CHAR(160),""))),0)),2))</f>
        <v/>
      </c>
      <c r="AD81" s="90" t="str">
        <f t="shared" si="49"/>
        <v/>
      </c>
      <c r="AE81" s="91"/>
      <c r="AF81" s="148" t="str">
        <f t="shared" si="50"/>
        <v/>
      </c>
      <c r="AG81" s="148" t="str">
        <f t="shared" si="51"/>
        <v/>
      </c>
      <c r="AH81" s="148" t="str">
        <f t="shared" si="52"/>
        <v/>
      </c>
      <c r="AI81" s="148" t="str">
        <f t="shared" si="53"/>
        <v/>
      </c>
      <c r="AJ81" s="148" t="str">
        <f t="shared" si="54"/>
        <v/>
      </c>
      <c r="AK81" s="148" t="str">
        <f t="shared" si="55"/>
        <v/>
      </c>
      <c r="AL81" s="148" t="str">
        <f t="shared" si="56"/>
        <v/>
      </c>
      <c r="AM81" s="148" t="str">
        <f t="shared" si="57"/>
        <v/>
      </c>
      <c r="AN81" s="729" t="str">
        <f t="shared" si="58"/>
        <v/>
      </c>
      <c r="AO81" s="569" t="str">
        <f t="shared" si="59"/>
        <v/>
      </c>
      <c r="AP81" s="564" t="str">
        <f t="shared" si="60"/>
        <v/>
      </c>
      <c r="AQ81" s="555" t="str">
        <f t="shared" si="61"/>
        <v/>
      </c>
      <c r="AR81" s="555" t="str">
        <f t="shared" si="62"/>
        <v/>
      </c>
      <c r="AS81" s="593" t="str">
        <f t="shared" si="63"/>
        <v/>
      </c>
      <c r="AT81" s="660" t="str">
        <f t="shared" si="64"/>
        <v/>
      </c>
      <c r="AU81" s="671" t="str">
        <f t="shared" si="65"/>
        <v/>
      </c>
      <c r="AV81" s="593" t="str">
        <f t="shared" si="66"/>
        <v/>
      </c>
      <c r="AW81" s="593" t="str">
        <f t="shared" si="67"/>
        <v/>
      </c>
      <c r="AX81" s="593" t="str">
        <f t="shared" si="68"/>
        <v/>
      </c>
      <c r="AY81" s="764" t="str">
        <f t="shared" si="69"/>
        <v/>
      </c>
      <c r="AZ81" s="693" t="str">
        <f t="shared" si="70"/>
        <v/>
      </c>
      <c r="BA81" s="593" t="str">
        <f t="shared" si="71"/>
        <v/>
      </c>
      <c r="BB81" s="593" t="str">
        <f t="shared" si="72"/>
        <v/>
      </c>
      <c r="BC81" s="593" t="str">
        <f t="shared" si="73"/>
        <v/>
      </c>
      <c r="BD81" s="694" t="str">
        <f t="shared" si="74"/>
        <v/>
      </c>
      <c r="BE81" s="558" t="str">
        <f t="shared" si="75"/>
        <v/>
      </c>
      <c r="BF81" s="83"/>
      <c r="BG81" s="92" t="str">
        <f t="shared" si="76"/>
        <v/>
      </c>
      <c r="BH81" s="92" t="str">
        <f t="shared" si="77"/>
        <v/>
      </c>
      <c r="BI81" s="93" t="str">
        <f t="shared" si="78"/>
        <v/>
      </c>
      <c r="BJ81" s="93" t="str" cm="1">
        <f t="array" ref="BJ81">IF($AG81="","",
_xlfn.IFS(
$BE81="Devis 1",
IF(ISBLANK(AR81),"",IFERROR(VALUE(TRIM(SUBSTITUTE(AR81,CHAR(160),""))),0)*IFERROR(VALUE(TRIM(SUBSTITUTE($AG81,CHAR(160),""))),0)),
$BE81="Devis 2",
IF(ISBLANK(AW81),"",IFERROR(VALUE(TRIM(SUBSTITUTE(AW81,CHAR(160),""))),0)*IFERROR(VALUE(TRIM(SUBSTITUTE($AG81,CHAR(160),""))),0)),
$BE81="Devis 3",
IF(ISBLANK(BB81),"",IFERROR(VALUE(TRIM(SUBSTITUTE(BB81,CHAR(160),""))),0)*IFERROR(VALUE(TRIM(SUBSTITUTE($AG81,CHAR(160),""))),0)),
TRUE,0
)
)</f>
        <v/>
      </c>
      <c r="BK81" s="93" t="str" cm="1">
        <f t="array" ref="BK81">IF($AG81="","",
_xlfn.IFS(
$BE81="Devis 1",
IF(ISBLANK(AS81),"",IFERROR(VALUE(TRIM(SUBSTITUTE(AS81,CHAR(160),""))),0)*IFERROR(VALUE(TRIM(SUBSTITUTE($AG81,CHAR(160),""))),0)),
$BE81="Devis 2",
IF(ISBLANK(AX81),"",IFERROR(VALUE(TRIM(SUBSTITUTE(AX81,CHAR(160),""))),0)*IFERROR(VALUE(TRIM(SUBSTITUTE($AG81,CHAR(160),""))),0)),
$BE81="Devis 3",
IF(ISBLANK(BC81),"",IFERROR(VALUE(TRIM(SUBSTITUTE(BC81,CHAR(160),""))),0)*IFERROR(VALUE(TRIM(SUBSTITUTE($AG81,CHAR(160),""))),0)),
TRUE,0
)
)</f>
        <v/>
      </c>
      <c r="BL81" s="93" t="str">
        <f t="shared" si="79"/>
        <v/>
      </c>
      <c r="BM81" s="83"/>
      <c r="BN81" s="43" t="str" cm="1">
        <f t="array" ref="BN81">IF(OR(BL81="",BI81="",BJ81="",BG81=""),"",
    _xlfn.IFS(
        (IFERROR(VALUE(TRIM(SUBSTITUTE(BL81,CHAR(160),""))),0)) &gt; (IFERROR(VALUE(TRIM(SUBSTITUTE(BI81,CHAR(160),""))),0)),
        "KO : Le montant retenu TTC est supérieur au montant raisonnable TTC. Merci de revoir la ligne de dépense ou plafonner son montant.",
        (IFERROR(VALUE(TRIM(SUBSTITUTE(BJ81,CHAR(160),""))),0)) &gt; (IFERROR(VALUE(TRIM(SUBSTITUTE(BG81,CHAR(160),""))),0)),
        "Attention : Le montant retenu HT est supérieur au montant HT raisonnable. Merci de revoir la ligne de dépense, plafonner son montant, ou justifier la reventillation HT / TVA.",
ROUND(IFERROR(VALUE(TRIM(SUBSTITUTE(BH81,CHAR(160),""))),0),2)&gt;
ROUND(IFERROR(VALUE(TRIM(SUBSTITUTE(BK81,CHAR(160),""))),0),2),
"Attention : Le montant TVA retenu est supérieur au montant TVA raisonnable. Merci de revoir la ligne de dépense, plafonner son montant, ou justifier la reventillation HT / TVA.",
ROUND(IFERROR(VALUE(TRIM(SUBSTITUTE(BJ81,CHAR(160),""))),0),2)&gt;
ROUND(IFERROR(VALUE(TRIM(SUBSTITUTE(MIN(P81,U81,Z81),CHAR(160),""))),0),2),
"Attention : Le devis retenu n'est pas le moins cher. Une justification de la part du porteur est nécessaire.",
ROUND(IFERROR(VALUE(TRIM(SUBSTITUTE(BJ81,CHAR(160),""))),0),2)=0,
"Attention : montant présenté entièrement écarté",
        (IFERROR(VALUE(TRIM(SUBSTITUTE(BL81,CHAR(160),""))),0))=0,
        "",
        (IFERROR(VALUE(TRIM(SUBSTITUTE(BI81,CHAR(160),""))),0))=(IFERROR(VALUE(TRIM(SUBSTITUTE(BL81,CHAR(160),""))),0)),
        "OK",
        (IFERROR(VALUE(TRIM(SUBSTITUTE(BI81,CHAR(160),""))),0))&gt;(IFERROR(VALUE(TRIM(SUBSTITUTE(BL81,CHAR(160),""))),0)),
        " OK : Montant instruit inférieur au montant raisonnable.",
        TRUE,
        ""
    )
)</f>
        <v/>
      </c>
      <c r="BO81" s="43" t="str" cm="1">
        <f t="array" ref="BO81">IF(OR(BL81="",AD81="",BJ81="",AB81="",BK81="",AC81=""),"",_xlfn.IFS(
ROUND(IFERROR(VALUE(TRIM(SUBSTITUTE(BL81,CHAR(160),""))),0),2)&gt;
ROUND(IFERROR(VALUE(TRIM(SUBSTITUTE(AD81,CHAR(160),""))),0),2),
"KO : Le montant retenu TTC est supérieur au montant présenté TTC. Merci de revoir la ligne de dépense ou plafonner son montant.",
ROUND(IFERROR(VALUE(TRIM(SUBSTITUTE(BJ81,CHAR(160),""))),0),2)&gt;
ROUND(IFERROR(VALUE(TRIM(SUBSTITUTE(AB81,CHAR(160),""))),0),2),
"Attention : Le montant retenu HT est supérieur au montant HT présenté. Merci de revoir la ligne de dépense, plafonner son montant, ou justifier la reventillation HT / TVA.",
ROUND(IFERROR(VALUE(TRIM(SUBSTITUTE(BK81,CHAR(160),""))),0),2)&gt;
ROUND(IFERROR(VALUE(TRIM(SUBSTITUTE(AC81,CHAR(160),""))),0),2),
"Attention : Le montant TVA retenu est supérieur au montant TVA présenté. Merci de revoir la ligne de dépense, plafonner son montant, ou justifier la reventillation HT / TVA.",
ROUND(IFERROR(VALUE(TRIM(SUBSTITUTE(AD81,CHAR(160),""))),0),2)=0,
"",
ROUND(IFERROR(VALUE(TRIM(SUBSTITUTE(BL81,CHAR(160),""))),0),2)=
ROUND(IFERROR(VALUE(TRIM(SUBSTITUTE(AD81,CHAR(160),""))),0),2),
"OK",
ROUND(IFERROR(VALUE(TRIM(SUBSTITUTE(BL81,CHAR(160),""))),0),2)=0,
"Attention : Montant présenté entièrement rejeté.",
ROUND(IFERROR(VALUE(TRIM(SUBSTITUTE(BL81,CHAR(160),""))),0),2)&lt;
ROUND(IFERROR(VALUE(TRIM(SUBSTITUTE(AD81,CHAR(160),""))),0),2),
"Attention : Montant présenté partiellement rejeté.",
TRUE,""
))</f>
        <v/>
      </c>
      <c r="BP81" s="92" t="str">
        <f t="shared" si="80"/>
        <v/>
      </c>
      <c r="BQ81" s="92" t="str">
        <f t="shared" si="81"/>
        <v/>
      </c>
      <c r="BR81" s="92" t="str">
        <f t="shared" si="82"/>
        <v/>
      </c>
    </row>
    <row r="82" spans="1:70" s="4" customFormat="1" ht="16">
      <c r="A82" s="82">
        <v>74</v>
      </c>
      <c r="B82" s="83"/>
      <c r="C82" s="84"/>
      <c r="D82" s="84"/>
      <c r="E82" s="83"/>
      <c r="F82" s="83"/>
      <c r="G82" s="83"/>
      <c r="H82" s="132"/>
      <c r="I82" s="727"/>
      <c r="J82" s="554"/>
      <c r="K82" s="735"/>
      <c r="L82" s="643"/>
      <c r="M82" s="554"/>
      <c r="N82" s="640"/>
      <c r="O82" s="641"/>
      <c r="P82" s="660" t="str">
        <f t="shared" si="46"/>
        <v/>
      </c>
      <c r="Q82" s="663"/>
      <c r="R82" s="554"/>
      <c r="S82" s="641"/>
      <c r="T82" s="641"/>
      <c r="U82" s="660" t="str">
        <f t="shared" si="47"/>
        <v/>
      </c>
      <c r="V82" s="680"/>
      <c r="W82" s="554"/>
      <c r="X82" s="641"/>
      <c r="Y82" s="641"/>
      <c r="Z82" s="721" t="str">
        <f t="shared" si="48"/>
        <v/>
      </c>
      <c r="AA82" s="87"/>
      <c r="AB82" s="88" t="str" cm="1">
        <f t="array" ref="AB82">IF((_xlfn.IFS(TRIM(SUBSTITUTE(AA82,CHAR(160),""))="Devis 1",IFERROR(VALUE(TRIM(SUBSTITUTE(N82,CHAR(160),""))),0),TRIM(SUBSTITUTE(AA82,CHAR(160),""))="Devis 2",IFERROR(VALUE(TRIM(SUBSTITUTE(S82,CHAR(160),""))),0),TRIM(SUBSTITUTE(AA82,CHAR(160),""))="Devis 3",IFERROR(VALUE(TRIM(SUBSTITUTE(X82,CHAR(160),""))),0),TRUE,0)*IFERROR(VALUE(TRIM(SUBSTITUTE(C82,CHAR(160),""))),0))=0,"",_xlfn.IFS(TRIM(SUBSTITUTE(AA82,CHAR(160),""))="Devis 1",IFERROR(VALUE(TRIM(SUBSTITUTE(N82,CHAR(160),""))),0),TRIM(SUBSTITUTE(AA82,CHAR(160),""))="Devis 2",IFERROR(VALUE(TRIM(SUBSTITUTE(S82,CHAR(160),""))),0),TRIM(SUBSTITUTE(AA82,CHAR(160),""))="Devis 3",IFERROR(VALUE(TRIM(SUBSTITUTE(X82,CHAR(160),""))),0),TRUE,0)*IFERROR(VALUE(TRIM(SUBSTITUTE(C82,CHAR(160),""))),0))</f>
        <v/>
      </c>
      <c r="AC82" s="89" t="str" cm="1">
        <f t="array" ref="AC82">IF(ROUND((_xlfn.IFS(TRIM(SUBSTITUTE(AA82,CHAR(160),""))="Devis 1",IFERROR(VALUE(TRIM(SUBSTITUTE(O82,CHAR(160),""))),0),TRIM(SUBSTITUTE(AA82,CHAR(160),""))="Devis 2",IFERROR(VALUE(TRIM(SUBSTITUTE(T82,CHAR(160),""))),0),TRIM(SUBSTITUTE(AA82,CHAR(160),""))="Devis 3",IFERROR(VALUE(TRIM(SUBSTITUTE(Y82,CHAR(160),""))),0),TRUE,0)*IFERROR(VALUE(TRIM(SUBSTITUTE(C82,CHAR(160),""))),0)),2)=0,IF(AB82&lt;&gt;"",0,""),ROUND((_xlfn.IFS(TRIM(SUBSTITUTE(AA82,CHAR(160),""))="Devis 1",IFERROR(VALUE(TRIM(SUBSTITUTE(O82,CHAR(160),""))),0),TRIM(SUBSTITUTE(AA82,CHAR(160),""))="Devis 2",IFERROR(VALUE(TRIM(SUBSTITUTE(T82,CHAR(160),""))),0),TRIM(SUBSTITUTE(AA82,CHAR(160),""))="Devis 3",IFERROR(VALUE(TRIM(SUBSTITUTE(Y82,CHAR(160),""))),0),TRUE,0)*IFERROR(VALUE(TRIM(SUBSTITUTE(C82,CHAR(160),""))),0)),2))</f>
        <v/>
      </c>
      <c r="AD82" s="90" t="str">
        <f t="shared" si="49"/>
        <v/>
      </c>
      <c r="AE82" s="91"/>
      <c r="AF82" s="148" t="str">
        <f t="shared" si="50"/>
        <v/>
      </c>
      <c r="AG82" s="148" t="str">
        <f t="shared" si="51"/>
        <v/>
      </c>
      <c r="AH82" s="148" t="str">
        <f t="shared" si="52"/>
        <v/>
      </c>
      <c r="AI82" s="148" t="str">
        <f t="shared" si="53"/>
        <v/>
      </c>
      <c r="AJ82" s="148" t="str">
        <f t="shared" si="54"/>
        <v/>
      </c>
      <c r="AK82" s="148" t="str">
        <f t="shared" si="55"/>
        <v/>
      </c>
      <c r="AL82" s="148" t="str">
        <f t="shared" si="56"/>
        <v/>
      </c>
      <c r="AM82" s="148" t="str">
        <f t="shared" si="57"/>
        <v/>
      </c>
      <c r="AN82" s="729" t="str">
        <f t="shared" si="58"/>
        <v/>
      </c>
      <c r="AO82" s="569" t="str">
        <f t="shared" si="59"/>
        <v/>
      </c>
      <c r="AP82" s="564" t="str">
        <f t="shared" si="60"/>
        <v/>
      </c>
      <c r="AQ82" s="555" t="str">
        <f t="shared" si="61"/>
        <v/>
      </c>
      <c r="AR82" s="555" t="str">
        <f t="shared" si="62"/>
        <v/>
      </c>
      <c r="AS82" s="593" t="str">
        <f t="shared" si="63"/>
        <v/>
      </c>
      <c r="AT82" s="660" t="str">
        <f t="shared" si="64"/>
        <v/>
      </c>
      <c r="AU82" s="671" t="str">
        <f t="shared" si="65"/>
        <v/>
      </c>
      <c r="AV82" s="593" t="str">
        <f t="shared" si="66"/>
        <v/>
      </c>
      <c r="AW82" s="593" t="str">
        <f t="shared" si="67"/>
        <v/>
      </c>
      <c r="AX82" s="593" t="str">
        <f t="shared" si="68"/>
        <v/>
      </c>
      <c r="AY82" s="764" t="str">
        <f t="shared" si="69"/>
        <v/>
      </c>
      <c r="AZ82" s="693" t="str">
        <f t="shared" si="70"/>
        <v/>
      </c>
      <c r="BA82" s="593" t="str">
        <f t="shared" si="71"/>
        <v/>
      </c>
      <c r="BB82" s="593" t="str">
        <f t="shared" si="72"/>
        <v/>
      </c>
      <c r="BC82" s="593" t="str">
        <f t="shared" si="73"/>
        <v/>
      </c>
      <c r="BD82" s="694" t="str">
        <f t="shared" si="74"/>
        <v/>
      </c>
      <c r="BE82" s="558" t="str">
        <f t="shared" si="75"/>
        <v/>
      </c>
      <c r="BF82" s="83"/>
      <c r="BG82" s="92" t="str">
        <f t="shared" si="76"/>
        <v/>
      </c>
      <c r="BH82" s="92" t="str">
        <f t="shared" si="77"/>
        <v/>
      </c>
      <c r="BI82" s="93" t="str">
        <f t="shared" si="78"/>
        <v/>
      </c>
      <c r="BJ82" s="93" t="str" cm="1">
        <f t="array" ref="BJ82">IF($AG82="","",
_xlfn.IFS(
$BE82="Devis 1",
IF(ISBLANK(AR82),"",IFERROR(VALUE(TRIM(SUBSTITUTE(AR82,CHAR(160),""))),0)*IFERROR(VALUE(TRIM(SUBSTITUTE($AG82,CHAR(160),""))),0)),
$BE82="Devis 2",
IF(ISBLANK(AW82),"",IFERROR(VALUE(TRIM(SUBSTITUTE(AW82,CHAR(160),""))),0)*IFERROR(VALUE(TRIM(SUBSTITUTE($AG82,CHAR(160),""))),0)),
$BE82="Devis 3",
IF(ISBLANK(BB82),"",IFERROR(VALUE(TRIM(SUBSTITUTE(BB82,CHAR(160),""))),0)*IFERROR(VALUE(TRIM(SUBSTITUTE($AG82,CHAR(160),""))),0)),
TRUE,0
)
)</f>
        <v/>
      </c>
      <c r="BK82" s="93" t="str" cm="1">
        <f t="array" ref="BK82">IF($AG82="","",
_xlfn.IFS(
$BE82="Devis 1",
IF(ISBLANK(AS82),"",IFERROR(VALUE(TRIM(SUBSTITUTE(AS82,CHAR(160),""))),0)*IFERROR(VALUE(TRIM(SUBSTITUTE($AG82,CHAR(160),""))),0)),
$BE82="Devis 2",
IF(ISBLANK(AX82),"",IFERROR(VALUE(TRIM(SUBSTITUTE(AX82,CHAR(160),""))),0)*IFERROR(VALUE(TRIM(SUBSTITUTE($AG82,CHAR(160),""))),0)),
$BE82="Devis 3",
IF(ISBLANK(BC82),"",IFERROR(VALUE(TRIM(SUBSTITUTE(BC82,CHAR(160),""))),0)*IFERROR(VALUE(TRIM(SUBSTITUTE($AG82,CHAR(160),""))),0)),
TRUE,0
)
)</f>
        <v/>
      </c>
      <c r="BL82" s="93" t="str">
        <f t="shared" si="79"/>
        <v/>
      </c>
      <c r="BM82" s="83"/>
      <c r="BN82" s="43" t="str" cm="1">
        <f t="array" ref="BN82">IF(OR(BL82="",BI82="",BJ82="",BG82=""),"",
    _xlfn.IFS(
        (IFERROR(VALUE(TRIM(SUBSTITUTE(BL82,CHAR(160),""))),0)) &gt; (IFERROR(VALUE(TRIM(SUBSTITUTE(BI82,CHAR(160),""))),0)),
        "KO : Le montant retenu TTC est supérieur au montant raisonnable TTC. Merci de revoir la ligne de dépense ou plafonner son montant.",
        (IFERROR(VALUE(TRIM(SUBSTITUTE(BJ82,CHAR(160),""))),0)) &gt; (IFERROR(VALUE(TRIM(SUBSTITUTE(BG82,CHAR(160),""))),0)),
        "Attention : Le montant retenu HT est supérieur au montant HT raisonnable. Merci de revoir la ligne de dépense, plafonner son montant, ou justifier la reventillation HT / TVA.",
ROUND(IFERROR(VALUE(TRIM(SUBSTITUTE(BH82,CHAR(160),""))),0),2)&gt;
ROUND(IFERROR(VALUE(TRIM(SUBSTITUTE(BK82,CHAR(160),""))),0),2),
"Attention : Le montant TVA retenu est supérieur au montant TVA raisonnable. Merci de revoir la ligne de dépense, plafonner son montant, ou justifier la reventillation HT / TVA.",
ROUND(IFERROR(VALUE(TRIM(SUBSTITUTE(BJ82,CHAR(160),""))),0),2)&gt;
ROUND(IFERROR(VALUE(TRIM(SUBSTITUTE(MIN(P82,U82,Z82),CHAR(160),""))),0),2),
"Attention : Le devis retenu n'est pas le moins cher. Une justification de la part du porteur est nécessaire.",
ROUND(IFERROR(VALUE(TRIM(SUBSTITUTE(BJ82,CHAR(160),""))),0),2)=0,
"Attention : montant présenté entièrement écarté",
        (IFERROR(VALUE(TRIM(SUBSTITUTE(BL82,CHAR(160),""))),0))=0,
        "",
        (IFERROR(VALUE(TRIM(SUBSTITUTE(BI82,CHAR(160),""))),0))=(IFERROR(VALUE(TRIM(SUBSTITUTE(BL82,CHAR(160),""))),0)),
        "OK",
        (IFERROR(VALUE(TRIM(SUBSTITUTE(BI82,CHAR(160),""))),0))&gt;(IFERROR(VALUE(TRIM(SUBSTITUTE(BL82,CHAR(160),""))),0)),
        " OK : Montant instruit inférieur au montant raisonnable.",
        TRUE,
        ""
    )
)</f>
        <v/>
      </c>
      <c r="BO82" s="43" t="str" cm="1">
        <f t="array" ref="BO82">IF(OR(BL82="",AD82="",BJ82="",AB82="",BK82="",AC82=""),"",_xlfn.IFS(
ROUND(IFERROR(VALUE(TRIM(SUBSTITUTE(BL82,CHAR(160),""))),0),2)&gt;
ROUND(IFERROR(VALUE(TRIM(SUBSTITUTE(AD82,CHAR(160),""))),0),2),
"KO : Le montant retenu TTC est supérieur au montant présenté TTC. Merci de revoir la ligne de dépense ou plafonner son montant.",
ROUND(IFERROR(VALUE(TRIM(SUBSTITUTE(BJ82,CHAR(160),""))),0),2)&gt;
ROUND(IFERROR(VALUE(TRIM(SUBSTITUTE(AB82,CHAR(160),""))),0),2),
"Attention : Le montant retenu HT est supérieur au montant HT présenté. Merci de revoir la ligne de dépense, plafonner son montant, ou justifier la reventillation HT / TVA.",
ROUND(IFERROR(VALUE(TRIM(SUBSTITUTE(BK82,CHAR(160),""))),0),2)&gt;
ROUND(IFERROR(VALUE(TRIM(SUBSTITUTE(AC82,CHAR(160),""))),0),2),
"Attention : Le montant TVA retenu est supérieur au montant TVA présenté. Merci de revoir la ligne de dépense, plafonner son montant, ou justifier la reventillation HT / TVA.",
ROUND(IFERROR(VALUE(TRIM(SUBSTITUTE(AD82,CHAR(160),""))),0),2)=0,
"",
ROUND(IFERROR(VALUE(TRIM(SUBSTITUTE(BL82,CHAR(160),""))),0),2)=
ROUND(IFERROR(VALUE(TRIM(SUBSTITUTE(AD82,CHAR(160),""))),0),2),
"OK",
ROUND(IFERROR(VALUE(TRIM(SUBSTITUTE(BL82,CHAR(160),""))),0),2)=0,
"Attention : Montant présenté entièrement rejeté.",
ROUND(IFERROR(VALUE(TRIM(SUBSTITUTE(BL82,CHAR(160),""))),0),2)&lt;
ROUND(IFERROR(VALUE(TRIM(SUBSTITUTE(AD82,CHAR(160),""))),0),2),
"Attention : Montant présenté partiellement rejeté.",
TRUE,""
))</f>
        <v/>
      </c>
      <c r="BP82" s="92" t="str">
        <f t="shared" si="80"/>
        <v/>
      </c>
      <c r="BQ82" s="92" t="str">
        <f t="shared" si="81"/>
        <v/>
      </c>
      <c r="BR82" s="92" t="str">
        <f t="shared" si="82"/>
        <v/>
      </c>
    </row>
    <row r="83" spans="1:70" s="4" customFormat="1" ht="16">
      <c r="A83" s="82">
        <v>75</v>
      </c>
      <c r="B83" s="83"/>
      <c r="C83" s="84"/>
      <c r="D83" s="84"/>
      <c r="E83" s="83"/>
      <c r="F83" s="83"/>
      <c r="G83" s="83"/>
      <c r="H83" s="132"/>
      <c r="I83" s="727"/>
      <c r="J83" s="554"/>
      <c r="K83" s="735"/>
      <c r="L83" s="643"/>
      <c r="M83" s="554"/>
      <c r="N83" s="640"/>
      <c r="O83" s="641"/>
      <c r="P83" s="660" t="str">
        <f t="shared" si="46"/>
        <v/>
      </c>
      <c r="Q83" s="663"/>
      <c r="R83" s="554"/>
      <c r="S83" s="641"/>
      <c r="T83" s="641"/>
      <c r="U83" s="660" t="str">
        <f t="shared" si="47"/>
        <v/>
      </c>
      <c r="V83" s="680"/>
      <c r="W83" s="554"/>
      <c r="X83" s="641"/>
      <c r="Y83" s="641"/>
      <c r="Z83" s="721" t="str">
        <f t="shared" si="48"/>
        <v/>
      </c>
      <c r="AA83" s="87"/>
      <c r="AB83" s="88" t="str" cm="1">
        <f t="array" ref="AB83">IF((_xlfn.IFS(TRIM(SUBSTITUTE(AA83,CHAR(160),""))="Devis 1",IFERROR(VALUE(TRIM(SUBSTITUTE(N83,CHAR(160),""))),0),TRIM(SUBSTITUTE(AA83,CHAR(160),""))="Devis 2",IFERROR(VALUE(TRIM(SUBSTITUTE(S83,CHAR(160),""))),0),TRIM(SUBSTITUTE(AA83,CHAR(160),""))="Devis 3",IFERROR(VALUE(TRIM(SUBSTITUTE(X83,CHAR(160),""))),0),TRUE,0)*IFERROR(VALUE(TRIM(SUBSTITUTE(C83,CHAR(160),""))),0))=0,"",_xlfn.IFS(TRIM(SUBSTITUTE(AA83,CHAR(160),""))="Devis 1",IFERROR(VALUE(TRIM(SUBSTITUTE(N83,CHAR(160),""))),0),TRIM(SUBSTITUTE(AA83,CHAR(160),""))="Devis 2",IFERROR(VALUE(TRIM(SUBSTITUTE(S83,CHAR(160),""))),0),TRIM(SUBSTITUTE(AA83,CHAR(160),""))="Devis 3",IFERROR(VALUE(TRIM(SUBSTITUTE(X83,CHAR(160),""))),0),TRUE,0)*IFERROR(VALUE(TRIM(SUBSTITUTE(C83,CHAR(160),""))),0))</f>
        <v/>
      </c>
      <c r="AC83" s="89" t="str" cm="1">
        <f t="array" ref="AC83">IF(ROUND((_xlfn.IFS(TRIM(SUBSTITUTE(AA83,CHAR(160),""))="Devis 1",IFERROR(VALUE(TRIM(SUBSTITUTE(O83,CHAR(160),""))),0),TRIM(SUBSTITUTE(AA83,CHAR(160),""))="Devis 2",IFERROR(VALUE(TRIM(SUBSTITUTE(T83,CHAR(160),""))),0),TRIM(SUBSTITUTE(AA83,CHAR(160),""))="Devis 3",IFERROR(VALUE(TRIM(SUBSTITUTE(Y83,CHAR(160),""))),0),TRUE,0)*IFERROR(VALUE(TRIM(SUBSTITUTE(C83,CHAR(160),""))),0)),2)=0,IF(AB83&lt;&gt;"",0,""),ROUND((_xlfn.IFS(TRIM(SUBSTITUTE(AA83,CHAR(160),""))="Devis 1",IFERROR(VALUE(TRIM(SUBSTITUTE(O83,CHAR(160),""))),0),TRIM(SUBSTITUTE(AA83,CHAR(160),""))="Devis 2",IFERROR(VALUE(TRIM(SUBSTITUTE(T83,CHAR(160),""))),0),TRIM(SUBSTITUTE(AA83,CHAR(160),""))="Devis 3",IFERROR(VALUE(TRIM(SUBSTITUTE(Y83,CHAR(160),""))),0),TRUE,0)*IFERROR(VALUE(TRIM(SUBSTITUTE(C83,CHAR(160),""))),0)),2))</f>
        <v/>
      </c>
      <c r="AD83" s="90" t="str">
        <f t="shared" si="49"/>
        <v/>
      </c>
      <c r="AE83" s="91"/>
      <c r="AF83" s="148" t="str">
        <f t="shared" si="50"/>
        <v/>
      </c>
      <c r="AG83" s="148" t="str">
        <f t="shared" si="51"/>
        <v/>
      </c>
      <c r="AH83" s="148" t="str">
        <f t="shared" si="52"/>
        <v/>
      </c>
      <c r="AI83" s="148" t="str">
        <f t="shared" si="53"/>
        <v/>
      </c>
      <c r="AJ83" s="148" t="str">
        <f t="shared" si="54"/>
        <v/>
      </c>
      <c r="AK83" s="148" t="str">
        <f t="shared" si="55"/>
        <v/>
      </c>
      <c r="AL83" s="148" t="str">
        <f t="shared" si="56"/>
        <v/>
      </c>
      <c r="AM83" s="148" t="str">
        <f t="shared" si="57"/>
        <v/>
      </c>
      <c r="AN83" s="729" t="str">
        <f t="shared" si="58"/>
        <v/>
      </c>
      <c r="AO83" s="569" t="str">
        <f t="shared" si="59"/>
        <v/>
      </c>
      <c r="AP83" s="564" t="str">
        <f t="shared" si="60"/>
        <v/>
      </c>
      <c r="AQ83" s="555" t="str">
        <f t="shared" si="61"/>
        <v/>
      </c>
      <c r="AR83" s="555" t="str">
        <f t="shared" si="62"/>
        <v/>
      </c>
      <c r="AS83" s="593" t="str">
        <f t="shared" si="63"/>
        <v/>
      </c>
      <c r="AT83" s="660" t="str">
        <f t="shared" si="64"/>
        <v/>
      </c>
      <c r="AU83" s="671" t="str">
        <f t="shared" si="65"/>
        <v/>
      </c>
      <c r="AV83" s="593" t="str">
        <f t="shared" si="66"/>
        <v/>
      </c>
      <c r="AW83" s="593" t="str">
        <f t="shared" si="67"/>
        <v/>
      </c>
      <c r="AX83" s="593" t="str">
        <f t="shared" si="68"/>
        <v/>
      </c>
      <c r="AY83" s="764" t="str">
        <f t="shared" si="69"/>
        <v/>
      </c>
      <c r="AZ83" s="693" t="str">
        <f t="shared" si="70"/>
        <v/>
      </c>
      <c r="BA83" s="593" t="str">
        <f t="shared" si="71"/>
        <v/>
      </c>
      <c r="BB83" s="593" t="str">
        <f t="shared" si="72"/>
        <v/>
      </c>
      <c r="BC83" s="593" t="str">
        <f t="shared" si="73"/>
        <v/>
      </c>
      <c r="BD83" s="694" t="str">
        <f t="shared" si="74"/>
        <v/>
      </c>
      <c r="BE83" s="558" t="str">
        <f t="shared" si="75"/>
        <v/>
      </c>
      <c r="BF83" s="83"/>
      <c r="BG83" s="92" t="str">
        <f t="shared" si="76"/>
        <v/>
      </c>
      <c r="BH83" s="92" t="str">
        <f t="shared" si="77"/>
        <v/>
      </c>
      <c r="BI83" s="93" t="str">
        <f t="shared" si="78"/>
        <v/>
      </c>
      <c r="BJ83" s="93" t="str" cm="1">
        <f t="array" ref="BJ83">IF($AG83="","",
_xlfn.IFS(
$BE83="Devis 1",
IF(ISBLANK(AR83),"",IFERROR(VALUE(TRIM(SUBSTITUTE(AR83,CHAR(160),""))),0)*IFERROR(VALUE(TRIM(SUBSTITUTE($AG83,CHAR(160),""))),0)),
$BE83="Devis 2",
IF(ISBLANK(AW83),"",IFERROR(VALUE(TRIM(SUBSTITUTE(AW83,CHAR(160),""))),0)*IFERROR(VALUE(TRIM(SUBSTITUTE($AG83,CHAR(160),""))),0)),
$BE83="Devis 3",
IF(ISBLANK(BB83),"",IFERROR(VALUE(TRIM(SUBSTITUTE(BB83,CHAR(160),""))),0)*IFERROR(VALUE(TRIM(SUBSTITUTE($AG83,CHAR(160),""))),0)),
TRUE,0
)
)</f>
        <v/>
      </c>
      <c r="BK83" s="93" t="str" cm="1">
        <f t="array" ref="BK83">IF($AG83="","",
_xlfn.IFS(
$BE83="Devis 1",
IF(ISBLANK(AS83),"",IFERROR(VALUE(TRIM(SUBSTITUTE(AS83,CHAR(160),""))),0)*IFERROR(VALUE(TRIM(SUBSTITUTE($AG83,CHAR(160),""))),0)),
$BE83="Devis 2",
IF(ISBLANK(AX83),"",IFERROR(VALUE(TRIM(SUBSTITUTE(AX83,CHAR(160),""))),0)*IFERROR(VALUE(TRIM(SUBSTITUTE($AG83,CHAR(160),""))),0)),
$BE83="Devis 3",
IF(ISBLANK(BC83),"",IFERROR(VALUE(TRIM(SUBSTITUTE(BC83,CHAR(160),""))),0)*IFERROR(VALUE(TRIM(SUBSTITUTE($AG83,CHAR(160),""))),0)),
TRUE,0
)
)</f>
        <v/>
      </c>
      <c r="BL83" s="93" t="str">
        <f t="shared" si="79"/>
        <v/>
      </c>
      <c r="BM83" s="83"/>
      <c r="BN83" s="43" t="str" cm="1">
        <f t="array" ref="BN83">IF(OR(BL83="",BI83="",BJ83="",BG83=""),"",
    _xlfn.IFS(
        (IFERROR(VALUE(TRIM(SUBSTITUTE(BL83,CHAR(160),""))),0)) &gt; (IFERROR(VALUE(TRIM(SUBSTITUTE(BI83,CHAR(160),""))),0)),
        "KO : Le montant retenu TTC est supérieur au montant raisonnable TTC. Merci de revoir la ligne de dépense ou plafonner son montant.",
        (IFERROR(VALUE(TRIM(SUBSTITUTE(BJ83,CHAR(160),""))),0)) &gt; (IFERROR(VALUE(TRIM(SUBSTITUTE(BG83,CHAR(160),""))),0)),
        "Attention : Le montant retenu HT est supérieur au montant HT raisonnable. Merci de revoir la ligne de dépense, plafonner son montant, ou justifier la reventillation HT / TVA.",
ROUND(IFERROR(VALUE(TRIM(SUBSTITUTE(BH83,CHAR(160),""))),0),2)&gt;
ROUND(IFERROR(VALUE(TRIM(SUBSTITUTE(BK83,CHAR(160),""))),0),2),
"Attention : Le montant TVA retenu est supérieur au montant TVA raisonnable. Merci de revoir la ligne de dépense, plafonner son montant, ou justifier la reventillation HT / TVA.",
ROUND(IFERROR(VALUE(TRIM(SUBSTITUTE(BJ83,CHAR(160),""))),0),2)&gt;
ROUND(IFERROR(VALUE(TRIM(SUBSTITUTE(MIN(P83,U83,Z83),CHAR(160),""))),0),2),
"Attention : Le devis retenu n'est pas le moins cher. Une justification de la part du porteur est nécessaire.",
ROUND(IFERROR(VALUE(TRIM(SUBSTITUTE(BJ83,CHAR(160),""))),0),2)=0,
"Attention : montant présenté entièrement écarté",
        (IFERROR(VALUE(TRIM(SUBSTITUTE(BL83,CHAR(160),""))),0))=0,
        "",
        (IFERROR(VALUE(TRIM(SUBSTITUTE(BI83,CHAR(160),""))),0))=(IFERROR(VALUE(TRIM(SUBSTITUTE(BL83,CHAR(160),""))),0)),
        "OK",
        (IFERROR(VALUE(TRIM(SUBSTITUTE(BI83,CHAR(160),""))),0))&gt;(IFERROR(VALUE(TRIM(SUBSTITUTE(BL83,CHAR(160),""))),0)),
        " OK : Montant instruit inférieur au montant raisonnable.",
        TRUE,
        ""
    )
)</f>
        <v/>
      </c>
      <c r="BO83" s="43" t="str" cm="1">
        <f t="array" ref="BO83">IF(OR(BL83="",AD83="",BJ83="",AB83="",BK83="",AC83=""),"",_xlfn.IFS(
ROUND(IFERROR(VALUE(TRIM(SUBSTITUTE(BL83,CHAR(160),""))),0),2)&gt;
ROUND(IFERROR(VALUE(TRIM(SUBSTITUTE(AD83,CHAR(160),""))),0),2),
"KO : Le montant retenu TTC est supérieur au montant présenté TTC. Merci de revoir la ligne de dépense ou plafonner son montant.",
ROUND(IFERROR(VALUE(TRIM(SUBSTITUTE(BJ83,CHAR(160),""))),0),2)&gt;
ROUND(IFERROR(VALUE(TRIM(SUBSTITUTE(AB83,CHAR(160),""))),0),2),
"Attention : Le montant retenu HT est supérieur au montant HT présenté. Merci de revoir la ligne de dépense, plafonner son montant, ou justifier la reventillation HT / TVA.",
ROUND(IFERROR(VALUE(TRIM(SUBSTITUTE(BK83,CHAR(160),""))),0),2)&gt;
ROUND(IFERROR(VALUE(TRIM(SUBSTITUTE(AC83,CHAR(160),""))),0),2),
"Attention : Le montant TVA retenu est supérieur au montant TVA présenté. Merci de revoir la ligne de dépense, plafonner son montant, ou justifier la reventillation HT / TVA.",
ROUND(IFERROR(VALUE(TRIM(SUBSTITUTE(AD83,CHAR(160),""))),0),2)=0,
"",
ROUND(IFERROR(VALUE(TRIM(SUBSTITUTE(BL83,CHAR(160),""))),0),2)=
ROUND(IFERROR(VALUE(TRIM(SUBSTITUTE(AD83,CHAR(160),""))),0),2),
"OK",
ROUND(IFERROR(VALUE(TRIM(SUBSTITUTE(BL83,CHAR(160),""))),0),2)=0,
"Attention : Montant présenté entièrement rejeté.",
ROUND(IFERROR(VALUE(TRIM(SUBSTITUTE(BL83,CHAR(160),""))),0),2)&lt;
ROUND(IFERROR(VALUE(TRIM(SUBSTITUTE(AD83,CHAR(160),""))),0),2),
"Attention : Montant présenté partiellement rejeté.",
TRUE,""
))</f>
        <v/>
      </c>
      <c r="BP83" s="92" t="str">
        <f t="shared" si="80"/>
        <v/>
      </c>
      <c r="BQ83" s="92" t="str">
        <f t="shared" si="81"/>
        <v/>
      </c>
      <c r="BR83" s="92" t="str">
        <f t="shared" si="82"/>
        <v/>
      </c>
    </row>
    <row r="84" spans="1:70" s="4" customFormat="1" ht="16">
      <c r="A84" s="82">
        <v>76</v>
      </c>
      <c r="B84" s="83"/>
      <c r="C84" s="84"/>
      <c r="D84" s="84"/>
      <c r="E84" s="83"/>
      <c r="F84" s="83"/>
      <c r="G84" s="83"/>
      <c r="H84" s="132"/>
      <c r="I84" s="727"/>
      <c r="J84" s="554"/>
      <c r="K84" s="735"/>
      <c r="L84" s="643"/>
      <c r="M84" s="554"/>
      <c r="N84" s="640"/>
      <c r="O84" s="641"/>
      <c r="P84" s="660" t="str">
        <f t="shared" si="46"/>
        <v/>
      </c>
      <c r="Q84" s="663"/>
      <c r="R84" s="554"/>
      <c r="S84" s="641"/>
      <c r="T84" s="641"/>
      <c r="U84" s="660" t="str">
        <f t="shared" si="47"/>
        <v/>
      </c>
      <c r="V84" s="680"/>
      <c r="W84" s="554"/>
      <c r="X84" s="641"/>
      <c r="Y84" s="641"/>
      <c r="Z84" s="721" t="str">
        <f t="shared" si="48"/>
        <v/>
      </c>
      <c r="AA84" s="87"/>
      <c r="AB84" s="88" t="str" cm="1">
        <f t="array" ref="AB84">IF((_xlfn.IFS(TRIM(SUBSTITUTE(AA84,CHAR(160),""))="Devis 1",IFERROR(VALUE(TRIM(SUBSTITUTE(N84,CHAR(160),""))),0),TRIM(SUBSTITUTE(AA84,CHAR(160),""))="Devis 2",IFERROR(VALUE(TRIM(SUBSTITUTE(S84,CHAR(160),""))),0),TRIM(SUBSTITUTE(AA84,CHAR(160),""))="Devis 3",IFERROR(VALUE(TRIM(SUBSTITUTE(X84,CHAR(160),""))),0),TRUE,0)*IFERROR(VALUE(TRIM(SUBSTITUTE(C84,CHAR(160),""))),0))=0,"",_xlfn.IFS(TRIM(SUBSTITUTE(AA84,CHAR(160),""))="Devis 1",IFERROR(VALUE(TRIM(SUBSTITUTE(N84,CHAR(160),""))),0),TRIM(SUBSTITUTE(AA84,CHAR(160),""))="Devis 2",IFERROR(VALUE(TRIM(SUBSTITUTE(S84,CHAR(160),""))),0),TRIM(SUBSTITUTE(AA84,CHAR(160),""))="Devis 3",IFERROR(VALUE(TRIM(SUBSTITUTE(X84,CHAR(160),""))),0),TRUE,0)*IFERROR(VALUE(TRIM(SUBSTITUTE(C84,CHAR(160),""))),0))</f>
        <v/>
      </c>
      <c r="AC84" s="89" t="str" cm="1">
        <f t="array" ref="AC84">IF(ROUND((_xlfn.IFS(TRIM(SUBSTITUTE(AA84,CHAR(160),""))="Devis 1",IFERROR(VALUE(TRIM(SUBSTITUTE(O84,CHAR(160),""))),0),TRIM(SUBSTITUTE(AA84,CHAR(160),""))="Devis 2",IFERROR(VALUE(TRIM(SUBSTITUTE(T84,CHAR(160),""))),0),TRIM(SUBSTITUTE(AA84,CHAR(160),""))="Devis 3",IFERROR(VALUE(TRIM(SUBSTITUTE(Y84,CHAR(160),""))),0),TRUE,0)*IFERROR(VALUE(TRIM(SUBSTITUTE(C84,CHAR(160),""))),0)),2)=0,IF(AB84&lt;&gt;"",0,""),ROUND((_xlfn.IFS(TRIM(SUBSTITUTE(AA84,CHAR(160),""))="Devis 1",IFERROR(VALUE(TRIM(SUBSTITUTE(O84,CHAR(160),""))),0),TRIM(SUBSTITUTE(AA84,CHAR(160),""))="Devis 2",IFERROR(VALUE(TRIM(SUBSTITUTE(T84,CHAR(160),""))),0),TRIM(SUBSTITUTE(AA84,CHAR(160),""))="Devis 3",IFERROR(VALUE(TRIM(SUBSTITUTE(Y84,CHAR(160),""))),0),TRUE,0)*IFERROR(VALUE(TRIM(SUBSTITUTE(C84,CHAR(160),""))),0)),2))</f>
        <v/>
      </c>
      <c r="AD84" s="90" t="str">
        <f t="shared" si="49"/>
        <v/>
      </c>
      <c r="AE84" s="91"/>
      <c r="AF84" s="148" t="str">
        <f t="shared" si="50"/>
        <v/>
      </c>
      <c r="AG84" s="148" t="str">
        <f t="shared" si="51"/>
        <v/>
      </c>
      <c r="AH84" s="148" t="str">
        <f t="shared" si="52"/>
        <v/>
      </c>
      <c r="AI84" s="148" t="str">
        <f t="shared" si="53"/>
        <v/>
      </c>
      <c r="AJ84" s="148" t="str">
        <f t="shared" si="54"/>
        <v/>
      </c>
      <c r="AK84" s="148" t="str">
        <f t="shared" si="55"/>
        <v/>
      </c>
      <c r="AL84" s="148" t="str">
        <f t="shared" si="56"/>
        <v/>
      </c>
      <c r="AM84" s="148" t="str">
        <f t="shared" si="57"/>
        <v/>
      </c>
      <c r="AN84" s="729" t="str">
        <f t="shared" si="58"/>
        <v/>
      </c>
      <c r="AO84" s="569" t="str">
        <f t="shared" si="59"/>
        <v/>
      </c>
      <c r="AP84" s="564" t="str">
        <f t="shared" si="60"/>
        <v/>
      </c>
      <c r="AQ84" s="555" t="str">
        <f t="shared" si="61"/>
        <v/>
      </c>
      <c r="AR84" s="555" t="str">
        <f t="shared" si="62"/>
        <v/>
      </c>
      <c r="AS84" s="593" t="str">
        <f t="shared" si="63"/>
        <v/>
      </c>
      <c r="AT84" s="660" t="str">
        <f t="shared" si="64"/>
        <v/>
      </c>
      <c r="AU84" s="671" t="str">
        <f t="shared" si="65"/>
        <v/>
      </c>
      <c r="AV84" s="593" t="str">
        <f t="shared" si="66"/>
        <v/>
      </c>
      <c r="AW84" s="593" t="str">
        <f t="shared" si="67"/>
        <v/>
      </c>
      <c r="AX84" s="593" t="str">
        <f t="shared" si="68"/>
        <v/>
      </c>
      <c r="AY84" s="764" t="str">
        <f t="shared" si="69"/>
        <v/>
      </c>
      <c r="AZ84" s="693" t="str">
        <f t="shared" si="70"/>
        <v/>
      </c>
      <c r="BA84" s="593" t="str">
        <f t="shared" si="71"/>
        <v/>
      </c>
      <c r="BB84" s="593" t="str">
        <f t="shared" si="72"/>
        <v/>
      </c>
      <c r="BC84" s="593" t="str">
        <f t="shared" si="73"/>
        <v/>
      </c>
      <c r="BD84" s="694" t="str">
        <f t="shared" si="74"/>
        <v/>
      </c>
      <c r="BE84" s="558" t="str">
        <f t="shared" si="75"/>
        <v/>
      </c>
      <c r="BF84" s="83"/>
      <c r="BG84" s="92" t="str">
        <f t="shared" si="76"/>
        <v/>
      </c>
      <c r="BH84" s="92" t="str">
        <f t="shared" si="77"/>
        <v/>
      </c>
      <c r="BI84" s="93" t="str">
        <f t="shared" si="78"/>
        <v/>
      </c>
      <c r="BJ84" s="93" t="str" cm="1">
        <f t="array" ref="BJ84">IF($AG84="","",
_xlfn.IFS(
$BE84="Devis 1",
IF(ISBLANK(AR84),"",IFERROR(VALUE(TRIM(SUBSTITUTE(AR84,CHAR(160),""))),0)*IFERROR(VALUE(TRIM(SUBSTITUTE($AG84,CHAR(160),""))),0)),
$BE84="Devis 2",
IF(ISBLANK(AW84),"",IFERROR(VALUE(TRIM(SUBSTITUTE(AW84,CHAR(160),""))),0)*IFERROR(VALUE(TRIM(SUBSTITUTE($AG84,CHAR(160),""))),0)),
$BE84="Devis 3",
IF(ISBLANK(BB84),"",IFERROR(VALUE(TRIM(SUBSTITUTE(BB84,CHAR(160),""))),0)*IFERROR(VALUE(TRIM(SUBSTITUTE($AG84,CHAR(160),""))),0)),
TRUE,0
)
)</f>
        <v/>
      </c>
      <c r="BK84" s="93" t="str" cm="1">
        <f t="array" ref="BK84">IF($AG84="","",
_xlfn.IFS(
$BE84="Devis 1",
IF(ISBLANK(AS84),"",IFERROR(VALUE(TRIM(SUBSTITUTE(AS84,CHAR(160),""))),0)*IFERROR(VALUE(TRIM(SUBSTITUTE($AG84,CHAR(160),""))),0)),
$BE84="Devis 2",
IF(ISBLANK(AX84),"",IFERROR(VALUE(TRIM(SUBSTITUTE(AX84,CHAR(160),""))),0)*IFERROR(VALUE(TRIM(SUBSTITUTE($AG84,CHAR(160),""))),0)),
$BE84="Devis 3",
IF(ISBLANK(BC84),"",IFERROR(VALUE(TRIM(SUBSTITUTE(BC84,CHAR(160),""))),0)*IFERROR(VALUE(TRIM(SUBSTITUTE($AG84,CHAR(160),""))),0)),
TRUE,0
)
)</f>
        <v/>
      </c>
      <c r="BL84" s="93" t="str">
        <f t="shared" si="79"/>
        <v/>
      </c>
      <c r="BM84" s="83"/>
      <c r="BN84" s="43" t="str" cm="1">
        <f t="array" ref="BN84">IF(OR(BL84="",BI84="",BJ84="",BG84=""),"",
    _xlfn.IFS(
        (IFERROR(VALUE(TRIM(SUBSTITUTE(BL84,CHAR(160),""))),0)) &gt; (IFERROR(VALUE(TRIM(SUBSTITUTE(BI84,CHAR(160),""))),0)),
        "KO : Le montant retenu TTC est supérieur au montant raisonnable TTC. Merci de revoir la ligne de dépense ou plafonner son montant.",
        (IFERROR(VALUE(TRIM(SUBSTITUTE(BJ84,CHAR(160),""))),0)) &gt; (IFERROR(VALUE(TRIM(SUBSTITUTE(BG84,CHAR(160),""))),0)),
        "Attention : Le montant retenu HT est supérieur au montant HT raisonnable. Merci de revoir la ligne de dépense, plafonner son montant, ou justifier la reventillation HT / TVA.",
ROUND(IFERROR(VALUE(TRIM(SUBSTITUTE(BH84,CHAR(160),""))),0),2)&gt;
ROUND(IFERROR(VALUE(TRIM(SUBSTITUTE(BK84,CHAR(160),""))),0),2),
"Attention : Le montant TVA retenu est supérieur au montant TVA raisonnable. Merci de revoir la ligne de dépense, plafonner son montant, ou justifier la reventillation HT / TVA.",
ROUND(IFERROR(VALUE(TRIM(SUBSTITUTE(BJ84,CHAR(160),""))),0),2)&gt;
ROUND(IFERROR(VALUE(TRIM(SUBSTITUTE(MIN(P84,U84,Z84),CHAR(160),""))),0),2),
"Attention : Le devis retenu n'est pas le moins cher. Une justification de la part du porteur est nécessaire.",
ROUND(IFERROR(VALUE(TRIM(SUBSTITUTE(BJ84,CHAR(160),""))),0),2)=0,
"Attention : montant présenté entièrement écarté",
        (IFERROR(VALUE(TRIM(SUBSTITUTE(BL84,CHAR(160),""))),0))=0,
        "",
        (IFERROR(VALUE(TRIM(SUBSTITUTE(BI84,CHAR(160),""))),0))=(IFERROR(VALUE(TRIM(SUBSTITUTE(BL84,CHAR(160),""))),0)),
        "OK",
        (IFERROR(VALUE(TRIM(SUBSTITUTE(BI84,CHAR(160),""))),0))&gt;(IFERROR(VALUE(TRIM(SUBSTITUTE(BL84,CHAR(160),""))),0)),
        " OK : Montant instruit inférieur au montant raisonnable.",
        TRUE,
        ""
    )
)</f>
        <v/>
      </c>
      <c r="BO84" s="43" t="str" cm="1">
        <f t="array" ref="BO84">IF(OR(BL84="",AD84="",BJ84="",AB84="",BK84="",AC84=""),"",_xlfn.IFS(
ROUND(IFERROR(VALUE(TRIM(SUBSTITUTE(BL84,CHAR(160),""))),0),2)&gt;
ROUND(IFERROR(VALUE(TRIM(SUBSTITUTE(AD84,CHAR(160),""))),0),2),
"KO : Le montant retenu TTC est supérieur au montant présenté TTC. Merci de revoir la ligne de dépense ou plafonner son montant.",
ROUND(IFERROR(VALUE(TRIM(SUBSTITUTE(BJ84,CHAR(160),""))),0),2)&gt;
ROUND(IFERROR(VALUE(TRIM(SUBSTITUTE(AB84,CHAR(160),""))),0),2),
"Attention : Le montant retenu HT est supérieur au montant HT présenté. Merci de revoir la ligne de dépense, plafonner son montant, ou justifier la reventillation HT / TVA.",
ROUND(IFERROR(VALUE(TRIM(SUBSTITUTE(BK84,CHAR(160),""))),0),2)&gt;
ROUND(IFERROR(VALUE(TRIM(SUBSTITUTE(AC84,CHAR(160),""))),0),2),
"Attention : Le montant TVA retenu est supérieur au montant TVA présenté. Merci de revoir la ligne de dépense, plafonner son montant, ou justifier la reventillation HT / TVA.",
ROUND(IFERROR(VALUE(TRIM(SUBSTITUTE(AD84,CHAR(160),""))),0),2)=0,
"",
ROUND(IFERROR(VALUE(TRIM(SUBSTITUTE(BL84,CHAR(160),""))),0),2)=
ROUND(IFERROR(VALUE(TRIM(SUBSTITUTE(AD84,CHAR(160),""))),0),2),
"OK",
ROUND(IFERROR(VALUE(TRIM(SUBSTITUTE(BL84,CHAR(160),""))),0),2)=0,
"Attention : Montant présenté entièrement rejeté.",
ROUND(IFERROR(VALUE(TRIM(SUBSTITUTE(BL84,CHAR(160),""))),0),2)&lt;
ROUND(IFERROR(VALUE(TRIM(SUBSTITUTE(AD84,CHAR(160),""))),0),2),
"Attention : Montant présenté partiellement rejeté.",
TRUE,""
))</f>
        <v/>
      </c>
      <c r="BP84" s="92" t="str">
        <f t="shared" si="80"/>
        <v/>
      </c>
      <c r="BQ84" s="92" t="str">
        <f t="shared" si="81"/>
        <v/>
      </c>
      <c r="BR84" s="92" t="str">
        <f t="shared" si="82"/>
        <v/>
      </c>
    </row>
    <row r="85" spans="1:70" s="4" customFormat="1" ht="16">
      <c r="A85" s="82">
        <v>77</v>
      </c>
      <c r="B85" s="83"/>
      <c r="C85" s="84"/>
      <c r="D85" s="84"/>
      <c r="E85" s="83"/>
      <c r="F85" s="83"/>
      <c r="G85" s="83"/>
      <c r="H85" s="132"/>
      <c r="I85" s="727"/>
      <c r="J85" s="554"/>
      <c r="K85" s="735"/>
      <c r="L85" s="643"/>
      <c r="M85" s="554"/>
      <c r="N85" s="640"/>
      <c r="O85" s="641"/>
      <c r="P85" s="660" t="str">
        <f t="shared" si="46"/>
        <v/>
      </c>
      <c r="Q85" s="663"/>
      <c r="R85" s="554"/>
      <c r="S85" s="641"/>
      <c r="T85" s="641"/>
      <c r="U85" s="660" t="str">
        <f t="shared" si="47"/>
        <v/>
      </c>
      <c r="V85" s="680"/>
      <c r="W85" s="554"/>
      <c r="X85" s="641"/>
      <c r="Y85" s="641"/>
      <c r="Z85" s="721" t="str">
        <f t="shared" si="48"/>
        <v/>
      </c>
      <c r="AA85" s="87"/>
      <c r="AB85" s="88" t="str" cm="1">
        <f t="array" ref="AB85">IF((_xlfn.IFS(TRIM(SUBSTITUTE(AA85,CHAR(160),""))="Devis 1",IFERROR(VALUE(TRIM(SUBSTITUTE(N85,CHAR(160),""))),0),TRIM(SUBSTITUTE(AA85,CHAR(160),""))="Devis 2",IFERROR(VALUE(TRIM(SUBSTITUTE(S85,CHAR(160),""))),0),TRIM(SUBSTITUTE(AA85,CHAR(160),""))="Devis 3",IFERROR(VALUE(TRIM(SUBSTITUTE(X85,CHAR(160),""))),0),TRUE,0)*IFERROR(VALUE(TRIM(SUBSTITUTE(C85,CHAR(160),""))),0))=0,"",_xlfn.IFS(TRIM(SUBSTITUTE(AA85,CHAR(160),""))="Devis 1",IFERROR(VALUE(TRIM(SUBSTITUTE(N85,CHAR(160),""))),0),TRIM(SUBSTITUTE(AA85,CHAR(160),""))="Devis 2",IFERROR(VALUE(TRIM(SUBSTITUTE(S85,CHAR(160),""))),0),TRIM(SUBSTITUTE(AA85,CHAR(160),""))="Devis 3",IFERROR(VALUE(TRIM(SUBSTITUTE(X85,CHAR(160),""))),0),TRUE,0)*IFERROR(VALUE(TRIM(SUBSTITUTE(C85,CHAR(160),""))),0))</f>
        <v/>
      </c>
      <c r="AC85" s="89" t="str" cm="1">
        <f t="array" ref="AC85">IF(ROUND((_xlfn.IFS(TRIM(SUBSTITUTE(AA85,CHAR(160),""))="Devis 1",IFERROR(VALUE(TRIM(SUBSTITUTE(O85,CHAR(160),""))),0),TRIM(SUBSTITUTE(AA85,CHAR(160),""))="Devis 2",IFERROR(VALUE(TRIM(SUBSTITUTE(T85,CHAR(160),""))),0),TRIM(SUBSTITUTE(AA85,CHAR(160),""))="Devis 3",IFERROR(VALUE(TRIM(SUBSTITUTE(Y85,CHAR(160),""))),0),TRUE,0)*IFERROR(VALUE(TRIM(SUBSTITUTE(C85,CHAR(160),""))),0)),2)=0,IF(AB85&lt;&gt;"",0,""),ROUND((_xlfn.IFS(TRIM(SUBSTITUTE(AA85,CHAR(160),""))="Devis 1",IFERROR(VALUE(TRIM(SUBSTITUTE(O85,CHAR(160),""))),0),TRIM(SUBSTITUTE(AA85,CHAR(160),""))="Devis 2",IFERROR(VALUE(TRIM(SUBSTITUTE(T85,CHAR(160),""))),0),TRIM(SUBSTITUTE(AA85,CHAR(160),""))="Devis 3",IFERROR(VALUE(TRIM(SUBSTITUTE(Y85,CHAR(160),""))),0),TRUE,0)*IFERROR(VALUE(TRIM(SUBSTITUTE(C85,CHAR(160),""))),0)),2))</f>
        <v/>
      </c>
      <c r="AD85" s="90" t="str">
        <f t="shared" si="49"/>
        <v/>
      </c>
      <c r="AE85" s="91"/>
      <c r="AF85" s="148" t="str">
        <f t="shared" si="50"/>
        <v/>
      </c>
      <c r="AG85" s="148" t="str">
        <f t="shared" si="51"/>
        <v/>
      </c>
      <c r="AH85" s="148" t="str">
        <f t="shared" si="52"/>
        <v/>
      </c>
      <c r="AI85" s="148" t="str">
        <f t="shared" si="53"/>
        <v/>
      </c>
      <c r="AJ85" s="148" t="str">
        <f t="shared" si="54"/>
        <v/>
      </c>
      <c r="AK85" s="148" t="str">
        <f t="shared" si="55"/>
        <v/>
      </c>
      <c r="AL85" s="148" t="str">
        <f t="shared" si="56"/>
        <v/>
      </c>
      <c r="AM85" s="148" t="str">
        <f t="shared" si="57"/>
        <v/>
      </c>
      <c r="AN85" s="729" t="str">
        <f t="shared" si="58"/>
        <v/>
      </c>
      <c r="AO85" s="569" t="str">
        <f t="shared" si="59"/>
        <v/>
      </c>
      <c r="AP85" s="564" t="str">
        <f t="shared" si="60"/>
        <v/>
      </c>
      <c r="AQ85" s="555" t="str">
        <f t="shared" si="61"/>
        <v/>
      </c>
      <c r="AR85" s="555" t="str">
        <f t="shared" si="62"/>
        <v/>
      </c>
      <c r="AS85" s="593" t="str">
        <f t="shared" si="63"/>
        <v/>
      </c>
      <c r="AT85" s="660" t="str">
        <f t="shared" si="64"/>
        <v/>
      </c>
      <c r="AU85" s="671" t="str">
        <f t="shared" si="65"/>
        <v/>
      </c>
      <c r="AV85" s="593" t="str">
        <f t="shared" si="66"/>
        <v/>
      </c>
      <c r="AW85" s="593" t="str">
        <f t="shared" si="67"/>
        <v/>
      </c>
      <c r="AX85" s="593" t="str">
        <f t="shared" si="68"/>
        <v/>
      </c>
      <c r="AY85" s="764" t="str">
        <f t="shared" si="69"/>
        <v/>
      </c>
      <c r="AZ85" s="693" t="str">
        <f t="shared" si="70"/>
        <v/>
      </c>
      <c r="BA85" s="593" t="str">
        <f t="shared" si="71"/>
        <v/>
      </c>
      <c r="BB85" s="593" t="str">
        <f t="shared" si="72"/>
        <v/>
      </c>
      <c r="BC85" s="593" t="str">
        <f t="shared" si="73"/>
        <v/>
      </c>
      <c r="BD85" s="694" t="str">
        <f t="shared" si="74"/>
        <v/>
      </c>
      <c r="BE85" s="558" t="str">
        <f t="shared" si="75"/>
        <v/>
      </c>
      <c r="BF85" s="83"/>
      <c r="BG85" s="92" t="str">
        <f t="shared" si="76"/>
        <v/>
      </c>
      <c r="BH85" s="92" t="str">
        <f t="shared" si="77"/>
        <v/>
      </c>
      <c r="BI85" s="93" t="str">
        <f t="shared" si="78"/>
        <v/>
      </c>
      <c r="BJ85" s="93" t="str" cm="1">
        <f t="array" ref="BJ85">IF($AG85="","",
_xlfn.IFS(
$BE85="Devis 1",
IF(ISBLANK(AR85),"",IFERROR(VALUE(TRIM(SUBSTITUTE(AR85,CHAR(160),""))),0)*IFERROR(VALUE(TRIM(SUBSTITUTE($AG85,CHAR(160),""))),0)),
$BE85="Devis 2",
IF(ISBLANK(AW85),"",IFERROR(VALUE(TRIM(SUBSTITUTE(AW85,CHAR(160),""))),0)*IFERROR(VALUE(TRIM(SUBSTITUTE($AG85,CHAR(160),""))),0)),
$BE85="Devis 3",
IF(ISBLANK(BB85),"",IFERROR(VALUE(TRIM(SUBSTITUTE(BB85,CHAR(160),""))),0)*IFERROR(VALUE(TRIM(SUBSTITUTE($AG85,CHAR(160),""))),0)),
TRUE,0
)
)</f>
        <v/>
      </c>
      <c r="BK85" s="93" t="str" cm="1">
        <f t="array" ref="BK85">IF($AG85="","",
_xlfn.IFS(
$BE85="Devis 1",
IF(ISBLANK(AS85),"",IFERROR(VALUE(TRIM(SUBSTITUTE(AS85,CHAR(160),""))),0)*IFERROR(VALUE(TRIM(SUBSTITUTE($AG85,CHAR(160),""))),0)),
$BE85="Devis 2",
IF(ISBLANK(AX85),"",IFERROR(VALUE(TRIM(SUBSTITUTE(AX85,CHAR(160),""))),0)*IFERROR(VALUE(TRIM(SUBSTITUTE($AG85,CHAR(160),""))),0)),
$BE85="Devis 3",
IF(ISBLANK(BC85),"",IFERROR(VALUE(TRIM(SUBSTITUTE(BC85,CHAR(160),""))),0)*IFERROR(VALUE(TRIM(SUBSTITUTE($AG85,CHAR(160),""))),0)),
TRUE,0
)
)</f>
        <v/>
      </c>
      <c r="BL85" s="93" t="str">
        <f t="shared" si="79"/>
        <v/>
      </c>
      <c r="BM85" s="83"/>
      <c r="BN85" s="43" t="str" cm="1">
        <f t="array" ref="BN85">IF(OR(BL85="",BI85="",BJ85="",BG85=""),"",
    _xlfn.IFS(
        (IFERROR(VALUE(TRIM(SUBSTITUTE(BL85,CHAR(160),""))),0)) &gt; (IFERROR(VALUE(TRIM(SUBSTITUTE(BI85,CHAR(160),""))),0)),
        "KO : Le montant retenu TTC est supérieur au montant raisonnable TTC. Merci de revoir la ligne de dépense ou plafonner son montant.",
        (IFERROR(VALUE(TRIM(SUBSTITUTE(BJ85,CHAR(160),""))),0)) &gt; (IFERROR(VALUE(TRIM(SUBSTITUTE(BG85,CHAR(160),""))),0)),
        "Attention : Le montant retenu HT est supérieur au montant HT raisonnable. Merci de revoir la ligne de dépense, plafonner son montant, ou justifier la reventillation HT / TVA.",
ROUND(IFERROR(VALUE(TRIM(SUBSTITUTE(BH85,CHAR(160),""))),0),2)&gt;
ROUND(IFERROR(VALUE(TRIM(SUBSTITUTE(BK85,CHAR(160),""))),0),2),
"Attention : Le montant TVA retenu est supérieur au montant TVA raisonnable. Merci de revoir la ligne de dépense, plafonner son montant, ou justifier la reventillation HT / TVA.",
ROUND(IFERROR(VALUE(TRIM(SUBSTITUTE(BJ85,CHAR(160),""))),0),2)&gt;
ROUND(IFERROR(VALUE(TRIM(SUBSTITUTE(MIN(P85,U85,Z85),CHAR(160),""))),0),2),
"Attention : Le devis retenu n'est pas le moins cher. Une justification de la part du porteur est nécessaire.",
ROUND(IFERROR(VALUE(TRIM(SUBSTITUTE(BJ85,CHAR(160),""))),0),2)=0,
"Attention : montant présenté entièrement écarté",
        (IFERROR(VALUE(TRIM(SUBSTITUTE(BL85,CHAR(160),""))),0))=0,
        "",
        (IFERROR(VALUE(TRIM(SUBSTITUTE(BI85,CHAR(160),""))),0))=(IFERROR(VALUE(TRIM(SUBSTITUTE(BL85,CHAR(160),""))),0)),
        "OK",
        (IFERROR(VALUE(TRIM(SUBSTITUTE(BI85,CHAR(160),""))),0))&gt;(IFERROR(VALUE(TRIM(SUBSTITUTE(BL85,CHAR(160),""))),0)),
        " OK : Montant instruit inférieur au montant raisonnable.",
        TRUE,
        ""
    )
)</f>
        <v/>
      </c>
      <c r="BO85" s="43" t="str" cm="1">
        <f t="array" ref="BO85">IF(OR(BL85="",AD85="",BJ85="",AB85="",BK85="",AC85=""),"",_xlfn.IFS(
ROUND(IFERROR(VALUE(TRIM(SUBSTITUTE(BL85,CHAR(160),""))),0),2)&gt;
ROUND(IFERROR(VALUE(TRIM(SUBSTITUTE(AD85,CHAR(160),""))),0),2),
"KO : Le montant retenu TTC est supérieur au montant présenté TTC. Merci de revoir la ligne de dépense ou plafonner son montant.",
ROUND(IFERROR(VALUE(TRIM(SUBSTITUTE(BJ85,CHAR(160),""))),0),2)&gt;
ROUND(IFERROR(VALUE(TRIM(SUBSTITUTE(AB85,CHAR(160),""))),0),2),
"Attention : Le montant retenu HT est supérieur au montant HT présenté. Merci de revoir la ligne de dépense, plafonner son montant, ou justifier la reventillation HT / TVA.",
ROUND(IFERROR(VALUE(TRIM(SUBSTITUTE(BK85,CHAR(160),""))),0),2)&gt;
ROUND(IFERROR(VALUE(TRIM(SUBSTITUTE(AC85,CHAR(160),""))),0),2),
"Attention : Le montant TVA retenu est supérieur au montant TVA présenté. Merci de revoir la ligne de dépense, plafonner son montant, ou justifier la reventillation HT / TVA.",
ROUND(IFERROR(VALUE(TRIM(SUBSTITUTE(AD85,CHAR(160),""))),0),2)=0,
"",
ROUND(IFERROR(VALUE(TRIM(SUBSTITUTE(BL85,CHAR(160),""))),0),2)=
ROUND(IFERROR(VALUE(TRIM(SUBSTITUTE(AD85,CHAR(160),""))),0),2),
"OK",
ROUND(IFERROR(VALUE(TRIM(SUBSTITUTE(BL85,CHAR(160),""))),0),2)=0,
"Attention : Montant présenté entièrement rejeté.",
ROUND(IFERROR(VALUE(TRIM(SUBSTITUTE(BL85,CHAR(160),""))),0),2)&lt;
ROUND(IFERROR(VALUE(TRIM(SUBSTITUTE(AD85,CHAR(160),""))),0),2),
"Attention : Montant présenté partiellement rejeté.",
TRUE,""
))</f>
        <v/>
      </c>
      <c r="BP85" s="92" t="str">
        <f t="shared" si="80"/>
        <v/>
      </c>
      <c r="BQ85" s="92" t="str">
        <f t="shared" si="81"/>
        <v/>
      </c>
      <c r="BR85" s="92" t="str">
        <f t="shared" si="82"/>
        <v/>
      </c>
    </row>
    <row r="86" spans="1:70" s="4" customFormat="1" ht="16">
      <c r="A86" s="82">
        <v>78</v>
      </c>
      <c r="B86" s="83"/>
      <c r="C86" s="84"/>
      <c r="D86" s="84"/>
      <c r="E86" s="83"/>
      <c r="F86" s="83"/>
      <c r="G86" s="83"/>
      <c r="H86" s="132"/>
      <c r="I86" s="727"/>
      <c r="J86" s="554"/>
      <c r="K86" s="735"/>
      <c r="L86" s="643"/>
      <c r="M86" s="554"/>
      <c r="N86" s="640"/>
      <c r="O86" s="641"/>
      <c r="P86" s="660" t="str">
        <f t="shared" si="46"/>
        <v/>
      </c>
      <c r="Q86" s="663"/>
      <c r="R86" s="554"/>
      <c r="S86" s="641"/>
      <c r="T86" s="641"/>
      <c r="U86" s="660" t="str">
        <f t="shared" si="47"/>
        <v/>
      </c>
      <c r="V86" s="680"/>
      <c r="W86" s="554"/>
      <c r="X86" s="641"/>
      <c r="Y86" s="641"/>
      <c r="Z86" s="721" t="str">
        <f t="shared" si="48"/>
        <v/>
      </c>
      <c r="AA86" s="87"/>
      <c r="AB86" s="88" t="str" cm="1">
        <f t="array" ref="AB86">IF((_xlfn.IFS(TRIM(SUBSTITUTE(AA86,CHAR(160),""))="Devis 1",IFERROR(VALUE(TRIM(SUBSTITUTE(N86,CHAR(160),""))),0),TRIM(SUBSTITUTE(AA86,CHAR(160),""))="Devis 2",IFERROR(VALUE(TRIM(SUBSTITUTE(S86,CHAR(160),""))),0),TRIM(SUBSTITUTE(AA86,CHAR(160),""))="Devis 3",IFERROR(VALUE(TRIM(SUBSTITUTE(X86,CHAR(160),""))),0),TRUE,0)*IFERROR(VALUE(TRIM(SUBSTITUTE(C86,CHAR(160),""))),0))=0,"",_xlfn.IFS(TRIM(SUBSTITUTE(AA86,CHAR(160),""))="Devis 1",IFERROR(VALUE(TRIM(SUBSTITUTE(N86,CHAR(160),""))),0),TRIM(SUBSTITUTE(AA86,CHAR(160),""))="Devis 2",IFERROR(VALUE(TRIM(SUBSTITUTE(S86,CHAR(160),""))),0),TRIM(SUBSTITUTE(AA86,CHAR(160),""))="Devis 3",IFERROR(VALUE(TRIM(SUBSTITUTE(X86,CHAR(160),""))),0),TRUE,0)*IFERROR(VALUE(TRIM(SUBSTITUTE(C86,CHAR(160),""))),0))</f>
        <v/>
      </c>
      <c r="AC86" s="89" t="str" cm="1">
        <f t="array" ref="AC86">IF(ROUND((_xlfn.IFS(TRIM(SUBSTITUTE(AA86,CHAR(160),""))="Devis 1",IFERROR(VALUE(TRIM(SUBSTITUTE(O86,CHAR(160),""))),0),TRIM(SUBSTITUTE(AA86,CHAR(160),""))="Devis 2",IFERROR(VALUE(TRIM(SUBSTITUTE(T86,CHAR(160),""))),0),TRIM(SUBSTITUTE(AA86,CHAR(160),""))="Devis 3",IFERROR(VALUE(TRIM(SUBSTITUTE(Y86,CHAR(160),""))),0),TRUE,0)*IFERROR(VALUE(TRIM(SUBSTITUTE(C86,CHAR(160),""))),0)),2)=0,IF(AB86&lt;&gt;"",0,""),ROUND((_xlfn.IFS(TRIM(SUBSTITUTE(AA86,CHAR(160),""))="Devis 1",IFERROR(VALUE(TRIM(SUBSTITUTE(O86,CHAR(160),""))),0),TRIM(SUBSTITUTE(AA86,CHAR(160),""))="Devis 2",IFERROR(VALUE(TRIM(SUBSTITUTE(T86,CHAR(160),""))),0),TRIM(SUBSTITUTE(AA86,CHAR(160),""))="Devis 3",IFERROR(VALUE(TRIM(SUBSTITUTE(Y86,CHAR(160),""))),0),TRUE,0)*IFERROR(VALUE(TRIM(SUBSTITUTE(C86,CHAR(160),""))),0)),2))</f>
        <v/>
      </c>
      <c r="AD86" s="90" t="str">
        <f t="shared" si="49"/>
        <v/>
      </c>
      <c r="AE86" s="91"/>
      <c r="AF86" s="148" t="str">
        <f t="shared" si="50"/>
        <v/>
      </c>
      <c r="AG86" s="148" t="str">
        <f t="shared" si="51"/>
        <v/>
      </c>
      <c r="AH86" s="148" t="str">
        <f t="shared" si="52"/>
        <v/>
      </c>
      <c r="AI86" s="148" t="str">
        <f t="shared" si="53"/>
        <v/>
      </c>
      <c r="AJ86" s="148" t="str">
        <f t="shared" si="54"/>
        <v/>
      </c>
      <c r="AK86" s="148" t="str">
        <f t="shared" si="55"/>
        <v/>
      </c>
      <c r="AL86" s="148" t="str">
        <f t="shared" si="56"/>
        <v/>
      </c>
      <c r="AM86" s="148" t="str">
        <f t="shared" si="57"/>
        <v/>
      </c>
      <c r="AN86" s="729" t="str">
        <f t="shared" si="58"/>
        <v/>
      </c>
      <c r="AO86" s="569" t="str">
        <f t="shared" si="59"/>
        <v/>
      </c>
      <c r="AP86" s="564" t="str">
        <f t="shared" si="60"/>
        <v/>
      </c>
      <c r="AQ86" s="555" t="str">
        <f t="shared" si="61"/>
        <v/>
      </c>
      <c r="AR86" s="555" t="str">
        <f t="shared" si="62"/>
        <v/>
      </c>
      <c r="AS86" s="593" t="str">
        <f t="shared" si="63"/>
        <v/>
      </c>
      <c r="AT86" s="660" t="str">
        <f t="shared" si="64"/>
        <v/>
      </c>
      <c r="AU86" s="671" t="str">
        <f t="shared" si="65"/>
        <v/>
      </c>
      <c r="AV86" s="593" t="str">
        <f t="shared" si="66"/>
        <v/>
      </c>
      <c r="AW86" s="593" t="str">
        <f t="shared" si="67"/>
        <v/>
      </c>
      <c r="AX86" s="593" t="str">
        <f t="shared" si="68"/>
        <v/>
      </c>
      <c r="AY86" s="764" t="str">
        <f t="shared" si="69"/>
        <v/>
      </c>
      <c r="AZ86" s="693" t="str">
        <f t="shared" si="70"/>
        <v/>
      </c>
      <c r="BA86" s="593" t="str">
        <f t="shared" si="71"/>
        <v/>
      </c>
      <c r="BB86" s="593" t="str">
        <f t="shared" si="72"/>
        <v/>
      </c>
      <c r="BC86" s="593" t="str">
        <f t="shared" si="73"/>
        <v/>
      </c>
      <c r="BD86" s="694" t="str">
        <f t="shared" si="74"/>
        <v/>
      </c>
      <c r="BE86" s="558" t="str">
        <f t="shared" si="75"/>
        <v/>
      </c>
      <c r="BF86" s="83"/>
      <c r="BG86" s="92" t="str">
        <f t="shared" si="76"/>
        <v/>
      </c>
      <c r="BH86" s="92" t="str">
        <f t="shared" si="77"/>
        <v/>
      </c>
      <c r="BI86" s="93" t="str">
        <f t="shared" si="78"/>
        <v/>
      </c>
      <c r="BJ86" s="93" t="str" cm="1">
        <f t="array" ref="BJ86">IF($AG86="","",
_xlfn.IFS(
$BE86="Devis 1",
IF(ISBLANK(AR86),"",IFERROR(VALUE(TRIM(SUBSTITUTE(AR86,CHAR(160),""))),0)*IFERROR(VALUE(TRIM(SUBSTITUTE($AG86,CHAR(160),""))),0)),
$BE86="Devis 2",
IF(ISBLANK(AW86),"",IFERROR(VALUE(TRIM(SUBSTITUTE(AW86,CHAR(160),""))),0)*IFERROR(VALUE(TRIM(SUBSTITUTE($AG86,CHAR(160),""))),0)),
$BE86="Devis 3",
IF(ISBLANK(BB86),"",IFERROR(VALUE(TRIM(SUBSTITUTE(BB86,CHAR(160),""))),0)*IFERROR(VALUE(TRIM(SUBSTITUTE($AG86,CHAR(160),""))),0)),
TRUE,0
)
)</f>
        <v/>
      </c>
      <c r="BK86" s="93" t="str" cm="1">
        <f t="array" ref="BK86">IF($AG86="","",
_xlfn.IFS(
$BE86="Devis 1",
IF(ISBLANK(AS86),"",IFERROR(VALUE(TRIM(SUBSTITUTE(AS86,CHAR(160),""))),0)*IFERROR(VALUE(TRIM(SUBSTITUTE($AG86,CHAR(160),""))),0)),
$BE86="Devis 2",
IF(ISBLANK(AX86),"",IFERROR(VALUE(TRIM(SUBSTITUTE(AX86,CHAR(160),""))),0)*IFERROR(VALUE(TRIM(SUBSTITUTE($AG86,CHAR(160),""))),0)),
$BE86="Devis 3",
IF(ISBLANK(BC86),"",IFERROR(VALUE(TRIM(SUBSTITUTE(BC86,CHAR(160),""))),0)*IFERROR(VALUE(TRIM(SUBSTITUTE($AG86,CHAR(160),""))),0)),
TRUE,0
)
)</f>
        <v/>
      </c>
      <c r="BL86" s="93" t="str">
        <f t="shared" si="79"/>
        <v/>
      </c>
      <c r="BM86" s="83"/>
      <c r="BN86" s="43" t="str" cm="1">
        <f t="array" ref="BN86">IF(OR(BL86="",BI86="",BJ86="",BG86=""),"",
    _xlfn.IFS(
        (IFERROR(VALUE(TRIM(SUBSTITUTE(BL86,CHAR(160),""))),0)) &gt; (IFERROR(VALUE(TRIM(SUBSTITUTE(BI86,CHAR(160),""))),0)),
        "KO : Le montant retenu TTC est supérieur au montant raisonnable TTC. Merci de revoir la ligne de dépense ou plafonner son montant.",
        (IFERROR(VALUE(TRIM(SUBSTITUTE(BJ86,CHAR(160),""))),0)) &gt; (IFERROR(VALUE(TRIM(SUBSTITUTE(BG86,CHAR(160),""))),0)),
        "Attention : Le montant retenu HT est supérieur au montant HT raisonnable. Merci de revoir la ligne de dépense, plafonner son montant, ou justifier la reventillation HT / TVA.",
ROUND(IFERROR(VALUE(TRIM(SUBSTITUTE(BH86,CHAR(160),""))),0),2)&gt;
ROUND(IFERROR(VALUE(TRIM(SUBSTITUTE(BK86,CHAR(160),""))),0),2),
"Attention : Le montant TVA retenu est supérieur au montant TVA raisonnable. Merci de revoir la ligne de dépense, plafonner son montant, ou justifier la reventillation HT / TVA.",
ROUND(IFERROR(VALUE(TRIM(SUBSTITUTE(BJ86,CHAR(160),""))),0),2)&gt;
ROUND(IFERROR(VALUE(TRIM(SUBSTITUTE(MIN(P86,U86,Z86),CHAR(160),""))),0),2),
"Attention : Le devis retenu n'est pas le moins cher. Une justification de la part du porteur est nécessaire.",
ROUND(IFERROR(VALUE(TRIM(SUBSTITUTE(BJ86,CHAR(160),""))),0),2)=0,
"Attention : montant présenté entièrement écarté",
        (IFERROR(VALUE(TRIM(SUBSTITUTE(BL86,CHAR(160),""))),0))=0,
        "",
        (IFERROR(VALUE(TRIM(SUBSTITUTE(BI86,CHAR(160),""))),0))=(IFERROR(VALUE(TRIM(SUBSTITUTE(BL86,CHAR(160),""))),0)),
        "OK",
        (IFERROR(VALUE(TRIM(SUBSTITUTE(BI86,CHAR(160),""))),0))&gt;(IFERROR(VALUE(TRIM(SUBSTITUTE(BL86,CHAR(160),""))),0)),
        " OK : Montant instruit inférieur au montant raisonnable.",
        TRUE,
        ""
    )
)</f>
        <v/>
      </c>
      <c r="BO86" s="43" t="str" cm="1">
        <f t="array" ref="BO86">IF(OR(BL86="",AD86="",BJ86="",AB86="",BK86="",AC86=""),"",_xlfn.IFS(
ROUND(IFERROR(VALUE(TRIM(SUBSTITUTE(BL86,CHAR(160),""))),0),2)&gt;
ROUND(IFERROR(VALUE(TRIM(SUBSTITUTE(AD86,CHAR(160),""))),0),2),
"KO : Le montant retenu TTC est supérieur au montant présenté TTC. Merci de revoir la ligne de dépense ou plafonner son montant.",
ROUND(IFERROR(VALUE(TRIM(SUBSTITUTE(BJ86,CHAR(160),""))),0),2)&gt;
ROUND(IFERROR(VALUE(TRIM(SUBSTITUTE(AB86,CHAR(160),""))),0),2),
"Attention : Le montant retenu HT est supérieur au montant HT présenté. Merci de revoir la ligne de dépense, plafonner son montant, ou justifier la reventillation HT / TVA.",
ROUND(IFERROR(VALUE(TRIM(SUBSTITUTE(BK86,CHAR(160),""))),0),2)&gt;
ROUND(IFERROR(VALUE(TRIM(SUBSTITUTE(AC86,CHAR(160),""))),0),2),
"Attention : Le montant TVA retenu est supérieur au montant TVA présenté. Merci de revoir la ligne de dépense, plafonner son montant, ou justifier la reventillation HT / TVA.",
ROUND(IFERROR(VALUE(TRIM(SUBSTITUTE(AD86,CHAR(160),""))),0),2)=0,
"",
ROUND(IFERROR(VALUE(TRIM(SUBSTITUTE(BL86,CHAR(160),""))),0),2)=
ROUND(IFERROR(VALUE(TRIM(SUBSTITUTE(AD86,CHAR(160),""))),0),2),
"OK",
ROUND(IFERROR(VALUE(TRIM(SUBSTITUTE(BL86,CHAR(160),""))),0),2)=0,
"Attention : Montant présenté entièrement rejeté.",
ROUND(IFERROR(VALUE(TRIM(SUBSTITUTE(BL86,CHAR(160),""))),0),2)&lt;
ROUND(IFERROR(VALUE(TRIM(SUBSTITUTE(AD86,CHAR(160),""))),0),2),
"Attention : Montant présenté partiellement rejeté.",
TRUE,""
))</f>
        <v/>
      </c>
      <c r="BP86" s="92" t="str">
        <f t="shared" si="80"/>
        <v/>
      </c>
      <c r="BQ86" s="92" t="str">
        <f t="shared" si="81"/>
        <v/>
      </c>
      <c r="BR86" s="92" t="str">
        <f t="shared" si="82"/>
        <v/>
      </c>
    </row>
    <row r="87" spans="1:70" s="4" customFormat="1" ht="16">
      <c r="A87" s="82">
        <v>79</v>
      </c>
      <c r="B87" s="83"/>
      <c r="C87" s="84"/>
      <c r="D87" s="84"/>
      <c r="E87" s="83"/>
      <c r="F87" s="83"/>
      <c r="G87" s="83"/>
      <c r="H87" s="132"/>
      <c r="I87" s="727"/>
      <c r="J87" s="554"/>
      <c r="K87" s="735"/>
      <c r="L87" s="643"/>
      <c r="M87" s="554"/>
      <c r="N87" s="640"/>
      <c r="O87" s="641"/>
      <c r="P87" s="660" t="str">
        <f t="shared" si="46"/>
        <v/>
      </c>
      <c r="Q87" s="663"/>
      <c r="R87" s="554"/>
      <c r="S87" s="641"/>
      <c r="T87" s="641"/>
      <c r="U87" s="660" t="str">
        <f t="shared" si="47"/>
        <v/>
      </c>
      <c r="V87" s="680"/>
      <c r="W87" s="554"/>
      <c r="X87" s="641"/>
      <c r="Y87" s="641"/>
      <c r="Z87" s="721" t="str">
        <f t="shared" si="48"/>
        <v/>
      </c>
      <c r="AA87" s="87"/>
      <c r="AB87" s="88" t="str" cm="1">
        <f t="array" ref="AB87">IF((_xlfn.IFS(TRIM(SUBSTITUTE(AA87,CHAR(160),""))="Devis 1",IFERROR(VALUE(TRIM(SUBSTITUTE(N87,CHAR(160),""))),0),TRIM(SUBSTITUTE(AA87,CHAR(160),""))="Devis 2",IFERROR(VALUE(TRIM(SUBSTITUTE(S87,CHAR(160),""))),0),TRIM(SUBSTITUTE(AA87,CHAR(160),""))="Devis 3",IFERROR(VALUE(TRIM(SUBSTITUTE(X87,CHAR(160),""))),0),TRUE,0)*IFERROR(VALUE(TRIM(SUBSTITUTE(C87,CHAR(160),""))),0))=0,"",_xlfn.IFS(TRIM(SUBSTITUTE(AA87,CHAR(160),""))="Devis 1",IFERROR(VALUE(TRIM(SUBSTITUTE(N87,CHAR(160),""))),0),TRIM(SUBSTITUTE(AA87,CHAR(160),""))="Devis 2",IFERROR(VALUE(TRIM(SUBSTITUTE(S87,CHAR(160),""))),0),TRIM(SUBSTITUTE(AA87,CHAR(160),""))="Devis 3",IFERROR(VALUE(TRIM(SUBSTITUTE(X87,CHAR(160),""))),0),TRUE,0)*IFERROR(VALUE(TRIM(SUBSTITUTE(C87,CHAR(160),""))),0))</f>
        <v/>
      </c>
      <c r="AC87" s="89" t="str" cm="1">
        <f t="array" ref="AC87">IF(ROUND((_xlfn.IFS(TRIM(SUBSTITUTE(AA87,CHAR(160),""))="Devis 1",IFERROR(VALUE(TRIM(SUBSTITUTE(O87,CHAR(160),""))),0),TRIM(SUBSTITUTE(AA87,CHAR(160),""))="Devis 2",IFERROR(VALUE(TRIM(SUBSTITUTE(T87,CHAR(160),""))),0),TRIM(SUBSTITUTE(AA87,CHAR(160),""))="Devis 3",IFERROR(VALUE(TRIM(SUBSTITUTE(Y87,CHAR(160),""))),0),TRUE,0)*IFERROR(VALUE(TRIM(SUBSTITUTE(C87,CHAR(160),""))),0)),2)=0,IF(AB87&lt;&gt;"",0,""),ROUND((_xlfn.IFS(TRIM(SUBSTITUTE(AA87,CHAR(160),""))="Devis 1",IFERROR(VALUE(TRIM(SUBSTITUTE(O87,CHAR(160),""))),0),TRIM(SUBSTITUTE(AA87,CHAR(160),""))="Devis 2",IFERROR(VALUE(TRIM(SUBSTITUTE(T87,CHAR(160),""))),0),TRIM(SUBSTITUTE(AA87,CHAR(160),""))="Devis 3",IFERROR(VALUE(TRIM(SUBSTITUTE(Y87,CHAR(160),""))),0),TRUE,0)*IFERROR(VALUE(TRIM(SUBSTITUTE(C87,CHAR(160),""))),0)),2))</f>
        <v/>
      </c>
      <c r="AD87" s="90" t="str">
        <f t="shared" si="49"/>
        <v/>
      </c>
      <c r="AE87" s="91"/>
      <c r="AF87" s="148" t="str">
        <f t="shared" si="50"/>
        <v/>
      </c>
      <c r="AG87" s="148" t="str">
        <f t="shared" si="51"/>
        <v/>
      </c>
      <c r="AH87" s="148" t="str">
        <f t="shared" si="52"/>
        <v/>
      </c>
      <c r="AI87" s="148" t="str">
        <f t="shared" si="53"/>
        <v/>
      </c>
      <c r="AJ87" s="148" t="str">
        <f t="shared" si="54"/>
        <v/>
      </c>
      <c r="AK87" s="148" t="str">
        <f t="shared" si="55"/>
        <v/>
      </c>
      <c r="AL87" s="148" t="str">
        <f t="shared" si="56"/>
        <v/>
      </c>
      <c r="AM87" s="148" t="str">
        <f t="shared" si="57"/>
        <v/>
      </c>
      <c r="AN87" s="729" t="str">
        <f t="shared" si="58"/>
        <v/>
      </c>
      <c r="AO87" s="569" t="str">
        <f t="shared" si="59"/>
        <v/>
      </c>
      <c r="AP87" s="564" t="str">
        <f t="shared" si="60"/>
        <v/>
      </c>
      <c r="AQ87" s="555" t="str">
        <f t="shared" si="61"/>
        <v/>
      </c>
      <c r="AR87" s="555" t="str">
        <f t="shared" si="62"/>
        <v/>
      </c>
      <c r="AS87" s="593" t="str">
        <f t="shared" si="63"/>
        <v/>
      </c>
      <c r="AT87" s="660" t="str">
        <f t="shared" si="64"/>
        <v/>
      </c>
      <c r="AU87" s="671" t="str">
        <f t="shared" si="65"/>
        <v/>
      </c>
      <c r="AV87" s="593" t="str">
        <f t="shared" si="66"/>
        <v/>
      </c>
      <c r="AW87" s="593" t="str">
        <f t="shared" si="67"/>
        <v/>
      </c>
      <c r="AX87" s="593" t="str">
        <f t="shared" si="68"/>
        <v/>
      </c>
      <c r="AY87" s="764" t="str">
        <f t="shared" si="69"/>
        <v/>
      </c>
      <c r="AZ87" s="693" t="str">
        <f t="shared" si="70"/>
        <v/>
      </c>
      <c r="BA87" s="593" t="str">
        <f t="shared" si="71"/>
        <v/>
      </c>
      <c r="BB87" s="593" t="str">
        <f t="shared" si="72"/>
        <v/>
      </c>
      <c r="BC87" s="593" t="str">
        <f t="shared" si="73"/>
        <v/>
      </c>
      <c r="BD87" s="694" t="str">
        <f t="shared" si="74"/>
        <v/>
      </c>
      <c r="BE87" s="558" t="str">
        <f t="shared" si="75"/>
        <v/>
      </c>
      <c r="BF87" s="83"/>
      <c r="BG87" s="92" t="str">
        <f t="shared" si="76"/>
        <v/>
      </c>
      <c r="BH87" s="92" t="str">
        <f t="shared" si="77"/>
        <v/>
      </c>
      <c r="BI87" s="93" t="str">
        <f t="shared" si="78"/>
        <v/>
      </c>
      <c r="BJ87" s="93" t="str" cm="1">
        <f t="array" ref="BJ87">IF($AG87="","",
_xlfn.IFS(
$BE87="Devis 1",
IF(ISBLANK(AR87),"",IFERROR(VALUE(TRIM(SUBSTITUTE(AR87,CHAR(160),""))),0)*IFERROR(VALUE(TRIM(SUBSTITUTE($AG87,CHAR(160),""))),0)),
$BE87="Devis 2",
IF(ISBLANK(AW87),"",IFERROR(VALUE(TRIM(SUBSTITUTE(AW87,CHAR(160),""))),0)*IFERROR(VALUE(TRIM(SUBSTITUTE($AG87,CHAR(160),""))),0)),
$BE87="Devis 3",
IF(ISBLANK(BB87),"",IFERROR(VALUE(TRIM(SUBSTITUTE(BB87,CHAR(160),""))),0)*IFERROR(VALUE(TRIM(SUBSTITUTE($AG87,CHAR(160),""))),0)),
TRUE,0
)
)</f>
        <v/>
      </c>
      <c r="BK87" s="93" t="str" cm="1">
        <f t="array" ref="BK87">IF($AG87="","",
_xlfn.IFS(
$BE87="Devis 1",
IF(ISBLANK(AS87),"",IFERROR(VALUE(TRIM(SUBSTITUTE(AS87,CHAR(160),""))),0)*IFERROR(VALUE(TRIM(SUBSTITUTE($AG87,CHAR(160),""))),0)),
$BE87="Devis 2",
IF(ISBLANK(AX87),"",IFERROR(VALUE(TRIM(SUBSTITUTE(AX87,CHAR(160),""))),0)*IFERROR(VALUE(TRIM(SUBSTITUTE($AG87,CHAR(160),""))),0)),
$BE87="Devis 3",
IF(ISBLANK(BC87),"",IFERROR(VALUE(TRIM(SUBSTITUTE(BC87,CHAR(160),""))),0)*IFERROR(VALUE(TRIM(SUBSTITUTE($AG87,CHAR(160),""))),0)),
TRUE,0
)
)</f>
        <v/>
      </c>
      <c r="BL87" s="93" t="str">
        <f t="shared" si="79"/>
        <v/>
      </c>
      <c r="BM87" s="83"/>
      <c r="BN87" s="43" t="str" cm="1">
        <f t="array" ref="BN87">IF(OR(BL87="",BI87="",BJ87="",BG87=""),"",
    _xlfn.IFS(
        (IFERROR(VALUE(TRIM(SUBSTITUTE(BL87,CHAR(160),""))),0)) &gt; (IFERROR(VALUE(TRIM(SUBSTITUTE(BI87,CHAR(160),""))),0)),
        "KO : Le montant retenu TTC est supérieur au montant raisonnable TTC. Merci de revoir la ligne de dépense ou plafonner son montant.",
        (IFERROR(VALUE(TRIM(SUBSTITUTE(BJ87,CHAR(160),""))),0)) &gt; (IFERROR(VALUE(TRIM(SUBSTITUTE(BG87,CHAR(160),""))),0)),
        "Attention : Le montant retenu HT est supérieur au montant HT raisonnable. Merci de revoir la ligne de dépense, plafonner son montant, ou justifier la reventillation HT / TVA.",
ROUND(IFERROR(VALUE(TRIM(SUBSTITUTE(BH87,CHAR(160),""))),0),2)&gt;
ROUND(IFERROR(VALUE(TRIM(SUBSTITUTE(BK87,CHAR(160),""))),0),2),
"Attention : Le montant TVA retenu est supérieur au montant TVA raisonnable. Merci de revoir la ligne de dépense, plafonner son montant, ou justifier la reventillation HT / TVA.",
ROUND(IFERROR(VALUE(TRIM(SUBSTITUTE(BJ87,CHAR(160),""))),0),2)&gt;
ROUND(IFERROR(VALUE(TRIM(SUBSTITUTE(MIN(P87,U87,Z87),CHAR(160),""))),0),2),
"Attention : Le devis retenu n'est pas le moins cher. Une justification de la part du porteur est nécessaire.",
ROUND(IFERROR(VALUE(TRIM(SUBSTITUTE(BJ87,CHAR(160),""))),0),2)=0,
"Attention : montant présenté entièrement écarté",
        (IFERROR(VALUE(TRIM(SUBSTITUTE(BL87,CHAR(160),""))),0))=0,
        "",
        (IFERROR(VALUE(TRIM(SUBSTITUTE(BI87,CHAR(160),""))),0))=(IFERROR(VALUE(TRIM(SUBSTITUTE(BL87,CHAR(160),""))),0)),
        "OK",
        (IFERROR(VALUE(TRIM(SUBSTITUTE(BI87,CHAR(160),""))),0))&gt;(IFERROR(VALUE(TRIM(SUBSTITUTE(BL87,CHAR(160),""))),0)),
        " OK : Montant instruit inférieur au montant raisonnable.",
        TRUE,
        ""
    )
)</f>
        <v/>
      </c>
      <c r="BO87" s="43" t="str" cm="1">
        <f t="array" ref="BO87">IF(OR(BL87="",AD87="",BJ87="",AB87="",BK87="",AC87=""),"",_xlfn.IFS(
ROUND(IFERROR(VALUE(TRIM(SUBSTITUTE(BL87,CHAR(160),""))),0),2)&gt;
ROUND(IFERROR(VALUE(TRIM(SUBSTITUTE(AD87,CHAR(160),""))),0),2),
"KO : Le montant retenu TTC est supérieur au montant présenté TTC. Merci de revoir la ligne de dépense ou plafonner son montant.",
ROUND(IFERROR(VALUE(TRIM(SUBSTITUTE(BJ87,CHAR(160),""))),0),2)&gt;
ROUND(IFERROR(VALUE(TRIM(SUBSTITUTE(AB87,CHAR(160),""))),0),2),
"Attention : Le montant retenu HT est supérieur au montant HT présenté. Merci de revoir la ligne de dépense, plafonner son montant, ou justifier la reventillation HT / TVA.",
ROUND(IFERROR(VALUE(TRIM(SUBSTITUTE(BK87,CHAR(160),""))),0),2)&gt;
ROUND(IFERROR(VALUE(TRIM(SUBSTITUTE(AC87,CHAR(160),""))),0),2),
"Attention : Le montant TVA retenu est supérieur au montant TVA présenté. Merci de revoir la ligne de dépense, plafonner son montant, ou justifier la reventillation HT / TVA.",
ROUND(IFERROR(VALUE(TRIM(SUBSTITUTE(AD87,CHAR(160),""))),0),2)=0,
"",
ROUND(IFERROR(VALUE(TRIM(SUBSTITUTE(BL87,CHAR(160),""))),0),2)=
ROUND(IFERROR(VALUE(TRIM(SUBSTITUTE(AD87,CHAR(160),""))),0),2),
"OK",
ROUND(IFERROR(VALUE(TRIM(SUBSTITUTE(BL87,CHAR(160),""))),0),2)=0,
"Attention : Montant présenté entièrement rejeté.",
ROUND(IFERROR(VALUE(TRIM(SUBSTITUTE(BL87,CHAR(160),""))),0),2)&lt;
ROUND(IFERROR(VALUE(TRIM(SUBSTITUTE(AD87,CHAR(160),""))),0),2),
"Attention : Montant présenté partiellement rejeté.",
TRUE,""
))</f>
        <v/>
      </c>
      <c r="BP87" s="92" t="str">
        <f t="shared" si="80"/>
        <v/>
      </c>
      <c r="BQ87" s="92" t="str">
        <f t="shared" si="81"/>
        <v/>
      </c>
      <c r="BR87" s="92" t="str">
        <f t="shared" si="82"/>
        <v/>
      </c>
    </row>
    <row r="88" spans="1:70" s="4" customFormat="1" ht="16">
      <c r="A88" s="82">
        <v>80</v>
      </c>
      <c r="B88" s="83"/>
      <c r="C88" s="84"/>
      <c r="D88" s="84"/>
      <c r="E88" s="83"/>
      <c r="F88" s="83"/>
      <c r="G88" s="83"/>
      <c r="H88" s="132"/>
      <c r="I88" s="727"/>
      <c r="J88" s="554"/>
      <c r="K88" s="735"/>
      <c r="L88" s="643"/>
      <c r="M88" s="554"/>
      <c r="N88" s="640"/>
      <c r="O88" s="641"/>
      <c r="P88" s="660" t="str">
        <f t="shared" si="46"/>
        <v/>
      </c>
      <c r="Q88" s="663"/>
      <c r="R88" s="554"/>
      <c r="S88" s="641"/>
      <c r="T88" s="641"/>
      <c r="U88" s="660" t="str">
        <f t="shared" si="47"/>
        <v/>
      </c>
      <c r="V88" s="680"/>
      <c r="W88" s="554"/>
      <c r="X88" s="641"/>
      <c r="Y88" s="641"/>
      <c r="Z88" s="721" t="str">
        <f t="shared" si="48"/>
        <v/>
      </c>
      <c r="AA88" s="87"/>
      <c r="AB88" s="88" t="str" cm="1">
        <f t="array" ref="AB88">IF((_xlfn.IFS(TRIM(SUBSTITUTE(AA88,CHAR(160),""))="Devis 1",IFERROR(VALUE(TRIM(SUBSTITUTE(N88,CHAR(160),""))),0),TRIM(SUBSTITUTE(AA88,CHAR(160),""))="Devis 2",IFERROR(VALUE(TRIM(SUBSTITUTE(S88,CHAR(160),""))),0),TRIM(SUBSTITUTE(AA88,CHAR(160),""))="Devis 3",IFERROR(VALUE(TRIM(SUBSTITUTE(X88,CHAR(160),""))),0),TRUE,0)*IFERROR(VALUE(TRIM(SUBSTITUTE(C88,CHAR(160),""))),0))=0,"",_xlfn.IFS(TRIM(SUBSTITUTE(AA88,CHAR(160),""))="Devis 1",IFERROR(VALUE(TRIM(SUBSTITUTE(N88,CHAR(160),""))),0),TRIM(SUBSTITUTE(AA88,CHAR(160),""))="Devis 2",IFERROR(VALUE(TRIM(SUBSTITUTE(S88,CHAR(160),""))),0),TRIM(SUBSTITUTE(AA88,CHAR(160),""))="Devis 3",IFERROR(VALUE(TRIM(SUBSTITUTE(X88,CHAR(160),""))),0),TRUE,0)*IFERROR(VALUE(TRIM(SUBSTITUTE(C88,CHAR(160),""))),0))</f>
        <v/>
      </c>
      <c r="AC88" s="89" t="str" cm="1">
        <f t="array" ref="AC88">IF(ROUND((_xlfn.IFS(TRIM(SUBSTITUTE(AA88,CHAR(160),""))="Devis 1",IFERROR(VALUE(TRIM(SUBSTITUTE(O88,CHAR(160),""))),0),TRIM(SUBSTITUTE(AA88,CHAR(160),""))="Devis 2",IFERROR(VALUE(TRIM(SUBSTITUTE(T88,CHAR(160),""))),0),TRIM(SUBSTITUTE(AA88,CHAR(160),""))="Devis 3",IFERROR(VALUE(TRIM(SUBSTITUTE(Y88,CHAR(160),""))),0),TRUE,0)*IFERROR(VALUE(TRIM(SUBSTITUTE(C88,CHAR(160),""))),0)),2)=0,IF(AB88&lt;&gt;"",0,""),ROUND((_xlfn.IFS(TRIM(SUBSTITUTE(AA88,CHAR(160),""))="Devis 1",IFERROR(VALUE(TRIM(SUBSTITUTE(O88,CHAR(160),""))),0),TRIM(SUBSTITUTE(AA88,CHAR(160),""))="Devis 2",IFERROR(VALUE(TRIM(SUBSTITUTE(T88,CHAR(160),""))),0),TRIM(SUBSTITUTE(AA88,CHAR(160),""))="Devis 3",IFERROR(VALUE(TRIM(SUBSTITUTE(Y88,CHAR(160),""))),0),TRUE,0)*IFERROR(VALUE(TRIM(SUBSTITUTE(C88,CHAR(160),""))),0)),2))</f>
        <v/>
      </c>
      <c r="AD88" s="90" t="str">
        <f t="shared" si="49"/>
        <v/>
      </c>
      <c r="AE88" s="91"/>
      <c r="AF88" s="148" t="str">
        <f t="shared" si="50"/>
        <v/>
      </c>
      <c r="AG88" s="148" t="str">
        <f t="shared" si="51"/>
        <v/>
      </c>
      <c r="AH88" s="148" t="str">
        <f t="shared" si="52"/>
        <v/>
      </c>
      <c r="AI88" s="148" t="str">
        <f t="shared" si="53"/>
        <v/>
      </c>
      <c r="AJ88" s="148" t="str">
        <f t="shared" si="54"/>
        <v/>
      </c>
      <c r="AK88" s="148" t="str">
        <f t="shared" si="55"/>
        <v/>
      </c>
      <c r="AL88" s="148" t="str">
        <f t="shared" si="56"/>
        <v/>
      </c>
      <c r="AM88" s="148" t="str">
        <f t="shared" si="57"/>
        <v/>
      </c>
      <c r="AN88" s="729" t="str">
        <f t="shared" si="58"/>
        <v/>
      </c>
      <c r="AO88" s="569" t="str">
        <f t="shared" si="59"/>
        <v/>
      </c>
      <c r="AP88" s="564" t="str">
        <f t="shared" si="60"/>
        <v/>
      </c>
      <c r="AQ88" s="555" t="str">
        <f t="shared" si="61"/>
        <v/>
      </c>
      <c r="AR88" s="555" t="str">
        <f t="shared" si="62"/>
        <v/>
      </c>
      <c r="AS88" s="593" t="str">
        <f t="shared" si="63"/>
        <v/>
      </c>
      <c r="AT88" s="660" t="str">
        <f t="shared" si="64"/>
        <v/>
      </c>
      <c r="AU88" s="671" t="str">
        <f t="shared" si="65"/>
        <v/>
      </c>
      <c r="AV88" s="593" t="str">
        <f t="shared" si="66"/>
        <v/>
      </c>
      <c r="AW88" s="593" t="str">
        <f t="shared" si="67"/>
        <v/>
      </c>
      <c r="AX88" s="593" t="str">
        <f t="shared" si="68"/>
        <v/>
      </c>
      <c r="AY88" s="764" t="str">
        <f t="shared" si="69"/>
        <v/>
      </c>
      <c r="AZ88" s="693" t="str">
        <f t="shared" si="70"/>
        <v/>
      </c>
      <c r="BA88" s="593" t="str">
        <f t="shared" si="71"/>
        <v/>
      </c>
      <c r="BB88" s="593" t="str">
        <f t="shared" si="72"/>
        <v/>
      </c>
      <c r="BC88" s="593" t="str">
        <f t="shared" si="73"/>
        <v/>
      </c>
      <c r="BD88" s="694" t="str">
        <f t="shared" si="74"/>
        <v/>
      </c>
      <c r="BE88" s="558" t="str">
        <f t="shared" si="75"/>
        <v/>
      </c>
      <c r="BF88" s="83"/>
      <c r="BG88" s="92" t="str">
        <f t="shared" si="76"/>
        <v/>
      </c>
      <c r="BH88" s="92" t="str">
        <f t="shared" si="77"/>
        <v/>
      </c>
      <c r="BI88" s="93" t="str">
        <f t="shared" si="78"/>
        <v/>
      </c>
      <c r="BJ88" s="93" t="str" cm="1">
        <f t="array" ref="BJ88">IF($AG88="","",
_xlfn.IFS(
$BE88="Devis 1",
IF(ISBLANK(AR88),"",IFERROR(VALUE(TRIM(SUBSTITUTE(AR88,CHAR(160),""))),0)*IFERROR(VALUE(TRIM(SUBSTITUTE($AG88,CHAR(160),""))),0)),
$BE88="Devis 2",
IF(ISBLANK(AW88),"",IFERROR(VALUE(TRIM(SUBSTITUTE(AW88,CHAR(160),""))),0)*IFERROR(VALUE(TRIM(SUBSTITUTE($AG88,CHAR(160),""))),0)),
$BE88="Devis 3",
IF(ISBLANK(BB88),"",IFERROR(VALUE(TRIM(SUBSTITUTE(BB88,CHAR(160),""))),0)*IFERROR(VALUE(TRIM(SUBSTITUTE($AG88,CHAR(160),""))),0)),
TRUE,0
)
)</f>
        <v/>
      </c>
      <c r="BK88" s="93" t="str" cm="1">
        <f t="array" ref="BK88">IF($AG88="","",
_xlfn.IFS(
$BE88="Devis 1",
IF(ISBLANK(AS88),"",IFERROR(VALUE(TRIM(SUBSTITUTE(AS88,CHAR(160),""))),0)*IFERROR(VALUE(TRIM(SUBSTITUTE($AG88,CHAR(160),""))),0)),
$BE88="Devis 2",
IF(ISBLANK(AX88),"",IFERROR(VALUE(TRIM(SUBSTITUTE(AX88,CHAR(160),""))),0)*IFERROR(VALUE(TRIM(SUBSTITUTE($AG88,CHAR(160),""))),0)),
$BE88="Devis 3",
IF(ISBLANK(BC88),"",IFERROR(VALUE(TRIM(SUBSTITUTE(BC88,CHAR(160),""))),0)*IFERROR(VALUE(TRIM(SUBSTITUTE($AG88,CHAR(160),""))),0)),
TRUE,0
)
)</f>
        <v/>
      </c>
      <c r="BL88" s="93" t="str">
        <f t="shared" si="79"/>
        <v/>
      </c>
      <c r="BM88" s="83"/>
      <c r="BN88" s="43" t="str" cm="1">
        <f t="array" ref="BN88">IF(OR(BL88="",BI88="",BJ88="",BG88=""),"",
    _xlfn.IFS(
        (IFERROR(VALUE(TRIM(SUBSTITUTE(BL88,CHAR(160),""))),0)) &gt; (IFERROR(VALUE(TRIM(SUBSTITUTE(BI88,CHAR(160),""))),0)),
        "KO : Le montant retenu TTC est supérieur au montant raisonnable TTC. Merci de revoir la ligne de dépense ou plafonner son montant.",
        (IFERROR(VALUE(TRIM(SUBSTITUTE(BJ88,CHAR(160),""))),0)) &gt; (IFERROR(VALUE(TRIM(SUBSTITUTE(BG88,CHAR(160),""))),0)),
        "Attention : Le montant retenu HT est supérieur au montant HT raisonnable. Merci de revoir la ligne de dépense, plafonner son montant, ou justifier la reventillation HT / TVA.",
ROUND(IFERROR(VALUE(TRIM(SUBSTITUTE(BH88,CHAR(160),""))),0),2)&gt;
ROUND(IFERROR(VALUE(TRIM(SUBSTITUTE(BK88,CHAR(160),""))),0),2),
"Attention : Le montant TVA retenu est supérieur au montant TVA raisonnable. Merci de revoir la ligne de dépense, plafonner son montant, ou justifier la reventillation HT / TVA.",
ROUND(IFERROR(VALUE(TRIM(SUBSTITUTE(BJ88,CHAR(160),""))),0),2)&gt;
ROUND(IFERROR(VALUE(TRIM(SUBSTITUTE(MIN(P88,U88,Z88),CHAR(160),""))),0),2),
"Attention : Le devis retenu n'est pas le moins cher. Une justification de la part du porteur est nécessaire.",
ROUND(IFERROR(VALUE(TRIM(SUBSTITUTE(BJ88,CHAR(160),""))),0),2)=0,
"Attention : montant présenté entièrement écarté",
        (IFERROR(VALUE(TRIM(SUBSTITUTE(BL88,CHAR(160),""))),0))=0,
        "",
        (IFERROR(VALUE(TRIM(SUBSTITUTE(BI88,CHAR(160),""))),0))=(IFERROR(VALUE(TRIM(SUBSTITUTE(BL88,CHAR(160),""))),0)),
        "OK",
        (IFERROR(VALUE(TRIM(SUBSTITUTE(BI88,CHAR(160),""))),0))&gt;(IFERROR(VALUE(TRIM(SUBSTITUTE(BL88,CHAR(160),""))),0)),
        " OK : Montant instruit inférieur au montant raisonnable.",
        TRUE,
        ""
    )
)</f>
        <v/>
      </c>
      <c r="BO88" s="43" t="str" cm="1">
        <f t="array" ref="BO88">IF(OR(BL88="",AD88="",BJ88="",AB88="",BK88="",AC88=""),"",_xlfn.IFS(
ROUND(IFERROR(VALUE(TRIM(SUBSTITUTE(BL88,CHAR(160),""))),0),2)&gt;
ROUND(IFERROR(VALUE(TRIM(SUBSTITUTE(AD88,CHAR(160),""))),0),2),
"KO : Le montant retenu TTC est supérieur au montant présenté TTC. Merci de revoir la ligne de dépense ou plafonner son montant.",
ROUND(IFERROR(VALUE(TRIM(SUBSTITUTE(BJ88,CHAR(160),""))),0),2)&gt;
ROUND(IFERROR(VALUE(TRIM(SUBSTITUTE(AB88,CHAR(160),""))),0),2),
"Attention : Le montant retenu HT est supérieur au montant HT présenté. Merci de revoir la ligne de dépense, plafonner son montant, ou justifier la reventillation HT / TVA.",
ROUND(IFERROR(VALUE(TRIM(SUBSTITUTE(BK88,CHAR(160),""))),0),2)&gt;
ROUND(IFERROR(VALUE(TRIM(SUBSTITUTE(AC88,CHAR(160),""))),0),2),
"Attention : Le montant TVA retenu est supérieur au montant TVA présenté. Merci de revoir la ligne de dépense, plafonner son montant, ou justifier la reventillation HT / TVA.",
ROUND(IFERROR(VALUE(TRIM(SUBSTITUTE(AD88,CHAR(160),""))),0),2)=0,
"",
ROUND(IFERROR(VALUE(TRIM(SUBSTITUTE(BL88,CHAR(160),""))),0),2)=
ROUND(IFERROR(VALUE(TRIM(SUBSTITUTE(AD88,CHAR(160),""))),0),2),
"OK",
ROUND(IFERROR(VALUE(TRIM(SUBSTITUTE(BL88,CHAR(160),""))),0),2)=0,
"Attention : Montant présenté entièrement rejeté.",
ROUND(IFERROR(VALUE(TRIM(SUBSTITUTE(BL88,CHAR(160),""))),0),2)&lt;
ROUND(IFERROR(VALUE(TRIM(SUBSTITUTE(AD88,CHAR(160),""))),0),2),
"Attention : Montant présenté partiellement rejeté.",
TRUE,""
))</f>
        <v/>
      </c>
      <c r="BP88" s="92" t="str">
        <f t="shared" si="80"/>
        <v/>
      </c>
      <c r="BQ88" s="92" t="str">
        <f t="shared" si="81"/>
        <v/>
      </c>
      <c r="BR88" s="92" t="str">
        <f t="shared" si="82"/>
        <v/>
      </c>
    </row>
    <row r="89" spans="1:70" s="4" customFormat="1" ht="16">
      <c r="A89" s="82">
        <v>81</v>
      </c>
      <c r="B89" s="83"/>
      <c r="C89" s="84"/>
      <c r="D89" s="84"/>
      <c r="E89" s="83"/>
      <c r="F89" s="83"/>
      <c r="G89" s="83"/>
      <c r="H89" s="132"/>
      <c r="I89" s="727"/>
      <c r="J89" s="554"/>
      <c r="K89" s="735"/>
      <c r="L89" s="643"/>
      <c r="M89" s="554"/>
      <c r="N89" s="640"/>
      <c r="O89" s="641"/>
      <c r="P89" s="660" t="str">
        <f t="shared" si="46"/>
        <v/>
      </c>
      <c r="Q89" s="663"/>
      <c r="R89" s="554"/>
      <c r="S89" s="641"/>
      <c r="T89" s="641"/>
      <c r="U89" s="660" t="str">
        <f t="shared" si="47"/>
        <v/>
      </c>
      <c r="V89" s="680"/>
      <c r="W89" s="554"/>
      <c r="X89" s="641"/>
      <c r="Y89" s="641"/>
      <c r="Z89" s="721" t="str">
        <f t="shared" si="48"/>
        <v/>
      </c>
      <c r="AA89" s="87"/>
      <c r="AB89" s="88" t="str" cm="1">
        <f t="array" ref="AB89">IF((_xlfn.IFS(TRIM(SUBSTITUTE(AA89,CHAR(160),""))="Devis 1",IFERROR(VALUE(TRIM(SUBSTITUTE(N89,CHAR(160),""))),0),TRIM(SUBSTITUTE(AA89,CHAR(160),""))="Devis 2",IFERROR(VALUE(TRIM(SUBSTITUTE(S89,CHAR(160),""))),0),TRIM(SUBSTITUTE(AA89,CHAR(160),""))="Devis 3",IFERROR(VALUE(TRIM(SUBSTITUTE(X89,CHAR(160),""))),0),TRUE,0)*IFERROR(VALUE(TRIM(SUBSTITUTE(C89,CHAR(160),""))),0))=0,"",_xlfn.IFS(TRIM(SUBSTITUTE(AA89,CHAR(160),""))="Devis 1",IFERROR(VALUE(TRIM(SUBSTITUTE(N89,CHAR(160),""))),0),TRIM(SUBSTITUTE(AA89,CHAR(160),""))="Devis 2",IFERROR(VALUE(TRIM(SUBSTITUTE(S89,CHAR(160),""))),0),TRIM(SUBSTITUTE(AA89,CHAR(160),""))="Devis 3",IFERROR(VALUE(TRIM(SUBSTITUTE(X89,CHAR(160),""))),0),TRUE,0)*IFERROR(VALUE(TRIM(SUBSTITUTE(C89,CHAR(160),""))),0))</f>
        <v/>
      </c>
      <c r="AC89" s="89" t="str" cm="1">
        <f t="array" ref="AC89">IF(ROUND((_xlfn.IFS(TRIM(SUBSTITUTE(AA89,CHAR(160),""))="Devis 1",IFERROR(VALUE(TRIM(SUBSTITUTE(O89,CHAR(160),""))),0),TRIM(SUBSTITUTE(AA89,CHAR(160),""))="Devis 2",IFERROR(VALUE(TRIM(SUBSTITUTE(T89,CHAR(160),""))),0),TRIM(SUBSTITUTE(AA89,CHAR(160),""))="Devis 3",IFERROR(VALUE(TRIM(SUBSTITUTE(Y89,CHAR(160),""))),0),TRUE,0)*IFERROR(VALUE(TRIM(SUBSTITUTE(C89,CHAR(160),""))),0)),2)=0,IF(AB89&lt;&gt;"",0,""),ROUND((_xlfn.IFS(TRIM(SUBSTITUTE(AA89,CHAR(160),""))="Devis 1",IFERROR(VALUE(TRIM(SUBSTITUTE(O89,CHAR(160),""))),0),TRIM(SUBSTITUTE(AA89,CHAR(160),""))="Devis 2",IFERROR(VALUE(TRIM(SUBSTITUTE(T89,CHAR(160),""))),0),TRIM(SUBSTITUTE(AA89,CHAR(160),""))="Devis 3",IFERROR(VALUE(TRIM(SUBSTITUTE(Y89,CHAR(160),""))),0),TRUE,0)*IFERROR(VALUE(TRIM(SUBSTITUTE(C89,CHAR(160),""))),0)),2))</f>
        <v/>
      </c>
      <c r="AD89" s="90" t="str">
        <f t="shared" si="49"/>
        <v/>
      </c>
      <c r="AE89" s="91"/>
      <c r="AF89" s="148" t="str">
        <f t="shared" si="50"/>
        <v/>
      </c>
      <c r="AG89" s="148" t="str">
        <f t="shared" si="51"/>
        <v/>
      </c>
      <c r="AH89" s="148" t="str">
        <f t="shared" si="52"/>
        <v/>
      </c>
      <c r="AI89" s="148" t="str">
        <f t="shared" si="53"/>
        <v/>
      </c>
      <c r="AJ89" s="148" t="str">
        <f t="shared" si="54"/>
        <v/>
      </c>
      <c r="AK89" s="148" t="str">
        <f t="shared" si="55"/>
        <v/>
      </c>
      <c r="AL89" s="148" t="str">
        <f t="shared" si="56"/>
        <v/>
      </c>
      <c r="AM89" s="148" t="str">
        <f t="shared" si="57"/>
        <v/>
      </c>
      <c r="AN89" s="729" t="str">
        <f t="shared" si="58"/>
        <v/>
      </c>
      <c r="AO89" s="569" t="str">
        <f t="shared" si="59"/>
        <v/>
      </c>
      <c r="AP89" s="564" t="str">
        <f t="shared" si="60"/>
        <v/>
      </c>
      <c r="AQ89" s="555" t="str">
        <f t="shared" si="61"/>
        <v/>
      </c>
      <c r="AR89" s="555" t="str">
        <f t="shared" si="62"/>
        <v/>
      </c>
      <c r="AS89" s="593" t="str">
        <f t="shared" si="63"/>
        <v/>
      </c>
      <c r="AT89" s="660" t="str">
        <f t="shared" si="64"/>
        <v/>
      </c>
      <c r="AU89" s="671" t="str">
        <f t="shared" si="65"/>
        <v/>
      </c>
      <c r="AV89" s="593" t="str">
        <f t="shared" si="66"/>
        <v/>
      </c>
      <c r="AW89" s="593" t="str">
        <f t="shared" si="67"/>
        <v/>
      </c>
      <c r="AX89" s="593" t="str">
        <f t="shared" si="68"/>
        <v/>
      </c>
      <c r="AY89" s="764" t="str">
        <f t="shared" si="69"/>
        <v/>
      </c>
      <c r="AZ89" s="693" t="str">
        <f t="shared" si="70"/>
        <v/>
      </c>
      <c r="BA89" s="593" t="str">
        <f t="shared" si="71"/>
        <v/>
      </c>
      <c r="BB89" s="593" t="str">
        <f t="shared" si="72"/>
        <v/>
      </c>
      <c r="BC89" s="593" t="str">
        <f t="shared" si="73"/>
        <v/>
      </c>
      <c r="BD89" s="694" t="str">
        <f t="shared" si="74"/>
        <v/>
      </c>
      <c r="BE89" s="558" t="str">
        <f t="shared" si="75"/>
        <v/>
      </c>
      <c r="BF89" s="83"/>
      <c r="BG89" s="92" t="str">
        <f t="shared" si="76"/>
        <v/>
      </c>
      <c r="BH89" s="92" t="str">
        <f t="shared" si="77"/>
        <v/>
      </c>
      <c r="BI89" s="93" t="str">
        <f t="shared" si="78"/>
        <v/>
      </c>
      <c r="BJ89" s="93" t="str" cm="1">
        <f t="array" ref="BJ89">IF($AG89="","",
_xlfn.IFS(
$BE89="Devis 1",
IF(ISBLANK(AR89),"",IFERROR(VALUE(TRIM(SUBSTITUTE(AR89,CHAR(160),""))),0)*IFERROR(VALUE(TRIM(SUBSTITUTE($AG89,CHAR(160),""))),0)),
$BE89="Devis 2",
IF(ISBLANK(AW89),"",IFERROR(VALUE(TRIM(SUBSTITUTE(AW89,CHAR(160),""))),0)*IFERROR(VALUE(TRIM(SUBSTITUTE($AG89,CHAR(160),""))),0)),
$BE89="Devis 3",
IF(ISBLANK(BB89),"",IFERROR(VALUE(TRIM(SUBSTITUTE(BB89,CHAR(160),""))),0)*IFERROR(VALUE(TRIM(SUBSTITUTE($AG89,CHAR(160),""))),0)),
TRUE,0
)
)</f>
        <v/>
      </c>
      <c r="BK89" s="93" t="str" cm="1">
        <f t="array" ref="BK89">IF($AG89="","",
_xlfn.IFS(
$BE89="Devis 1",
IF(ISBLANK(AS89),"",IFERROR(VALUE(TRIM(SUBSTITUTE(AS89,CHAR(160),""))),0)*IFERROR(VALUE(TRIM(SUBSTITUTE($AG89,CHAR(160),""))),0)),
$BE89="Devis 2",
IF(ISBLANK(AX89),"",IFERROR(VALUE(TRIM(SUBSTITUTE(AX89,CHAR(160),""))),0)*IFERROR(VALUE(TRIM(SUBSTITUTE($AG89,CHAR(160),""))),0)),
$BE89="Devis 3",
IF(ISBLANK(BC89),"",IFERROR(VALUE(TRIM(SUBSTITUTE(BC89,CHAR(160),""))),0)*IFERROR(VALUE(TRIM(SUBSTITUTE($AG89,CHAR(160),""))),0)),
TRUE,0
)
)</f>
        <v/>
      </c>
      <c r="BL89" s="93" t="str">
        <f t="shared" si="79"/>
        <v/>
      </c>
      <c r="BM89" s="83"/>
      <c r="BN89" s="43" t="str" cm="1">
        <f t="array" ref="BN89">IF(OR(BL89="",BI89="",BJ89="",BG89=""),"",
    _xlfn.IFS(
        (IFERROR(VALUE(TRIM(SUBSTITUTE(BL89,CHAR(160),""))),0)) &gt; (IFERROR(VALUE(TRIM(SUBSTITUTE(BI89,CHAR(160),""))),0)),
        "KO : Le montant retenu TTC est supérieur au montant raisonnable TTC. Merci de revoir la ligne de dépense ou plafonner son montant.",
        (IFERROR(VALUE(TRIM(SUBSTITUTE(BJ89,CHAR(160),""))),0)) &gt; (IFERROR(VALUE(TRIM(SUBSTITUTE(BG89,CHAR(160),""))),0)),
        "Attention : Le montant retenu HT est supérieur au montant HT raisonnable. Merci de revoir la ligne de dépense, plafonner son montant, ou justifier la reventillation HT / TVA.",
ROUND(IFERROR(VALUE(TRIM(SUBSTITUTE(BH89,CHAR(160),""))),0),2)&gt;
ROUND(IFERROR(VALUE(TRIM(SUBSTITUTE(BK89,CHAR(160),""))),0),2),
"Attention : Le montant TVA retenu est supérieur au montant TVA raisonnable. Merci de revoir la ligne de dépense, plafonner son montant, ou justifier la reventillation HT / TVA.",
ROUND(IFERROR(VALUE(TRIM(SUBSTITUTE(BJ89,CHAR(160),""))),0),2)&gt;
ROUND(IFERROR(VALUE(TRIM(SUBSTITUTE(MIN(P89,U89,Z89),CHAR(160),""))),0),2),
"Attention : Le devis retenu n'est pas le moins cher. Une justification de la part du porteur est nécessaire.",
ROUND(IFERROR(VALUE(TRIM(SUBSTITUTE(BJ89,CHAR(160),""))),0),2)=0,
"Attention : montant présenté entièrement écarté",
        (IFERROR(VALUE(TRIM(SUBSTITUTE(BL89,CHAR(160),""))),0))=0,
        "",
        (IFERROR(VALUE(TRIM(SUBSTITUTE(BI89,CHAR(160),""))),0))=(IFERROR(VALUE(TRIM(SUBSTITUTE(BL89,CHAR(160),""))),0)),
        "OK",
        (IFERROR(VALUE(TRIM(SUBSTITUTE(BI89,CHAR(160),""))),0))&gt;(IFERROR(VALUE(TRIM(SUBSTITUTE(BL89,CHAR(160),""))),0)),
        " OK : Montant instruit inférieur au montant raisonnable.",
        TRUE,
        ""
    )
)</f>
        <v/>
      </c>
      <c r="BO89" s="43" t="str" cm="1">
        <f t="array" ref="BO89">IF(OR(BL89="",AD89="",BJ89="",AB89="",BK89="",AC89=""),"",_xlfn.IFS(
ROUND(IFERROR(VALUE(TRIM(SUBSTITUTE(BL89,CHAR(160),""))),0),2)&gt;
ROUND(IFERROR(VALUE(TRIM(SUBSTITUTE(AD89,CHAR(160),""))),0),2),
"KO : Le montant retenu TTC est supérieur au montant présenté TTC. Merci de revoir la ligne de dépense ou plafonner son montant.",
ROUND(IFERROR(VALUE(TRIM(SUBSTITUTE(BJ89,CHAR(160),""))),0),2)&gt;
ROUND(IFERROR(VALUE(TRIM(SUBSTITUTE(AB89,CHAR(160),""))),0),2),
"Attention : Le montant retenu HT est supérieur au montant HT présenté. Merci de revoir la ligne de dépense, plafonner son montant, ou justifier la reventillation HT / TVA.",
ROUND(IFERROR(VALUE(TRIM(SUBSTITUTE(BK89,CHAR(160),""))),0),2)&gt;
ROUND(IFERROR(VALUE(TRIM(SUBSTITUTE(AC89,CHAR(160),""))),0),2),
"Attention : Le montant TVA retenu est supérieur au montant TVA présenté. Merci de revoir la ligne de dépense, plafonner son montant, ou justifier la reventillation HT / TVA.",
ROUND(IFERROR(VALUE(TRIM(SUBSTITUTE(AD89,CHAR(160),""))),0),2)=0,
"",
ROUND(IFERROR(VALUE(TRIM(SUBSTITUTE(BL89,CHAR(160),""))),0),2)=
ROUND(IFERROR(VALUE(TRIM(SUBSTITUTE(AD89,CHAR(160),""))),0),2),
"OK",
ROUND(IFERROR(VALUE(TRIM(SUBSTITUTE(BL89,CHAR(160),""))),0),2)=0,
"Attention : Montant présenté entièrement rejeté.",
ROUND(IFERROR(VALUE(TRIM(SUBSTITUTE(BL89,CHAR(160),""))),0),2)&lt;
ROUND(IFERROR(VALUE(TRIM(SUBSTITUTE(AD89,CHAR(160),""))),0),2),
"Attention : Montant présenté partiellement rejeté.",
TRUE,""
))</f>
        <v/>
      </c>
      <c r="BP89" s="92" t="str">
        <f t="shared" si="80"/>
        <v/>
      </c>
      <c r="BQ89" s="92" t="str">
        <f t="shared" si="81"/>
        <v/>
      </c>
      <c r="BR89" s="92" t="str">
        <f t="shared" si="82"/>
        <v/>
      </c>
    </row>
    <row r="90" spans="1:70" s="4" customFormat="1" ht="16">
      <c r="A90" s="82">
        <v>82</v>
      </c>
      <c r="B90" s="83"/>
      <c r="C90" s="84"/>
      <c r="D90" s="84"/>
      <c r="E90" s="83"/>
      <c r="F90" s="83"/>
      <c r="G90" s="83"/>
      <c r="H90" s="132"/>
      <c r="I90" s="727"/>
      <c r="J90" s="554"/>
      <c r="K90" s="735"/>
      <c r="L90" s="643"/>
      <c r="M90" s="554"/>
      <c r="N90" s="640"/>
      <c r="O90" s="641"/>
      <c r="P90" s="660" t="str">
        <f t="shared" si="46"/>
        <v/>
      </c>
      <c r="Q90" s="663"/>
      <c r="R90" s="554"/>
      <c r="S90" s="641"/>
      <c r="T90" s="641"/>
      <c r="U90" s="660" t="str">
        <f t="shared" si="47"/>
        <v/>
      </c>
      <c r="V90" s="680"/>
      <c r="W90" s="554"/>
      <c r="X90" s="641"/>
      <c r="Y90" s="641"/>
      <c r="Z90" s="721" t="str">
        <f t="shared" si="48"/>
        <v/>
      </c>
      <c r="AA90" s="87"/>
      <c r="AB90" s="88" t="str" cm="1">
        <f t="array" ref="AB90">IF((_xlfn.IFS(TRIM(SUBSTITUTE(AA90,CHAR(160),""))="Devis 1",IFERROR(VALUE(TRIM(SUBSTITUTE(N90,CHAR(160),""))),0),TRIM(SUBSTITUTE(AA90,CHAR(160),""))="Devis 2",IFERROR(VALUE(TRIM(SUBSTITUTE(S90,CHAR(160),""))),0),TRIM(SUBSTITUTE(AA90,CHAR(160),""))="Devis 3",IFERROR(VALUE(TRIM(SUBSTITUTE(X90,CHAR(160),""))),0),TRUE,0)*IFERROR(VALUE(TRIM(SUBSTITUTE(C90,CHAR(160),""))),0))=0,"",_xlfn.IFS(TRIM(SUBSTITUTE(AA90,CHAR(160),""))="Devis 1",IFERROR(VALUE(TRIM(SUBSTITUTE(N90,CHAR(160),""))),0),TRIM(SUBSTITUTE(AA90,CHAR(160),""))="Devis 2",IFERROR(VALUE(TRIM(SUBSTITUTE(S90,CHAR(160),""))),0),TRIM(SUBSTITUTE(AA90,CHAR(160),""))="Devis 3",IFERROR(VALUE(TRIM(SUBSTITUTE(X90,CHAR(160),""))),0),TRUE,0)*IFERROR(VALUE(TRIM(SUBSTITUTE(C90,CHAR(160),""))),0))</f>
        <v/>
      </c>
      <c r="AC90" s="89" t="str" cm="1">
        <f t="array" ref="AC90">IF(ROUND((_xlfn.IFS(TRIM(SUBSTITUTE(AA90,CHAR(160),""))="Devis 1",IFERROR(VALUE(TRIM(SUBSTITUTE(O90,CHAR(160),""))),0),TRIM(SUBSTITUTE(AA90,CHAR(160),""))="Devis 2",IFERROR(VALUE(TRIM(SUBSTITUTE(T90,CHAR(160),""))),0),TRIM(SUBSTITUTE(AA90,CHAR(160),""))="Devis 3",IFERROR(VALUE(TRIM(SUBSTITUTE(Y90,CHAR(160),""))),0),TRUE,0)*IFERROR(VALUE(TRIM(SUBSTITUTE(C90,CHAR(160),""))),0)),2)=0,IF(AB90&lt;&gt;"",0,""),ROUND((_xlfn.IFS(TRIM(SUBSTITUTE(AA90,CHAR(160),""))="Devis 1",IFERROR(VALUE(TRIM(SUBSTITUTE(O90,CHAR(160),""))),0),TRIM(SUBSTITUTE(AA90,CHAR(160),""))="Devis 2",IFERROR(VALUE(TRIM(SUBSTITUTE(T90,CHAR(160),""))),0),TRIM(SUBSTITUTE(AA90,CHAR(160),""))="Devis 3",IFERROR(VALUE(TRIM(SUBSTITUTE(Y90,CHAR(160),""))),0),TRUE,0)*IFERROR(VALUE(TRIM(SUBSTITUTE(C90,CHAR(160),""))),0)),2))</f>
        <v/>
      </c>
      <c r="AD90" s="90" t="str">
        <f t="shared" si="49"/>
        <v/>
      </c>
      <c r="AE90" s="91"/>
      <c r="AF90" s="148" t="str">
        <f t="shared" si="50"/>
        <v/>
      </c>
      <c r="AG90" s="148" t="str">
        <f t="shared" si="51"/>
        <v/>
      </c>
      <c r="AH90" s="148" t="str">
        <f t="shared" si="52"/>
        <v/>
      </c>
      <c r="AI90" s="148" t="str">
        <f t="shared" si="53"/>
        <v/>
      </c>
      <c r="AJ90" s="148" t="str">
        <f t="shared" si="54"/>
        <v/>
      </c>
      <c r="AK90" s="148" t="str">
        <f t="shared" si="55"/>
        <v/>
      </c>
      <c r="AL90" s="148" t="str">
        <f t="shared" si="56"/>
        <v/>
      </c>
      <c r="AM90" s="148" t="str">
        <f t="shared" si="57"/>
        <v/>
      </c>
      <c r="AN90" s="729" t="str">
        <f t="shared" si="58"/>
        <v/>
      </c>
      <c r="AO90" s="569" t="str">
        <f t="shared" si="59"/>
        <v/>
      </c>
      <c r="AP90" s="564" t="str">
        <f t="shared" si="60"/>
        <v/>
      </c>
      <c r="AQ90" s="555" t="str">
        <f t="shared" si="61"/>
        <v/>
      </c>
      <c r="AR90" s="555" t="str">
        <f t="shared" si="62"/>
        <v/>
      </c>
      <c r="AS90" s="593" t="str">
        <f t="shared" si="63"/>
        <v/>
      </c>
      <c r="AT90" s="660" t="str">
        <f t="shared" si="64"/>
        <v/>
      </c>
      <c r="AU90" s="671" t="str">
        <f t="shared" si="65"/>
        <v/>
      </c>
      <c r="AV90" s="593" t="str">
        <f t="shared" si="66"/>
        <v/>
      </c>
      <c r="AW90" s="593" t="str">
        <f t="shared" si="67"/>
        <v/>
      </c>
      <c r="AX90" s="593" t="str">
        <f t="shared" si="68"/>
        <v/>
      </c>
      <c r="AY90" s="764" t="str">
        <f t="shared" si="69"/>
        <v/>
      </c>
      <c r="AZ90" s="693" t="str">
        <f t="shared" si="70"/>
        <v/>
      </c>
      <c r="BA90" s="593" t="str">
        <f t="shared" si="71"/>
        <v/>
      </c>
      <c r="BB90" s="593" t="str">
        <f t="shared" si="72"/>
        <v/>
      </c>
      <c r="BC90" s="593" t="str">
        <f t="shared" si="73"/>
        <v/>
      </c>
      <c r="BD90" s="694" t="str">
        <f t="shared" si="74"/>
        <v/>
      </c>
      <c r="BE90" s="558" t="str">
        <f t="shared" si="75"/>
        <v/>
      </c>
      <c r="BF90" s="83"/>
      <c r="BG90" s="92" t="str">
        <f t="shared" si="76"/>
        <v/>
      </c>
      <c r="BH90" s="92" t="str">
        <f t="shared" si="77"/>
        <v/>
      </c>
      <c r="BI90" s="93" t="str">
        <f t="shared" si="78"/>
        <v/>
      </c>
      <c r="BJ90" s="93" t="str" cm="1">
        <f t="array" ref="BJ90">IF($AG90="","",
_xlfn.IFS(
$BE90="Devis 1",
IF(ISBLANK(AR90),"",IFERROR(VALUE(TRIM(SUBSTITUTE(AR90,CHAR(160),""))),0)*IFERROR(VALUE(TRIM(SUBSTITUTE($AG90,CHAR(160),""))),0)),
$BE90="Devis 2",
IF(ISBLANK(AW90),"",IFERROR(VALUE(TRIM(SUBSTITUTE(AW90,CHAR(160),""))),0)*IFERROR(VALUE(TRIM(SUBSTITUTE($AG90,CHAR(160),""))),0)),
$BE90="Devis 3",
IF(ISBLANK(BB90),"",IFERROR(VALUE(TRIM(SUBSTITUTE(BB90,CHAR(160),""))),0)*IFERROR(VALUE(TRIM(SUBSTITUTE($AG90,CHAR(160),""))),0)),
TRUE,0
)
)</f>
        <v/>
      </c>
      <c r="BK90" s="93" t="str" cm="1">
        <f t="array" ref="BK90">IF($AG90="","",
_xlfn.IFS(
$BE90="Devis 1",
IF(ISBLANK(AS90),"",IFERROR(VALUE(TRIM(SUBSTITUTE(AS90,CHAR(160),""))),0)*IFERROR(VALUE(TRIM(SUBSTITUTE($AG90,CHAR(160),""))),0)),
$BE90="Devis 2",
IF(ISBLANK(AX90),"",IFERROR(VALUE(TRIM(SUBSTITUTE(AX90,CHAR(160),""))),0)*IFERROR(VALUE(TRIM(SUBSTITUTE($AG90,CHAR(160),""))),0)),
$BE90="Devis 3",
IF(ISBLANK(BC90),"",IFERROR(VALUE(TRIM(SUBSTITUTE(BC90,CHAR(160),""))),0)*IFERROR(VALUE(TRIM(SUBSTITUTE($AG90,CHAR(160),""))),0)),
TRUE,0
)
)</f>
        <v/>
      </c>
      <c r="BL90" s="93" t="str">
        <f t="shared" si="79"/>
        <v/>
      </c>
      <c r="BM90" s="83"/>
      <c r="BN90" s="43" t="str" cm="1">
        <f t="array" ref="BN90">IF(OR(BL90="",BI90="",BJ90="",BG90=""),"",
    _xlfn.IFS(
        (IFERROR(VALUE(TRIM(SUBSTITUTE(BL90,CHAR(160),""))),0)) &gt; (IFERROR(VALUE(TRIM(SUBSTITUTE(BI90,CHAR(160),""))),0)),
        "KO : Le montant retenu TTC est supérieur au montant raisonnable TTC. Merci de revoir la ligne de dépense ou plafonner son montant.",
        (IFERROR(VALUE(TRIM(SUBSTITUTE(BJ90,CHAR(160),""))),0)) &gt; (IFERROR(VALUE(TRIM(SUBSTITUTE(BG90,CHAR(160),""))),0)),
        "Attention : Le montant retenu HT est supérieur au montant HT raisonnable. Merci de revoir la ligne de dépense, plafonner son montant, ou justifier la reventillation HT / TVA.",
ROUND(IFERROR(VALUE(TRIM(SUBSTITUTE(BH90,CHAR(160),""))),0),2)&gt;
ROUND(IFERROR(VALUE(TRIM(SUBSTITUTE(BK90,CHAR(160),""))),0),2),
"Attention : Le montant TVA retenu est supérieur au montant TVA raisonnable. Merci de revoir la ligne de dépense, plafonner son montant, ou justifier la reventillation HT / TVA.",
ROUND(IFERROR(VALUE(TRIM(SUBSTITUTE(BJ90,CHAR(160),""))),0),2)&gt;
ROUND(IFERROR(VALUE(TRIM(SUBSTITUTE(MIN(P90,U90,Z90),CHAR(160),""))),0),2),
"Attention : Le devis retenu n'est pas le moins cher. Une justification de la part du porteur est nécessaire.",
ROUND(IFERROR(VALUE(TRIM(SUBSTITUTE(BJ90,CHAR(160),""))),0),2)=0,
"Attention : montant présenté entièrement écarté",
        (IFERROR(VALUE(TRIM(SUBSTITUTE(BL90,CHAR(160),""))),0))=0,
        "",
        (IFERROR(VALUE(TRIM(SUBSTITUTE(BI90,CHAR(160),""))),0))=(IFERROR(VALUE(TRIM(SUBSTITUTE(BL90,CHAR(160),""))),0)),
        "OK",
        (IFERROR(VALUE(TRIM(SUBSTITUTE(BI90,CHAR(160),""))),0))&gt;(IFERROR(VALUE(TRIM(SUBSTITUTE(BL90,CHAR(160),""))),0)),
        " OK : Montant instruit inférieur au montant raisonnable.",
        TRUE,
        ""
    )
)</f>
        <v/>
      </c>
      <c r="BO90" s="43" t="str" cm="1">
        <f t="array" ref="BO90">IF(OR(BL90="",AD90="",BJ90="",AB90="",BK90="",AC90=""),"",_xlfn.IFS(
ROUND(IFERROR(VALUE(TRIM(SUBSTITUTE(BL90,CHAR(160),""))),0),2)&gt;
ROUND(IFERROR(VALUE(TRIM(SUBSTITUTE(AD90,CHAR(160),""))),0),2),
"KO : Le montant retenu TTC est supérieur au montant présenté TTC. Merci de revoir la ligne de dépense ou plafonner son montant.",
ROUND(IFERROR(VALUE(TRIM(SUBSTITUTE(BJ90,CHAR(160),""))),0),2)&gt;
ROUND(IFERROR(VALUE(TRIM(SUBSTITUTE(AB90,CHAR(160),""))),0),2),
"Attention : Le montant retenu HT est supérieur au montant HT présenté. Merci de revoir la ligne de dépense, plafonner son montant, ou justifier la reventillation HT / TVA.",
ROUND(IFERROR(VALUE(TRIM(SUBSTITUTE(BK90,CHAR(160),""))),0),2)&gt;
ROUND(IFERROR(VALUE(TRIM(SUBSTITUTE(AC90,CHAR(160),""))),0),2),
"Attention : Le montant TVA retenu est supérieur au montant TVA présenté. Merci de revoir la ligne de dépense, plafonner son montant, ou justifier la reventillation HT / TVA.",
ROUND(IFERROR(VALUE(TRIM(SUBSTITUTE(AD90,CHAR(160),""))),0),2)=0,
"",
ROUND(IFERROR(VALUE(TRIM(SUBSTITUTE(BL90,CHAR(160),""))),0),2)=
ROUND(IFERROR(VALUE(TRIM(SUBSTITUTE(AD90,CHAR(160),""))),0),2),
"OK",
ROUND(IFERROR(VALUE(TRIM(SUBSTITUTE(BL90,CHAR(160),""))),0),2)=0,
"Attention : Montant présenté entièrement rejeté.",
ROUND(IFERROR(VALUE(TRIM(SUBSTITUTE(BL90,CHAR(160),""))),0),2)&lt;
ROUND(IFERROR(VALUE(TRIM(SUBSTITUTE(AD90,CHAR(160),""))),0),2),
"Attention : Montant présenté partiellement rejeté.",
TRUE,""
))</f>
        <v/>
      </c>
      <c r="BP90" s="92" t="str">
        <f t="shared" si="80"/>
        <v/>
      </c>
      <c r="BQ90" s="92" t="str">
        <f t="shared" si="81"/>
        <v/>
      </c>
      <c r="BR90" s="92" t="str">
        <f t="shared" si="82"/>
        <v/>
      </c>
    </row>
    <row r="91" spans="1:70" s="4" customFormat="1" ht="16">
      <c r="A91" s="82">
        <v>83</v>
      </c>
      <c r="B91" s="83"/>
      <c r="C91" s="84"/>
      <c r="D91" s="84"/>
      <c r="E91" s="83"/>
      <c r="F91" s="83"/>
      <c r="G91" s="83"/>
      <c r="H91" s="132"/>
      <c r="I91" s="727"/>
      <c r="J91" s="554"/>
      <c r="K91" s="735"/>
      <c r="L91" s="643"/>
      <c r="M91" s="554"/>
      <c r="N91" s="640"/>
      <c r="O91" s="641"/>
      <c r="P91" s="660" t="str">
        <f t="shared" si="46"/>
        <v/>
      </c>
      <c r="Q91" s="663"/>
      <c r="R91" s="554"/>
      <c r="S91" s="641"/>
      <c r="T91" s="641"/>
      <c r="U91" s="660" t="str">
        <f t="shared" si="47"/>
        <v/>
      </c>
      <c r="V91" s="680"/>
      <c r="W91" s="554"/>
      <c r="X91" s="641"/>
      <c r="Y91" s="641"/>
      <c r="Z91" s="721" t="str">
        <f t="shared" si="48"/>
        <v/>
      </c>
      <c r="AA91" s="87"/>
      <c r="AB91" s="88" t="str" cm="1">
        <f t="array" ref="AB91">IF((_xlfn.IFS(TRIM(SUBSTITUTE(AA91,CHAR(160),""))="Devis 1",IFERROR(VALUE(TRIM(SUBSTITUTE(N91,CHAR(160),""))),0),TRIM(SUBSTITUTE(AA91,CHAR(160),""))="Devis 2",IFERROR(VALUE(TRIM(SUBSTITUTE(S91,CHAR(160),""))),0),TRIM(SUBSTITUTE(AA91,CHAR(160),""))="Devis 3",IFERROR(VALUE(TRIM(SUBSTITUTE(X91,CHAR(160),""))),0),TRUE,0)*IFERROR(VALUE(TRIM(SUBSTITUTE(C91,CHAR(160),""))),0))=0,"",_xlfn.IFS(TRIM(SUBSTITUTE(AA91,CHAR(160),""))="Devis 1",IFERROR(VALUE(TRIM(SUBSTITUTE(N91,CHAR(160),""))),0),TRIM(SUBSTITUTE(AA91,CHAR(160),""))="Devis 2",IFERROR(VALUE(TRIM(SUBSTITUTE(S91,CHAR(160),""))),0),TRIM(SUBSTITUTE(AA91,CHAR(160),""))="Devis 3",IFERROR(VALUE(TRIM(SUBSTITUTE(X91,CHAR(160),""))),0),TRUE,0)*IFERROR(VALUE(TRIM(SUBSTITUTE(C91,CHAR(160),""))),0))</f>
        <v/>
      </c>
      <c r="AC91" s="89" t="str" cm="1">
        <f t="array" ref="AC91">IF(ROUND((_xlfn.IFS(TRIM(SUBSTITUTE(AA91,CHAR(160),""))="Devis 1",IFERROR(VALUE(TRIM(SUBSTITUTE(O91,CHAR(160),""))),0),TRIM(SUBSTITUTE(AA91,CHAR(160),""))="Devis 2",IFERROR(VALUE(TRIM(SUBSTITUTE(T91,CHAR(160),""))),0),TRIM(SUBSTITUTE(AA91,CHAR(160),""))="Devis 3",IFERROR(VALUE(TRIM(SUBSTITUTE(Y91,CHAR(160),""))),0),TRUE,0)*IFERROR(VALUE(TRIM(SUBSTITUTE(C91,CHAR(160),""))),0)),2)=0,IF(AB91&lt;&gt;"",0,""),ROUND((_xlfn.IFS(TRIM(SUBSTITUTE(AA91,CHAR(160),""))="Devis 1",IFERROR(VALUE(TRIM(SUBSTITUTE(O91,CHAR(160),""))),0),TRIM(SUBSTITUTE(AA91,CHAR(160),""))="Devis 2",IFERROR(VALUE(TRIM(SUBSTITUTE(T91,CHAR(160),""))),0),TRIM(SUBSTITUTE(AA91,CHAR(160),""))="Devis 3",IFERROR(VALUE(TRIM(SUBSTITUTE(Y91,CHAR(160),""))),0),TRUE,0)*IFERROR(VALUE(TRIM(SUBSTITUTE(C91,CHAR(160),""))),0)),2))</f>
        <v/>
      </c>
      <c r="AD91" s="90" t="str">
        <f t="shared" si="49"/>
        <v/>
      </c>
      <c r="AE91" s="91"/>
      <c r="AF91" s="148" t="str">
        <f t="shared" si="50"/>
        <v/>
      </c>
      <c r="AG91" s="148" t="str">
        <f t="shared" si="51"/>
        <v/>
      </c>
      <c r="AH91" s="148" t="str">
        <f t="shared" si="52"/>
        <v/>
      </c>
      <c r="AI91" s="148" t="str">
        <f t="shared" si="53"/>
        <v/>
      </c>
      <c r="AJ91" s="148" t="str">
        <f t="shared" si="54"/>
        <v/>
      </c>
      <c r="AK91" s="148" t="str">
        <f t="shared" si="55"/>
        <v/>
      </c>
      <c r="AL91" s="148" t="str">
        <f t="shared" si="56"/>
        <v/>
      </c>
      <c r="AM91" s="148" t="str">
        <f t="shared" si="57"/>
        <v/>
      </c>
      <c r="AN91" s="729" t="str">
        <f t="shared" si="58"/>
        <v/>
      </c>
      <c r="AO91" s="569" t="str">
        <f t="shared" si="59"/>
        <v/>
      </c>
      <c r="AP91" s="564" t="str">
        <f t="shared" si="60"/>
        <v/>
      </c>
      <c r="AQ91" s="555" t="str">
        <f t="shared" si="61"/>
        <v/>
      </c>
      <c r="AR91" s="555" t="str">
        <f t="shared" si="62"/>
        <v/>
      </c>
      <c r="AS91" s="593" t="str">
        <f t="shared" si="63"/>
        <v/>
      </c>
      <c r="AT91" s="660" t="str">
        <f t="shared" si="64"/>
        <v/>
      </c>
      <c r="AU91" s="671" t="str">
        <f t="shared" si="65"/>
        <v/>
      </c>
      <c r="AV91" s="593" t="str">
        <f t="shared" si="66"/>
        <v/>
      </c>
      <c r="AW91" s="593" t="str">
        <f t="shared" si="67"/>
        <v/>
      </c>
      <c r="AX91" s="593" t="str">
        <f t="shared" si="68"/>
        <v/>
      </c>
      <c r="AY91" s="764" t="str">
        <f t="shared" si="69"/>
        <v/>
      </c>
      <c r="AZ91" s="693" t="str">
        <f t="shared" si="70"/>
        <v/>
      </c>
      <c r="BA91" s="593" t="str">
        <f t="shared" si="71"/>
        <v/>
      </c>
      <c r="BB91" s="593" t="str">
        <f t="shared" si="72"/>
        <v/>
      </c>
      <c r="BC91" s="593" t="str">
        <f t="shared" si="73"/>
        <v/>
      </c>
      <c r="BD91" s="694" t="str">
        <f t="shared" si="74"/>
        <v/>
      </c>
      <c r="BE91" s="558" t="str">
        <f t="shared" si="75"/>
        <v/>
      </c>
      <c r="BF91" s="83"/>
      <c r="BG91" s="92" t="str">
        <f t="shared" si="76"/>
        <v/>
      </c>
      <c r="BH91" s="92" t="str">
        <f t="shared" si="77"/>
        <v/>
      </c>
      <c r="BI91" s="93" t="str">
        <f t="shared" si="78"/>
        <v/>
      </c>
      <c r="BJ91" s="93" t="str" cm="1">
        <f t="array" ref="BJ91">IF($AG91="","",
_xlfn.IFS(
$BE91="Devis 1",
IF(ISBLANK(AR91),"",IFERROR(VALUE(TRIM(SUBSTITUTE(AR91,CHAR(160),""))),0)*IFERROR(VALUE(TRIM(SUBSTITUTE($AG91,CHAR(160),""))),0)),
$BE91="Devis 2",
IF(ISBLANK(AW91),"",IFERROR(VALUE(TRIM(SUBSTITUTE(AW91,CHAR(160),""))),0)*IFERROR(VALUE(TRIM(SUBSTITUTE($AG91,CHAR(160),""))),0)),
$BE91="Devis 3",
IF(ISBLANK(BB91),"",IFERROR(VALUE(TRIM(SUBSTITUTE(BB91,CHAR(160),""))),0)*IFERROR(VALUE(TRIM(SUBSTITUTE($AG91,CHAR(160),""))),0)),
TRUE,0
)
)</f>
        <v/>
      </c>
      <c r="BK91" s="93" t="str" cm="1">
        <f t="array" ref="BK91">IF($AG91="","",
_xlfn.IFS(
$BE91="Devis 1",
IF(ISBLANK(AS91),"",IFERROR(VALUE(TRIM(SUBSTITUTE(AS91,CHAR(160),""))),0)*IFERROR(VALUE(TRIM(SUBSTITUTE($AG91,CHAR(160),""))),0)),
$BE91="Devis 2",
IF(ISBLANK(AX91),"",IFERROR(VALUE(TRIM(SUBSTITUTE(AX91,CHAR(160),""))),0)*IFERROR(VALUE(TRIM(SUBSTITUTE($AG91,CHAR(160),""))),0)),
$BE91="Devis 3",
IF(ISBLANK(BC91),"",IFERROR(VALUE(TRIM(SUBSTITUTE(BC91,CHAR(160),""))),0)*IFERROR(VALUE(TRIM(SUBSTITUTE($AG91,CHAR(160),""))),0)),
TRUE,0
)
)</f>
        <v/>
      </c>
      <c r="BL91" s="93" t="str">
        <f t="shared" si="79"/>
        <v/>
      </c>
      <c r="BM91" s="83"/>
      <c r="BN91" s="43" t="str" cm="1">
        <f t="array" ref="BN91">IF(OR(BL91="",BI91="",BJ91="",BG91=""),"",
    _xlfn.IFS(
        (IFERROR(VALUE(TRIM(SUBSTITUTE(BL91,CHAR(160),""))),0)) &gt; (IFERROR(VALUE(TRIM(SUBSTITUTE(BI91,CHAR(160),""))),0)),
        "KO : Le montant retenu TTC est supérieur au montant raisonnable TTC. Merci de revoir la ligne de dépense ou plafonner son montant.",
        (IFERROR(VALUE(TRIM(SUBSTITUTE(BJ91,CHAR(160),""))),0)) &gt; (IFERROR(VALUE(TRIM(SUBSTITUTE(BG91,CHAR(160),""))),0)),
        "Attention : Le montant retenu HT est supérieur au montant HT raisonnable. Merci de revoir la ligne de dépense, plafonner son montant, ou justifier la reventillation HT / TVA.",
ROUND(IFERROR(VALUE(TRIM(SUBSTITUTE(BH91,CHAR(160),""))),0),2)&gt;
ROUND(IFERROR(VALUE(TRIM(SUBSTITUTE(BK91,CHAR(160),""))),0),2),
"Attention : Le montant TVA retenu est supérieur au montant TVA raisonnable. Merci de revoir la ligne de dépense, plafonner son montant, ou justifier la reventillation HT / TVA.",
ROUND(IFERROR(VALUE(TRIM(SUBSTITUTE(BJ91,CHAR(160),""))),0),2)&gt;
ROUND(IFERROR(VALUE(TRIM(SUBSTITUTE(MIN(P91,U91,Z91),CHAR(160),""))),0),2),
"Attention : Le devis retenu n'est pas le moins cher. Une justification de la part du porteur est nécessaire.",
ROUND(IFERROR(VALUE(TRIM(SUBSTITUTE(BJ91,CHAR(160),""))),0),2)=0,
"Attention : montant présenté entièrement écarté",
        (IFERROR(VALUE(TRIM(SUBSTITUTE(BL91,CHAR(160),""))),0))=0,
        "",
        (IFERROR(VALUE(TRIM(SUBSTITUTE(BI91,CHAR(160),""))),0))=(IFERROR(VALUE(TRIM(SUBSTITUTE(BL91,CHAR(160),""))),0)),
        "OK",
        (IFERROR(VALUE(TRIM(SUBSTITUTE(BI91,CHAR(160),""))),0))&gt;(IFERROR(VALUE(TRIM(SUBSTITUTE(BL91,CHAR(160),""))),0)),
        " OK : Montant instruit inférieur au montant raisonnable.",
        TRUE,
        ""
    )
)</f>
        <v/>
      </c>
      <c r="BO91" s="43" t="str" cm="1">
        <f t="array" ref="BO91">IF(OR(BL91="",AD91="",BJ91="",AB91="",BK91="",AC91=""),"",_xlfn.IFS(
ROUND(IFERROR(VALUE(TRIM(SUBSTITUTE(BL91,CHAR(160),""))),0),2)&gt;
ROUND(IFERROR(VALUE(TRIM(SUBSTITUTE(AD91,CHAR(160),""))),0),2),
"KO : Le montant retenu TTC est supérieur au montant présenté TTC. Merci de revoir la ligne de dépense ou plafonner son montant.",
ROUND(IFERROR(VALUE(TRIM(SUBSTITUTE(BJ91,CHAR(160),""))),0),2)&gt;
ROUND(IFERROR(VALUE(TRIM(SUBSTITUTE(AB91,CHAR(160),""))),0),2),
"Attention : Le montant retenu HT est supérieur au montant HT présenté. Merci de revoir la ligne de dépense, plafonner son montant, ou justifier la reventillation HT / TVA.",
ROUND(IFERROR(VALUE(TRIM(SUBSTITUTE(BK91,CHAR(160),""))),0),2)&gt;
ROUND(IFERROR(VALUE(TRIM(SUBSTITUTE(AC91,CHAR(160),""))),0),2),
"Attention : Le montant TVA retenu est supérieur au montant TVA présenté. Merci de revoir la ligne de dépense, plafonner son montant, ou justifier la reventillation HT / TVA.",
ROUND(IFERROR(VALUE(TRIM(SUBSTITUTE(AD91,CHAR(160),""))),0),2)=0,
"",
ROUND(IFERROR(VALUE(TRIM(SUBSTITUTE(BL91,CHAR(160),""))),0),2)=
ROUND(IFERROR(VALUE(TRIM(SUBSTITUTE(AD91,CHAR(160),""))),0),2),
"OK",
ROUND(IFERROR(VALUE(TRIM(SUBSTITUTE(BL91,CHAR(160),""))),0),2)=0,
"Attention : Montant présenté entièrement rejeté.",
ROUND(IFERROR(VALUE(TRIM(SUBSTITUTE(BL91,CHAR(160),""))),0),2)&lt;
ROUND(IFERROR(VALUE(TRIM(SUBSTITUTE(AD91,CHAR(160),""))),0),2),
"Attention : Montant présenté partiellement rejeté.",
TRUE,""
))</f>
        <v/>
      </c>
      <c r="BP91" s="92" t="str">
        <f t="shared" si="80"/>
        <v/>
      </c>
      <c r="BQ91" s="92" t="str">
        <f t="shared" si="81"/>
        <v/>
      </c>
      <c r="BR91" s="92" t="str">
        <f t="shared" si="82"/>
        <v/>
      </c>
    </row>
    <row r="92" spans="1:70" s="4" customFormat="1" ht="16">
      <c r="A92" s="82">
        <v>84</v>
      </c>
      <c r="B92" s="83"/>
      <c r="C92" s="84"/>
      <c r="D92" s="84"/>
      <c r="E92" s="83"/>
      <c r="F92" s="83"/>
      <c r="G92" s="83"/>
      <c r="H92" s="132"/>
      <c r="I92" s="727"/>
      <c r="J92" s="554"/>
      <c r="K92" s="735"/>
      <c r="L92" s="643"/>
      <c r="M92" s="554"/>
      <c r="N92" s="640"/>
      <c r="O92" s="641"/>
      <c r="P92" s="660" t="str">
        <f t="shared" si="46"/>
        <v/>
      </c>
      <c r="Q92" s="663"/>
      <c r="R92" s="554"/>
      <c r="S92" s="641"/>
      <c r="T92" s="641"/>
      <c r="U92" s="660" t="str">
        <f t="shared" si="47"/>
        <v/>
      </c>
      <c r="V92" s="680"/>
      <c r="W92" s="554"/>
      <c r="X92" s="641"/>
      <c r="Y92" s="641"/>
      <c r="Z92" s="721" t="str">
        <f t="shared" si="48"/>
        <v/>
      </c>
      <c r="AA92" s="87"/>
      <c r="AB92" s="88" t="str" cm="1">
        <f t="array" ref="AB92">IF((_xlfn.IFS(TRIM(SUBSTITUTE(AA92,CHAR(160),""))="Devis 1",IFERROR(VALUE(TRIM(SUBSTITUTE(N92,CHAR(160),""))),0),TRIM(SUBSTITUTE(AA92,CHAR(160),""))="Devis 2",IFERROR(VALUE(TRIM(SUBSTITUTE(S92,CHAR(160),""))),0),TRIM(SUBSTITUTE(AA92,CHAR(160),""))="Devis 3",IFERROR(VALUE(TRIM(SUBSTITUTE(X92,CHAR(160),""))),0),TRUE,0)*IFERROR(VALUE(TRIM(SUBSTITUTE(C92,CHAR(160),""))),0))=0,"",_xlfn.IFS(TRIM(SUBSTITUTE(AA92,CHAR(160),""))="Devis 1",IFERROR(VALUE(TRIM(SUBSTITUTE(N92,CHAR(160),""))),0),TRIM(SUBSTITUTE(AA92,CHAR(160),""))="Devis 2",IFERROR(VALUE(TRIM(SUBSTITUTE(S92,CHAR(160),""))),0),TRIM(SUBSTITUTE(AA92,CHAR(160),""))="Devis 3",IFERROR(VALUE(TRIM(SUBSTITUTE(X92,CHAR(160),""))),0),TRUE,0)*IFERROR(VALUE(TRIM(SUBSTITUTE(C92,CHAR(160),""))),0))</f>
        <v/>
      </c>
      <c r="AC92" s="89" t="str" cm="1">
        <f t="array" ref="AC92">IF(ROUND((_xlfn.IFS(TRIM(SUBSTITUTE(AA92,CHAR(160),""))="Devis 1",IFERROR(VALUE(TRIM(SUBSTITUTE(O92,CHAR(160),""))),0),TRIM(SUBSTITUTE(AA92,CHAR(160),""))="Devis 2",IFERROR(VALUE(TRIM(SUBSTITUTE(T92,CHAR(160),""))),0),TRIM(SUBSTITUTE(AA92,CHAR(160),""))="Devis 3",IFERROR(VALUE(TRIM(SUBSTITUTE(Y92,CHAR(160),""))),0),TRUE,0)*IFERROR(VALUE(TRIM(SUBSTITUTE(C92,CHAR(160),""))),0)),2)=0,IF(AB92&lt;&gt;"",0,""),ROUND((_xlfn.IFS(TRIM(SUBSTITUTE(AA92,CHAR(160),""))="Devis 1",IFERROR(VALUE(TRIM(SUBSTITUTE(O92,CHAR(160),""))),0),TRIM(SUBSTITUTE(AA92,CHAR(160),""))="Devis 2",IFERROR(VALUE(TRIM(SUBSTITUTE(T92,CHAR(160),""))),0),TRIM(SUBSTITUTE(AA92,CHAR(160),""))="Devis 3",IFERROR(VALUE(TRIM(SUBSTITUTE(Y92,CHAR(160),""))),0),TRUE,0)*IFERROR(VALUE(TRIM(SUBSTITUTE(C92,CHAR(160),""))),0)),2))</f>
        <v/>
      </c>
      <c r="AD92" s="90" t="str">
        <f t="shared" si="49"/>
        <v/>
      </c>
      <c r="AE92" s="91"/>
      <c r="AF92" s="148" t="str">
        <f t="shared" si="50"/>
        <v/>
      </c>
      <c r="AG92" s="148" t="str">
        <f t="shared" si="51"/>
        <v/>
      </c>
      <c r="AH92" s="148" t="str">
        <f t="shared" si="52"/>
        <v/>
      </c>
      <c r="AI92" s="148" t="str">
        <f t="shared" si="53"/>
        <v/>
      </c>
      <c r="AJ92" s="148" t="str">
        <f t="shared" si="54"/>
        <v/>
      </c>
      <c r="AK92" s="148" t="str">
        <f t="shared" si="55"/>
        <v/>
      </c>
      <c r="AL92" s="148" t="str">
        <f t="shared" si="56"/>
        <v/>
      </c>
      <c r="AM92" s="148" t="str">
        <f t="shared" si="57"/>
        <v/>
      </c>
      <c r="AN92" s="729" t="str">
        <f t="shared" si="58"/>
        <v/>
      </c>
      <c r="AO92" s="569" t="str">
        <f t="shared" si="59"/>
        <v/>
      </c>
      <c r="AP92" s="564" t="str">
        <f t="shared" si="60"/>
        <v/>
      </c>
      <c r="AQ92" s="555" t="str">
        <f t="shared" si="61"/>
        <v/>
      </c>
      <c r="AR92" s="555" t="str">
        <f t="shared" si="62"/>
        <v/>
      </c>
      <c r="AS92" s="593" t="str">
        <f t="shared" si="63"/>
        <v/>
      </c>
      <c r="AT92" s="660" t="str">
        <f t="shared" si="64"/>
        <v/>
      </c>
      <c r="AU92" s="671" t="str">
        <f t="shared" si="65"/>
        <v/>
      </c>
      <c r="AV92" s="593" t="str">
        <f t="shared" si="66"/>
        <v/>
      </c>
      <c r="AW92" s="593" t="str">
        <f t="shared" si="67"/>
        <v/>
      </c>
      <c r="AX92" s="593" t="str">
        <f t="shared" si="68"/>
        <v/>
      </c>
      <c r="AY92" s="764" t="str">
        <f t="shared" si="69"/>
        <v/>
      </c>
      <c r="AZ92" s="693" t="str">
        <f t="shared" si="70"/>
        <v/>
      </c>
      <c r="BA92" s="593" t="str">
        <f t="shared" si="71"/>
        <v/>
      </c>
      <c r="BB92" s="593" t="str">
        <f t="shared" si="72"/>
        <v/>
      </c>
      <c r="BC92" s="593" t="str">
        <f t="shared" si="73"/>
        <v/>
      </c>
      <c r="BD92" s="694" t="str">
        <f t="shared" si="74"/>
        <v/>
      </c>
      <c r="BE92" s="558" t="str">
        <f t="shared" si="75"/>
        <v/>
      </c>
      <c r="BF92" s="83"/>
      <c r="BG92" s="92" t="str">
        <f t="shared" si="76"/>
        <v/>
      </c>
      <c r="BH92" s="92" t="str">
        <f t="shared" si="77"/>
        <v/>
      </c>
      <c r="BI92" s="93" t="str">
        <f t="shared" si="78"/>
        <v/>
      </c>
      <c r="BJ92" s="93" t="str" cm="1">
        <f t="array" ref="BJ92">IF($AG92="","",
_xlfn.IFS(
$BE92="Devis 1",
IF(ISBLANK(AR92),"",IFERROR(VALUE(TRIM(SUBSTITUTE(AR92,CHAR(160),""))),0)*IFERROR(VALUE(TRIM(SUBSTITUTE($AG92,CHAR(160),""))),0)),
$BE92="Devis 2",
IF(ISBLANK(AW92),"",IFERROR(VALUE(TRIM(SUBSTITUTE(AW92,CHAR(160),""))),0)*IFERROR(VALUE(TRIM(SUBSTITUTE($AG92,CHAR(160),""))),0)),
$BE92="Devis 3",
IF(ISBLANK(BB92),"",IFERROR(VALUE(TRIM(SUBSTITUTE(BB92,CHAR(160),""))),0)*IFERROR(VALUE(TRIM(SUBSTITUTE($AG92,CHAR(160),""))),0)),
TRUE,0
)
)</f>
        <v/>
      </c>
      <c r="BK92" s="93" t="str" cm="1">
        <f t="array" ref="BK92">IF($AG92="","",
_xlfn.IFS(
$BE92="Devis 1",
IF(ISBLANK(AS92),"",IFERROR(VALUE(TRIM(SUBSTITUTE(AS92,CHAR(160),""))),0)*IFERROR(VALUE(TRIM(SUBSTITUTE($AG92,CHAR(160),""))),0)),
$BE92="Devis 2",
IF(ISBLANK(AX92),"",IFERROR(VALUE(TRIM(SUBSTITUTE(AX92,CHAR(160),""))),0)*IFERROR(VALUE(TRIM(SUBSTITUTE($AG92,CHAR(160),""))),0)),
$BE92="Devis 3",
IF(ISBLANK(BC92),"",IFERROR(VALUE(TRIM(SUBSTITUTE(BC92,CHAR(160),""))),0)*IFERROR(VALUE(TRIM(SUBSTITUTE($AG92,CHAR(160),""))),0)),
TRUE,0
)
)</f>
        <v/>
      </c>
      <c r="BL92" s="93" t="str">
        <f t="shared" si="79"/>
        <v/>
      </c>
      <c r="BM92" s="83"/>
      <c r="BN92" s="43" t="str" cm="1">
        <f t="array" ref="BN92">IF(OR(BL92="",BI92="",BJ92="",BG92=""),"",
    _xlfn.IFS(
        (IFERROR(VALUE(TRIM(SUBSTITUTE(BL92,CHAR(160),""))),0)) &gt; (IFERROR(VALUE(TRIM(SUBSTITUTE(BI92,CHAR(160),""))),0)),
        "KO : Le montant retenu TTC est supérieur au montant raisonnable TTC. Merci de revoir la ligne de dépense ou plafonner son montant.",
        (IFERROR(VALUE(TRIM(SUBSTITUTE(BJ92,CHAR(160),""))),0)) &gt; (IFERROR(VALUE(TRIM(SUBSTITUTE(BG92,CHAR(160),""))),0)),
        "Attention : Le montant retenu HT est supérieur au montant HT raisonnable. Merci de revoir la ligne de dépense, plafonner son montant, ou justifier la reventillation HT / TVA.",
ROUND(IFERROR(VALUE(TRIM(SUBSTITUTE(BH92,CHAR(160),""))),0),2)&gt;
ROUND(IFERROR(VALUE(TRIM(SUBSTITUTE(BK92,CHAR(160),""))),0),2),
"Attention : Le montant TVA retenu est supérieur au montant TVA raisonnable. Merci de revoir la ligne de dépense, plafonner son montant, ou justifier la reventillation HT / TVA.",
ROUND(IFERROR(VALUE(TRIM(SUBSTITUTE(BJ92,CHAR(160),""))),0),2)&gt;
ROUND(IFERROR(VALUE(TRIM(SUBSTITUTE(MIN(P92,U92,Z92),CHAR(160),""))),0),2),
"Attention : Le devis retenu n'est pas le moins cher. Une justification de la part du porteur est nécessaire.",
ROUND(IFERROR(VALUE(TRIM(SUBSTITUTE(BJ92,CHAR(160),""))),0),2)=0,
"Attention : montant présenté entièrement écarté",
        (IFERROR(VALUE(TRIM(SUBSTITUTE(BL92,CHAR(160),""))),0))=0,
        "",
        (IFERROR(VALUE(TRIM(SUBSTITUTE(BI92,CHAR(160),""))),0))=(IFERROR(VALUE(TRIM(SUBSTITUTE(BL92,CHAR(160),""))),0)),
        "OK",
        (IFERROR(VALUE(TRIM(SUBSTITUTE(BI92,CHAR(160),""))),0))&gt;(IFERROR(VALUE(TRIM(SUBSTITUTE(BL92,CHAR(160),""))),0)),
        " OK : Montant instruit inférieur au montant raisonnable.",
        TRUE,
        ""
    )
)</f>
        <v/>
      </c>
      <c r="BO92" s="43" t="str" cm="1">
        <f t="array" ref="BO92">IF(OR(BL92="",AD92="",BJ92="",AB92="",BK92="",AC92=""),"",_xlfn.IFS(
ROUND(IFERROR(VALUE(TRIM(SUBSTITUTE(BL92,CHAR(160),""))),0),2)&gt;
ROUND(IFERROR(VALUE(TRIM(SUBSTITUTE(AD92,CHAR(160),""))),0),2),
"KO : Le montant retenu TTC est supérieur au montant présenté TTC. Merci de revoir la ligne de dépense ou plafonner son montant.",
ROUND(IFERROR(VALUE(TRIM(SUBSTITUTE(BJ92,CHAR(160),""))),0),2)&gt;
ROUND(IFERROR(VALUE(TRIM(SUBSTITUTE(AB92,CHAR(160),""))),0),2),
"Attention : Le montant retenu HT est supérieur au montant HT présenté. Merci de revoir la ligne de dépense, plafonner son montant, ou justifier la reventillation HT / TVA.",
ROUND(IFERROR(VALUE(TRIM(SUBSTITUTE(BK92,CHAR(160),""))),0),2)&gt;
ROUND(IFERROR(VALUE(TRIM(SUBSTITUTE(AC92,CHAR(160),""))),0),2),
"Attention : Le montant TVA retenu est supérieur au montant TVA présenté. Merci de revoir la ligne de dépense, plafonner son montant, ou justifier la reventillation HT / TVA.",
ROUND(IFERROR(VALUE(TRIM(SUBSTITUTE(AD92,CHAR(160),""))),0),2)=0,
"",
ROUND(IFERROR(VALUE(TRIM(SUBSTITUTE(BL92,CHAR(160),""))),0),2)=
ROUND(IFERROR(VALUE(TRIM(SUBSTITUTE(AD92,CHAR(160),""))),0),2),
"OK",
ROUND(IFERROR(VALUE(TRIM(SUBSTITUTE(BL92,CHAR(160),""))),0),2)=0,
"Attention : Montant présenté entièrement rejeté.",
ROUND(IFERROR(VALUE(TRIM(SUBSTITUTE(BL92,CHAR(160),""))),0),2)&lt;
ROUND(IFERROR(VALUE(TRIM(SUBSTITUTE(AD92,CHAR(160),""))),0),2),
"Attention : Montant présenté partiellement rejeté.",
TRUE,""
))</f>
        <v/>
      </c>
      <c r="BP92" s="92" t="str">
        <f t="shared" si="80"/>
        <v/>
      </c>
      <c r="BQ92" s="92" t="str">
        <f t="shared" si="81"/>
        <v/>
      </c>
      <c r="BR92" s="92" t="str">
        <f t="shared" si="82"/>
        <v/>
      </c>
    </row>
    <row r="93" spans="1:70" s="4" customFormat="1" ht="16">
      <c r="A93" s="82">
        <v>85</v>
      </c>
      <c r="B93" s="83"/>
      <c r="C93" s="84"/>
      <c r="D93" s="84"/>
      <c r="E93" s="83"/>
      <c r="F93" s="83"/>
      <c r="G93" s="83"/>
      <c r="H93" s="132"/>
      <c r="I93" s="727"/>
      <c r="J93" s="554"/>
      <c r="K93" s="735"/>
      <c r="L93" s="643"/>
      <c r="M93" s="554"/>
      <c r="N93" s="640"/>
      <c r="O93" s="641"/>
      <c r="P93" s="660" t="str">
        <f t="shared" si="46"/>
        <v/>
      </c>
      <c r="Q93" s="663"/>
      <c r="R93" s="554"/>
      <c r="S93" s="641"/>
      <c r="T93" s="641"/>
      <c r="U93" s="660" t="str">
        <f t="shared" si="47"/>
        <v/>
      </c>
      <c r="V93" s="680"/>
      <c r="W93" s="554"/>
      <c r="X93" s="641"/>
      <c r="Y93" s="641"/>
      <c r="Z93" s="721" t="str">
        <f t="shared" si="48"/>
        <v/>
      </c>
      <c r="AA93" s="87"/>
      <c r="AB93" s="88" t="str" cm="1">
        <f t="array" ref="AB93">IF((_xlfn.IFS(TRIM(SUBSTITUTE(AA93,CHAR(160),""))="Devis 1",IFERROR(VALUE(TRIM(SUBSTITUTE(N93,CHAR(160),""))),0),TRIM(SUBSTITUTE(AA93,CHAR(160),""))="Devis 2",IFERROR(VALUE(TRIM(SUBSTITUTE(S93,CHAR(160),""))),0),TRIM(SUBSTITUTE(AA93,CHAR(160),""))="Devis 3",IFERROR(VALUE(TRIM(SUBSTITUTE(X93,CHAR(160),""))),0),TRUE,0)*IFERROR(VALUE(TRIM(SUBSTITUTE(C93,CHAR(160),""))),0))=0,"",_xlfn.IFS(TRIM(SUBSTITUTE(AA93,CHAR(160),""))="Devis 1",IFERROR(VALUE(TRIM(SUBSTITUTE(N93,CHAR(160),""))),0),TRIM(SUBSTITUTE(AA93,CHAR(160),""))="Devis 2",IFERROR(VALUE(TRIM(SUBSTITUTE(S93,CHAR(160),""))),0),TRIM(SUBSTITUTE(AA93,CHAR(160),""))="Devis 3",IFERROR(VALUE(TRIM(SUBSTITUTE(X93,CHAR(160),""))),0),TRUE,0)*IFERROR(VALUE(TRIM(SUBSTITUTE(C93,CHAR(160),""))),0))</f>
        <v/>
      </c>
      <c r="AC93" s="89" t="str" cm="1">
        <f t="array" ref="AC93">IF(ROUND((_xlfn.IFS(TRIM(SUBSTITUTE(AA93,CHAR(160),""))="Devis 1",IFERROR(VALUE(TRIM(SUBSTITUTE(O93,CHAR(160),""))),0),TRIM(SUBSTITUTE(AA93,CHAR(160),""))="Devis 2",IFERROR(VALUE(TRIM(SUBSTITUTE(T93,CHAR(160),""))),0),TRIM(SUBSTITUTE(AA93,CHAR(160),""))="Devis 3",IFERROR(VALUE(TRIM(SUBSTITUTE(Y93,CHAR(160),""))),0),TRUE,0)*IFERROR(VALUE(TRIM(SUBSTITUTE(C93,CHAR(160),""))),0)),2)=0,IF(AB93&lt;&gt;"",0,""),ROUND((_xlfn.IFS(TRIM(SUBSTITUTE(AA93,CHAR(160),""))="Devis 1",IFERROR(VALUE(TRIM(SUBSTITUTE(O93,CHAR(160),""))),0),TRIM(SUBSTITUTE(AA93,CHAR(160),""))="Devis 2",IFERROR(VALUE(TRIM(SUBSTITUTE(T93,CHAR(160),""))),0),TRIM(SUBSTITUTE(AA93,CHAR(160),""))="Devis 3",IFERROR(VALUE(TRIM(SUBSTITUTE(Y93,CHAR(160),""))),0),TRUE,0)*IFERROR(VALUE(TRIM(SUBSTITUTE(C93,CHAR(160),""))),0)),2))</f>
        <v/>
      </c>
      <c r="AD93" s="90" t="str">
        <f t="shared" si="49"/>
        <v/>
      </c>
      <c r="AE93" s="91"/>
      <c r="AF93" s="148" t="str">
        <f t="shared" si="50"/>
        <v/>
      </c>
      <c r="AG93" s="148" t="str">
        <f t="shared" si="51"/>
        <v/>
      </c>
      <c r="AH93" s="148" t="str">
        <f t="shared" si="52"/>
        <v/>
      </c>
      <c r="AI93" s="148" t="str">
        <f t="shared" si="53"/>
        <v/>
      </c>
      <c r="AJ93" s="148" t="str">
        <f t="shared" si="54"/>
        <v/>
      </c>
      <c r="AK93" s="148" t="str">
        <f t="shared" si="55"/>
        <v/>
      </c>
      <c r="AL93" s="148" t="str">
        <f t="shared" si="56"/>
        <v/>
      </c>
      <c r="AM93" s="148" t="str">
        <f t="shared" si="57"/>
        <v/>
      </c>
      <c r="AN93" s="729" t="str">
        <f t="shared" si="58"/>
        <v/>
      </c>
      <c r="AO93" s="569" t="str">
        <f t="shared" si="59"/>
        <v/>
      </c>
      <c r="AP93" s="564" t="str">
        <f t="shared" si="60"/>
        <v/>
      </c>
      <c r="AQ93" s="555" t="str">
        <f t="shared" si="61"/>
        <v/>
      </c>
      <c r="AR93" s="555" t="str">
        <f t="shared" si="62"/>
        <v/>
      </c>
      <c r="AS93" s="593" t="str">
        <f t="shared" si="63"/>
        <v/>
      </c>
      <c r="AT93" s="660" t="str">
        <f t="shared" si="64"/>
        <v/>
      </c>
      <c r="AU93" s="671" t="str">
        <f t="shared" si="65"/>
        <v/>
      </c>
      <c r="AV93" s="593" t="str">
        <f t="shared" si="66"/>
        <v/>
      </c>
      <c r="AW93" s="593" t="str">
        <f t="shared" si="67"/>
        <v/>
      </c>
      <c r="AX93" s="593" t="str">
        <f t="shared" si="68"/>
        <v/>
      </c>
      <c r="AY93" s="764" t="str">
        <f t="shared" si="69"/>
        <v/>
      </c>
      <c r="AZ93" s="693" t="str">
        <f t="shared" si="70"/>
        <v/>
      </c>
      <c r="BA93" s="593" t="str">
        <f t="shared" si="71"/>
        <v/>
      </c>
      <c r="BB93" s="593" t="str">
        <f t="shared" si="72"/>
        <v/>
      </c>
      <c r="BC93" s="593" t="str">
        <f t="shared" si="73"/>
        <v/>
      </c>
      <c r="BD93" s="694" t="str">
        <f t="shared" si="74"/>
        <v/>
      </c>
      <c r="BE93" s="558" t="str">
        <f t="shared" si="75"/>
        <v/>
      </c>
      <c r="BF93" s="83"/>
      <c r="BG93" s="92" t="str">
        <f t="shared" si="76"/>
        <v/>
      </c>
      <c r="BH93" s="92" t="str">
        <f t="shared" si="77"/>
        <v/>
      </c>
      <c r="BI93" s="93" t="str">
        <f t="shared" si="78"/>
        <v/>
      </c>
      <c r="BJ93" s="93" t="str" cm="1">
        <f t="array" ref="BJ93">IF($AG93="","",
_xlfn.IFS(
$BE93="Devis 1",
IF(ISBLANK(AR93),"",IFERROR(VALUE(TRIM(SUBSTITUTE(AR93,CHAR(160),""))),0)*IFERROR(VALUE(TRIM(SUBSTITUTE($AG93,CHAR(160),""))),0)),
$BE93="Devis 2",
IF(ISBLANK(AW93),"",IFERROR(VALUE(TRIM(SUBSTITUTE(AW93,CHAR(160),""))),0)*IFERROR(VALUE(TRIM(SUBSTITUTE($AG93,CHAR(160),""))),0)),
$BE93="Devis 3",
IF(ISBLANK(BB93),"",IFERROR(VALUE(TRIM(SUBSTITUTE(BB93,CHAR(160),""))),0)*IFERROR(VALUE(TRIM(SUBSTITUTE($AG93,CHAR(160),""))),0)),
TRUE,0
)
)</f>
        <v/>
      </c>
      <c r="BK93" s="93" t="str" cm="1">
        <f t="array" ref="BK93">IF($AG93="","",
_xlfn.IFS(
$BE93="Devis 1",
IF(ISBLANK(AS93),"",IFERROR(VALUE(TRIM(SUBSTITUTE(AS93,CHAR(160),""))),0)*IFERROR(VALUE(TRIM(SUBSTITUTE($AG93,CHAR(160),""))),0)),
$BE93="Devis 2",
IF(ISBLANK(AX93),"",IFERROR(VALUE(TRIM(SUBSTITUTE(AX93,CHAR(160),""))),0)*IFERROR(VALUE(TRIM(SUBSTITUTE($AG93,CHAR(160),""))),0)),
$BE93="Devis 3",
IF(ISBLANK(BC93),"",IFERROR(VALUE(TRIM(SUBSTITUTE(BC93,CHAR(160),""))),0)*IFERROR(VALUE(TRIM(SUBSTITUTE($AG93,CHAR(160),""))),0)),
TRUE,0
)
)</f>
        <v/>
      </c>
      <c r="BL93" s="93" t="str">
        <f t="shared" si="79"/>
        <v/>
      </c>
      <c r="BM93" s="83"/>
      <c r="BN93" s="43" t="str" cm="1">
        <f t="array" ref="BN93">IF(OR(BL93="",BI93="",BJ93="",BG93=""),"",
    _xlfn.IFS(
        (IFERROR(VALUE(TRIM(SUBSTITUTE(BL93,CHAR(160),""))),0)) &gt; (IFERROR(VALUE(TRIM(SUBSTITUTE(BI93,CHAR(160),""))),0)),
        "KO : Le montant retenu TTC est supérieur au montant raisonnable TTC. Merci de revoir la ligne de dépense ou plafonner son montant.",
        (IFERROR(VALUE(TRIM(SUBSTITUTE(BJ93,CHAR(160),""))),0)) &gt; (IFERROR(VALUE(TRIM(SUBSTITUTE(BG93,CHAR(160),""))),0)),
        "Attention : Le montant retenu HT est supérieur au montant HT raisonnable. Merci de revoir la ligne de dépense, plafonner son montant, ou justifier la reventillation HT / TVA.",
ROUND(IFERROR(VALUE(TRIM(SUBSTITUTE(BH93,CHAR(160),""))),0),2)&gt;
ROUND(IFERROR(VALUE(TRIM(SUBSTITUTE(BK93,CHAR(160),""))),0),2),
"Attention : Le montant TVA retenu est supérieur au montant TVA raisonnable. Merci de revoir la ligne de dépense, plafonner son montant, ou justifier la reventillation HT / TVA.",
ROUND(IFERROR(VALUE(TRIM(SUBSTITUTE(BJ93,CHAR(160),""))),0),2)&gt;
ROUND(IFERROR(VALUE(TRIM(SUBSTITUTE(MIN(P93,U93,Z93),CHAR(160),""))),0),2),
"Attention : Le devis retenu n'est pas le moins cher. Une justification de la part du porteur est nécessaire.",
ROUND(IFERROR(VALUE(TRIM(SUBSTITUTE(BJ93,CHAR(160),""))),0),2)=0,
"Attention : montant présenté entièrement écarté",
        (IFERROR(VALUE(TRIM(SUBSTITUTE(BL93,CHAR(160),""))),0))=0,
        "",
        (IFERROR(VALUE(TRIM(SUBSTITUTE(BI93,CHAR(160),""))),0))=(IFERROR(VALUE(TRIM(SUBSTITUTE(BL93,CHAR(160),""))),0)),
        "OK",
        (IFERROR(VALUE(TRIM(SUBSTITUTE(BI93,CHAR(160),""))),0))&gt;(IFERROR(VALUE(TRIM(SUBSTITUTE(BL93,CHAR(160),""))),0)),
        " OK : Montant instruit inférieur au montant raisonnable.",
        TRUE,
        ""
    )
)</f>
        <v/>
      </c>
      <c r="BO93" s="43" t="str" cm="1">
        <f t="array" ref="BO93">IF(OR(BL93="",AD93="",BJ93="",AB93="",BK93="",AC93=""),"",_xlfn.IFS(
ROUND(IFERROR(VALUE(TRIM(SUBSTITUTE(BL93,CHAR(160),""))),0),2)&gt;
ROUND(IFERROR(VALUE(TRIM(SUBSTITUTE(AD93,CHAR(160),""))),0),2),
"KO : Le montant retenu TTC est supérieur au montant présenté TTC. Merci de revoir la ligne de dépense ou plafonner son montant.",
ROUND(IFERROR(VALUE(TRIM(SUBSTITUTE(BJ93,CHAR(160),""))),0),2)&gt;
ROUND(IFERROR(VALUE(TRIM(SUBSTITUTE(AB93,CHAR(160),""))),0),2),
"Attention : Le montant retenu HT est supérieur au montant HT présenté. Merci de revoir la ligne de dépense, plafonner son montant, ou justifier la reventillation HT / TVA.",
ROUND(IFERROR(VALUE(TRIM(SUBSTITUTE(BK93,CHAR(160),""))),0),2)&gt;
ROUND(IFERROR(VALUE(TRIM(SUBSTITUTE(AC93,CHAR(160),""))),0),2),
"Attention : Le montant TVA retenu est supérieur au montant TVA présenté. Merci de revoir la ligne de dépense, plafonner son montant, ou justifier la reventillation HT / TVA.",
ROUND(IFERROR(VALUE(TRIM(SUBSTITUTE(AD93,CHAR(160),""))),0),2)=0,
"",
ROUND(IFERROR(VALUE(TRIM(SUBSTITUTE(BL93,CHAR(160),""))),0),2)=
ROUND(IFERROR(VALUE(TRIM(SUBSTITUTE(AD93,CHAR(160),""))),0),2),
"OK",
ROUND(IFERROR(VALUE(TRIM(SUBSTITUTE(BL93,CHAR(160),""))),0),2)=0,
"Attention : Montant présenté entièrement rejeté.",
ROUND(IFERROR(VALUE(TRIM(SUBSTITUTE(BL93,CHAR(160),""))),0),2)&lt;
ROUND(IFERROR(VALUE(TRIM(SUBSTITUTE(AD93,CHAR(160),""))),0),2),
"Attention : Montant présenté partiellement rejeté.",
TRUE,""
))</f>
        <v/>
      </c>
      <c r="BP93" s="92" t="str">
        <f t="shared" si="80"/>
        <v/>
      </c>
      <c r="BQ93" s="92" t="str">
        <f t="shared" si="81"/>
        <v/>
      </c>
      <c r="BR93" s="92" t="str">
        <f t="shared" si="82"/>
        <v/>
      </c>
    </row>
    <row r="94" spans="1:70" s="4" customFormat="1" ht="16">
      <c r="A94" s="82">
        <v>86</v>
      </c>
      <c r="B94" s="83"/>
      <c r="C94" s="84"/>
      <c r="D94" s="84"/>
      <c r="E94" s="83"/>
      <c r="F94" s="83"/>
      <c r="G94" s="83"/>
      <c r="H94" s="132"/>
      <c r="I94" s="727"/>
      <c r="J94" s="554"/>
      <c r="K94" s="735"/>
      <c r="L94" s="643"/>
      <c r="M94" s="554"/>
      <c r="N94" s="640"/>
      <c r="O94" s="641"/>
      <c r="P94" s="660" t="str">
        <f t="shared" si="46"/>
        <v/>
      </c>
      <c r="Q94" s="663"/>
      <c r="R94" s="554"/>
      <c r="S94" s="641"/>
      <c r="T94" s="641"/>
      <c r="U94" s="660" t="str">
        <f t="shared" si="47"/>
        <v/>
      </c>
      <c r="V94" s="680"/>
      <c r="W94" s="554"/>
      <c r="X94" s="641"/>
      <c r="Y94" s="641"/>
      <c r="Z94" s="721" t="str">
        <f t="shared" si="48"/>
        <v/>
      </c>
      <c r="AA94" s="87"/>
      <c r="AB94" s="88" t="str" cm="1">
        <f t="array" ref="AB94">IF((_xlfn.IFS(TRIM(SUBSTITUTE(AA94,CHAR(160),""))="Devis 1",IFERROR(VALUE(TRIM(SUBSTITUTE(N94,CHAR(160),""))),0),TRIM(SUBSTITUTE(AA94,CHAR(160),""))="Devis 2",IFERROR(VALUE(TRIM(SUBSTITUTE(S94,CHAR(160),""))),0),TRIM(SUBSTITUTE(AA94,CHAR(160),""))="Devis 3",IFERROR(VALUE(TRIM(SUBSTITUTE(X94,CHAR(160),""))),0),TRUE,0)*IFERROR(VALUE(TRIM(SUBSTITUTE(C94,CHAR(160),""))),0))=0,"",_xlfn.IFS(TRIM(SUBSTITUTE(AA94,CHAR(160),""))="Devis 1",IFERROR(VALUE(TRIM(SUBSTITUTE(N94,CHAR(160),""))),0),TRIM(SUBSTITUTE(AA94,CHAR(160),""))="Devis 2",IFERROR(VALUE(TRIM(SUBSTITUTE(S94,CHAR(160),""))),0),TRIM(SUBSTITUTE(AA94,CHAR(160),""))="Devis 3",IFERROR(VALUE(TRIM(SUBSTITUTE(X94,CHAR(160),""))),0),TRUE,0)*IFERROR(VALUE(TRIM(SUBSTITUTE(C94,CHAR(160),""))),0))</f>
        <v/>
      </c>
      <c r="AC94" s="89" t="str" cm="1">
        <f t="array" ref="AC94">IF(ROUND((_xlfn.IFS(TRIM(SUBSTITUTE(AA94,CHAR(160),""))="Devis 1",IFERROR(VALUE(TRIM(SUBSTITUTE(O94,CHAR(160),""))),0),TRIM(SUBSTITUTE(AA94,CHAR(160),""))="Devis 2",IFERROR(VALUE(TRIM(SUBSTITUTE(T94,CHAR(160),""))),0),TRIM(SUBSTITUTE(AA94,CHAR(160),""))="Devis 3",IFERROR(VALUE(TRIM(SUBSTITUTE(Y94,CHAR(160),""))),0),TRUE,0)*IFERROR(VALUE(TRIM(SUBSTITUTE(C94,CHAR(160),""))),0)),2)=0,IF(AB94&lt;&gt;"",0,""),ROUND((_xlfn.IFS(TRIM(SUBSTITUTE(AA94,CHAR(160),""))="Devis 1",IFERROR(VALUE(TRIM(SUBSTITUTE(O94,CHAR(160),""))),0),TRIM(SUBSTITUTE(AA94,CHAR(160),""))="Devis 2",IFERROR(VALUE(TRIM(SUBSTITUTE(T94,CHAR(160),""))),0),TRIM(SUBSTITUTE(AA94,CHAR(160),""))="Devis 3",IFERROR(VALUE(TRIM(SUBSTITUTE(Y94,CHAR(160),""))),0),TRUE,0)*IFERROR(VALUE(TRIM(SUBSTITUTE(C94,CHAR(160),""))),0)),2))</f>
        <v/>
      </c>
      <c r="AD94" s="90" t="str">
        <f t="shared" si="49"/>
        <v/>
      </c>
      <c r="AE94" s="91"/>
      <c r="AF94" s="148" t="str">
        <f t="shared" si="50"/>
        <v/>
      </c>
      <c r="AG94" s="148" t="str">
        <f t="shared" si="51"/>
        <v/>
      </c>
      <c r="AH94" s="148" t="str">
        <f t="shared" si="52"/>
        <v/>
      </c>
      <c r="AI94" s="148" t="str">
        <f t="shared" si="53"/>
        <v/>
      </c>
      <c r="AJ94" s="148" t="str">
        <f t="shared" si="54"/>
        <v/>
      </c>
      <c r="AK94" s="148" t="str">
        <f t="shared" si="55"/>
        <v/>
      </c>
      <c r="AL94" s="148" t="str">
        <f t="shared" si="56"/>
        <v/>
      </c>
      <c r="AM94" s="148" t="str">
        <f t="shared" si="57"/>
        <v/>
      </c>
      <c r="AN94" s="729" t="str">
        <f t="shared" si="58"/>
        <v/>
      </c>
      <c r="AO94" s="569" t="str">
        <f t="shared" si="59"/>
        <v/>
      </c>
      <c r="AP94" s="564" t="str">
        <f t="shared" si="60"/>
        <v/>
      </c>
      <c r="AQ94" s="555" t="str">
        <f t="shared" si="61"/>
        <v/>
      </c>
      <c r="AR94" s="555" t="str">
        <f t="shared" si="62"/>
        <v/>
      </c>
      <c r="AS94" s="593" t="str">
        <f t="shared" si="63"/>
        <v/>
      </c>
      <c r="AT94" s="660" t="str">
        <f t="shared" si="64"/>
        <v/>
      </c>
      <c r="AU94" s="671" t="str">
        <f t="shared" si="65"/>
        <v/>
      </c>
      <c r="AV94" s="593" t="str">
        <f t="shared" si="66"/>
        <v/>
      </c>
      <c r="AW94" s="593" t="str">
        <f t="shared" si="67"/>
        <v/>
      </c>
      <c r="AX94" s="593" t="str">
        <f t="shared" si="68"/>
        <v/>
      </c>
      <c r="AY94" s="764" t="str">
        <f t="shared" si="69"/>
        <v/>
      </c>
      <c r="AZ94" s="693" t="str">
        <f t="shared" si="70"/>
        <v/>
      </c>
      <c r="BA94" s="593" t="str">
        <f t="shared" si="71"/>
        <v/>
      </c>
      <c r="BB94" s="593" t="str">
        <f t="shared" si="72"/>
        <v/>
      </c>
      <c r="BC94" s="593" t="str">
        <f t="shared" si="73"/>
        <v/>
      </c>
      <c r="BD94" s="694" t="str">
        <f t="shared" si="74"/>
        <v/>
      </c>
      <c r="BE94" s="558" t="str">
        <f t="shared" si="75"/>
        <v/>
      </c>
      <c r="BF94" s="83"/>
      <c r="BG94" s="92" t="str">
        <f t="shared" si="76"/>
        <v/>
      </c>
      <c r="BH94" s="92" t="str">
        <f t="shared" si="77"/>
        <v/>
      </c>
      <c r="BI94" s="93" t="str">
        <f t="shared" si="78"/>
        <v/>
      </c>
      <c r="BJ94" s="93" t="str" cm="1">
        <f t="array" ref="BJ94">IF($AG94="","",
_xlfn.IFS(
$BE94="Devis 1",
IF(ISBLANK(AR94),"",IFERROR(VALUE(TRIM(SUBSTITUTE(AR94,CHAR(160),""))),0)*IFERROR(VALUE(TRIM(SUBSTITUTE($AG94,CHAR(160),""))),0)),
$BE94="Devis 2",
IF(ISBLANK(AW94),"",IFERROR(VALUE(TRIM(SUBSTITUTE(AW94,CHAR(160),""))),0)*IFERROR(VALUE(TRIM(SUBSTITUTE($AG94,CHAR(160),""))),0)),
$BE94="Devis 3",
IF(ISBLANK(BB94),"",IFERROR(VALUE(TRIM(SUBSTITUTE(BB94,CHAR(160),""))),0)*IFERROR(VALUE(TRIM(SUBSTITUTE($AG94,CHAR(160),""))),0)),
TRUE,0
)
)</f>
        <v/>
      </c>
      <c r="BK94" s="93" t="str" cm="1">
        <f t="array" ref="BK94">IF($AG94="","",
_xlfn.IFS(
$BE94="Devis 1",
IF(ISBLANK(AS94),"",IFERROR(VALUE(TRIM(SUBSTITUTE(AS94,CHAR(160),""))),0)*IFERROR(VALUE(TRIM(SUBSTITUTE($AG94,CHAR(160),""))),0)),
$BE94="Devis 2",
IF(ISBLANK(AX94),"",IFERROR(VALUE(TRIM(SUBSTITUTE(AX94,CHAR(160),""))),0)*IFERROR(VALUE(TRIM(SUBSTITUTE($AG94,CHAR(160),""))),0)),
$BE94="Devis 3",
IF(ISBLANK(BC94),"",IFERROR(VALUE(TRIM(SUBSTITUTE(BC94,CHAR(160),""))),0)*IFERROR(VALUE(TRIM(SUBSTITUTE($AG94,CHAR(160),""))),0)),
TRUE,0
)
)</f>
        <v/>
      </c>
      <c r="BL94" s="93" t="str">
        <f t="shared" si="79"/>
        <v/>
      </c>
      <c r="BM94" s="83"/>
      <c r="BN94" s="43" t="str" cm="1">
        <f t="array" ref="BN94">IF(OR(BL94="",BI94="",BJ94="",BG94=""),"",
    _xlfn.IFS(
        (IFERROR(VALUE(TRIM(SUBSTITUTE(BL94,CHAR(160),""))),0)) &gt; (IFERROR(VALUE(TRIM(SUBSTITUTE(BI94,CHAR(160),""))),0)),
        "KO : Le montant retenu TTC est supérieur au montant raisonnable TTC. Merci de revoir la ligne de dépense ou plafonner son montant.",
        (IFERROR(VALUE(TRIM(SUBSTITUTE(BJ94,CHAR(160),""))),0)) &gt; (IFERROR(VALUE(TRIM(SUBSTITUTE(BG94,CHAR(160),""))),0)),
        "Attention : Le montant retenu HT est supérieur au montant HT raisonnable. Merci de revoir la ligne de dépense, plafonner son montant, ou justifier la reventillation HT / TVA.",
ROUND(IFERROR(VALUE(TRIM(SUBSTITUTE(BH94,CHAR(160),""))),0),2)&gt;
ROUND(IFERROR(VALUE(TRIM(SUBSTITUTE(BK94,CHAR(160),""))),0),2),
"Attention : Le montant TVA retenu est supérieur au montant TVA raisonnable. Merci de revoir la ligne de dépense, plafonner son montant, ou justifier la reventillation HT / TVA.",
ROUND(IFERROR(VALUE(TRIM(SUBSTITUTE(BJ94,CHAR(160),""))),0),2)&gt;
ROUND(IFERROR(VALUE(TRIM(SUBSTITUTE(MIN(P94,U94,Z94),CHAR(160),""))),0),2),
"Attention : Le devis retenu n'est pas le moins cher. Une justification de la part du porteur est nécessaire.",
ROUND(IFERROR(VALUE(TRIM(SUBSTITUTE(BJ94,CHAR(160),""))),0),2)=0,
"Attention : montant présenté entièrement écarté",
        (IFERROR(VALUE(TRIM(SUBSTITUTE(BL94,CHAR(160),""))),0))=0,
        "",
        (IFERROR(VALUE(TRIM(SUBSTITUTE(BI94,CHAR(160),""))),0))=(IFERROR(VALUE(TRIM(SUBSTITUTE(BL94,CHAR(160),""))),0)),
        "OK",
        (IFERROR(VALUE(TRIM(SUBSTITUTE(BI94,CHAR(160),""))),0))&gt;(IFERROR(VALUE(TRIM(SUBSTITUTE(BL94,CHAR(160),""))),0)),
        " OK : Montant instruit inférieur au montant raisonnable.",
        TRUE,
        ""
    )
)</f>
        <v/>
      </c>
      <c r="BO94" s="43" t="str" cm="1">
        <f t="array" ref="BO94">IF(OR(BL94="",AD94="",BJ94="",AB94="",BK94="",AC94=""),"",_xlfn.IFS(
ROUND(IFERROR(VALUE(TRIM(SUBSTITUTE(BL94,CHAR(160),""))),0),2)&gt;
ROUND(IFERROR(VALUE(TRIM(SUBSTITUTE(AD94,CHAR(160),""))),0),2),
"KO : Le montant retenu TTC est supérieur au montant présenté TTC. Merci de revoir la ligne de dépense ou plafonner son montant.",
ROUND(IFERROR(VALUE(TRIM(SUBSTITUTE(BJ94,CHAR(160),""))),0),2)&gt;
ROUND(IFERROR(VALUE(TRIM(SUBSTITUTE(AB94,CHAR(160),""))),0),2),
"Attention : Le montant retenu HT est supérieur au montant HT présenté. Merci de revoir la ligne de dépense, plafonner son montant, ou justifier la reventillation HT / TVA.",
ROUND(IFERROR(VALUE(TRIM(SUBSTITUTE(BK94,CHAR(160),""))),0),2)&gt;
ROUND(IFERROR(VALUE(TRIM(SUBSTITUTE(AC94,CHAR(160),""))),0),2),
"Attention : Le montant TVA retenu est supérieur au montant TVA présenté. Merci de revoir la ligne de dépense, plafonner son montant, ou justifier la reventillation HT / TVA.",
ROUND(IFERROR(VALUE(TRIM(SUBSTITUTE(AD94,CHAR(160),""))),0),2)=0,
"",
ROUND(IFERROR(VALUE(TRIM(SUBSTITUTE(BL94,CHAR(160),""))),0),2)=
ROUND(IFERROR(VALUE(TRIM(SUBSTITUTE(AD94,CHAR(160),""))),0),2),
"OK",
ROUND(IFERROR(VALUE(TRIM(SUBSTITUTE(BL94,CHAR(160),""))),0),2)=0,
"Attention : Montant présenté entièrement rejeté.",
ROUND(IFERROR(VALUE(TRIM(SUBSTITUTE(BL94,CHAR(160),""))),0),2)&lt;
ROUND(IFERROR(VALUE(TRIM(SUBSTITUTE(AD94,CHAR(160),""))),0),2),
"Attention : Montant présenté partiellement rejeté.",
TRUE,""
))</f>
        <v/>
      </c>
      <c r="BP94" s="92" t="str">
        <f t="shared" si="80"/>
        <v/>
      </c>
      <c r="BQ94" s="92" t="str">
        <f t="shared" si="81"/>
        <v/>
      </c>
      <c r="BR94" s="92" t="str">
        <f t="shared" si="82"/>
        <v/>
      </c>
    </row>
    <row r="95" spans="1:70" s="4" customFormat="1" ht="16">
      <c r="A95" s="82">
        <v>87</v>
      </c>
      <c r="B95" s="83"/>
      <c r="C95" s="84"/>
      <c r="D95" s="84"/>
      <c r="E95" s="83"/>
      <c r="F95" s="83"/>
      <c r="G95" s="83"/>
      <c r="H95" s="132"/>
      <c r="I95" s="727"/>
      <c r="J95" s="554"/>
      <c r="K95" s="735"/>
      <c r="L95" s="643"/>
      <c r="M95" s="554"/>
      <c r="N95" s="640"/>
      <c r="O95" s="641"/>
      <c r="P95" s="660" t="str">
        <f t="shared" si="46"/>
        <v/>
      </c>
      <c r="Q95" s="663"/>
      <c r="R95" s="554"/>
      <c r="S95" s="641"/>
      <c r="T95" s="641"/>
      <c r="U95" s="660" t="str">
        <f t="shared" si="47"/>
        <v/>
      </c>
      <c r="V95" s="680"/>
      <c r="W95" s="554"/>
      <c r="X95" s="641"/>
      <c r="Y95" s="641"/>
      <c r="Z95" s="721" t="str">
        <f t="shared" si="48"/>
        <v/>
      </c>
      <c r="AA95" s="87"/>
      <c r="AB95" s="88" t="str" cm="1">
        <f t="array" ref="AB95">IF((_xlfn.IFS(TRIM(SUBSTITUTE(AA95,CHAR(160),""))="Devis 1",IFERROR(VALUE(TRIM(SUBSTITUTE(N95,CHAR(160),""))),0),TRIM(SUBSTITUTE(AA95,CHAR(160),""))="Devis 2",IFERROR(VALUE(TRIM(SUBSTITUTE(S95,CHAR(160),""))),0),TRIM(SUBSTITUTE(AA95,CHAR(160),""))="Devis 3",IFERROR(VALUE(TRIM(SUBSTITUTE(X95,CHAR(160),""))),0),TRUE,0)*IFERROR(VALUE(TRIM(SUBSTITUTE(C95,CHAR(160),""))),0))=0,"",_xlfn.IFS(TRIM(SUBSTITUTE(AA95,CHAR(160),""))="Devis 1",IFERROR(VALUE(TRIM(SUBSTITUTE(N95,CHAR(160),""))),0),TRIM(SUBSTITUTE(AA95,CHAR(160),""))="Devis 2",IFERROR(VALUE(TRIM(SUBSTITUTE(S95,CHAR(160),""))),0),TRIM(SUBSTITUTE(AA95,CHAR(160),""))="Devis 3",IFERROR(VALUE(TRIM(SUBSTITUTE(X95,CHAR(160),""))),0),TRUE,0)*IFERROR(VALUE(TRIM(SUBSTITUTE(C95,CHAR(160),""))),0))</f>
        <v/>
      </c>
      <c r="AC95" s="89" t="str" cm="1">
        <f t="array" ref="AC95">IF(ROUND((_xlfn.IFS(TRIM(SUBSTITUTE(AA95,CHAR(160),""))="Devis 1",IFERROR(VALUE(TRIM(SUBSTITUTE(O95,CHAR(160),""))),0),TRIM(SUBSTITUTE(AA95,CHAR(160),""))="Devis 2",IFERROR(VALUE(TRIM(SUBSTITUTE(T95,CHAR(160),""))),0),TRIM(SUBSTITUTE(AA95,CHAR(160),""))="Devis 3",IFERROR(VALUE(TRIM(SUBSTITUTE(Y95,CHAR(160),""))),0),TRUE,0)*IFERROR(VALUE(TRIM(SUBSTITUTE(C95,CHAR(160),""))),0)),2)=0,IF(AB95&lt;&gt;"",0,""),ROUND((_xlfn.IFS(TRIM(SUBSTITUTE(AA95,CHAR(160),""))="Devis 1",IFERROR(VALUE(TRIM(SUBSTITUTE(O95,CHAR(160),""))),0),TRIM(SUBSTITUTE(AA95,CHAR(160),""))="Devis 2",IFERROR(VALUE(TRIM(SUBSTITUTE(T95,CHAR(160),""))),0),TRIM(SUBSTITUTE(AA95,CHAR(160),""))="Devis 3",IFERROR(VALUE(TRIM(SUBSTITUTE(Y95,CHAR(160),""))),0),TRUE,0)*IFERROR(VALUE(TRIM(SUBSTITUTE(C95,CHAR(160),""))),0)),2))</f>
        <v/>
      </c>
      <c r="AD95" s="90" t="str">
        <f t="shared" si="49"/>
        <v/>
      </c>
      <c r="AE95" s="91"/>
      <c r="AF95" s="148" t="str">
        <f t="shared" si="50"/>
        <v/>
      </c>
      <c r="AG95" s="148" t="str">
        <f t="shared" si="51"/>
        <v/>
      </c>
      <c r="AH95" s="148" t="str">
        <f t="shared" si="52"/>
        <v/>
      </c>
      <c r="AI95" s="148" t="str">
        <f t="shared" si="53"/>
        <v/>
      </c>
      <c r="AJ95" s="148" t="str">
        <f t="shared" si="54"/>
        <v/>
      </c>
      <c r="AK95" s="148" t="str">
        <f t="shared" si="55"/>
        <v/>
      </c>
      <c r="AL95" s="148" t="str">
        <f t="shared" si="56"/>
        <v/>
      </c>
      <c r="AM95" s="148" t="str">
        <f t="shared" si="57"/>
        <v/>
      </c>
      <c r="AN95" s="729" t="str">
        <f t="shared" si="58"/>
        <v/>
      </c>
      <c r="AO95" s="569" t="str">
        <f t="shared" si="59"/>
        <v/>
      </c>
      <c r="AP95" s="564" t="str">
        <f t="shared" si="60"/>
        <v/>
      </c>
      <c r="AQ95" s="555" t="str">
        <f t="shared" si="61"/>
        <v/>
      </c>
      <c r="AR95" s="555" t="str">
        <f t="shared" si="62"/>
        <v/>
      </c>
      <c r="AS95" s="593" t="str">
        <f t="shared" si="63"/>
        <v/>
      </c>
      <c r="AT95" s="660" t="str">
        <f t="shared" si="64"/>
        <v/>
      </c>
      <c r="AU95" s="671" t="str">
        <f t="shared" si="65"/>
        <v/>
      </c>
      <c r="AV95" s="593" t="str">
        <f t="shared" si="66"/>
        <v/>
      </c>
      <c r="AW95" s="593" t="str">
        <f t="shared" si="67"/>
        <v/>
      </c>
      <c r="AX95" s="593" t="str">
        <f t="shared" si="68"/>
        <v/>
      </c>
      <c r="AY95" s="764" t="str">
        <f t="shared" si="69"/>
        <v/>
      </c>
      <c r="AZ95" s="693" t="str">
        <f t="shared" si="70"/>
        <v/>
      </c>
      <c r="BA95" s="593" t="str">
        <f t="shared" si="71"/>
        <v/>
      </c>
      <c r="BB95" s="593" t="str">
        <f t="shared" si="72"/>
        <v/>
      </c>
      <c r="BC95" s="593" t="str">
        <f t="shared" si="73"/>
        <v/>
      </c>
      <c r="BD95" s="694" t="str">
        <f t="shared" si="74"/>
        <v/>
      </c>
      <c r="BE95" s="558" t="str">
        <f t="shared" si="75"/>
        <v/>
      </c>
      <c r="BF95" s="83"/>
      <c r="BG95" s="92" t="str">
        <f t="shared" si="76"/>
        <v/>
      </c>
      <c r="BH95" s="92" t="str">
        <f t="shared" si="77"/>
        <v/>
      </c>
      <c r="BI95" s="93" t="str">
        <f t="shared" si="78"/>
        <v/>
      </c>
      <c r="BJ95" s="93" t="str" cm="1">
        <f t="array" ref="BJ95">IF($AG95="","",
_xlfn.IFS(
$BE95="Devis 1",
IF(ISBLANK(AR95),"",IFERROR(VALUE(TRIM(SUBSTITUTE(AR95,CHAR(160),""))),0)*IFERROR(VALUE(TRIM(SUBSTITUTE($AG95,CHAR(160),""))),0)),
$BE95="Devis 2",
IF(ISBLANK(AW95),"",IFERROR(VALUE(TRIM(SUBSTITUTE(AW95,CHAR(160),""))),0)*IFERROR(VALUE(TRIM(SUBSTITUTE($AG95,CHAR(160),""))),0)),
$BE95="Devis 3",
IF(ISBLANK(BB95),"",IFERROR(VALUE(TRIM(SUBSTITUTE(BB95,CHAR(160),""))),0)*IFERROR(VALUE(TRIM(SUBSTITUTE($AG95,CHAR(160),""))),0)),
TRUE,0
)
)</f>
        <v/>
      </c>
      <c r="BK95" s="93" t="str" cm="1">
        <f t="array" ref="BK95">IF($AG95="","",
_xlfn.IFS(
$BE95="Devis 1",
IF(ISBLANK(AS95),"",IFERROR(VALUE(TRIM(SUBSTITUTE(AS95,CHAR(160),""))),0)*IFERROR(VALUE(TRIM(SUBSTITUTE($AG95,CHAR(160),""))),0)),
$BE95="Devis 2",
IF(ISBLANK(AX95),"",IFERROR(VALUE(TRIM(SUBSTITUTE(AX95,CHAR(160),""))),0)*IFERROR(VALUE(TRIM(SUBSTITUTE($AG95,CHAR(160),""))),0)),
$BE95="Devis 3",
IF(ISBLANK(BC95),"",IFERROR(VALUE(TRIM(SUBSTITUTE(BC95,CHAR(160),""))),0)*IFERROR(VALUE(TRIM(SUBSTITUTE($AG95,CHAR(160),""))),0)),
TRUE,0
)
)</f>
        <v/>
      </c>
      <c r="BL95" s="93" t="str">
        <f t="shared" si="79"/>
        <v/>
      </c>
      <c r="BM95" s="83"/>
      <c r="BN95" s="43" t="str" cm="1">
        <f t="array" ref="BN95">IF(OR(BL95="",BI95="",BJ95="",BG95=""),"",
    _xlfn.IFS(
        (IFERROR(VALUE(TRIM(SUBSTITUTE(BL95,CHAR(160),""))),0)) &gt; (IFERROR(VALUE(TRIM(SUBSTITUTE(BI95,CHAR(160),""))),0)),
        "KO : Le montant retenu TTC est supérieur au montant raisonnable TTC. Merci de revoir la ligne de dépense ou plafonner son montant.",
        (IFERROR(VALUE(TRIM(SUBSTITUTE(BJ95,CHAR(160),""))),0)) &gt; (IFERROR(VALUE(TRIM(SUBSTITUTE(BG95,CHAR(160),""))),0)),
        "Attention : Le montant retenu HT est supérieur au montant HT raisonnable. Merci de revoir la ligne de dépense, plafonner son montant, ou justifier la reventillation HT / TVA.",
ROUND(IFERROR(VALUE(TRIM(SUBSTITUTE(BH95,CHAR(160),""))),0),2)&gt;
ROUND(IFERROR(VALUE(TRIM(SUBSTITUTE(BK95,CHAR(160),""))),0),2),
"Attention : Le montant TVA retenu est supérieur au montant TVA raisonnable. Merci de revoir la ligne de dépense, plafonner son montant, ou justifier la reventillation HT / TVA.",
ROUND(IFERROR(VALUE(TRIM(SUBSTITUTE(BJ95,CHAR(160),""))),0),2)&gt;
ROUND(IFERROR(VALUE(TRIM(SUBSTITUTE(MIN(P95,U95,Z95),CHAR(160),""))),0),2),
"Attention : Le devis retenu n'est pas le moins cher. Une justification de la part du porteur est nécessaire.",
ROUND(IFERROR(VALUE(TRIM(SUBSTITUTE(BJ95,CHAR(160),""))),0),2)=0,
"Attention : montant présenté entièrement écarté",
        (IFERROR(VALUE(TRIM(SUBSTITUTE(BL95,CHAR(160),""))),0))=0,
        "",
        (IFERROR(VALUE(TRIM(SUBSTITUTE(BI95,CHAR(160),""))),0))=(IFERROR(VALUE(TRIM(SUBSTITUTE(BL95,CHAR(160),""))),0)),
        "OK",
        (IFERROR(VALUE(TRIM(SUBSTITUTE(BI95,CHAR(160),""))),0))&gt;(IFERROR(VALUE(TRIM(SUBSTITUTE(BL95,CHAR(160),""))),0)),
        " OK : Montant instruit inférieur au montant raisonnable.",
        TRUE,
        ""
    )
)</f>
        <v/>
      </c>
      <c r="BO95" s="43" t="str" cm="1">
        <f t="array" ref="BO95">IF(OR(BL95="",AD95="",BJ95="",AB95="",BK95="",AC95=""),"",_xlfn.IFS(
ROUND(IFERROR(VALUE(TRIM(SUBSTITUTE(BL95,CHAR(160),""))),0),2)&gt;
ROUND(IFERROR(VALUE(TRIM(SUBSTITUTE(AD95,CHAR(160),""))),0),2),
"KO : Le montant retenu TTC est supérieur au montant présenté TTC. Merci de revoir la ligne de dépense ou plafonner son montant.",
ROUND(IFERROR(VALUE(TRIM(SUBSTITUTE(BJ95,CHAR(160),""))),0),2)&gt;
ROUND(IFERROR(VALUE(TRIM(SUBSTITUTE(AB95,CHAR(160),""))),0),2),
"Attention : Le montant retenu HT est supérieur au montant HT présenté. Merci de revoir la ligne de dépense, plafonner son montant, ou justifier la reventillation HT / TVA.",
ROUND(IFERROR(VALUE(TRIM(SUBSTITUTE(BK95,CHAR(160),""))),0),2)&gt;
ROUND(IFERROR(VALUE(TRIM(SUBSTITUTE(AC95,CHAR(160),""))),0),2),
"Attention : Le montant TVA retenu est supérieur au montant TVA présenté. Merci de revoir la ligne de dépense, plafonner son montant, ou justifier la reventillation HT / TVA.",
ROUND(IFERROR(VALUE(TRIM(SUBSTITUTE(AD95,CHAR(160),""))),0),2)=0,
"",
ROUND(IFERROR(VALUE(TRIM(SUBSTITUTE(BL95,CHAR(160),""))),0),2)=
ROUND(IFERROR(VALUE(TRIM(SUBSTITUTE(AD95,CHAR(160),""))),0),2),
"OK",
ROUND(IFERROR(VALUE(TRIM(SUBSTITUTE(BL95,CHAR(160),""))),0),2)=0,
"Attention : Montant présenté entièrement rejeté.",
ROUND(IFERROR(VALUE(TRIM(SUBSTITUTE(BL95,CHAR(160),""))),0),2)&lt;
ROUND(IFERROR(VALUE(TRIM(SUBSTITUTE(AD95,CHAR(160),""))),0),2),
"Attention : Montant présenté partiellement rejeté.",
TRUE,""
))</f>
        <v/>
      </c>
      <c r="BP95" s="92" t="str">
        <f t="shared" si="80"/>
        <v/>
      </c>
      <c r="BQ95" s="92" t="str">
        <f t="shared" si="81"/>
        <v/>
      </c>
      <c r="BR95" s="92" t="str">
        <f t="shared" si="82"/>
        <v/>
      </c>
    </row>
    <row r="96" spans="1:70" s="4" customFormat="1" ht="16">
      <c r="A96" s="82">
        <v>88</v>
      </c>
      <c r="B96" s="83"/>
      <c r="C96" s="84"/>
      <c r="D96" s="84"/>
      <c r="E96" s="83"/>
      <c r="F96" s="83"/>
      <c r="G96" s="83"/>
      <c r="H96" s="132"/>
      <c r="I96" s="727"/>
      <c r="J96" s="554"/>
      <c r="K96" s="735"/>
      <c r="L96" s="643"/>
      <c r="M96" s="554"/>
      <c r="N96" s="640"/>
      <c r="O96" s="641"/>
      <c r="P96" s="660" t="str">
        <f t="shared" si="46"/>
        <v/>
      </c>
      <c r="Q96" s="663"/>
      <c r="R96" s="554"/>
      <c r="S96" s="641"/>
      <c r="T96" s="641"/>
      <c r="U96" s="660" t="str">
        <f t="shared" si="47"/>
        <v/>
      </c>
      <c r="V96" s="680"/>
      <c r="W96" s="554"/>
      <c r="X96" s="641"/>
      <c r="Y96" s="641"/>
      <c r="Z96" s="721" t="str">
        <f t="shared" si="48"/>
        <v/>
      </c>
      <c r="AA96" s="87"/>
      <c r="AB96" s="88" t="str" cm="1">
        <f t="array" ref="AB96">IF((_xlfn.IFS(TRIM(SUBSTITUTE(AA96,CHAR(160),""))="Devis 1",IFERROR(VALUE(TRIM(SUBSTITUTE(N96,CHAR(160),""))),0),TRIM(SUBSTITUTE(AA96,CHAR(160),""))="Devis 2",IFERROR(VALUE(TRIM(SUBSTITUTE(S96,CHAR(160),""))),0),TRIM(SUBSTITUTE(AA96,CHAR(160),""))="Devis 3",IFERROR(VALUE(TRIM(SUBSTITUTE(X96,CHAR(160),""))),0),TRUE,0)*IFERROR(VALUE(TRIM(SUBSTITUTE(C96,CHAR(160),""))),0))=0,"",_xlfn.IFS(TRIM(SUBSTITUTE(AA96,CHAR(160),""))="Devis 1",IFERROR(VALUE(TRIM(SUBSTITUTE(N96,CHAR(160),""))),0),TRIM(SUBSTITUTE(AA96,CHAR(160),""))="Devis 2",IFERROR(VALUE(TRIM(SUBSTITUTE(S96,CHAR(160),""))),0),TRIM(SUBSTITUTE(AA96,CHAR(160),""))="Devis 3",IFERROR(VALUE(TRIM(SUBSTITUTE(X96,CHAR(160),""))),0),TRUE,0)*IFERROR(VALUE(TRIM(SUBSTITUTE(C96,CHAR(160),""))),0))</f>
        <v/>
      </c>
      <c r="AC96" s="89" t="str" cm="1">
        <f t="array" ref="AC96">IF(ROUND((_xlfn.IFS(TRIM(SUBSTITUTE(AA96,CHAR(160),""))="Devis 1",IFERROR(VALUE(TRIM(SUBSTITUTE(O96,CHAR(160),""))),0),TRIM(SUBSTITUTE(AA96,CHAR(160),""))="Devis 2",IFERROR(VALUE(TRIM(SUBSTITUTE(T96,CHAR(160),""))),0),TRIM(SUBSTITUTE(AA96,CHAR(160),""))="Devis 3",IFERROR(VALUE(TRIM(SUBSTITUTE(Y96,CHAR(160),""))),0),TRUE,0)*IFERROR(VALUE(TRIM(SUBSTITUTE(C96,CHAR(160),""))),0)),2)=0,IF(AB96&lt;&gt;"",0,""),ROUND((_xlfn.IFS(TRIM(SUBSTITUTE(AA96,CHAR(160),""))="Devis 1",IFERROR(VALUE(TRIM(SUBSTITUTE(O96,CHAR(160),""))),0),TRIM(SUBSTITUTE(AA96,CHAR(160),""))="Devis 2",IFERROR(VALUE(TRIM(SUBSTITUTE(T96,CHAR(160),""))),0),TRIM(SUBSTITUTE(AA96,CHAR(160),""))="Devis 3",IFERROR(VALUE(TRIM(SUBSTITUTE(Y96,CHAR(160),""))),0),TRUE,0)*IFERROR(VALUE(TRIM(SUBSTITUTE(C96,CHAR(160),""))),0)),2))</f>
        <v/>
      </c>
      <c r="AD96" s="90" t="str">
        <f t="shared" si="49"/>
        <v/>
      </c>
      <c r="AE96" s="91"/>
      <c r="AF96" s="148" t="str">
        <f t="shared" si="50"/>
        <v/>
      </c>
      <c r="AG96" s="148" t="str">
        <f t="shared" si="51"/>
        <v/>
      </c>
      <c r="AH96" s="148" t="str">
        <f t="shared" si="52"/>
        <v/>
      </c>
      <c r="AI96" s="148" t="str">
        <f t="shared" si="53"/>
        <v/>
      </c>
      <c r="AJ96" s="148" t="str">
        <f t="shared" si="54"/>
        <v/>
      </c>
      <c r="AK96" s="148" t="str">
        <f t="shared" si="55"/>
        <v/>
      </c>
      <c r="AL96" s="148" t="str">
        <f t="shared" si="56"/>
        <v/>
      </c>
      <c r="AM96" s="148" t="str">
        <f t="shared" si="57"/>
        <v/>
      </c>
      <c r="AN96" s="729" t="str">
        <f t="shared" si="58"/>
        <v/>
      </c>
      <c r="AO96" s="569" t="str">
        <f t="shared" si="59"/>
        <v/>
      </c>
      <c r="AP96" s="564" t="str">
        <f t="shared" si="60"/>
        <v/>
      </c>
      <c r="AQ96" s="555" t="str">
        <f t="shared" si="61"/>
        <v/>
      </c>
      <c r="AR96" s="555" t="str">
        <f t="shared" si="62"/>
        <v/>
      </c>
      <c r="AS96" s="593" t="str">
        <f t="shared" si="63"/>
        <v/>
      </c>
      <c r="AT96" s="660" t="str">
        <f t="shared" si="64"/>
        <v/>
      </c>
      <c r="AU96" s="671" t="str">
        <f t="shared" si="65"/>
        <v/>
      </c>
      <c r="AV96" s="593" t="str">
        <f t="shared" si="66"/>
        <v/>
      </c>
      <c r="AW96" s="593" t="str">
        <f t="shared" si="67"/>
        <v/>
      </c>
      <c r="AX96" s="593" t="str">
        <f t="shared" si="68"/>
        <v/>
      </c>
      <c r="AY96" s="764" t="str">
        <f t="shared" si="69"/>
        <v/>
      </c>
      <c r="AZ96" s="693" t="str">
        <f t="shared" si="70"/>
        <v/>
      </c>
      <c r="BA96" s="593" t="str">
        <f t="shared" si="71"/>
        <v/>
      </c>
      <c r="BB96" s="593" t="str">
        <f t="shared" si="72"/>
        <v/>
      </c>
      <c r="BC96" s="593" t="str">
        <f t="shared" si="73"/>
        <v/>
      </c>
      <c r="BD96" s="694" t="str">
        <f t="shared" si="74"/>
        <v/>
      </c>
      <c r="BE96" s="558" t="str">
        <f t="shared" si="75"/>
        <v/>
      </c>
      <c r="BF96" s="83"/>
      <c r="BG96" s="92" t="str">
        <f t="shared" si="76"/>
        <v/>
      </c>
      <c r="BH96" s="92" t="str">
        <f t="shared" si="77"/>
        <v/>
      </c>
      <c r="BI96" s="93" t="str">
        <f t="shared" si="78"/>
        <v/>
      </c>
      <c r="BJ96" s="93" t="str" cm="1">
        <f t="array" ref="BJ96">IF($AG96="","",
_xlfn.IFS(
$BE96="Devis 1",
IF(ISBLANK(AR96),"",IFERROR(VALUE(TRIM(SUBSTITUTE(AR96,CHAR(160),""))),0)*IFERROR(VALUE(TRIM(SUBSTITUTE($AG96,CHAR(160),""))),0)),
$BE96="Devis 2",
IF(ISBLANK(AW96),"",IFERROR(VALUE(TRIM(SUBSTITUTE(AW96,CHAR(160),""))),0)*IFERROR(VALUE(TRIM(SUBSTITUTE($AG96,CHAR(160),""))),0)),
$BE96="Devis 3",
IF(ISBLANK(BB96),"",IFERROR(VALUE(TRIM(SUBSTITUTE(BB96,CHAR(160),""))),0)*IFERROR(VALUE(TRIM(SUBSTITUTE($AG96,CHAR(160),""))),0)),
TRUE,0
)
)</f>
        <v/>
      </c>
      <c r="BK96" s="93" t="str" cm="1">
        <f t="array" ref="BK96">IF($AG96="","",
_xlfn.IFS(
$BE96="Devis 1",
IF(ISBLANK(AS96),"",IFERROR(VALUE(TRIM(SUBSTITUTE(AS96,CHAR(160),""))),0)*IFERROR(VALUE(TRIM(SUBSTITUTE($AG96,CHAR(160),""))),0)),
$BE96="Devis 2",
IF(ISBLANK(AX96),"",IFERROR(VALUE(TRIM(SUBSTITUTE(AX96,CHAR(160),""))),0)*IFERROR(VALUE(TRIM(SUBSTITUTE($AG96,CHAR(160),""))),0)),
$BE96="Devis 3",
IF(ISBLANK(BC96),"",IFERROR(VALUE(TRIM(SUBSTITUTE(BC96,CHAR(160),""))),0)*IFERROR(VALUE(TRIM(SUBSTITUTE($AG96,CHAR(160),""))),0)),
TRUE,0
)
)</f>
        <v/>
      </c>
      <c r="BL96" s="93" t="str">
        <f t="shared" si="79"/>
        <v/>
      </c>
      <c r="BM96" s="83"/>
      <c r="BN96" s="43" t="str" cm="1">
        <f t="array" ref="BN96">IF(OR(BL96="",BI96="",BJ96="",BG96=""),"",
    _xlfn.IFS(
        (IFERROR(VALUE(TRIM(SUBSTITUTE(BL96,CHAR(160),""))),0)) &gt; (IFERROR(VALUE(TRIM(SUBSTITUTE(BI96,CHAR(160),""))),0)),
        "KO : Le montant retenu TTC est supérieur au montant raisonnable TTC. Merci de revoir la ligne de dépense ou plafonner son montant.",
        (IFERROR(VALUE(TRIM(SUBSTITUTE(BJ96,CHAR(160),""))),0)) &gt; (IFERROR(VALUE(TRIM(SUBSTITUTE(BG96,CHAR(160),""))),0)),
        "Attention : Le montant retenu HT est supérieur au montant HT raisonnable. Merci de revoir la ligne de dépense, plafonner son montant, ou justifier la reventillation HT / TVA.",
ROUND(IFERROR(VALUE(TRIM(SUBSTITUTE(BH96,CHAR(160),""))),0),2)&gt;
ROUND(IFERROR(VALUE(TRIM(SUBSTITUTE(BK96,CHAR(160),""))),0),2),
"Attention : Le montant TVA retenu est supérieur au montant TVA raisonnable. Merci de revoir la ligne de dépense, plafonner son montant, ou justifier la reventillation HT / TVA.",
ROUND(IFERROR(VALUE(TRIM(SUBSTITUTE(BJ96,CHAR(160),""))),0),2)&gt;
ROUND(IFERROR(VALUE(TRIM(SUBSTITUTE(MIN(P96,U96,Z96),CHAR(160),""))),0),2),
"Attention : Le devis retenu n'est pas le moins cher. Une justification de la part du porteur est nécessaire.",
ROUND(IFERROR(VALUE(TRIM(SUBSTITUTE(BJ96,CHAR(160),""))),0),2)=0,
"Attention : montant présenté entièrement écarté",
        (IFERROR(VALUE(TRIM(SUBSTITUTE(BL96,CHAR(160),""))),0))=0,
        "",
        (IFERROR(VALUE(TRIM(SUBSTITUTE(BI96,CHAR(160),""))),0))=(IFERROR(VALUE(TRIM(SUBSTITUTE(BL96,CHAR(160),""))),0)),
        "OK",
        (IFERROR(VALUE(TRIM(SUBSTITUTE(BI96,CHAR(160),""))),0))&gt;(IFERROR(VALUE(TRIM(SUBSTITUTE(BL96,CHAR(160),""))),0)),
        " OK : Montant instruit inférieur au montant raisonnable.",
        TRUE,
        ""
    )
)</f>
        <v/>
      </c>
      <c r="BO96" s="43" t="str" cm="1">
        <f t="array" ref="BO96">IF(OR(BL96="",AD96="",BJ96="",AB96="",BK96="",AC96=""),"",_xlfn.IFS(
ROUND(IFERROR(VALUE(TRIM(SUBSTITUTE(BL96,CHAR(160),""))),0),2)&gt;
ROUND(IFERROR(VALUE(TRIM(SUBSTITUTE(AD96,CHAR(160),""))),0),2),
"KO : Le montant retenu TTC est supérieur au montant présenté TTC. Merci de revoir la ligne de dépense ou plafonner son montant.",
ROUND(IFERROR(VALUE(TRIM(SUBSTITUTE(BJ96,CHAR(160),""))),0),2)&gt;
ROUND(IFERROR(VALUE(TRIM(SUBSTITUTE(AB96,CHAR(160),""))),0),2),
"Attention : Le montant retenu HT est supérieur au montant HT présenté. Merci de revoir la ligne de dépense, plafonner son montant, ou justifier la reventillation HT / TVA.",
ROUND(IFERROR(VALUE(TRIM(SUBSTITUTE(BK96,CHAR(160),""))),0),2)&gt;
ROUND(IFERROR(VALUE(TRIM(SUBSTITUTE(AC96,CHAR(160),""))),0),2),
"Attention : Le montant TVA retenu est supérieur au montant TVA présenté. Merci de revoir la ligne de dépense, plafonner son montant, ou justifier la reventillation HT / TVA.",
ROUND(IFERROR(VALUE(TRIM(SUBSTITUTE(AD96,CHAR(160),""))),0),2)=0,
"",
ROUND(IFERROR(VALUE(TRIM(SUBSTITUTE(BL96,CHAR(160),""))),0),2)=
ROUND(IFERROR(VALUE(TRIM(SUBSTITUTE(AD96,CHAR(160),""))),0),2),
"OK",
ROUND(IFERROR(VALUE(TRIM(SUBSTITUTE(BL96,CHAR(160),""))),0),2)=0,
"Attention : Montant présenté entièrement rejeté.",
ROUND(IFERROR(VALUE(TRIM(SUBSTITUTE(BL96,CHAR(160),""))),0),2)&lt;
ROUND(IFERROR(VALUE(TRIM(SUBSTITUTE(AD96,CHAR(160),""))),0),2),
"Attention : Montant présenté partiellement rejeté.",
TRUE,""
))</f>
        <v/>
      </c>
      <c r="BP96" s="92" t="str">
        <f t="shared" si="80"/>
        <v/>
      </c>
      <c r="BQ96" s="92" t="str">
        <f t="shared" si="81"/>
        <v/>
      </c>
      <c r="BR96" s="92" t="str">
        <f t="shared" si="82"/>
        <v/>
      </c>
    </row>
    <row r="97" spans="1:70" s="4" customFormat="1" ht="16">
      <c r="A97" s="82">
        <v>89</v>
      </c>
      <c r="B97" s="83"/>
      <c r="C97" s="84"/>
      <c r="D97" s="84"/>
      <c r="E97" s="83"/>
      <c r="F97" s="83"/>
      <c r="G97" s="83"/>
      <c r="H97" s="132"/>
      <c r="I97" s="727"/>
      <c r="J97" s="554"/>
      <c r="K97" s="735"/>
      <c r="L97" s="643"/>
      <c r="M97" s="554"/>
      <c r="N97" s="640"/>
      <c r="O97" s="641"/>
      <c r="P97" s="660" t="str">
        <f t="shared" si="46"/>
        <v/>
      </c>
      <c r="Q97" s="663"/>
      <c r="R97" s="554"/>
      <c r="S97" s="641"/>
      <c r="T97" s="641"/>
      <c r="U97" s="660" t="str">
        <f t="shared" si="47"/>
        <v/>
      </c>
      <c r="V97" s="680"/>
      <c r="W97" s="554"/>
      <c r="X97" s="641"/>
      <c r="Y97" s="641"/>
      <c r="Z97" s="721" t="str">
        <f t="shared" si="48"/>
        <v/>
      </c>
      <c r="AA97" s="87"/>
      <c r="AB97" s="88" t="str" cm="1">
        <f t="array" ref="AB97">IF((_xlfn.IFS(TRIM(SUBSTITUTE(AA97,CHAR(160),""))="Devis 1",IFERROR(VALUE(TRIM(SUBSTITUTE(N97,CHAR(160),""))),0),TRIM(SUBSTITUTE(AA97,CHAR(160),""))="Devis 2",IFERROR(VALUE(TRIM(SUBSTITUTE(S97,CHAR(160),""))),0),TRIM(SUBSTITUTE(AA97,CHAR(160),""))="Devis 3",IFERROR(VALUE(TRIM(SUBSTITUTE(X97,CHAR(160),""))),0),TRUE,0)*IFERROR(VALUE(TRIM(SUBSTITUTE(C97,CHAR(160),""))),0))=0,"",_xlfn.IFS(TRIM(SUBSTITUTE(AA97,CHAR(160),""))="Devis 1",IFERROR(VALUE(TRIM(SUBSTITUTE(N97,CHAR(160),""))),0),TRIM(SUBSTITUTE(AA97,CHAR(160),""))="Devis 2",IFERROR(VALUE(TRIM(SUBSTITUTE(S97,CHAR(160),""))),0),TRIM(SUBSTITUTE(AA97,CHAR(160),""))="Devis 3",IFERROR(VALUE(TRIM(SUBSTITUTE(X97,CHAR(160),""))),0),TRUE,0)*IFERROR(VALUE(TRIM(SUBSTITUTE(C97,CHAR(160),""))),0))</f>
        <v/>
      </c>
      <c r="AC97" s="89" t="str" cm="1">
        <f t="array" ref="AC97">IF(ROUND((_xlfn.IFS(TRIM(SUBSTITUTE(AA97,CHAR(160),""))="Devis 1",IFERROR(VALUE(TRIM(SUBSTITUTE(O97,CHAR(160),""))),0),TRIM(SUBSTITUTE(AA97,CHAR(160),""))="Devis 2",IFERROR(VALUE(TRIM(SUBSTITUTE(T97,CHAR(160),""))),0),TRIM(SUBSTITUTE(AA97,CHAR(160),""))="Devis 3",IFERROR(VALUE(TRIM(SUBSTITUTE(Y97,CHAR(160),""))),0),TRUE,0)*IFERROR(VALUE(TRIM(SUBSTITUTE(C97,CHAR(160),""))),0)),2)=0,IF(AB97&lt;&gt;"",0,""),ROUND((_xlfn.IFS(TRIM(SUBSTITUTE(AA97,CHAR(160),""))="Devis 1",IFERROR(VALUE(TRIM(SUBSTITUTE(O97,CHAR(160),""))),0),TRIM(SUBSTITUTE(AA97,CHAR(160),""))="Devis 2",IFERROR(VALUE(TRIM(SUBSTITUTE(T97,CHAR(160),""))),0),TRIM(SUBSTITUTE(AA97,CHAR(160),""))="Devis 3",IFERROR(VALUE(TRIM(SUBSTITUTE(Y97,CHAR(160),""))),0),TRUE,0)*IFERROR(VALUE(TRIM(SUBSTITUTE(C97,CHAR(160),""))),0)),2))</f>
        <v/>
      </c>
      <c r="AD97" s="90" t="str">
        <f t="shared" si="49"/>
        <v/>
      </c>
      <c r="AE97" s="91"/>
      <c r="AF97" s="148" t="str">
        <f t="shared" si="50"/>
        <v/>
      </c>
      <c r="AG97" s="148" t="str">
        <f t="shared" si="51"/>
        <v/>
      </c>
      <c r="AH97" s="148" t="str">
        <f t="shared" si="52"/>
        <v/>
      </c>
      <c r="AI97" s="148" t="str">
        <f t="shared" si="53"/>
        <v/>
      </c>
      <c r="AJ97" s="148" t="str">
        <f t="shared" si="54"/>
        <v/>
      </c>
      <c r="AK97" s="148" t="str">
        <f t="shared" si="55"/>
        <v/>
      </c>
      <c r="AL97" s="148" t="str">
        <f t="shared" si="56"/>
        <v/>
      </c>
      <c r="AM97" s="148" t="str">
        <f t="shared" si="57"/>
        <v/>
      </c>
      <c r="AN97" s="729" t="str">
        <f t="shared" si="58"/>
        <v/>
      </c>
      <c r="AO97" s="569" t="str">
        <f t="shared" si="59"/>
        <v/>
      </c>
      <c r="AP97" s="564" t="str">
        <f t="shared" si="60"/>
        <v/>
      </c>
      <c r="AQ97" s="555" t="str">
        <f t="shared" si="61"/>
        <v/>
      </c>
      <c r="AR97" s="555" t="str">
        <f t="shared" si="62"/>
        <v/>
      </c>
      <c r="AS97" s="593" t="str">
        <f t="shared" si="63"/>
        <v/>
      </c>
      <c r="AT97" s="660" t="str">
        <f t="shared" si="64"/>
        <v/>
      </c>
      <c r="AU97" s="671" t="str">
        <f t="shared" si="65"/>
        <v/>
      </c>
      <c r="AV97" s="593" t="str">
        <f t="shared" si="66"/>
        <v/>
      </c>
      <c r="AW97" s="593" t="str">
        <f t="shared" si="67"/>
        <v/>
      </c>
      <c r="AX97" s="593" t="str">
        <f t="shared" si="68"/>
        <v/>
      </c>
      <c r="AY97" s="764" t="str">
        <f t="shared" si="69"/>
        <v/>
      </c>
      <c r="AZ97" s="693" t="str">
        <f t="shared" si="70"/>
        <v/>
      </c>
      <c r="BA97" s="593" t="str">
        <f t="shared" si="71"/>
        <v/>
      </c>
      <c r="BB97" s="593" t="str">
        <f t="shared" si="72"/>
        <v/>
      </c>
      <c r="BC97" s="593" t="str">
        <f t="shared" si="73"/>
        <v/>
      </c>
      <c r="BD97" s="694" t="str">
        <f t="shared" si="74"/>
        <v/>
      </c>
      <c r="BE97" s="558" t="str">
        <f t="shared" si="75"/>
        <v/>
      </c>
      <c r="BF97" s="83"/>
      <c r="BG97" s="92" t="str">
        <f t="shared" si="76"/>
        <v/>
      </c>
      <c r="BH97" s="92" t="str">
        <f t="shared" si="77"/>
        <v/>
      </c>
      <c r="BI97" s="93" t="str">
        <f t="shared" si="78"/>
        <v/>
      </c>
      <c r="BJ97" s="93" t="str" cm="1">
        <f t="array" ref="BJ97">IF($AG97="","",
_xlfn.IFS(
$BE97="Devis 1",
IF(ISBLANK(AR97),"",IFERROR(VALUE(TRIM(SUBSTITUTE(AR97,CHAR(160),""))),0)*IFERROR(VALUE(TRIM(SUBSTITUTE($AG97,CHAR(160),""))),0)),
$BE97="Devis 2",
IF(ISBLANK(AW97),"",IFERROR(VALUE(TRIM(SUBSTITUTE(AW97,CHAR(160),""))),0)*IFERROR(VALUE(TRIM(SUBSTITUTE($AG97,CHAR(160),""))),0)),
$BE97="Devis 3",
IF(ISBLANK(BB97),"",IFERROR(VALUE(TRIM(SUBSTITUTE(BB97,CHAR(160),""))),0)*IFERROR(VALUE(TRIM(SUBSTITUTE($AG97,CHAR(160),""))),0)),
TRUE,0
)
)</f>
        <v/>
      </c>
      <c r="BK97" s="93" t="str" cm="1">
        <f t="array" ref="BK97">IF($AG97="","",
_xlfn.IFS(
$BE97="Devis 1",
IF(ISBLANK(AS97),"",IFERROR(VALUE(TRIM(SUBSTITUTE(AS97,CHAR(160),""))),0)*IFERROR(VALUE(TRIM(SUBSTITUTE($AG97,CHAR(160),""))),0)),
$BE97="Devis 2",
IF(ISBLANK(AX97),"",IFERROR(VALUE(TRIM(SUBSTITUTE(AX97,CHAR(160),""))),0)*IFERROR(VALUE(TRIM(SUBSTITUTE($AG97,CHAR(160),""))),0)),
$BE97="Devis 3",
IF(ISBLANK(BC97),"",IFERROR(VALUE(TRIM(SUBSTITUTE(BC97,CHAR(160),""))),0)*IFERROR(VALUE(TRIM(SUBSTITUTE($AG97,CHAR(160),""))),0)),
TRUE,0
)
)</f>
        <v/>
      </c>
      <c r="BL97" s="93" t="str">
        <f t="shared" si="79"/>
        <v/>
      </c>
      <c r="BM97" s="83"/>
      <c r="BN97" s="43" t="str" cm="1">
        <f t="array" ref="BN97">IF(OR(BL97="",BI97="",BJ97="",BG97=""),"",
    _xlfn.IFS(
        (IFERROR(VALUE(TRIM(SUBSTITUTE(BL97,CHAR(160),""))),0)) &gt; (IFERROR(VALUE(TRIM(SUBSTITUTE(BI97,CHAR(160),""))),0)),
        "KO : Le montant retenu TTC est supérieur au montant raisonnable TTC. Merci de revoir la ligne de dépense ou plafonner son montant.",
        (IFERROR(VALUE(TRIM(SUBSTITUTE(BJ97,CHAR(160),""))),0)) &gt; (IFERROR(VALUE(TRIM(SUBSTITUTE(BG97,CHAR(160),""))),0)),
        "Attention : Le montant retenu HT est supérieur au montant HT raisonnable. Merci de revoir la ligne de dépense, plafonner son montant, ou justifier la reventillation HT / TVA.",
ROUND(IFERROR(VALUE(TRIM(SUBSTITUTE(BH97,CHAR(160),""))),0),2)&gt;
ROUND(IFERROR(VALUE(TRIM(SUBSTITUTE(BK97,CHAR(160),""))),0),2),
"Attention : Le montant TVA retenu est supérieur au montant TVA raisonnable. Merci de revoir la ligne de dépense, plafonner son montant, ou justifier la reventillation HT / TVA.",
ROUND(IFERROR(VALUE(TRIM(SUBSTITUTE(BJ97,CHAR(160),""))),0),2)&gt;
ROUND(IFERROR(VALUE(TRIM(SUBSTITUTE(MIN(P97,U97,Z97),CHAR(160),""))),0),2),
"Attention : Le devis retenu n'est pas le moins cher. Une justification de la part du porteur est nécessaire.",
ROUND(IFERROR(VALUE(TRIM(SUBSTITUTE(BJ97,CHAR(160),""))),0),2)=0,
"Attention : montant présenté entièrement écarté",
        (IFERROR(VALUE(TRIM(SUBSTITUTE(BL97,CHAR(160),""))),0))=0,
        "",
        (IFERROR(VALUE(TRIM(SUBSTITUTE(BI97,CHAR(160),""))),0))=(IFERROR(VALUE(TRIM(SUBSTITUTE(BL97,CHAR(160),""))),0)),
        "OK",
        (IFERROR(VALUE(TRIM(SUBSTITUTE(BI97,CHAR(160),""))),0))&gt;(IFERROR(VALUE(TRIM(SUBSTITUTE(BL97,CHAR(160),""))),0)),
        " OK : Montant instruit inférieur au montant raisonnable.",
        TRUE,
        ""
    )
)</f>
        <v/>
      </c>
      <c r="BO97" s="43" t="str" cm="1">
        <f t="array" ref="BO97">IF(OR(BL97="",AD97="",BJ97="",AB97="",BK97="",AC97=""),"",_xlfn.IFS(
ROUND(IFERROR(VALUE(TRIM(SUBSTITUTE(BL97,CHAR(160),""))),0),2)&gt;
ROUND(IFERROR(VALUE(TRIM(SUBSTITUTE(AD97,CHAR(160),""))),0),2),
"KO : Le montant retenu TTC est supérieur au montant présenté TTC. Merci de revoir la ligne de dépense ou plafonner son montant.",
ROUND(IFERROR(VALUE(TRIM(SUBSTITUTE(BJ97,CHAR(160),""))),0),2)&gt;
ROUND(IFERROR(VALUE(TRIM(SUBSTITUTE(AB97,CHAR(160),""))),0),2),
"Attention : Le montant retenu HT est supérieur au montant HT présenté. Merci de revoir la ligne de dépense, plafonner son montant, ou justifier la reventillation HT / TVA.",
ROUND(IFERROR(VALUE(TRIM(SUBSTITUTE(BK97,CHAR(160),""))),0),2)&gt;
ROUND(IFERROR(VALUE(TRIM(SUBSTITUTE(AC97,CHAR(160),""))),0),2),
"Attention : Le montant TVA retenu est supérieur au montant TVA présenté. Merci de revoir la ligne de dépense, plafonner son montant, ou justifier la reventillation HT / TVA.",
ROUND(IFERROR(VALUE(TRIM(SUBSTITUTE(AD97,CHAR(160),""))),0),2)=0,
"",
ROUND(IFERROR(VALUE(TRIM(SUBSTITUTE(BL97,CHAR(160),""))),0),2)=
ROUND(IFERROR(VALUE(TRIM(SUBSTITUTE(AD97,CHAR(160),""))),0),2),
"OK",
ROUND(IFERROR(VALUE(TRIM(SUBSTITUTE(BL97,CHAR(160),""))),0),2)=0,
"Attention : Montant présenté entièrement rejeté.",
ROUND(IFERROR(VALUE(TRIM(SUBSTITUTE(BL97,CHAR(160),""))),0),2)&lt;
ROUND(IFERROR(VALUE(TRIM(SUBSTITUTE(AD97,CHAR(160),""))),0),2),
"Attention : Montant présenté partiellement rejeté.",
TRUE,""
))</f>
        <v/>
      </c>
      <c r="BP97" s="92" t="str">
        <f t="shared" si="80"/>
        <v/>
      </c>
      <c r="BQ97" s="92" t="str">
        <f t="shared" si="81"/>
        <v/>
      </c>
      <c r="BR97" s="92" t="str">
        <f t="shared" si="82"/>
        <v/>
      </c>
    </row>
    <row r="98" spans="1:70" s="4" customFormat="1" ht="16">
      <c r="A98" s="82">
        <v>90</v>
      </c>
      <c r="B98" s="83"/>
      <c r="C98" s="84"/>
      <c r="D98" s="84"/>
      <c r="E98" s="83"/>
      <c r="F98" s="83"/>
      <c r="G98" s="83"/>
      <c r="H98" s="132"/>
      <c r="I98" s="727"/>
      <c r="J98" s="554"/>
      <c r="K98" s="735"/>
      <c r="L98" s="643"/>
      <c r="M98" s="554"/>
      <c r="N98" s="640"/>
      <c r="O98" s="641"/>
      <c r="P98" s="660" t="str">
        <f t="shared" si="46"/>
        <v/>
      </c>
      <c r="Q98" s="663"/>
      <c r="R98" s="554"/>
      <c r="S98" s="641"/>
      <c r="T98" s="641"/>
      <c r="U98" s="660" t="str">
        <f t="shared" si="47"/>
        <v/>
      </c>
      <c r="V98" s="680"/>
      <c r="W98" s="554"/>
      <c r="X98" s="641"/>
      <c r="Y98" s="641"/>
      <c r="Z98" s="721" t="str">
        <f t="shared" si="48"/>
        <v/>
      </c>
      <c r="AA98" s="87"/>
      <c r="AB98" s="88" t="str" cm="1">
        <f t="array" ref="AB98">IF((_xlfn.IFS(TRIM(SUBSTITUTE(AA98,CHAR(160),""))="Devis 1",IFERROR(VALUE(TRIM(SUBSTITUTE(N98,CHAR(160),""))),0),TRIM(SUBSTITUTE(AA98,CHAR(160),""))="Devis 2",IFERROR(VALUE(TRIM(SUBSTITUTE(S98,CHAR(160),""))),0),TRIM(SUBSTITUTE(AA98,CHAR(160),""))="Devis 3",IFERROR(VALUE(TRIM(SUBSTITUTE(X98,CHAR(160),""))),0),TRUE,0)*IFERROR(VALUE(TRIM(SUBSTITUTE(C98,CHAR(160),""))),0))=0,"",_xlfn.IFS(TRIM(SUBSTITUTE(AA98,CHAR(160),""))="Devis 1",IFERROR(VALUE(TRIM(SUBSTITUTE(N98,CHAR(160),""))),0),TRIM(SUBSTITUTE(AA98,CHAR(160),""))="Devis 2",IFERROR(VALUE(TRIM(SUBSTITUTE(S98,CHAR(160),""))),0),TRIM(SUBSTITUTE(AA98,CHAR(160),""))="Devis 3",IFERROR(VALUE(TRIM(SUBSTITUTE(X98,CHAR(160),""))),0),TRUE,0)*IFERROR(VALUE(TRIM(SUBSTITUTE(C98,CHAR(160),""))),0))</f>
        <v/>
      </c>
      <c r="AC98" s="89" t="str" cm="1">
        <f t="array" ref="AC98">IF(ROUND((_xlfn.IFS(TRIM(SUBSTITUTE(AA98,CHAR(160),""))="Devis 1",IFERROR(VALUE(TRIM(SUBSTITUTE(O98,CHAR(160),""))),0),TRIM(SUBSTITUTE(AA98,CHAR(160),""))="Devis 2",IFERROR(VALUE(TRIM(SUBSTITUTE(T98,CHAR(160),""))),0),TRIM(SUBSTITUTE(AA98,CHAR(160),""))="Devis 3",IFERROR(VALUE(TRIM(SUBSTITUTE(Y98,CHAR(160),""))),0),TRUE,0)*IFERROR(VALUE(TRIM(SUBSTITUTE(C98,CHAR(160),""))),0)),2)=0,IF(AB98&lt;&gt;"",0,""),ROUND((_xlfn.IFS(TRIM(SUBSTITUTE(AA98,CHAR(160),""))="Devis 1",IFERROR(VALUE(TRIM(SUBSTITUTE(O98,CHAR(160),""))),0),TRIM(SUBSTITUTE(AA98,CHAR(160),""))="Devis 2",IFERROR(VALUE(TRIM(SUBSTITUTE(T98,CHAR(160),""))),0),TRIM(SUBSTITUTE(AA98,CHAR(160),""))="Devis 3",IFERROR(VALUE(TRIM(SUBSTITUTE(Y98,CHAR(160),""))),0),TRUE,0)*IFERROR(VALUE(TRIM(SUBSTITUTE(C98,CHAR(160),""))),0)),2))</f>
        <v/>
      </c>
      <c r="AD98" s="90" t="str">
        <f t="shared" si="49"/>
        <v/>
      </c>
      <c r="AE98" s="91"/>
      <c r="AF98" s="148" t="str">
        <f t="shared" si="50"/>
        <v/>
      </c>
      <c r="AG98" s="148" t="str">
        <f t="shared" si="51"/>
        <v/>
      </c>
      <c r="AH98" s="148" t="str">
        <f t="shared" si="52"/>
        <v/>
      </c>
      <c r="AI98" s="148" t="str">
        <f t="shared" si="53"/>
        <v/>
      </c>
      <c r="AJ98" s="148" t="str">
        <f t="shared" si="54"/>
        <v/>
      </c>
      <c r="AK98" s="148" t="str">
        <f t="shared" si="55"/>
        <v/>
      </c>
      <c r="AL98" s="148" t="str">
        <f t="shared" si="56"/>
        <v/>
      </c>
      <c r="AM98" s="148" t="str">
        <f t="shared" si="57"/>
        <v/>
      </c>
      <c r="AN98" s="729" t="str">
        <f t="shared" si="58"/>
        <v/>
      </c>
      <c r="AO98" s="569" t="str">
        <f t="shared" si="59"/>
        <v/>
      </c>
      <c r="AP98" s="564" t="str">
        <f t="shared" si="60"/>
        <v/>
      </c>
      <c r="AQ98" s="555" t="str">
        <f t="shared" si="61"/>
        <v/>
      </c>
      <c r="AR98" s="555" t="str">
        <f t="shared" si="62"/>
        <v/>
      </c>
      <c r="AS98" s="593" t="str">
        <f t="shared" si="63"/>
        <v/>
      </c>
      <c r="AT98" s="660" t="str">
        <f t="shared" si="64"/>
        <v/>
      </c>
      <c r="AU98" s="671" t="str">
        <f t="shared" si="65"/>
        <v/>
      </c>
      <c r="AV98" s="593" t="str">
        <f t="shared" si="66"/>
        <v/>
      </c>
      <c r="AW98" s="593" t="str">
        <f t="shared" si="67"/>
        <v/>
      </c>
      <c r="AX98" s="593" t="str">
        <f t="shared" si="68"/>
        <v/>
      </c>
      <c r="AY98" s="764" t="str">
        <f t="shared" si="69"/>
        <v/>
      </c>
      <c r="AZ98" s="693" t="str">
        <f t="shared" si="70"/>
        <v/>
      </c>
      <c r="BA98" s="593" t="str">
        <f t="shared" si="71"/>
        <v/>
      </c>
      <c r="BB98" s="593" t="str">
        <f t="shared" si="72"/>
        <v/>
      </c>
      <c r="BC98" s="593" t="str">
        <f t="shared" si="73"/>
        <v/>
      </c>
      <c r="BD98" s="694" t="str">
        <f t="shared" si="74"/>
        <v/>
      </c>
      <c r="BE98" s="558" t="str">
        <f t="shared" si="75"/>
        <v/>
      </c>
      <c r="BF98" s="83"/>
      <c r="BG98" s="92" t="str">
        <f t="shared" si="76"/>
        <v/>
      </c>
      <c r="BH98" s="92" t="str">
        <f t="shared" si="77"/>
        <v/>
      </c>
      <c r="BI98" s="93" t="str">
        <f t="shared" si="78"/>
        <v/>
      </c>
      <c r="BJ98" s="93" t="str" cm="1">
        <f t="array" ref="BJ98">IF($AG98="","",
_xlfn.IFS(
$BE98="Devis 1",
IF(ISBLANK(AR98),"",IFERROR(VALUE(TRIM(SUBSTITUTE(AR98,CHAR(160),""))),0)*IFERROR(VALUE(TRIM(SUBSTITUTE($AG98,CHAR(160),""))),0)),
$BE98="Devis 2",
IF(ISBLANK(AW98),"",IFERROR(VALUE(TRIM(SUBSTITUTE(AW98,CHAR(160),""))),0)*IFERROR(VALUE(TRIM(SUBSTITUTE($AG98,CHAR(160),""))),0)),
$BE98="Devis 3",
IF(ISBLANK(BB98),"",IFERROR(VALUE(TRIM(SUBSTITUTE(BB98,CHAR(160),""))),0)*IFERROR(VALUE(TRIM(SUBSTITUTE($AG98,CHAR(160),""))),0)),
TRUE,0
)
)</f>
        <v/>
      </c>
      <c r="BK98" s="93" t="str" cm="1">
        <f t="array" ref="BK98">IF($AG98="","",
_xlfn.IFS(
$BE98="Devis 1",
IF(ISBLANK(AS98),"",IFERROR(VALUE(TRIM(SUBSTITUTE(AS98,CHAR(160),""))),0)*IFERROR(VALUE(TRIM(SUBSTITUTE($AG98,CHAR(160),""))),0)),
$BE98="Devis 2",
IF(ISBLANK(AX98),"",IFERROR(VALUE(TRIM(SUBSTITUTE(AX98,CHAR(160),""))),0)*IFERROR(VALUE(TRIM(SUBSTITUTE($AG98,CHAR(160),""))),0)),
$BE98="Devis 3",
IF(ISBLANK(BC98),"",IFERROR(VALUE(TRIM(SUBSTITUTE(BC98,CHAR(160),""))),0)*IFERROR(VALUE(TRIM(SUBSTITUTE($AG98,CHAR(160),""))),0)),
TRUE,0
)
)</f>
        <v/>
      </c>
      <c r="BL98" s="93" t="str">
        <f t="shared" si="79"/>
        <v/>
      </c>
      <c r="BM98" s="83"/>
      <c r="BN98" s="43" t="str" cm="1">
        <f t="array" ref="BN98">IF(OR(BL98="",BI98="",BJ98="",BG98=""),"",
    _xlfn.IFS(
        (IFERROR(VALUE(TRIM(SUBSTITUTE(BL98,CHAR(160),""))),0)) &gt; (IFERROR(VALUE(TRIM(SUBSTITUTE(BI98,CHAR(160),""))),0)),
        "KO : Le montant retenu TTC est supérieur au montant raisonnable TTC. Merci de revoir la ligne de dépense ou plafonner son montant.",
        (IFERROR(VALUE(TRIM(SUBSTITUTE(BJ98,CHAR(160),""))),0)) &gt; (IFERROR(VALUE(TRIM(SUBSTITUTE(BG98,CHAR(160),""))),0)),
        "Attention : Le montant retenu HT est supérieur au montant HT raisonnable. Merci de revoir la ligne de dépense, plafonner son montant, ou justifier la reventillation HT / TVA.",
ROUND(IFERROR(VALUE(TRIM(SUBSTITUTE(BH98,CHAR(160),""))),0),2)&gt;
ROUND(IFERROR(VALUE(TRIM(SUBSTITUTE(BK98,CHAR(160),""))),0),2),
"Attention : Le montant TVA retenu est supérieur au montant TVA raisonnable. Merci de revoir la ligne de dépense, plafonner son montant, ou justifier la reventillation HT / TVA.",
ROUND(IFERROR(VALUE(TRIM(SUBSTITUTE(BJ98,CHAR(160),""))),0),2)&gt;
ROUND(IFERROR(VALUE(TRIM(SUBSTITUTE(MIN(P98,U98,Z98),CHAR(160),""))),0),2),
"Attention : Le devis retenu n'est pas le moins cher. Une justification de la part du porteur est nécessaire.",
ROUND(IFERROR(VALUE(TRIM(SUBSTITUTE(BJ98,CHAR(160),""))),0),2)=0,
"Attention : montant présenté entièrement écarté",
        (IFERROR(VALUE(TRIM(SUBSTITUTE(BL98,CHAR(160),""))),0))=0,
        "",
        (IFERROR(VALUE(TRIM(SUBSTITUTE(BI98,CHAR(160),""))),0))=(IFERROR(VALUE(TRIM(SUBSTITUTE(BL98,CHAR(160),""))),0)),
        "OK",
        (IFERROR(VALUE(TRIM(SUBSTITUTE(BI98,CHAR(160),""))),0))&gt;(IFERROR(VALUE(TRIM(SUBSTITUTE(BL98,CHAR(160),""))),0)),
        " OK : Montant instruit inférieur au montant raisonnable.",
        TRUE,
        ""
    )
)</f>
        <v/>
      </c>
      <c r="BO98" s="43" t="str" cm="1">
        <f t="array" ref="BO98">IF(OR(BL98="",AD98="",BJ98="",AB98="",BK98="",AC98=""),"",_xlfn.IFS(
ROUND(IFERROR(VALUE(TRIM(SUBSTITUTE(BL98,CHAR(160),""))),0),2)&gt;
ROUND(IFERROR(VALUE(TRIM(SUBSTITUTE(AD98,CHAR(160),""))),0),2),
"KO : Le montant retenu TTC est supérieur au montant présenté TTC. Merci de revoir la ligne de dépense ou plafonner son montant.",
ROUND(IFERROR(VALUE(TRIM(SUBSTITUTE(BJ98,CHAR(160),""))),0),2)&gt;
ROUND(IFERROR(VALUE(TRIM(SUBSTITUTE(AB98,CHAR(160),""))),0),2),
"Attention : Le montant retenu HT est supérieur au montant HT présenté. Merci de revoir la ligne de dépense, plafonner son montant, ou justifier la reventillation HT / TVA.",
ROUND(IFERROR(VALUE(TRIM(SUBSTITUTE(BK98,CHAR(160),""))),0),2)&gt;
ROUND(IFERROR(VALUE(TRIM(SUBSTITUTE(AC98,CHAR(160),""))),0),2),
"Attention : Le montant TVA retenu est supérieur au montant TVA présenté. Merci de revoir la ligne de dépense, plafonner son montant, ou justifier la reventillation HT / TVA.",
ROUND(IFERROR(VALUE(TRIM(SUBSTITUTE(AD98,CHAR(160),""))),0),2)=0,
"",
ROUND(IFERROR(VALUE(TRIM(SUBSTITUTE(BL98,CHAR(160),""))),0),2)=
ROUND(IFERROR(VALUE(TRIM(SUBSTITUTE(AD98,CHAR(160),""))),0),2),
"OK",
ROUND(IFERROR(VALUE(TRIM(SUBSTITUTE(BL98,CHAR(160),""))),0),2)=0,
"Attention : Montant présenté entièrement rejeté.",
ROUND(IFERROR(VALUE(TRIM(SUBSTITUTE(BL98,CHAR(160),""))),0),2)&lt;
ROUND(IFERROR(VALUE(TRIM(SUBSTITUTE(AD98,CHAR(160),""))),0),2),
"Attention : Montant présenté partiellement rejeté.",
TRUE,""
))</f>
        <v/>
      </c>
      <c r="BP98" s="92" t="str">
        <f t="shared" si="80"/>
        <v/>
      </c>
      <c r="BQ98" s="92" t="str">
        <f t="shared" si="81"/>
        <v/>
      </c>
      <c r="BR98" s="92" t="str">
        <f t="shared" si="82"/>
        <v/>
      </c>
    </row>
    <row r="99" spans="1:70" s="4" customFormat="1" ht="16">
      <c r="A99" s="82">
        <v>91</v>
      </c>
      <c r="B99" s="83"/>
      <c r="C99" s="84"/>
      <c r="D99" s="84"/>
      <c r="E99" s="83"/>
      <c r="F99" s="83"/>
      <c r="G99" s="83"/>
      <c r="H99" s="132"/>
      <c r="I99" s="727"/>
      <c r="J99" s="554"/>
      <c r="K99" s="735"/>
      <c r="L99" s="643"/>
      <c r="M99" s="554"/>
      <c r="N99" s="640"/>
      <c r="O99" s="641"/>
      <c r="P99" s="660" t="str">
        <f t="shared" si="46"/>
        <v/>
      </c>
      <c r="Q99" s="663"/>
      <c r="R99" s="554"/>
      <c r="S99" s="641"/>
      <c r="T99" s="641"/>
      <c r="U99" s="660" t="str">
        <f t="shared" si="47"/>
        <v/>
      </c>
      <c r="V99" s="680"/>
      <c r="W99" s="554"/>
      <c r="X99" s="641"/>
      <c r="Y99" s="641"/>
      <c r="Z99" s="721" t="str">
        <f t="shared" si="48"/>
        <v/>
      </c>
      <c r="AA99" s="87"/>
      <c r="AB99" s="88" t="str" cm="1">
        <f t="array" ref="AB99">IF((_xlfn.IFS(TRIM(SUBSTITUTE(AA99,CHAR(160),""))="Devis 1",IFERROR(VALUE(TRIM(SUBSTITUTE(N99,CHAR(160),""))),0),TRIM(SUBSTITUTE(AA99,CHAR(160),""))="Devis 2",IFERROR(VALUE(TRIM(SUBSTITUTE(S99,CHAR(160),""))),0),TRIM(SUBSTITUTE(AA99,CHAR(160),""))="Devis 3",IFERROR(VALUE(TRIM(SUBSTITUTE(X99,CHAR(160),""))),0),TRUE,0)*IFERROR(VALUE(TRIM(SUBSTITUTE(C99,CHAR(160),""))),0))=0,"",_xlfn.IFS(TRIM(SUBSTITUTE(AA99,CHAR(160),""))="Devis 1",IFERROR(VALUE(TRIM(SUBSTITUTE(N99,CHAR(160),""))),0),TRIM(SUBSTITUTE(AA99,CHAR(160),""))="Devis 2",IFERROR(VALUE(TRIM(SUBSTITUTE(S99,CHAR(160),""))),0),TRIM(SUBSTITUTE(AA99,CHAR(160),""))="Devis 3",IFERROR(VALUE(TRIM(SUBSTITUTE(X99,CHAR(160),""))),0),TRUE,0)*IFERROR(VALUE(TRIM(SUBSTITUTE(C99,CHAR(160),""))),0))</f>
        <v/>
      </c>
      <c r="AC99" s="89" t="str" cm="1">
        <f t="array" ref="AC99">IF(ROUND((_xlfn.IFS(TRIM(SUBSTITUTE(AA99,CHAR(160),""))="Devis 1",IFERROR(VALUE(TRIM(SUBSTITUTE(O99,CHAR(160),""))),0),TRIM(SUBSTITUTE(AA99,CHAR(160),""))="Devis 2",IFERROR(VALUE(TRIM(SUBSTITUTE(T99,CHAR(160),""))),0),TRIM(SUBSTITUTE(AA99,CHAR(160),""))="Devis 3",IFERROR(VALUE(TRIM(SUBSTITUTE(Y99,CHAR(160),""))),0),TRUE,0)*IFERROR(VALUE(TRIM(SUBSTITUTE(C99,CHAR(160),""))),0)),2)=0,IF(AB99&lt;&gt;"",0,""),ROUND((_xlfn.IFS(TRIM(SUBSTITUTE(AA99,CHAR(160),""))="Devis 1",IFERROR(VALUE(TRIM(SUBSTITUTE(O99,CHAR(160),""))),0),TRIM(SUBSTITUTE(AA99,CHAR(160),""))="Devis 2",IFERROR(VALUE(TRIM(SUBSTITUTE(T99,CHAR(160),""))),0),TRIM(SUBSTITUTE(AA99,CHAR(160),""))="Devis 3",IFERROR(VALUE(TRIM(SUBSTITUTE(Y99,CHAR(160),""))),0),TRUE,0)*IFERROR(VALUE(TRIM(SUBSTITUTE(C99,CHAR(160),""))),0)),2))</f>
        <v/>
      </c>
      <c r="AD99" s="90" t="str">
        <f t="shared" si="49"/>
        <v/>
      </c>
      <c r="AE99" s="91"/>
      <c r="AF99" s="148" t="str">
        <f t="shared" si="50"/>
        <v/>
      </c>
      <c r="AG99" s="148" t="str">
        <f t="shared" si="51"/>
        <v/>
      </c>
      <c r="AH99" s="148" t="str">
        <f t="shared" si="52"/>
        <v/>
      </c>
      <c r="AI99" s="148" t="str">
        <f t="shared" si="53"/>
        <v/>
      </c>
      <c r="AJ99" s="148" t="str">
        <f t="shared" si="54"/>
        <v/>
      </c>
      <c r="AK99" s="148" t="str">
        <f t="shared" si="55"/>
        <v/>
      </c>
      <c r="AL99" s="148" t="str">
        <f t="shared" si="56"/>
        <v/>
      </c>
      <c r="AM99" s="148" t="str">
        <f t="shared" si="57"/>
        <v/>
      </c>
      <c r="AN99" s="729" t="str">
        <f t="shared" si="58"/>
        <v/>
      </c>
      <c r="AO99" s="569" t="str">
        <f t="shared" si="59"/>
        <v/>
      </c>
      <c r="AP99" s="564" t="str">
        <f t="shared" si="60"/>
        <v/>
      </c>
      <c r="AQ99" s="555" t="str">
        <f t="shared" si="61"/>
        <v/>
      </c>
      <c r="AR99" s="555" t="str">
        <f t="shared" si="62"/>
        <v/>
      </c>
      <c r="AS99" s="593" t="str">
        <f t="shared" si="63"/>
        <v/>
      </c>
      <c r="AT99" s="660" t="str">
        <f t="shared" si="64"/>
        <v/>
      </c>
      <c r="AU99" s="671" t="str">
        <f t="shared" si="65"/>
        <v/>
      </c>
      <c r="AV99" s="593" t="str">
        <f t="shared" si="66"/>
        <v/>
      </c>
      <c r="AW99" s="593" t="str">
        <f t="shared" si="67"/>
        <v/>
      </c>
      <c r="AX99" s="593" t="str">
        <f t="shared" si="68"/>
        <v/>
      </c>
      <c r="AY99" s="764" t="str">
        <f t="shared" si="69"/>
        <v/>
      </c>
      <c r="AZ99" s="693" t="str">
        <f t="shared" si="70"/>
        <v/>
      </c>
      <c r="BA99" s="593" t="str">
        <f t="shared" si="71"/>
        <v/>
      </c>
      <c r="BB99" s="593" t="str">
        <f t="shared" si="72"/>
        <v/>
      </c>
      <c r="BC99" s="593" t="str">
        <f t="shared" si="73"/>
        <v/>
      </c>
      <c r="BD99" s="694" t="str">
        <f t="shared" si="74"/>
        <v/>
      </c>
      <c r="BE99" s="558" t="str">
        <f t="shared" si="75"/>
        <v/>
      </c>
      <c r="BF99" s="83"/>
      <c r="BG99" s="92" t="str">
        <f t="shared" si="76"/>
        <v/>
      </c>
      <c r="BH99" s="92" t="str">
        <f t="shared" si="77"/>
        <v/>
      </c>
      <c r="BI99" s="93" t="str">
        <f t="shared" si="78"/>
        <v/>
      </c>
      <c r="BJ99" s="93" t="str" cm="1">
        <f t="array" ref="BJ99">IF($AG99="","",
_xlfn.IFS(
$BE99="Devis 1",
IF(ISBLANK(AR99),"",IFERROR(VALUE(TRIM(SUBSTITUTE(AR99,CHAR(160),""))),0)*IFERROR(VALUE(TRIM(SUBSTITUTE($AG99,CHAR(160),""))),0)),
$BE99="Devis 2",
IF(ISBLANK(AW99),"",IFERROR(VALUE(TRIM(SUBSTITUTE(AW99,CHAR(160),""))),0)*IFERROR(VALUE(TRIM(SUBSTITUTE($AG99,CHAR(160),""))),0)),
$BE99="Devis 3",
IF(ISBLANK(BB99),"",IFERROR(VALUE(TRIM(SUBSTITUTE(BB99,CHAR(160),""))),0)*IFERROR(VALUE(TRIM(SUBSTITUTE($AG99,CHAR(160),""))),0)),
TRUE,0
)
)</f>
        <v/>
      </c>
      <c r="BK99" s="93" t="str" cm="1">
        <f t="array" ref="BK99">IF($AG99="","",
_xlfn.IFS(
$BE99="Devis 1",
IF(ISBLANK(AS99),"",IFERROR(VALUE(TRIM(SUBSTITUTE(AS99,CHAR(160),""))),0)*IFERROR(VALUE(TRIM(SUBSTITUTE($AG99,CHAR(160),""))),0)),
$BE99="Devis 2",
IF(ISBLANK(AX99),"",IFERROR(VALUE(TRIM(SUBSTITUTE(AX99,CHAR(160),""))),0)*IFERROR(VALUE(TRIM(SUBSTITUTE($AG99,CHAR(160),""))),0)),
$BE99="Devis 3",
IF(ISBLANK(BC99),"",IFERROR(VALUE(TRIM(SUBSTITUTE(BC99,CHAR(160),""))),0)*IFERROR(VALUE(TRIM(SUBSTITUTE($AG99,CHAR(160),""))),0)),
TRUE,0
)
)</f>
        <v/>
      </c>
      <c r="BL99" s="93" t="str">
        <f t="shared" si="79"/>
        <v/>
      </c>
      <c r="BM99" s="83"/>
      <c r="BN99" s="43" t="str" cm="1">
        <f t="array" ref="BN99">IF(OR(BL99="",BI99="",BJ99="",BG99=""),"",
    _xlfn.IFS(
        (IFERROR(VALUE(TRIM(SUBSTITUTE(BL99,CHAR(160),""))),0)) &gt; (IFERROR(VALUE(TRIM(SUBSTITUTE(BI99,CHAR(160),""))),0)),
        "KO : Le montant retenu TTC est supérieur au montant raisonnable TTC. Merci de revoir la ligne de dépense ou plafonner son montant.",
        (IFERROR(VALUE(TRIM(SUBSTITUTE(BJ99,CHAR(160),""))),0)) &gt; (IFERROR(VALUE(TRIM(SUBSTITUTE(BG99,CHAR(160),""))),0)),
        "Attention : Le montant retenu HT est supérieur au montant HT raisonnable. Merci de revoir la ligne de dépense, plafonner son montant, ou justifier la reventillation HT / TVA.",
ROUND(IFERROR(VALUE(TRIM(SUBSTITUTE(BH99,CHAR(160),""))),0),2)&gt;
ROUND(IFERROR(VALUE(TRIM(SUBSTITUTE(BK99,CHAR(160),""))),0),2),
"Attention : Le montant TVA retenu est supérieur au montant TVA raisonnable. Merci de revoir la ligne de dépense, plafonner son montant, ou justifier la reventillation HT / TVA.",
ROUND(IFERROR(VALUE(TRIM(SUBSTITUTE(BJ99,CHAR(160),""))),0),2)&gt;
ROUND(IFERROR(VALUE(TRIM(SUBSTITUTE(MIN(P99,U99,Z99),CHAR(160),""))),0),2),
"Attention : Le devis retenu n'est pas le moins cher. Une justification de la part du porteur est nécessaire.",
ROUND(IFERROR(VALUE(TRIM(SUBSTITUTE(BJ99,CHAR(160),""))),0),2)=0,
"Attention : montant présenté entièrement écarté",
        (IFERROR(VALUE(TRIM(SUBSTITUTE(BL99,CHAR(160),""))),0))=0,
        "",
        (IFERROR(VALUE(TRIM(SUBSTITUTE(BI99,CHAR(160),""))),0))=(IFERROR(VALUE(TRIM(SUBSTITUTE(BL99,CHAR(160),""))),0)),
        "OK",
        (IFERROR(VALUE(TRIM(SUBSTITUTE(BI99,CHAR(160),""))),0))&gt;(IFERROR(VALUE(TRIM(SUBSTITUTE(BL99,CHAR(160),""))),0)),
        " OK : Montant instruit inférieur au montant raisonnable.",
        TRUE,
        ""
    )
)</f>
        <v/>
      </c>
      <c r="BO99" s="43" t="str" cm="1">
        <f t="array" ref="BO99">IF(OR(BL99="",AD99="",BJ99="",AB99="",BK99="",AC99=""),"",_xlfn.IFS(
ROUND(IFERROR(VALUE(TRIM(SUBSTITUTE(BL99,CHAR(160),""))),0),2)&gt;
ROUND(IFERROR(VALUE(TRIM(SUBSTITUTE(AD99,CHAR(160),""))),0),2),
"KO : Le montant retenu TTC est supérieur au montant présenté TTC. Merci de revoir la ligne de dépense ou plafonner son montant.",
ROUND(IFERROR(VALUE(TRIM(SUBSTITUTE(BJ99,CHAR(160),""))),0),2)&gt;
ROUND(IFERROR(VALUE(TRIM(SUBSTITUTE(AB99,CHAR(160),""))),0),2),
"Attention : Le montant retenu HT est supérieur au montant HT présenté. Merci de revoir la ligne de dépense, plafonner son montant, ou justifier la reventillation HT / TVA.",
ROUND(IFERROR(VALUE(TRIM(SUBSTITUTE(BK99,CHAR(160),""))),0),2)&gt;
ROUND(IFERROR(VALUE(TRIM(SUBSTITUTE(AC99,CHAR(160),""))),0),2),
"Attention : Le montant TVA retenu est supérieur au montant TVA présenté. Merci de revoir la ligne de dépense, plafonner son montant, ou justifier la reventillation HT / TVA.",
ROUND(IFERROR(VALUE(TRIM(SUBSTITUTE(AD99,CHAR(160),""))),0),2)=0,
"",
ROUND(IFERROR(VALUE(TRIM(SUBSTITUTE(BL99,CHAR(160),""))),0),2)=
ROUND(IFERROR(VALUE(TRIM(SUBSTITUTE(AD99,CHAR(160),""))),0),2),
"OK",
ROUND(IFERROR(VALUE(TRIM(SUBSTITUTE(BL99,CHAR(160),""))),0),2)=0,
"Attention : Montant présenté entièrement rejeté.",
ROUND(IFERROR(VALUE(TRIM(SUBSTITUTE(BL99,CHAR(160),""))),0),2)&lt;
ROUND(IFERROR(VALUE(TRIM(SUBSTITUTE(AD99,CHAR(160),""))),0),2),
"Attention : Montant présenté partiellement rejeté.",
TRUE,""
))</f>
        <v/>
      </c>
      <c r="BP99" s="92" t="str">
        <f t="shared" si="80"/>
        <v/>
      </c>
      <c r="BQ99" s="92" t="str">
        <f t="shared" si="81"/>
        <v/>
      </c>
      <c r="BR99" s="92" t="str">
        <f t="shared" si="82"/>
        <v/>
      </c>
    </row>
    <row r="100" spans="1:70" s="4" customFormat="1" ht="16">
      <c r="A100" s="82">
        <v>92</v>
      </c>
      <c r="B100" s="83"/>
      <c r="C100" s="84"/>
      <c r="D100" s="84"/>
      <c r="E100" s="83"/>
      <c r="F100" s="83"/>
      <c r="G100" s="83"/>
      <c r="H100" s="132"/>
      <c r="I100" s="727"/>
      <c r="J100" s="554"/>
      <c r="K100" s="735"/>
      <c r="L100" s="643"/>
      <c r="M100" s="554"/>
      <c r="N100" s="640"/>
      <c r="O100" s="641"/>
      <c r="P100" s="660" t="str">
        <f t="shared" si="46"/>
        <v/>
      </c>
      <c r="Q100" s="663"/>
      <c r="R100" s="554"/>
      <c r="S100" s="641"/>
      <c r="T100" s="641"/>
      <c r="U100" s="660" t="str">
        <f t="shared" si="47"/>
        <v/>
      </c>
      <c r="V100" s="680"/>
      <c r="W100" s="554"/>
      <c r="X100" s="641"/>
      <c r="Y100" s="641"/>
      <c r="Z100" s="721" t="str">
        <f t="shared" si="48"/>
        <v/>
      </c>
      <c r="AA100" s="87"/>
      <c r="AB100" s="88" t="str" cm="1">
        <f t="array" ref="AB100">IF((_xlfn.IFS(TRIM(SUBSTITUTE(AA100,CHAR(160),""))="Devis 1",IFERROR(VALUE(TRIM(SUBSTITUTE(N100,CHAR(160),""))),0),TRIM(SUBSTITUTE(AA100,CHAR(160),""))="Devis 2",IFERROR(VALUE(TRIM(SUBSTITUTE(S100,CHAR(160),""))),0),TRIM(SUBSTITUTE(AA100,CHAR(160),""))="Devis 3",IFERROR(VALUE(TRIM(SUBSTITUTE(X100,CHAR(160),""))),0),TRUE,0)*IFERROR(VALUE(TRIM(SUBSTITUTE(C100,CHAR(160),""))),0))=0,"",_xlfn.IFS(TRIM(SUBSTITUTE(AA100,CHAR(160),""))="Devis 1",IFERROR(VALUE(TRIM(SUBSTITUTE(N100,CHAR(160),""))),0),TRIM(SUBSTITUTE(AA100,CHAR(160),""))="Devis 2",IFERROR(VALUE(TRIM(SUBSTITUTE(S100,CHAR(160),""))),0),TRIM(SUBSTITUTE(AA100,CHAR(160),""))="Devis 3",IFERROR(VALUE(TRIM(SUBSTITUTE(X100,CHAR(160),""))),0),TRUE,0)*IFERROR(VALUE(TRIM(SUBSTITUTE(C100,CHAR(160),""))),0))</f>
        <v/>
      </c>
      <c r="AC100" s="89" t="str" cm="1">
        <f t="array" ref="AC100">IF(ROUND((_xlfn.IFS(TRIM(SUBSTITUTE(AA100,CHAR(160),""))="Devis 1",IFERROR(VALUE(TRIM(SUBSTITUTE(O100,CHAR(160),""))),0),TRIM(SUBSTITUTE(AA100,CHAR(160),""))="Devis 2",IFERROR(VALUE(TRIM(SUBSTITUTE(T100,CHAR(160),""))),0),TRIM(SUBSTITUTE(AA100,CHAR(160),""))="Devis 3",IFERROR(VALUE(TRIM(SUBSTITUTE(Y100,CHAR(160),""))),0),TRUE,0)*IFERROR(VALUE(TRIM(SUBSTITUTE(C100,CHAR(160),""))),0)),2)=0,IF(AB100&lt;&gt;"",0,""),ROUND((_xlfn.IFS(TRIM(SUBSTITUTE(AA100,CHAR(160),""))="Devis 1",IFERROR(VALUE(TRIM(SUBSTITUTE(O100,CHAR(160),""))),0),TRIM(SUBSTITUTE(AA100,CHAR(160),""))="Devis 2",IFERROR(VALUE(TRIM(SUBSTITUTE(T100,CHAR(160),""))),0),TRIM(SUBSTITUTE(AA100,CHAR(160),""))="Devis 3",IFERROR(VALUE(TRIM(SUBSTITUTE(Y100,CHAR(160),""))),0),TRUE,0)*IFERROR(VALUE(TRIM(SUBSTITUTE(C100,CHAR(160),""))),0)),2))</f>
        <v/>
      </c>
      <c r="AD100" s="90" t="str">
        <f t="shared" si="49"/>
        <v/>
      </c>
      <c r="AE100" s="91"/>
      <c r="AF100" s="148" t="str">
        <f t="shared" si="50"/>
        <v/>
      </c>
      <c r="AG100" s="148" t="str">
        <f t="shared" si="51"/>
        <v/>
      </c>
      <c r="AH100" s="148" t="str">
        <f t="shared" si="52"/>
        <v/>
      </c>
      <c r="AI100" s="148" t="str">
        <f t="shared" si="53"/>
        <v/>
      </c>
      <c r="AJ100" s="148" t="str">
        <f t="shared" si="54"/>
        <v/>
      </c>
      <c r="AK100" s="148" t="str">
        <f t="shared" si="55"/>
        <v/>
      </c>
      <c r="AL100" s="148" t="str">
        <f t="shared" si="56"/>
        <v/>
      </c>
      <c r="AM100" s="148" t="str">
        <f t="shared" si="57"/>
        <v/>
      </c>
      <c r="AN100" s="729" t="str">
        <f t="shared" si="58"/>
        <v/>
      </c>
      <c r="AO100" s="569" t="str">
        <f t="shared" si="59"/>
        <v/>
      </c>
      <c r="AP100" s="564" t="str">
        <f t="shared" si="60"/>
        <v/>
      </c>
      <c r="AQ100" s="555" t="str">
        <f t="shared" si="61"/>
        <v/>
      </c>
      <c r="AR100" s="555" t="str">
        <f t="shared" si="62"/>
        <v/>
      </c>
      <c r="AS100" s="593" t="str">
        <f t="shared" si="63"/>
        <v/>
      </c>
      <c r="AT100" s="660" t="str">
        <f t="shared" si="64"/>
        <v/>
      </c>
      <c r="AU100" s="671" t="str">
        <f t="shared" si="65"/>
        <v/>
      </c>
      <c r="AV100" s="593" t="str">
        <f t="shared" si="66"/>
        <v/>
      </c>
      <c r="AW100" s="593" t="str">
        <f t="shared" si="67"/>
        <v/>
      </c>
      <c r="AX100" s="593" t="str">
        <f t="shared" si="68"/>
        <v/>
      </c>
      <c r="AY100" s="764" t="str">
        <f t="shared" si="69"/>
        <v/>
      </c>
      <c r="AZ100" s="693" t="str">
        <f t="shared" si="70"/>
        <v/>
      </c>
      <c r="BA100" s="593" t="str">
        <f t="shared" si="71"/>
        <v/>
      </c>
      <c r="BB100" s="593" t="str">
        <f t="shared" si="72"/>
        <v/>
      </c>
      <c r="BC100" s="593" t="str">
        <f t="shared" si="73"/>
        <v/>
      </c>
      <c r="BD100" s="694" t="str">
        <f t="shared" si="74"/>
        <v/>
      </c>
      <c r="BE100" s="558" t="str">
        <f t="shared" si="75"/>
        <v/>
      </c>
      <c r="BF100" s="83"/>
      <c r="BG100" s="92" t="str">
        <f t="shared" si="76"/>
        <v/>
      </c>
      <c r="BH100" s="92" t="str">
        <f t="shared" si="77"/>
        <v/>
      </c>
      <c r="BI100" s="93" t="str">
        <f t="shared" si="78"/>
        <v/>
      </c>
      <c r="BJ100" s="93" t="str" cm="1">
        <f t="array" ref="BJ100">IF($AG100="","",
_xlfn.IFS(
$BE100="Devis 1",
IF(ISBLANK(AR100),"",IFERROR(VALUE(TRIM(SUBSTITUTE(AR100,CHAR(160),""))),0)*IFERROR(VALUE(TRIM(SUBSTITUTE($AG100,CHAR(160),""))),0)),
$BE100="Devis 2",
IF(ISBLANK(AW100),"",IFERROR(VALUE(TRIM(SUBSTITUTE(AW100,CHAR(160),""))),0)*IFERROR(VALUE(TRIM(SUBSTITUTE($AG100,CHAR(160),""))),0)),
$BE100="Devis 3",
IF(ISBLANK(BB100),"",IFERROR(VALUE(TRIM(SUBSTITUTE(BB100,CHAR(160),""))),0)*IFERROR(VALUE(TRIM(SUBSTITUTE($AG100,CHAR(160),""))),0)),
TRUE,0
)
)</f>
        <v/>
      </c>
      <c r="BK100" s="93" t="str" cm="1">
        <f t="array" ref="BK100">IF($AG100="","",
_xlfn.IFS(
$BE100="Devis 1",
IF(ISBLANK(AS100),"",IFERROR(VALUE(TRIM(SUBSTITUTE(AS100,CHAR(160),""))),0)*IFERROR(VALUE(TRIM(SUBSTITUTE($AG100,CHAR(160),""))),0)),
$BE100="Devis 2",
IF(ISBLANK(AX100),"",IFERROR(VALUE(TRIM(SUBSTITUTE(AX100,CHAR(160),""))),0)*IFERROR(VALUE(TRIM(SUBSTITUTE($AG100,CHAR(160),""))),0)),
$BE100="Devis 3",
IF(ISBLANK(BC100),"",IFERROR(VALUE(TRIM(SUBSTITUTE(BC100,CHAR(160),""))),0)*IFERROR(VALUE(TRIM(SUBSTITUTE($AG100,CHAR(160),""))),0)),
TRUE,0
)
)</f>
        <v/>
      </c>
      <c r="BL100" s="93" t="str">
        <f t="shared" si="79"/>
        <v/>
      </c>
      <c r="BM100" s="83"/>
      <c r="BN100" s="43" t="str" cm="1">
        <f t="array" ref="BN100">IF(OR(BL100="",BI100="",BJ100="",BG100=""),"",
    _xlfn.IFS(
        (IFERROR(VALUE(TRIM(SUBSTITUTE(BL100,CHAR(160),""))),0)) &gt; (IFERROR(VALUE(TRIM(SUBSTITUTE(BI100,CHAR(160),""))),0)),
        "KO : Le montant retenu TTC est supérieur au montant raisonnable TTC. Merci de revoir la ligne de dépense ou plafonner son montant.",
        (IFERROR(VALUE(TRIM(SUBSTITUTE(BJ100,CHAR(160),""))),0)) &gt; (IFERROR(VALUE(TRIM(SUBSTITUTE(BG100,CHAR(160),""))),0)),
        "Attention : Le montant retenu HT est supérieur au montant HT raisonnable. Merci de revoir la ligne de dépense, plafonner son montant, ou justifier la reventillation HT / TVA.",
ROUND(IFERROR(VALUE(TRIM(SUBSTITUTE(BH100,CHAR(160),""))),0),2)&gt;
ROUND(IFERROR(VALUE(TRIM(SUBSTITUTE(BK100,CHAR(160),""))),0),2),
"Attention : Le montant TVA retenu est supérieur au montant TVA raisonnable. Merci de revoir la ligne de dépense, plafonner son montant, ou justifier la reventillation HT / TVA.",
ROUND(IFERROR(VALUE(TRIM(SUBSTITUTE(BJ100,CHAR(160),""))),0),2)&gt;
ROUND(IFERROR(VALUE(TRIM(SUBSTITUTE(MIN(P100,U100,Z100),CHAR(160),""))),0),2),
"Attention : Le devis retenu n'est pas le moins cher. Une justification de la part du porteur est nécessaire.",
ROUND(IFERROR(VALUE(TRIM(SUBSTITUTE(BJ100,CHAR(160),""))),0),2)=0,
"Attention : montant présenté entièrement écarté",
        (IFERROR(VALUE(TRIM(SUBSTITUTE(BL100,CHAR(160),""))),0))=0,
        "",
        (IFERROR(VALUE(TRIM(SUBSTITUTE(BI100,CHAR(160),""))),0))=(IFERROR(VALUE(TRIM(SUBSTITUTE(BL100,CHAR(160),""))),0)),
        "OK",
        (IFERROR(VALUE(TRIM(SUBSTITUTE(BI100,CHAR(160),""))),0))&gt;(IFERROR(VALUE(TRIM(SUBSTITUTE(BL100,CHAR(160),""))),0)),
        " OK : Montant instruit inférieur au montant raisonnable.",
        TRUE,
        ""
    )
)</f>
        <v/>
      </c>
      <c r="BO100" s="43" t="str" cm="1">
        <f t="array" ref="BO100">IF(OR(BL100="",AD100="",BJ100="",AB100="",BK100="",AC100=""),"",_xlfn.IFS(
ROUND(IFERROR(VALUE(TRIM(SUBSTITUTE(BL100,CHAR(160),""))),0),2)&gt;
ROUND(IFERROR(VALUE(TRIM(SUBSTITUTE(AD100,CHAR(160),""))),0),2),
"KO : Le montant retenu TTC est supérieur au montant présenté TTC. Merci de revoir la ligne de dépense ou plafonner son montant.",
ROUND(IFERROR(VALUE(TRIM(SUBSTITUTE(BJ100,CHAR(160),""))),0),2)&gt;
ROUND(IFERROR(VALUE(TRIM(SUBSTITUTE(AB100,CHAR(160),""))),0),2),
"Attention : Le montant retenu HT est supérieur au montant HT présenté. Merci de revoir la ligne de dépense, plafonner son montant, ou justifier la reventillation HT / TVA.",
ROUND(IFERROR(VALUE(TRIM(SUBSTITUTE(BK100,CHAR(160),""))),0),2)&gt;
ROUND(IFERROR(VALUE(TRIM(SUBSTITUTE(AC100,CHAR(160),""))),0),2),
"Attention : Le montant TVA retenu est supérieur au montant TVA présenté. Merci de revoir la ligne de dépense, plafonner son montant, ou justifier la reventillation HT / TVA.",
ROUND(IFERROR(VALUE(TRIM(SUBSTITUTE(AD100,CHAR(160),""))),0),2)=0,
"",
ROUND(IFERROR(VALUE(TRIM(SUBSTITUTE(BL100,CHAR(160),""))),0),2)=
ROUND(IFERROR(VALUE(TRIM(SUBSTITUTE(AD100,CHAR(160),""))),0),2),
"OK",
ROUND(IFERROR(VALUE(TRIM(SUBSTITUTE(BL100,CHAR(160),""))),0),2)=0,
"Attention : Montant présenté entièrement rejeté.",
ROUND(IFERROR(VALUE(TRIM(SUBSTITUTE(BL100,CHAR(160),""))),0),2)&lt;
ROUND(IFERROR(VALUE(TRIM(SUBSTITUTE(AD100,CHAR(160),""))),0),2),
"Attention : Montant présenté partiellement rejeté.",
TRUE,""
))</f>
        <v/>
      </c>
      <c r="BP100" s="92" t="str">
        <f t="shared" si="80"/>
        <v/>
      </c>
      <c r="BQ100" s="92" t="str">
        <f t="shared" si="81"/>
        <v/>
      </c>
      <c r="BR100" s="92" t="str">
        <f t="shared" si="82"/>
        <v/>
      </c>
    </row>
    <row r="101" spans="1:70" s="4" customFormat="1" ht="16">
      <c r="A101" s="82">
        <v>93</v>
      </c>
      <c r="B101" s="83"/>
      <c r="C101" s="84"/>
      <c r="D101" s="84"/>
      <c r="E101" s="83"/>
      <c r="F101" s="83"/>
      <c r="G101" s="83"/>
      <c r="H101" s="132"/>
      <c r="I101" s="727"/>
      <c r="J101" s="554"/>
      <c r="K101" s="735"/>
      <c r="L101" s="643"/>
      <c r="M101" s="554"/>
      <c r="N101" s="640"/>
      <c r="O101" s="641"/>
      <c r="P101" s="660" t="str">
        <f t="shared" si="46"/>
        <v/>
      </c>
      <c r="Q101" s="663"/>
      <c r="R101" s="554"/>
      <c r="S101" s="641"/>
      <c r="T101" s="641"/>
      <c r="U101" s="660" t="str">
        <f t="shared" si="47"/>
        <v/>
      </c>
      <c r="V101" s="680"/>
      <c r="W101" s="554"/>
      <c r="X101" s="641"/>
      <c r="Y101" s="641"/>
      <c r="Z101" s="721" t="str">
        <f t="shared" si="48"/>
        <v/>
      </c>
      <c r="AA101" s="87"/>
      <c r="AB101" s="88" t="str" cm="1">
        <f t="array" ref="AB101">IF((_xlfn.IFS(TRIM(SUBSTITUTE(AA101,CHAR(160),""))="Devis 1",IFERROR(VALUE(TRIM(SUBSTITUTE(N101,CHAR(160),""))),0),TRIM(SUBSTITUTE(AA101,CHAR(160),""))="Devis 2",IFERROR(VALUE(TRIM(SUBSTITUTE(S101,CHAR(160),""))),0),TRIM(SUBSTITUTE(AA101,CHAR(160),""))="Devis 3",IFERROR(VALUE(TRIM(SUBSTITUTE(X101,CHAR(160),""))),0),TRUE,0)*IFERROR(VALUE(TRIM(SUBSTITUTE(C101,CHAR(160),""))),0))=0,"",_xlfn.IFS(TRIM(SUBSTITUTE(AA101,CHAR(160),""))="Devis 1",IFERROR(VALUE(TRIM(SUBSTITUTE(N101,CHAR(160),""))),0),TRIM(SUBSTITUTE(AA101,CHAR(160),""))="Devis 2",IFERROR(VALUE(TRIM(SUBSTITUTE(S101,CHAR(160),""))),0),TRIM(SUBSTITUTE(AA101,CHAR(160),""))="Devis 3",IFERROR(VALUE(TRIM(SUBSTITUTE(X101,CHAR(160),""))),0),TRUE,0)*IFERROR(VALUE(TRIM(SUBSTITUTE(C101,CHAR(160),""))),0))</f>
        <v/>
      </c>
      <c r="AC101" s="89" t="str" cm="1">
        <f t="array" ref="AC101">IF(ROUND((_xlfn.IFS(TRIM(SUBSTITUTE(AA101,CHAR(160),""))="Devis 1",IFERROR(VALUE(TRIM(SUBSTITUTE(O101,CHAR(160),""))),0),TRIM(SUBSTITUTE(AA101,CHAR(160),""))="Devis 2",IFERROR(VALUE(TRIM(SUBSTITUTE(T101,CHAR(160),""))),0),TRIM(SUBSTITUTE(AA101,CHAR(160),""))="Devis 3",IFERROR(VALUE(TRIM(SUBSTITUTE(Y101,CHAR(160),""))),0),TRUE,0)*IFERROR(VALUE(TRIM(SUBSTITUTE(C101,CHAR(160),""))),0)),2)=0,IF(AB101&lt;&gt;"",0,""),ROUND((_xlfn.IFS(TRIM(SUBSTITUTE(AA101,CHAR(160),""))="Devis 1",IFERROR(VALUE(TRIM(SUBSTITUTE(O101,CHAR(160),""))),0),TRIM(SUBSTITUTE(AA101,CHAR(160),""))="Devis 2",IFERROR(VALUE(TRIM(SUBSTITUTE(T101,CHAR(160),""))),0),TRIM(SUBSTITUTE(AA101,CHAR(160),""))="Devis 3",IFERROR(VALUE(TRIM(SUBSTITUTE(Y101,CHAR(160),""))),0),TRUE,0)*IFERROR(VALUE(TRIM(SUBSTITUTE(C101,CHAR(160),""))),0)),2))</f>
        <v/>
      </c>
      <c r="AD101" s="90" t="str">
        <f t="shared" si="49"/>
        <v/>
      </c>
      <c r="AE101" s="91"/>
      <c r="AF101" s="148" t="str">
        <f t="shared" si="50"/>
        <v/>
      </c>
      <c r="AG101" s="148" t="str">
        <f t="shared" si="51"/>
        <v/>
      </c>
      <c r="AH101" s="148" t="str">
        <f t="shared" si="52"/>
        <v/>
      </c>
      <c r="AI101" s="148" t="str">
        <f t="shared" si="53"/>
        <v/>
      </c>
      <c r="AJ101" s="148" t="str">
        <f t="shared" si="54"/>
        <v/>
      </c>
      <c r="AK101" s="148" t="str">
        <f t="shared" si="55"/>
        <v/>
      </c>
      <c r="AL101" s="148" t="str">
        <f t="shared" si="56"/>
        <v/>
      </c>
      <c r="AM101" s="148" t="str">
        <f t="shared" si="57"/>
        <v/>
      </c>
      <c r="AN101" s="729" t="str">
        <f t="shared" si="58"/>
        <v/>
      </c>
      <c r="AO101" s="569" t="str">
        <f t="shared" si="59"/>
        <v/>
      </c>
      <c r="AP101" s="564" t="str">
        <f t="shared" si="60"/>
        <v/>
      </c>
      <c r="AQ101" s="555" t="str">
        <f t="shared" si="61"/>
        <v/>
      </c>
      <c r="AR101" s="555" t="str">
        <f t="shared" si="62"/>
        <v/>
      </c>
      <c r="AS101" s="593" t="str">
        <f t="shared" si="63"/>
        <v/>
      </c>
      <c r="AT101" s="660" t="str">
        <f t="shared" si="64"/>
        <v/>
      </c>
      <c r="AU101" s="671" t="str">
        <f t="shared" si="65"/>
        <v/>
      </c>
      <c r="AV101" s="593" t="str">
        <f t="shared" si="66"/>
        <v/>
      </c>
      <c r="AW101" s="593" t="str">
        <f t="shared" si="67"/>
        <v/>
      </c>
      <c r="AX101" s="593" t="str">
        <f t="shared" si="68"/>
        <v/>
      </c>
      <c r="AY101" s="764" t="str">
        <f t="shared" si="69"/>
        <v/>
      </c>
      <c r="AZ101" s="693" t="str">
        <f t="shared" si="70"/>
        <v/>
      </c>
      <c r="BA101" s="593" t="str">
        <f t="shared" si="71"/>
        <v/>
      </c>
      <c r="BB101" s="593" t="str">
        <f t="shared" si="72"/>
        <v/>
      </c>
      <c r="BC101" s="593" t="str">
        <f t="shared" si="73"/>
        <v/>
      </c>
      <c r="BD101" s="694" t="str">
        <f t="shared" si="74"/>
        <v/>
      </c>
      <c r="BE101" s="558" t="str">
        <f t="shared" si="75"/>
        <v/>
      </c>
      <c r="BF101" s="83"/>
      <c r="BG101" s="92" t="str">
        <f t="shared" si="76"/>
        <v/>
      </c>
      <c r="BH101" s="92" t="str">
        <f t="shared" si="77"/>
        <v/>
      </c>
      <c r="BI101" s="93" t="str">
        <f t="shared" si="78"/>
        <v/>
      </c>
      <c r="BJ101" s="93" t="str" cm="1">
        <f t="array" ref="BJ101">IF($AG101="","",
_xlfn.IFS(
$BE101="Devis 1",
IF(ISBLANK(AR101),"",IFERROR(VALUE(TRIM(SUBSTITUTE(AR101,CHAR(160),""))),0)*IFERROR(VALUE(TRIM(SUBSTITUTE($AG101,CHAR(160),""))),0)),
$BE101="Devis 2",
IF(ISBLANK(AW101),"",IFERROR(VALUE(TRIM(SUBSTITUTE(AW101,CHAR(160),""))),0)*IFERROR(VALUE(TRIM(SUBSTITUTE($AG101,CHAR(160),""))),0)),
$BE101="Devis 3",
IF(ISBLANK(BB101),"",IFERROR(VALUE(TRIM(SUBSTITUTE(BB101,CHAR(160),""))),0)*IFERROR(VALUE(TRIM(SUBSTITUTE($AG101,CHAR(160),""))),0)),
TRUE,0
)
)</f>
        <v/>
      </c>
      <c r="BK101" s="93" t="str" cm="1">
        <f t="array" ref="BK101">IF($AG101="","",
_xlfn.IFS(
$BE101="Devis 1",
IF(ISBLANK(AS101),"",IFERROR(VALUE(TRIM(SUBSTITUTE(AS101,CHAR(160),""))),0)*IFERROR(VALUE(TRIM(SUBSTITUTE($AG101,CHAR(160),""))),0)),
$BE101="Devis 2",
IF(ISBLANK(AX101),"",IFERROR(VALUE(TRIM(SUBSTITUTE(AX101,CHAR(160),""))),0)*IFERROR(VALUE(TRIM(SUBSTITUTE($AG101,CHAR(160),""))),0)),
$BE101="Devis 3",
IF(ISBLANK(BC101),"",IFERROR(VALUE(TRIM(SUBSTITUTE(BC101,CHAR(160),""))),0)*IFERROR(VALUE(TRIM(SUBSTITUTE($AG101,CHAR(160),""))),0)),
TRUE,0
)
)</f>
        <v/>
      </c>
      <c r="BL101" s="93" t="str">
        <f t="shared" si="79"/>
        <v/>
      </c>
      <c r="BM101" s="83"/>
      <c r="BN101" s="43" t="str" cm="1">
        <f t="array" ref="BN101">IF(OR(BL101="",BI101="",BJ101="",BG101=""),"",
    _xlfn.IFS(
        (IFERROR(VALUE(TRIM(SUBSTITUTE(BL101,CHAR(160),""))),0)) &gt; (IFERROR(VALUE(TRIM(SUBSTITUTE(BI101,CHAR(160),""))),0)),
        "KO : Le montant retenu TTC est supérieur au montant raisonnable TTC. Merci de revoir la ligne de dépense ou plafonner son montant.",
        (IFERROR(VALUE(TRIM(SUBSTITUTE(BJ101,CHAR(160),""))),0)) &gt; (IFERROR(VALUE(TRIM(SUBSTITUTE(BG101,CHAR(160),""))),0)),
        "Attention : Le montant retenu HT est supérieur au montant HT raisonnable. Merci de revoir la ligne de dépense, plafonner son montant, ou justifier la reventillation HT / TVA.",
ROUND(IFERROR(VALUE(TRIM(SUBSTITUTE(BH101,CHAR(160),""))),0),2)&gt;
ROUND(IFERROR(VALUE(TRIM(SUBSTITUTE(BK101,CHAR(160),""))),0),2),
"Attention : Le montant TVA retenu est supérieur au montant TVA raisonnable. Merci de revoir la ligne de dépense, plafonner son montant, ou justifier la reventillation HT / TVA.",
ROUND(IFERROR(VALUE(TRIM(SUBSTITUTE(BJ101,CHAR(160),""))),0),2)&gt;
ROUND(IFERROR(VALUE(TRIM(SUBSTITUTE(MIN(P101,U101,Z101),CHAR(160),""))),0),2),
"Attention : Le devis retenu n'est pas le moins cher. Une justification de la part du porteur est nécessaire.",
ROUND(IFERROR(VALUE(TRIM(SUBSTITUTE(BJ101,CHAR(160),""))),0),2)=0,
"Attention : montant présenté entièrement écarté",
        (IFERROR(VALUE(TRIM(SUBSTITUTE(BL101,CHAR(160),""))),0))=0,
        "",
        (IFERROR(VALUE(TRIM(SUBSTITUTE(BI101,CHAR(160),""))),0))=(IFERROR(VALUE(TRIM(SUBSTITUTE(BL101,CHAR(160),""))),0)),
        "OK",
        (IFERROR(VALUE(TRIM(SUBSTITUTE(BI101,CHAR(160),""))),0))&gt;(IFERROR(VALUE(TRIM(SUBSTITUTE(BL101,CHAR(160),""))),0)),
        " OK : Montant instruit inférieur au montant raisonnable.",
        TRUE,
        ""
    )
)</f>
        <v/>
      </c>
      <c r="BO101" s="43" t="str" cm="1">
        <f t="array" ref="BO101">IF(OR(BL101="",AD101="",BJ101="",AB101="",BK101="",AC101=""),"",_xlfn.IFS(
ROUND(IFERROR(VALUE(TRIM(SUBSTITUTE(BL101,CHAR(160),""))),0),2)&gt;
ROUND(IFERROR(VALUE(TRIM(SUBSTITUTE(AD101,CHAR(160),""))),0),2),
"KO : Le montant retenu TTC est supérieur au montant présenté TTC. Merci de revoir la ligne de dépense ou plafonner son montant.",
ROUND(IFERROR(VALUE(TRIM(SUBSTITUTE(BJ101,CHAR(160),""))),0),2)&gt;
ROUND(IFERROR(VALUE(TRIM(SUBSTITUTE(AB101,CHAR(160),""))),0),2),
"Attention : Le montant retenu HT est supérieur au montant HT présenté. Merci de revoir la ligne de dépense, plafonner son montant, ou justifier la reventillation HT / TVA.",
ROUND(IFERROR(VALUE(TRIM(SUBSTITUTE(BK101,CHAR(160),""))),0),2)&gt;
ROUND(IFERROR(VALUE(TRIM(SUBSTITUTE(AC101,CHAR(160),""))),0),2),
"Attention : Le montant TVA retenu est supérieur au montant TVA présenté. Merci de revoir la ligne de dépense, plafonner son montant, ou justifier la reventillation HT / TVA.",
ROUND(IFERROR(VALUE(TRIM(SUBSTITUTE(AD101,CHAR(160),""))),0),2)=0,
"",
ROUND(IFERROR(VALUE(TRIM(SUBSTITUTE(BL101,CHAR(160),""))),0),2)=
ROUND(IFERROR(VALUE(TRIM(SUBSTITUTE(AD101,CHAR(160),""))),0),2),
"OK",
ROUND(IFERROR(VALUE(TRIM(SUBSTITUTE(BL101,CHAR(160),""))),0),2)=0,
"Attention : Montant présenté entièrement rejeté.",
ROUND(IFERROR(VALUE(TRIM(SUBSTITUTE(BL101,CHAR(160),""))),0),2)&lt;
ROUND(IFERROR(VALUE(TRIM(SUBSTITUTE(AD101,CHAR(160),""))),0),2),
"Attention : Montant présenté partiellement rejeté.",
TRUE,""
))</f>
        <v/>
      </c>
      <c r="BP101" s="92" t="str">
        <f t="shared" si="80"/>
        <v/>
      </c>
      <c r="BQ101" s="92" t="str">
        <f t="shared" si="81"/>
        <v/>
      </c>
      <c r="BR101" s="92" t="str">
        <f t="shared" si="82"/>
        <v/>
      </c>
    </row>
    <row r="102" spans="1:70" s="4" customFormat="1" ht="16">
      <c r="A102" s="82">
        <v>94</v>
      </c>
      <c r="B102" s="83"/>
      <c r="C102" s="84"/>
      <c r="D102" s="84"/>
      <c r="E102" s="83"/>
      <c r="F102" s="83"/>
      <c r="G102" s="83"/>
      <c r="H102" s="132"/>
      <c r="I102" s="727"/>
      <c r="J102" s="554"/>
      <c r="K102" s="735"/>
      <c r="L102" s="643"/>
      <c r="M102" s="554"/>
      <c r="N102" s="640"/>
      <c r="O102" s="641"/>
      <c r="P102" s="660" t="str">
        <f t="shared" si="46"/>
        <v/>
      </c>
      <c r="Q102" s="663"/>
      <c r="R102" s="554"/>
      <c r="S102" s="641"/>
      <c r="T102" s="641"/>
      <c r="U102" s="660" t="str">
        <f t="shared" si="47"/>
        <v/>
      </c>
      <c r="V102" s="680"/>
      <c r="W102" s="554"/>
      <c r="X102" s="641"/>
      <c r="Y102" s="641"/>
      <c r="Z102" s="721" t="str">
        <f t="shared" si="48"/>
        <v/>
      </c>
      <c r="AA102" s="87"/>
      <c r="AB102" s="88" t="str" cm="1">
        <f t="array" ref="AB102">IF((_xlfn.IFS(TRIM(SUBSTITUTE(AA102,CHAR(160),""))="Devis 1",IFERROR(VALUE(TRIM(SUBSTITUTE(N102,CHAR(160),""))),0),TRIM(SUBSTITUTE(AA102,CHAR(160),""))="Devis 2",IFERROR(VALUE(TRIM(SUBSTITUTE(S102,CHAR(160),""))),0),TRIM(SUBSTITUTE(AA102,CHAR(160),""))="Devis 3",IFERROR(VALUE(TRIM(SUBSTITUTE(X102,CHAR(160),""))),0),TRUE,0)*IFERROR(VALUE(TRIM(SUBSTITUTE(C102,CHAR(160),""))),0))=0,"",_xlfn.IFS(TRIM(SUBSTITUTE(AA102,CHAR(160),""))="Devis 1",IFERROR(VALUE(TRIM(SUBSTITUTE(N102,CHAR(160),""))),0),TRIM(SUBSTITUTE(AA102,CHAR(160),""))="Devis 2",IFERROR(VALUE(TRIM(SUBSTITUTE(S102,CHAR(160),""))),0),TRIM(SUBSTITUTE(AA102,CHAR(160),""))="Devis 3",IFERROR(VALUE(TRIM(SUBSTITUTE(X102,CHAR(160),""))),0),TRUE,0)*IFERROR(VALUE(TRIM(SUBSTITUTE(C102,CHAR(160),""))),0))</f>
        <v/>
      </c>
      <c r="AC102" s="89" t="str" cm="1">
        <f t="array" ref="AC102">IF(ROUND((_xlfn.IFS(TRIM(SUBSTITUTE(AA102,CHAR(160),""))="Devis 1",IFERROR(VALUE(TRIM(SUBSTITUTE(O102,CHAR(160),""))),0),TRIM(SUBSTITUTE(AA102,CHAR(160),""))="Devis 2",IFERROR(VALUE(TRIM(SUBSTITUTE(T102,CHAR(160),""))),0),TRIM(SUBSTITUTE(AA102,CHAR(160),""))="Devis 3",IFERROR(VALUE(TRIM(SUBSTITUTE(Y102,CHAR(160),""))),0),TRUE,0)*IFERROR(VALUE(TRIM(SUBSTITUTE(C102,CHAR(160),""))),0)),2)=0,IF(AB102&lt;&gt;"",0,""),ROUND((_xlfn.IFS(TRIM(SUBSTITUTE(AA102,CHAR(160),""))="Devis 1",IFERROR(VALUE(TRIM(SUBSTITUTE(O102,CHAR(160),""))),0),TRIM(SUBSTITUTE(AA102,CHAR(160),""))="Devis 2",IFERROR(VALUE(TRIM(SUBSTITUTE(T102,CHAR(160),""))),0),TRIM(SUBSTITUTE(AA102,CHAR(160),""))="Devis 3",IFERROR(VALUE(TRIM(SUBSTITUTE(Y102,CHAR(160),""))),0),TRUE,0)*IFERROR(VALUE(TRIM(SUBSTITUTE(C102,CHAR(160),""))),0)),2))</f>
        <v/>
      </c>
      <c r="AD102" s="90" t="str">
        <f t="shared" si="49"/>
        <v/>
      </c>
      <c r="AE102" s="91"/>
      <c r="AF102" s="148" t="str">
        <f t="shared" si="50"/>
        <v/>
      </c>
      <c r="AG102" s="148" t="str">
        <f t="shared" si="51"/>
        <v/>
      </c>
      <c r="AH102" s="148" t="str">
        <f t="shared" si="52"/>
        <v/>
      </c>
      <c r="AI102" s="148" t="str">
        <f t="shared" si="53"/>
        <v/>
      </c>
      <c r="AJ102" s="148" t="str">
        <f t="shared" si="54"/>
        <v/>
      </c>
      <c r="AK102" s="148" t="str">
        <f t="shared" si="55"/>
        <v/>
      </c>
      <c r="AL102" s="148" t="str">
        <f t="shared" si="56"/>
        <v/>
      </c>
      <c r="AM102" s="148" t="str">
        <f t="shared" si="57"/>
        <v/>
      </c>
      <c r="AN102" s="729" t="str">
        <f t="shared" si="58"/>
        <v/>
      </c>
      <c r="AO102" s="569" t="str">
        <f t="shared" si="59"/>
        <v/>
      </c>
      <c r="AP102" s="564" t="str">
        <f t="shared" si="60"/>
        <v/>
      </c>
      <c r="AQ102" s="555" t="str">
        <f t="shared" si="61"/>
        <v/>
      </c>
      <c r="AR102" s="555" t="str">
        <f t="shared" si="62"/>
        <v/>
      </c>
      <c r="AS102" s="593" t="str">
        <f t="shared" si="63"/>
        <v/>
      </c>
      <c r="AT102" s="660" t="str">
        <f t="shared" si="64"/>
        <v/>
      </c>
      <c r="AU102" s="671" t="str">
        <f t="shared" si="65"/>
        <v/>
      </c>
      <c r="AV102" s="593" t="str">
        <f t="shared" si="66"/>
        <v/>
      </c>
      <c r="AW102" s="593" t="str">
        <f t="shared" si="67"/>
        <v/>
      </c>
      <c r="AX102" s="593" t="str">
        <f t="shared" si="68"/>
        <v/>
      </c>
      <c r="AY102" s="764" t="str">
        <f t="shared" si="69"/>
        <v/>
      </c>
      <c r="AZ102" s="693" t="str">
        <f t="shared" si="70"/>
        <v/>
      </c>
      <c r="BA102" s="593" t="str">
        <f t="shared" si="71"/>
        <v/>
      </c>
      <c r="BB102" s="593" t="str">
        <f t="shared" si="72"/>
        <v/>
      </c>
      <c r="BC102" s="593" t="str">
        <f t="shared" si="73"/>
        <v/>
      </c>
      <c r="BD102" s="694" t="str">
        <f t="shared" si="74"/>
        <v/>
      </c>
      <c r="BE102" s="558" t="str">
        <f t="shared" si="75"/>
        <v/>
      </c>
      <c r="BF102" s="83"/>
      <c r="BG102" s="92" t="str">
        <f t="shared" si="76"/>
        <v/>
      </c>
      <c r="BH102" s="92" t="str">
        <f t="shared" si="77"/>
        <v/>
      </c>
      <c r="BI102" s="93" t="str">
        <f t="shared" si="78"/>
        <v/>
      </c>
      <c r="BJ102" s="93" t="str" cm="1">
        <f t="array" ref="BJ102">IF($AG102="","",
_xlfn.IFS(
$BE102="Devis 1",
IF(ISBLANK(AR102),"",IFERROR(VALUE(TRIM(SUBSTITUTE(AR102,CHAR(160),""))),0)*IFERROR(VALUE(TRIM(SUBSTITUTE($AG102,CHAR(160),""))),0)),
$BE102="Devis 2",
IF(ISBLANK(AW102),"",IFERROR(VALUE(TRIM(SUBSTITUTE(AW102,CHAR(160),""))),0)*IFERROR(VALUE(TRIM(SUBSTITUTE($AG102,CHAR(160),""))),0)),
$BE102="Devis 3",
IF(ISBLANK(BB102),"",IFERROR(VALUE(TRIM(SUBSTITUTE(BB102,CHAR(160),""))),0)*IFERROR(VALUE(TRIM(SUBSTITUTE($AG102,CHAR(160),""))),0)),
TRUE,0
)
)</f>
        <v/>
      </c>
      <c r="BK102" s="93" t="str" cm="1">
        <f t="array" ref="BK102">IF($AG102="","",
_xlfn.IFS(
$BE102="Devis 1",
IF(ISBLANK(AS102),"",IFERROR(VALUE(TRIM(SUBSTITUTE(AS102,CHAR(160),""))),0)*IFERROR(VALUE(TRIM(SUBSTITUTE($AG102,CHAR(160),""))),0)),
$BE102="Devis 2",
IF(ISBLANK(AX102),"",IFERROR(VALUE(TRIM(SUBSTITUTE(AX102,CHAR(160),""))),0)*IFERROR(VALUE(TRIM(SUBSTITUTE($AG102,CHAR(160),""))),0)),
$BE102="Devis 3",
IF(ISBLANK(BC102),"",IFERROR(VALUE(TRIM(SUBSTITUTE(BC102,CHAR(160),""))),0)*IFERROR(VALUE(TRIM(SUBSTITUTE($AG102,CHAR(160),""))),0)),
TRUE,0
)
)</f>
        <v/>
      </c>
      <c r="BL102" s="93" t="str">
        <f t="shared" si="79"/>
        <v/>
      </c>
      <c r="BM102" s="83"/>
      <c r="BN102" s="43" t="str" cm="1">
        <f t="array" ref="BN102">IF(OR(BL102="",BI102="",BJ102="",BG102=""),"",
    _xlfn.IFS(
        (IFERROR(VALUE(TRIM(SUBSTITUTE(BL102,CHAR(160),""))),0)) &gt; (IFERROR(VALUE(TRIM(SUBSTITUTE(BI102,CHAR(160),""))),0)),
        "KO : Le montant retenu TTC est supérieur au montant raisonnable TTC. Merci de revoir la ligne de dépense ou plafonner son montant.",
        (IFERROR(VALUE(TRIM(SUBSTITUTE(BJ102,CHAR(160),""))),0)) &gt; (IFERROR(VALUE(TRIM(SUBSTITUTE(BG102,CHAR(160),""))),0)),
        "Attention : Le montant retenu HT est supérieur au montant HT raisonnable. Merci de revoir la ligne de dépense, plafonner son montant, ou justifier la reventillation HT / TVA.",
ROUND(IFERROR(VALUE(TRIM(SUBSTITUTE(BH102,CHAR(160),""))),0),2)&gt;
ROUND(IFERROR(VALUE(TRIM(SUBSTITUTE(BK102,CHAR(160),""))),0),2),
"Attention : Le montant TVA retenu est supérieur au montant TVA raisonnable. Merci de revoir la ligne de dépense, plafonner son montant, ou justifier la reventillation HT / TVA.",
ROUND(IFERROR(VALUE(TRIM(SUBSTITUTE(BJ102,CHAR(160),""))),0),2)&gt;
ROUND(IFERROR(VALUE(TRIM(SUBSTITUTE(MIN(P102,U102,Z102),CHAR(160),""))),0),2),
"Attention : Le devis retenu n'est pas le moins cher. Une justification de la part du porteur est nécessaire.",
ROUND(IFERROR(VALUE(TRIM(SUBSTITUTE(BJ102,CHAR(160),""))),0),2)=0,
"Attention : montant présenté entièrement écarté",
        (IFERROR(VALUE(TRIM(SUBSTITUTE(BL102,CHAR(160),""))),0))=0,
        "",
        (IFERROR(VALUE(TRIM(SUBSTITUTE(BI102,CHAR(160),""))),0))=(IFERROR(VALUE(TRIM(SUBSTITUTE(BL102,CHAR(160),""))),0)),
        "OK",
        (IFERROR(VALUE(TRIM(SUBSTITUTE(BI102,CHAR(160),""))),0))&gt;(IFERROR(VALUE(TRIM(SUBSTITUTE(BL102,CHAR(160),""))),0)),
        " OK : Montant instruit inférieur au montant raisonnable.",
        TRUE,
        ""
    )
)</f>
        <v/>
      </c>
      <c r="BO102" s="43" t="str" cm="1">
        <f t="array" ref="BO102">IF(OR(BL102="",AD102="",BJ102="",AB102="",BK102="",AC102=""),"",_xlfn.IFS(
ROUND(IFERROR(VALUE(TRIM(SUBSTITUTE(BL102,CHAR(160),""))),0),2)&gt;
ROUND(IFERROR(VALUE(TRIM(SUBSTITUTE(AD102,CHAR(160),""))),0),2),
"KO : Le montant retenu TTC est supérieur au montant présenté TTC. Merci de revoir la ligne de dépense ou plafonner son montant.",
ROUND(IFERROR(VALUE(TRIM(SUBSTITUTE(BJ102,CHAR(160),""))),0),2)&gt;
ROUND(IFERROR(VALUE(TRIM(SUBSTITUTE(AB102,CHAR(160),""))),0),2),
"Attention : Le montant retenu HT est supérieur au montant HT présenté. Merci de revoir la ligne de dépense, plafonner son montant, ou justifier la reventillation HT / TVA.",
ROUND(IFERROR(VALUE(TRIM(SUBSTITUTE(BK102,CHAR(160),""))),0),2)&gt;
ROUND(IFERROR(VALUE(TRIM(SUBSTITUTE(AC102,CHAR(160),""))),0),2),
"Attention : Le montant TVA retenu est supérieur au montant TVA présenté. Merci de revoir la ligne de dépense, plafonner son montant, ou justifier la reventillation HT / TVA.",
ROUND(IFERROR(VALUE(TRIM(SUBSTITUTE(AD102,CHAR(160),""))),0),2)=0,
"",
ROUND(IFERROR(VALUE(TRIM(SUBSTITUTE(BL102,CHAR(160),""))),0),2)=
ROUND(IFERROR(VALUE(TRIM(SUBSTITUTE(AD102,CHAR(160),""))),0),2),
"OK",
ROUND(IFERROR(VALUE(TRIM(SUBSTITUTE(BL102,CHAR(160),""))),0),2)=0,
"Attention : Montant présenté entièrement rejeté.",
ROUND(IFERROR(VALUE(TRIM(SUBSTITUTE(BL102,CHAR(160),""))),0),2)&lt;
ROUND(IFERROR(VALUE(TRIM(SUBSTITUTE(AD102,CHAR(160),""))),0),2),
"Attention : Montant présenté partiellement rejeté.",
TRUE,""
))</f>
        <v/>
      </c>
      <c r="BP102" s="92" t="str">
        <f t="shared" si="80"/>
        <v/>
      </c>
      <c r="BQ102" s="92" t="str">
        <f t="shared" si="81"/>
        <v/>
      </c>
      <c r="BR102" s="92" t="str">
        <f t="shared" si="82"/>
        <v/>
      </c>
    </row>
    <row r="103" spans="1:70" s="4" customFormat="1" ht="16">
      <c r="A103" s="82">
        <v>95</v>
      </c>
      <c r="B103" s="83"/>
      <c r="C103" s="84"/>
      <c r="D103" s="84"/>
      <c r="E103" s="83"/>
      <c r="F103" s="83"/>
      <c r="G103" s="83"/>
      <c r="H103" s="132"/>
      <c r="I103" s="727"/>
      <c r="J103" s="554"/>
      <c r="K103" s="735"/>
      <c r="L103" s="643"/>
      <c r="M103" s="554"/>
      <c r="N103" s="640"/>
      <c r="O103" s="641"/>
      <c r="P103" s="660" t="str">
        <f t="shared" si="46"/>
        <v/>
      </c>
      <c r="Q103" s="663"/>
      <c r="R103" s="554"/>
      <c r="S103" s="641"/>
      <c r="T103" s="641"/>
      <c r="U103" s="660" t="str">
        <f t="shared" si="47"/>
        <v/>
      </c>
      <c r="V103" s="680"/>
      <c r="W103" s="554"/>
      <c r="X103" s="641"/>
      <c r="Y103" s="641"/>
      <c r="Z103" s="721" t="str">
        <f t="shared" si="48"/>
        <v/>
      </c>
      <c r="AA103" s="87"/>
      <c r="AB103" s="88" t="str" cm="1">
        <f t="array" ref="AB103">IF((_xlfn.IFS(TRIM(SUBSTITUTE(AA103,CHAR(160),""))="Devis 1",IFERROR(VALUE(TRIM(SUBSTITUTE(N103,CHAR(160),""))),0),TRIM(SUBSTITUTE(AA103,CHAR(160),""))="Devis 2",IFERROR(VALUE(TRIM(SUBSTITUTE(S103,CHAR(160),""))),0),TRIM(SUBSTITUTE(AA103,CHAR(160),""))="Devis 3",IFERROR(VALUE(TRIM(SUBSTITUTE(X103,CHAR(160),""))),0),TRUE,0)*IFERROR(VALUE(TRIM(SUBSTITUTE(C103,CHAR(160),""))),0))=0,"",_xlfn.IFS(TRIM(SUBSTITUTE(AA103,CHAR(160),""))="Devis 1",IFERROR(VALUE(TRIM(SUBSTITUTE(N103,CHAR(160),""))),0),TRIM(SUBSTITUTE(AA103,CHAR(160),""))="Devis 2",IFERROR(VALUE(TRIM(SUBSTITUTE(S103,CHAR(160),""))),0),TRIM(SUBSTITUTE(AA103,CHAR(160),""))="Devis 3",IFERROR(VALUE(TRIM(SUBSTITUTE(X103,CHAR(160),""))),0),TRUE,0)*IFERROR(VALUE(TRIM(SUBSTITUTE(C103,CHAR(160),""))),0))</f>
        <v/>
      </c>
      <c r="AC103" s="89" t="str" cm="1">
        <f t="array" ref="AC103">IF(ROUND((_xlfn.IFS(TRIM(SUBSTITUTE(AA103,CHAR(160),""))="Devis 1",IFERROR(VALUE(TRIM(SUBSTITUTE(O103,CHAR(160),""))),0),TRIM(SUBSTITUTE(AA103,CHAR(160),""))="Devis 2",IFERROR(VALUE(TRIM(SUBSTITUTE(T103,CHAR(160),""))),0),TRIM(SUBSTITUTE(AA103,CHAR(160),""))="Devis 3",IFERROR(VALUE(TRIM(SUBSTITUTE(Y103,CHAR(160),""))),0),TRUE,0)*IFERROR(VALUE(TRIM(SUBSTITUTE(C103,CHAR(160),""))),0)),2)=0,IF(AB103&lt;&gt;"",0,""),ROUND((_xlfn.IFS(TRIM(SUBSTITUTE(AA103,CHAR(160),""))="Devis 1",IFERROR(VALUE(TRIM(SUBSTITUTE(O103,CHAR(160),""))),0),TRIM(SUBSTITUTE(AA103,CHAR(160),""))="Devis 2",IFERROR(VALUE(TRIM(SUBSTITUTE(T103,CHAR(160),""))),0),TRIM(SUBSTITUTE(AA103,CHAR(160),""))="Devis 3",IFERROR(VALUE(TRIM(SUBSTITUTE(Y103,CHAR(160),""))),0),TRUE,0)*IFERROR(VALUE(TRIM(SUBSTITUTE(C103,CHAR(160),""))),0)),2))</f>
        <v/>
      </c>
      <c r="AD103" s="90" t="str">
        <f t="shared" si="49"/>
        <v/>
      </c>
      <c r="AE103" s="91"/>
      <c r="AF103" s="148" t="str">
        <f t="shared" si="50"/>
        <v/>
      </c>
      <c r="AG103" s="148" t="str">
        <f t="shared" si="51"/>
        <v/>
      </c>
      <c r="AH103" s="148" t="str">
        <f t="shared" si="52"/>
        <v/>
      </c>
      <c r="AI103" s="148" t="str">
        <f t="shared" si="53"/>
        <v/>
      </c>
      <c r="AJ103" s="148" t="str">
        <f t="shared" si="54"/>
        <v/>
      </c>
      <c r="AK103" s="148" t="str">
        <f t="shared" si="55"/>
        <v/>
      </c>
      <c r="AL103" s="148" t="str">
        <f t="shared" si="56"/>
        <v/>
      </c>
      <c r="AM103" s="148" t="str">
        <f t="shared" si="57"/>
        <v/>
      </c>
      <c r="AN103" s="729" t="str">
        <f t="shared" si="58"/>
        <v/>
      </c>
      <c r="AO103" s="569" t="str">
        <f t="shared" si="59"/>
        <v/>
      </c>
      <c r="AP103" s="564" t="str">
        <f t="shared" si="60"/>
        <v/>
      </c>
      <c r="AQ103" s="555" t="str">
        <f t="shared" si="61"/>
        <v/>
      </c>
      <c r="AR103" s="555" t="str">
        <f t="shared" si="62"/>
        <v/>
      </c>
      <c r="AS103" s="593" t="str">
        <f t="shared" si="63"/>
        <v/>
      </c>
      <c r="AT103" s="660" t="str">
        <f t="shared" si="64"/>
        <v/>
      </c>
      <c r="AU103" s="671" t="str">
        <f t="shared" si="65"/>
        <v/>
      </c>
      <c r="AV103" s="593" t="str">
        <f t="shared" si="66"/>
        <v/>
      </c>
      <c r="AW103" s="593" t="str">
        <f t="shared" si="67"/>
        <v/>
      </c>
      <c r="AX103" s="593" t="str">
        <f t="shared" si="68"/>
        <v/>
      </c>
      <c r="AY103" s="764" t="str">
        <f t="shared" si="69"/>
        <v/>
      </c>
      <c r="AZ103" s="693" t="str">
        <f t="shared" si="70"/>
        <v/>
      </c>
      <c r="BA103" s="593" t="str">
        <f t="shared" si="71"/>
        <v/>
      </c>
      <c r="BB103" s="593" t="str">
        <f t="shared" si="72"/>
        <v/>
      </c>
      <c r="BC103" s="593" t="str">
        <f t="shared" si="73"/>
        <v/>
      </c>
      <c r="BD103" s="694" t="str">
        <f t="shared" si="74"/>
        <v/>
      </c>
      <c r="BE103" s="558" t="str">
        <f t="shared" si="75"/>
        <v/>
      </c>
      <c r="BF103" s="83"/>
      <c r="BG103" s="92" t="str">
        <f t="shared" si="76"/>
        <v/>
      </c>
      <c r="BH103" s="92" t="str">
        <f t="shared" si="77"/>
        <v/>
      </c>
      <c r="BI103" s="93" t="str">
        <f t="shared" si="78"/>
        <v/>
      </c>
      <c r="BJ103" s="93" t="str" cm="1">
        <f t="array" ref="BJ103">IF($AG103="","",
_xlfn.IFS(
$BE103="Devis 1",
IF(ISBLANK(AR103),"",IFERROR(VALUE(TRIM(SUBSTITUTE(AR103,CHAR(160),""))),0)*IFERROR(VALUE(TRIM(SUBSTITUTE($AG103,CHAR(160),""))),0)),
$BE103="Devis 2",
IF(ISBLANK(AW103),"",IFERROR(VALUE(TRIM(SUBSTITUTE(AW103,CHAR(160),""))),0)*IFERROR(VALUE(TRIM(SUBSTITUTE($AG103,CHAR(160),""))),0)),
$BE103="Devis 3",
IF(ISBLANK(BB103),"",IFERROR(VALUE(TRIM(SUBSTITUTE(BB103,CHAR(160),""))),0)*IFERROR(VALUE(TRIM(SUBSTITUTE($AG103,CHAR(160),""))),0)),
TRUE,0
)
)</f>
        <v/>
      </c>
      <c r="BK103" s="93" t="str" cm="1">
        <f t="array" ref="BK103">IF($AG103="","",
_xlfn.IFS(
$BE103="Devis 1",
IF(ISBLANK(AS103),"",IFERROR(VALUE(TRIM(SUBSTITUTE(AS103,CHAR(160),""))),0)*IFERROR(VALUE(TRIM(SUBSTITUTE($AG103,CHAR(160),""))),0)),
$BE103="Devis 2",
IF(ISBLANK(AX103),"",IFERROR(VALUE(TRIM(SUBSTITUTE(AX103,CHAR(160),""))),0)*IFERROR(VALUE(TRIM(SUBSTITUTE($AG103,CHAR(160),""))),0)),
$BE103="Devis 3",
IF(ISBLANK(BC103),"",IFERROR(VALUE(TRIM(SUBSTITUTE(BC103,CHAR(160),""))),0)*IFERROR(VALUE(TRIM(SUBSTITUTE($AG103,CHAR(160),""))),0)),
TRUE,0
)
)</f>
        <v/>
      </c>
      <c r="BL103" s="93" t="str">
        <f t="shared" si="79"/>
        <v/>
      </c>
      <c r="BM103" s="83"/>
      <c r="BN103" s="43" t="str" cm="1">
        <f t="array" ref="BN103">IF(OR(BL103="",BI103="",BJ103="",BG103=""),"",
    _xlfn.IFS(
        (IFERROR(VALUE(TRIM(SUBSTITUTE(BL103,CHAR(160),""))),0)) &gt; (IFERROR(VALUE(TRIM(SUBSTITUTE(BI103,CHAR(160),""))),0)),
        "KO : Le montant retenu TTC est supérieur au montant raisonnable TTC. Merci de revoir la ligne de dépense ou plafonner son montant.",
        (IFERROR(VALUE(TRIM(SUBSTITUTE(BJ103,CHAR(160),""))),0)) &gt; (IFERROR(VALUE(TRIM(SUBSTITUTE(BG103,CHAR(160),""))),0)),
        "Attention : Le montant retenu HT est supérieur au montant HT raisonnable. Merci de revoir la ligne de dépense, plafonner son montant, ou justifier la reventillation HT / TVA.",
ROUND(IFERROR(VALUE(TRIM(SUBSTITUTE(BH103,CHAR(160),""))),0),2)&gt;
ROUND(IFERROR(VALUE(TRIM(SUBSTITUTE(BK103,CHAR(160),""))),0),2),
"Attention : Le montant TVA retenu est supérieur au montant TVA raisonnable. Merci de revoir la ligne de dépense, plafonner son montant, ou justifier la reventillation HT / TVA.",
ROUND(IFERROR(VALUE(TRIM(SUBSTITUTE(BJ103,CHAR(160),""))),0),2)&gt;
ROUND(IFERROR(VALUE(TRIM(SUBSTITUTE(MIN(P103,U103,Z103),CHAR(160),""))),0),2),
"Attention : Le devis retenu n'est pas le moins cher. Une justification de la part du porteur est nécessaire.",
ROUND(IFERROR(VALUE(TRIM(SUBSTITUTE(BJ103,CHAR(160),""))),0),2)=0,
"Attention : montant présenté entièrement écarté",
        (IFERROR(VALUE(TRIM(SUBSTITUTE(BL103,CHAR(160),""))),0))=0,
        "",
        (IFERROR(VALUE(TRIM(SUBSTITUTE(BI103,CHAR(160),""))),0))=(IFERROR(VALUE(TRIM(SUBSTITUTE(BL103,CHAR(160),""))),0)),
        "OK",
        (IFERROR(VALUE(TRIM(SUBSTITUTE(BI103,CHAR(160),""))),0))&gt;(IFERROR(VALUE(TRIM(SUBSTITUTE(BL103,CHAR(160),""))),0)),
        " OK : Montant instruit inférieur au montant raisonnable.",
        TRUE,
        ""
    )
)</f>
        <v/>
      </c>
      <c r="BO103" s="43" t="str" cm="1">
        <f t="array" ref="BO103">IF(OR(BL103="",AD103="",BJ103="",AB103="",BK103="",AC103=""),"",_xlfn.IFS(
ROUND(IFERROR(VALUE(TRIM(SUBSTITUTE(BL103,CHAR(160),""))),0),2)&gt;
ROUND(IFERROR(VALUE(TRIM(SUBSTITUTE(AD103,CHAR(160),""))),0),2),
"KO : Le montant retenu TTC est supérieur au montant présenté TTC. Merci de revoir la ligne de dépense ou plafonner son montant.",
ROUND(IFERROR(VALUE(TRIM(SUBSTITUTE(BJ103,CHAR(160),""))),0),2)&gt;
ROUND(IFERROR(VALUE(TRIM(SUBSTITUTE(AB103,CHAR(160),""))),0),2),
"Attention : Le montant retenu HT est supérieur au montant HT présenté. Merci de revoir la ligne de dépense, plafonner son montant, ou justifier la reventillation HT / TVA.",
ROUND(IFERROR(VALUE(TRIM(SUBSTITUTE(BK103,CHAR(160),""))),0),2)&gt;
ROUND(IFERROR(VALUE(TRIM(SUBSTITUTE(AC103,CHAR(160),""))),0),2),
"Attention : Le montant TVA retenu est supérieur au montant TVA présenté. Merci de revoir la ligne de dépense, plafonner son montant, ou justifier la reventillation HT / TVA.",
ROUND(IFERROR(VALUE(TRIM(SUBSTITUTE(AD103,CHAR(160),""))),0),2)=0,
"",
ROUND(IFERROR(VALUE(TRIM(SUBSTITUTE(BL103,CHAR(160),""))),0),2)=
ROUND(IFERROR(VALUE(TRIM(SUBSTITUTE(AD103,CHAR(160),""))),0),2),
"OK",
ROUND(IFERROR(VALUE(TRIM(SUBSTITUTE(BL103,CHAR(160),""))),0),2)=0,
"Attention : Montant présenté entièrement rejeté.",
ROUND(IFERROR(VALUE(TRIM(SUBSTITUTE(BL103,CHAR(160),""))),0),2)&lt;
ROUND(IFERROR(VALUE(TRIM(SUBSTITUTE(AD103,CHAR(160),""))),0),2),
"Attention : Montant présenté partiellement rejeté.",
TRUE,""
))</f>
        <v/>
      </c>
      <c r="BP103" s="92" t="str">
        <f t="shared" si="80"/>
        <v/>
      </c>
      <c r="BQ103" s="92" t="str">
        <f t="shared" si="81"/>
        <v/>
      </c>
      <c r="BR103" s="92" t="str">
        <f t="shared" si="82"/>
        <v/>
      </c>
    </row>
    <row r="104" spans="1:70" s="4" customFormat="1" ht="16">
      <c r="A104" s="82">
        <v>96</v>
      </c>
      <c r="B104" s="83"/>
      <c r="C104" s="84"/>
      <c r="D104" s="84"/>
      <c r="E104" s="83"/>
      <c r="F104" s="83"/>
      <c r="G104" s="83"/>
      <c r="H104" s="132"/>
      <c r="I104" s="727"/>
      <c r="J104" s="554"/>
      <c r="K104" s="735"/>
      <c r="L104" s="643"/>
      <c r="M104" s="554"/>
      <c r="N104" s="640"/>
      <c r="O104" s="641"/>
      <c r="P104" s="660" t="str">
        <f t="shared" si="46"/>
        <v/>
      </c>
      <c r="Q104" s="663"/>
      <c r="R104" s="554"/>
      <c r="S104" s="641"/>
      <c r="T104" s="641"/>
      <c r="U104" s="660" t="str">
        <f t="shared" si="47"/>
        <v/>
      </c>
      <c r="V104" s="680"/>
      <c r="W104" s="554"/>
      <c r="X104" s="641"/>
      <c r="Y104" s="641"/>
      <c r="Z104" s="721" t="str">
        <f t="shared" si="48"/>
        <v/>
      </c>
      <c r="AA104" s="87"/>
      <c r="AB104" s="88" t="str" cm="1">
        <f t="array" ref="AB104">IF((_xlfn.IFS(TRIM(SUBSTITUTE(AA104,CHAR(160),""))="Devis 1",IFERROR(VALUE(TRIM(SUBSTITUTE(N104,CHAR(160),""))),0),TRIM(SUBSTITUTE(AA104,CHAR(160),""))="Devis 2",IFERROR(VALUE(TRIM(SUBSTITUTE(S104,CHAR(160),""))),0),TRIM(SUBSTITUTE(AA104,CHAR(160),""))="Devis 3",IFERROR(VALUE(TRIM(SUBSTITUTE(X104,CHAR(160),""))),0),TRUE,0)*IFERROR(VALUE(TRIM(SUBSTITUTE(C104,CHAR(160),""))),0))=0,"",_xlfn.IFS(TRIM(SUBSTITUTE(AA104,CHAR(160),""))="Devis 1",IFERROR(VALUE(TRIM(SUBSTITUTE(N104,CHAR(160),""))),0),TRIM(SUBSTITUTE(AA104,CHAR(160),""))="Devis 2",IFERROR(VALUE(TRIM(SUBSTITUTE(S104,CHAR(160),""))),0),TRIM(SUBSTITUTE(AA104,CHAR(160),""))="Devis 3",IFERROR(VALUE(TRIM(SUBSTITUTE(X104,CHAR(160),""))),0),TRUE,0)*IFERROR(VALUE(TRIM(SUBSTITUTE(C104,CHAR(160),""))),0))</f>
        <v/>
      </c>
      <c r="AC104" s="89" t="str" cm="1">
        <f t="array" ref="AC104">IF(ROUND((_xlfn.IFS(TRIM(SUBSTITUTE(AA104,CHAR(160),""))="Devis 1",IFERROR(VALUE(TRIM(SUBSTITUTE(O104,CHAR(160),""))),0),TRIM(SUBSTITUTE(AA104,CHAR(160),""))="Devis 2",IFERROR(VALUE(TRIM(SUBSTITUTE(T104,CHAR(160),""))),0),TRIM(SUBSTITUTE(AA104,CHAR(160),""))="Devis 3",IFERROR(VALUE(TRIM(SUBSTITUTE(Y104,CHAR(160),""))),0),TRUE,0)*IFERROR(VALUE(TRIM(SUBSTITUTE(C104,CHAR(160),""))),0)),2)=0,IF(AB104&lt;&gt;"",0,""),ROUND((_xlfn.IFS(TRIM(SUBSTITUTE(AA104,CHAR(160),""))="Devis 1",IFERROR(VALUE(TRIM(SUBSTITUTE(O104,CHAR(160),""))),0),TRIM(SUBSTITUTE(AA104,CHAR(160),""))="Devis 2",IFERROR(VALUE(TRIM(SUBSTITUTE(T104,CHAR(160),""))),0),TRIM(SUBSTITUTE(AA104,CHAR(160),""))="Devis 3",IFERROR(VALUE(TRIM(SUBSTITUTE(Y104,CHAR(160),""))),0),TRUE,0)*IFERROR(VALUE(TRIM(SUBSTITUTE(C104,CHAR(160),""))),0)),2))</f>
        <v/>
      </c>
      <c r="AD104" s="90" t="str">
        <f t="shared" si="49"/>
        <v/>
      </c>
      <c r="AE104" s="91"/>
      <c r="AF104" s="148" t="str">
        <f t="shared" si="50"/>
        <v/>
      </c>
      <c r="AG104" s="148" t="str">
        <f t="shared" si="51"/>
        <v/>
      </c>
      <c r="AH104" s="148" t="str">
        <f t="shared" si="52"/>
        <v/>
      </c>
      <c r="AI104" s="148" t="str">
        <f t="shared" si="53"/>
        <v/>
      </c>
      <c r="AJ104" s="148" t="str">
        <f t="shared" si="54"/>
        <v/>
      </c>
      <c r="AK104" s="148" t="str">
        <f t="shared" si="55"/>
        <v/>
      </c>
      <c r="AL104" s="148" t="str">
        <f t="shared" si="56"/>
        <v/>
      </c>
      <c r="AM104" s="148" t="str">
        <f t="shared" si="57"/>
        <v/>
      </c>
      <c r="AN104" s="729" t="str">
        <f t="shared" si="58"/>
        <v/>
      </c>
      <c r="AO104" s="569" t="str">
        <f t="shared" si="59"/>
        <v/>
      </c>
      <c r="AP104" s="564" t="str">
        <f t="shared" si="60"/>
        <v/>
      </c>
      <c r="AQ104" s="555" t="str">
        <f t="shared" si="61"/>
        <v/>
      </c>
      <c r="AR104" s="555" t="str">
        <f t="shared" si="62"/>
        <v/>
      </c>
      <c r="AS104" s="593" t="str">
        <f t="shared" si="63"/>
        <v/>
      </c>
      <c r="AT104" s="660" t="str">
        <f t="shared" si="64"/>
        <v/>
      </c>
      <c r="AU104" s="671" t="str">
        <f t="shared" si="65"/>
        <v/>
      </c>
      <c r="AV104" s="593" t="str">
        <f t="shared" si="66"/>
        <v/>
      </c>
      <c r="AW104" s="593" t="str">
        <f t="shared" si="67"/>
        <v/>
      </c>
      <c r="AX104" s="593" t="str">
        <f t="shared" si="68"/>
        <v/>
      </c>
      <c r="AY104" s="764" t="str">
        <f t="shared" si="69"/>
        <v/>
      </c>
      <c r="AZ104" s="693" t="str">
        <f t="shared" si="70"/>
        <v/>
      </c>
      <c r="BA104" s="593" t="str">
        <f t="shared" si="71"/>
        <v/>
      </c>
      <c r="BB104" s="593" t="str">
        <f t="shared" si="72"/>
        <v/>
      </c>
      <c r="BC104" s="593" t="str">
        <f t="shared" si="73"/>
        <v/>
      </c>
      <c r="BD104" s="694" t="str">
        <f t="shared" si="74"/>
        <v/>
      </c>
      <c r="BE104" s="558" t="str">
        <f t="shared" si="75"/>
        <v/>
      </c>
      <c r="BF104" s="83"/>
      <c r="BG104" s="92" t="str">
        <f t="shared" si="76"/>
        <v/>
      </c>
      <c r="BH104" s="92" t="str">
        <f t="shared" si="77"/>
        <v/>
      </c>
      <c r="BI104" s="93" t="str">
        <f t="shared" si="78"/>
        <v/>
      </c>
      <c r="BJ104" s="93" t="str" cm="1">
        <f t="array" ref="BJ104">IF($AG104="","",
_xlfn.IFS(
$BE104="Devis 1",
IF(ISBLANK(AR104),"",IFERROR(VALUE(TRIM(SUBSTITUTE(AR104,CHAR(160),""))),0)*IFERROR(VALUE(TRIM(SUBSTITUTE($AG104,CHAR(160),""))),0)),
$BE104="Devis 2",
IF(ISBLANK(AW104),"",IFERROR(VALUE(TRIM(SUBSTITUTE(AW104,CHAR(160),""))),0)*IFERROR(VALUE(TRIM(SUBSTITUTE($AG104,CHAR(160),""))),0)),
$BE104="Devis 3",
IF(ISBLANK(BB104),"",IFERROR(VALUE(TRIM(SUBSTITUTE(BB104,CHAR(160),""))),0)*IFERROR(VALUE(TRIM(SUBSTITUTE($AG104,CHAR(160),""))),0)),
TRUE,0
)
)</f>
        <v/>
      </c>
      <c r="BK104" s="93" t="str" cm="1">
        <f t="array" ref="BK104">IF($AG104="","",
_xlfn.IFS(
$BE104="Devis 1",
IF(ISBLANK(AS104),"",IFERROR(VALUE(TRIM(SUBSTITUTE(AS104,CHAR(160),""))),0)*IFERROR(VALUE(TRIM(SUBSTITUTE($AG104,CHAR(160),""))),0)),
$BE104="Devis 2",
IF(ISBLANK(AX104),"",IFERROR(VALUE(TRIM(SUBSTITUTE(AX104,CHAR(160),""))),0)*IFERROR(VALUE(TRIM(SUBSTITUTE($AG104,CHAR(160),""))),0)),
$BE104="Devis 3",
IF(ISBLANK(BC104),"",IFERROR(VALUE(TRIM(SUBSTITUTE(BC104,CHAR(160),""))),0)*IFERROR(VALUE(TRIM(SUBSTITUTE($AG104,CHAR(160),""))),0)),
TRUE,0
)
)</f>
        <v/>
      </c>
      <c r="BL104" s="93" t="str">
        <f t="shared" si="79"/>
        <v/>
      </c>
      <c r="BM104" s="83"/>
      <c r="BN104" s="43" t="str" cm="1">
        <f t="array" ref="BN104">IF(OR(BL104="",BI104="",BJ104="",BG104=""),"",
    _xlfn.IFS(
        (IFERROR(VALUE(TRIM(SUBSTITUTE(BL104,CHAR(160),""))),0)) &gt; (IFERROR(VALUE(TRIM(SUBSTITUTE(BI104,CHAR(160),""))),0)),
        "KO : Le montant retenu TTC est supérieur au montant raisonnable TTC. Merci de revoir la ligne de dépense ou plafonner son montant.",
        (IFERROR(VALUE(TRIM(SUBSTITUTE(BJ104,CHAR(160),""))),0)) &gt; (IFERROR(VALUE(TRIM(SUBSTITUTE(BG104,CHAR(160),""))),0)),
        "Attention : Le montant retenu HT est supérieur au montant HT raisonnable. Merci de revoir la ligne de dépense, plafonner son montant, ou justifier la reventillation HT / TVA.",
ROUND(IFERROR(VALUE(TRIM(SUBSTITUTE(BH104,CHAR(160),""))),0),2)&gt;
ROUND(IFERROR(VALUE(TRIM(SUBSTITUTE(BK104,CHAR(160),""))),0),2),
"Attention : Le montant TVA retenu est supérieur au montant TVA raisonnable. Merci de revoir la ligne de dépense, plafonner son montant, ou justifier la reventillation HT / TVA.",
ROUND(IFERROR(VALUE(TRIM(SUBSTITUTE(BJ104,CHAR(160),""))),0),2)&gt;
ROUND(IFERROR(VALUE(TRIM(SUBSTITUTE(MIN(P104,U104,Z104),CHAR(160),""))),0),2),
"Attention : Le devis retenu n'est pas le moins cher. Une justification de la part du porteur est nécessaire.",
ROUND(IFERROR(VALUE(TRIM(SUBSTITUTE(BJ104,CHAR(160),""))),0),2)=0,
"Attention : montant présenté entièrement écarté",
        (IFERROR(VALUE(TRIM(SUBSTITUTE(BL104,CHAR(160),""))),0))=0,
        "",
        (IFERROR(VALUE(TRIM(SUBSTITUTE(BI104,CHAR(160),""))),0))=(IFERROR(VALUE(TRIM(SUBSTITUTE(BL104,CHAR(160),""))),0)),
        "OK",
        (IFERROR(VALUE(TRIM(SUBSTITUTE(BI104,CHAR(160),""))),0))&gt;(IFERROR(VALUE(TRIM(SUBSTITUTE(BL104,CHAR(160),""))),0)),
        " OK : Montant instruit inférieur au montant raisonnable.",
        TRUE,
        ""
    )
)</f>
        <v/>
      </c>
      <c r="BO104" s="43" t="str" cm="1">
        <f t="array" ref="BO104">IF(OR(BL104="",AD104="",BJ104="",AB104="",BK104="",AC104=""),"",_xlfn.IFS(
ROUND(IFERROR(VALUE(TRIM(SUBSTITUTE(BL104,CHAR(160),""))),0),2)&gt;
ROUND(IFERROR(VALUE(TRIM(SUBSTITUTE(AD104,CHAR(160),""))),0),2),
"KO : Le montant retenu TTC est supérieur au montant présenté TTC. Merci de revoir la ligne de dépense ou plafonner son montant.",
ROUND(IFERROR(VALUE(TRIM(SUBSTITUTE(BJ104,CHAR(160),""))),0),2)&gt;
ROUND(IFERROR(VALUE(TRIM(SUBSTITUTE(AB104,CHAR(160),""))),0),2),
"Attention : Le montant retenu HT est supérieur au montant HT présenté. Merci de revoir la ligne de dépense, plafonner son montant, ou justifier la reventillation HT / TVA.",
ROUND(IFERROR(VALUE(TRIM(SUBSTITUTE(BK104,CHAR(160),""))),0),2)&gt;
ROUND(IFERROR(VALUE(TRIM(SUBSTITUTE(AC104,CHAR(160),""))),0),2),
"Attention : Le montant TVA retenu est supérieur au montant TVA présenté. Merci de revoir la ligne de dépense, plafonner son montant, ou justifier la reventillation HT / TVA.",
ROUND(IFERROR(VALUE(TRIM(SUBSTITUTE(AD104,CHAR(160),""))),0),2)=0,
"",
ROUND(IFERROR(VALUE(TRIM(SUBSTITUTE(BL104,CHAR(160),""))),0),2)=
ROUND(IFERROR(VALUE(TRIM(SUBSTITUTE(AD104,CHAR(160),""))),0),2),
"OK",
ROUND(IFERROR(VALUE(TRIM(SUBSTITUTE(BL104,CHAR(160),""))),0),2)=0,
"Attention : Montant présenté entièrement rejeté.",
ROUND(IFERROR(VALUE(TRIM(SUBSTITUTE(BL104,CHAR(160),""))),0),2)&lt;
ROUND(IFERROR(VALUE(TRIM(SUBSTITUTE(AD104,CHAR(160),""))),0),2),
"Attention : Montant présenté partiellement rejeté.",
TRUE,""
))</f>
        <v/>
      </c>
      <c r="BP104" s="92" t="str">
        <f t="shared" si="80"/>
        <v/>
      </c>
      <c r="BQ104" s="92" t="str">
        <f t="shared" si="81"/>
        <v/>
      </c>
      <c r="BR104" s="92" t="str">
        <f t="shared" si="82"/>
        <v/>
      </c>
    </row>
    <row r="105" spans="1:70" s="4" customFormat="1" ht="16">
      <c r="A105" s="82">
        <v>97</v>
      </c>
      <c r="B105" s="83"/>
      <c r="C105" s="84"/>
      <c r="D105" s="84"/>
      <c r="E105" s="83"/>
      <c r="F105" s="83"/>
      <c r="G105" s="83"/>
      <c r="H105" s="132"/>
      <c r="I105" s="727"/>
      <c r="J105" s="554"/>
      <c r="K105" s="735"/>
      <c r="L105" s="643"/>
      <c r="M105" s="554"/>
      <c r="N105" s="640"/>
      <c r="O105" s="641"/>
      <c r="P105" s="660" t="str">
        <f t="shared" si="46"/>
        <v/>
      </c>
      <c r="Q105" s="663"/>
      <c r="R105" s="554"/>
      <c r="S105" s="641"/>
      <c r="T105" s="641"/>
      <c r="U105" s="660" t="str">
        <f t="shared" si="47"/>
        <v/>
      </c>
      <c r="V105" s="680"/>
      <c r="W105" s="554"/>
      <c r="X105" s="641"/>
      <c r="Y105" s="641"/>
      <c r="Z105" s="721" t="str">
        <f t="shared" si="48"/>
        <v/>
      </c>
      <c r="AA105" s="87"/>
      <c r="AB105" s="88" t="str" cm="1">
        <f t="array" ref="AB105">IF((_xlfn.IFS(TRIM(SUBSTITUTE(AA105,CHAR(160),""))="Devis 1",IFERROR(VALUE(TRIM(SUBSTITUTE(N105,CHAR(160),""))),0),TRIM(SUBSTITUTE(AA105,CHAR(160),""))="Devis 2",IFERROR(VALUE(TRIM(SUBSTITUTE(S105,CHAR(160),""))),0),TRIM(SUBSTITUTE(AA105,CHAR(160),""))="Devis 3",IFERROR(VALUE(TRIM(SUBSTITUTE(X105,CHAR(160),""))),0),TRUE,0)*IFERROR(VALUE(TRIM(SUBSTITUTE(C105,CHAR(160),""))),0))=0,"",_xlfn.IFS(TRIM(SUBSTITUTE(AA105,CHAR(160),""))="Devis 1",IFERROR(VALUE(TRIM(SUBSTITUTE(N105,CHAR(160),""))),0),TRIM(SUBSTITUTE(AA105,CHAR(160),""))="Devis 2",IFERROR(VALUE(TRIM(SUBSTITUTE(S105,CHAR(160),""))),0),TRIM(SUBSTITUTE(AA105,CHAR(160),""))="Devis 3",IFERROR(VALUE(TRIM(SUBSTITUTE(X105,CHAR(160),""))),0),TRUE,0)*IFERROR(VALUE(TRIM(SUBSTITUTE(C105,CHAR(160),""))),0))</f>
        <v/>
      </c>
      <c r="AC105" s="89" t="str" cm="1">
        <f t="array" ref="AC105">IF(ROUND((_xlfn.IFS(TRIM(SUBSTITUTE(AA105,CHAR(160),""))="Devis 1",IFERROR(VALUE(TRIM(SUBSTITUTE(O105,CHAR(160),""))),0),TRIM(SUBSTITUTE(AA105,CHAR(160),""))="Devis 2",IFERROR(VALUE(TRIM(SUBSTITUTE(T105,CHAR(160),""))),0),TRIM(SUBSTITUTE(AA105,CHAR(160),""))="Devis 3",IFERROR(VALUE(TRIM(SUBSTITUTE(Y105,CHAR(160),""))),0),TRUE,0)*IFERROR(VALUE(TRIM(SUBSTITUTE(C105,CHAR(160),""))),0)),2)=0,IF(AB105&lt;&gt;"",0,""),ROUND((_xlfn.IFS(TRIM(SUBSTITUTE(AA105,CHAR(160),""))="Devis 1",IFERROR(VALUE(TRIM(SUBSTITUTE(O105,CHAR(160),""))),0),TRIM(SUBSTITUTE(AA105,CHAR(160),""))="Devis 2",IFERROR(VALUE(TRIM(SUBSTITUTE(T105,CHAR(160),""))),0),TRIM(SUBSTITUTE(AA105,CHAR(160),""))="Devis 3",IFERROR(VALUE(TRIM(SUBSTITUTE(Y105,CHAR(160),""))),0),TRUE,0)*IFERROR(VALUE(TRIM(SUBSTITUTE(C105,CHAR(160),""))),0)),2))</f>
        <v/>
      </c>
      <c r="AD105" s="90" t="str">
        <f t="shared" si="49"/>
        <v/>
      </c>
      <c r="AE105" s="91"/>
      <c r="AF105" s="148" t="str">
        <f t="shared" si="50"/>
        <v/>
      </c>
      <c r="AG105" s="148" t="str">
        <f t="shared" si="51"/>
        <v/>
      </c>
      <c r="AH105" s="148" t="str">
        <f t="shared" si="52"/>
        <v/>
      </c>
      <c r="AI105" s="148" t="str">
        <f t="shared" si="53"/>
        <v/>
      </c>
      <c r="AJ105" s="148" t="str">
        <f t="shared" si="54"/>
        <v/>
      </c>
      <c r="AK105" s="148" t="str">
        <f t="shared" si="55"/>
        <v/>
      </c>
      <c r="AL105" s="148" t="str">
        <f t="shared" si="56"/>
        <v/>
      </c>
      <c r="AM105" s="148" t="str">
        <f t="shared" si="57"/>
        <v/>
      </c>
      <c r="AN105" s="729" t="str">
        <f t="shared" si="58"/>
        <v/>
      </c>
      <c r="AO105" s="569" t="str">
        <f t="shared" si="59"/>
        <v/>
      </c>
      <c r="AP105" s="564" t="str">
        <f t="shared" si="60"/>
        <v/>
      </c>
      <c r="AQ105" s="555" t="str">
        <f t="shared" si="61"/>
        <v/>
      </c>
      <c r="AR105" s="555" t="str">
        <f t="shared" si="62"/>
        <v/>
      </c>
      <c r="AS105" s="593" t="str">
        <f t="shared" si="63"/>
        <v/>
      </c>
      <c r="AT105" s="660" t="str">
        <f t="shared" si="64"/>
        <v/>
      </c>
      <c r="AU105" s="671" t="str">
        <f t="shared" si="65"/>
        <v/>
      </c>
      <c r="AV105" s="593" t="str">
        <f t="shared" si="66"/>
        <v/>
      </c>
      <c r="AW105" s="593" t="str">
        <f t="shared" si="67"/>
        <v/>
      </c>
      <c r="AX105" s="593" t="str">
        <f t="shared" si="68"/>
        <v/>
      </c>
      <c r="AY105" s="764" t="str">
        <f t="shared" si="69"/>
        <v/>
      </c>
      <c r="AZ105" s="693" t="str">
        <f t="shared" si="70"/>
        <v/>
      </c>
      <c r="BA105" s="593" t="str">
        <f t="shared" si="71"/>
        <v/>
      </c>
      <c r="BB105" s="593" t="str">
        <f t="shared" si="72"/>
        <v/>
      </c>
      <c r="BC105" s="593" t="str">
        <f t="shared" si="73"/>
        <v/>
      </c>
      <c r="BD105" s="694" t="str">
        <f t="shared" si="74"/>
        <v/>
      </c>
      <c r="BE105" s="558" t="str">
        <f t="shared" si="75"/>
        <v/>
      </c>
      <c r="BF105" s="83"/>
      <c r="BG105" s="92" t="str">
        <f t="shared" si="76"/>
        <v/>
      </c>
      <c r="BH105" s="92" t="str">
        <f t="shared" si="77"/>
        <v/>
      </c>
      <c r="BI105" s="93" t="str">
        <f t="shared" si="78"/>
        <v/>
      </c>
      <c r="BJ105" s="93" t="str" cm="1">
        <f t="array" ref="BJ105">IF($AG105="","",
_xlfn.IFS(
$BE105="Devis 1",
IF(ISBLANK(AR105),"",IFERROR(VALUE(TRIM(SUBSTITUTE(AR105,CHAR(160),""))),0)*IFERROR(VALUE(TRIM(SUBSTITUTE($AG105,CHAR(160),""))),0)),
$BE105="Devis 2",
IF(ISBLANK(AW105),"",IFERROR(VALUE(TRIM(SUBSTITUTE(AW105,CHAR(160),""))),0)*IFERROR(VALUE(TRIM(SUBSTITUTE($AG105,CHAR(160),""))),0)),
$BE105="Devis 3",
IF(ISBLANK(BB105),"",IFERROR(VALUE(TRIM(SUBSTITUTE(BB105,CHAR(160),""))),0)*IFERROR(VALUE(TRIM(SUBSTITUTE($AG105,CHAR(160),""))),0)),
TRUE,0
)
)</f>
        <v/>
      </c>
      <c r="BK105" s="93" t="str" cm="1">
        <f t="array" ref="BK105">IF($AG105="","",
_xlfn.IFS(
$BE105="Devis 1",
IF(ISBLANK(AS105),"",IFERROR(VALUE(TRIM(SUBSTITUTE(AS105,CHAR(160),""))),0)*IFERROR(VALUE(TRIM(SUBSTITUTE($AG105,CHAR(160),""))),0)),
$BE105="Devis 2",
IF(ISBLANK(AX105),"",IFERROR(VALUE(TRIM(SUBSTITUTE(AX105,CHAR(160),""))),0)*IFERROR(VALUE(TRIM(SUBSTITUTE($AG105,CHAR(160),""))),0)),
$BE105="Devis 3",
IF(ISBLANK(BC105),"",IFERROR(VALUE(TRIM(SUBSTITUTE(BC105,CHAR(160),""))),0)*IFERROR(VALUE(TRIM(SUBSTITUTE($AG105,CHAR(160),""))),0)),
TRUE,0
)
)</f>
        <v/>
      </c>
      <c r="BL105" s="93" t="str">
        <f t="shared" si="79"/>
        <v/>
      </c>
      <c r="BM105" s="83"/>
      <c r="BN105" s="43" t="str" cm="1">
        <f t="array" ref="BN105">IF(OR(BL105="",BI105="",BJ105="",BG105=""),"",
    _xlfn.IFS(
        (IFERROR(VALUE(TRIM(SUBSTITUTE(BL105,CHAR(160),""))),0)) &gt; (IFERROR(VALUE(TRIM(SUBSTITUTE(BI105,CHAR(160),""))),0)),
        "KO : Le montant retenu TTC est supérieur au montant raisonnable TTC. Merci de revoir la ligne de dépense ou plafonner son montant.",
        (IFERROR(VALUE(TRIM(SUBSTITUTE(BJ105,CHAR(160),""))),0)) &gt; (IFERROR(VALUE(TRIM(SUBSTITUTE(BG105,CHAR(160),""))),0)),
        "Attention : Le montant retenu HT est supérieur au montant HT raisonnable. Merci de revoir la ligne de dépense, plafonner son montant, ou justifier la reventillation HT / TVA.",
ROUND(IFERROR(VALUE(TRIM(SUBSTITUTE(BH105,CHAR(160),""))),0),2)&gt;
ROUND(IFERROR(VALUE(TRIM(SUBSTITUTE(BK105,CHAR(160),""))),0),2),
"Attention : Le montant TVA retenu est supérieur au montant TVA raisonnable. Merci de revoir la ligne de dépense, plafonner son montant, ou justifier la reventillation HT / TVA.",
ROUND(IFERROR(VALUE(TRIM(SUBSTITUTE(BJ105,CHAR(160),""))),0),2)&gt;
ROUND(IFERROR(VALUE(TRIM(SUBSTITUTE(MIN(P105,U105,Z105),CHAR(160),""))),0),2),
"Attention : Le devis retenu n'est pas le moins cher. Une justification de la part du porteur est nécessaire.",
ROUND(IFERROR(VALUE(TRIM(SUBSTITUTE(BJ105,CHAR(160),""))),0),2)=0,
"Attention : montant présenté entièrement écarté",
        (IFERROR(VALUE(TRIM(SUBSTITUTE(BL105,CHAR(160),""))),0))=0,
        "",
        (IFERROR(VALUE(TRIM(SUBSTITUTE(BI105,CHAR(160),""))),0))=(IFERROR(VALUE(TRIM(SUBSTITUTE(BL105,CHAR(160),""))),0)),
        "OK",
        (IFERROR(VALUE(TRIM(SUBSTITUTE(BI105,CHAR(160),""))),0))&gt;(IFERROR(VALUE(TRIM(SUBSTITUTE(BL105,CHAR(160),""))),0)),
        " OK : Montant instruit inférieur au montant raisonnable.",
        TRUE,
        ""
    )
)</f>
        <v/>
      </c>
      <c r="BO105" s="43" t="str" cm="1">
        <f t="array" ref="BO105">IF(OR(BL105="",AD105="",BJ105="",AB105="",BK105="",AC105=""),"",_xlfn.IFS(
ROUND(IFERROR(VALUE(TRIM(SUBSTITUTE(BL105,CHAR(160),""))),0),2)&gt;
ROUND(IFERROR(VALUE(TRIM(SUBSTITUTE(AD105,CHAR(160),""))),0),2),
"KO : Le montant retenu TTC est supérieur au montant présenté TTC. Merci de revoir la ligne de dépense ou plafonner son montant.",
ROUND(IFERROR(VALUE(TRIM(SUBSTITUTE(BJ105,CHAR(160),""))),0),2)&gt;
ROUND(IFERROR(VALUE(TRIM(SUBSTITUTE(AB105,CHAR(160),""))),0),2),
"Attention : Le montant retenu HT est supérieur au montant HT présenté. Merci de revoir la ligne de dépense, plafonner son montant, ou justifier la reventillation HT / TVA.",
ROUND(IFERROR(VALUE(TRIM(SUBSTITUTE(BK105,CHAR(160),""))),0),2)&gt;
ROUND(IFERROR(VALUE(TRIM(SUBSTITUTE(AC105,CHAR(160),""))),0),2),
"Attention : Le montant TVA retenu est supérieur au montant TVA présenté. Merci de revoir la ligne de dépense, plafonner son montant, ou justifier la reventillation HT / TVA.",
ROUND(IFERROR(VALUE(TRIM(SUBSTITUTE(AD105,CHAR(160),""))),0),2)=0,
"",
ROUND(IFERROR(VALUE(TRIM(SUBSTITUTE(BL105,CHAR(160),""))),0),2)=
ROUND(IFERROR(VALUE(TRIM(SUBSTITUTE(AD105,CHAR(160),""))),0),2),
"OK",
ROUND(IFERROR(VALUE(TRIM(SUBSTITUTE(BL105,CHAR(160),""))),0),2)=0,
"Attention : Montant présenté entièrement rejeté.",
ROUND(IFERROR(VALUE(TRIM(SUBSTITUTE(BL105,CHAR(160),""))),0),2)&lt;
ROUND(IFERROR(VALUE(TRIM(SUBSTITUTE(AD105,CHAR(160),""))),0),2),
"Attention : Montant présenté partiellement rejeté.",
TRUE,""
))</f>
        <v/>
      </c>
      <c r="BP105" s="92" t="str">
        <f t="shared" si="80"/>
        <v/>
      </c>
      <c r="BQ105" s="92" t="str">
        <f t="shared" si="81"/>
        <v/>
      </c>
      <c r="BR105" s="92" t="str">
        <f t="shared" si="82"/>
        <v/>
      </c>
    </row>
    <row r="106" spans="1:70" s="4" customFormat="1" ht="16">
      <c r="A106" s="82">
        <v>98</v>
      </c>
      <c r="B106" s="83"/>
      <c r="C106" s="84"/>
      <c r="D106" s="84"/>
      <c r="E106" s="83"/>
      <c r="F106" s="83"/>
      <c r="G106" s="83"/>
      <c r="H106" s="132"/>
      <c r="I106" s="727"/>
      <c r="J106" s="554"/>
      <c r="K106" s="735"/>
      <c r="L106" s="643"/>
      <c r="M106" s="554"/>
      <c r="N106" s="640"/>
      <c r="O106" s="641"/>
      <c r="P106" s="660" t="str">
        <f t="shared" si="46"/>
        <v/>
      </c>
      <c r="Q106" s="663"/>
      <c r="R106" s="554"/>
      <c r="S106" s="641"/>
      <c r="T106" s="641"/>
      <c r="U106" s="660" t="str">
        <f t="shared" si="47"/>
        <v/>
      </c>
      <c r="V106" s="680"/>
      <c r="W106" s="554"/>
      <c r="X106" s="641"/>
      <c r="Y106" s="641"/>
      <c r="Z106" s="721" t="str">
        <f t="shared" si="48"/>
        <v/>
      </c>
      <c r="AA106" s="87"/>
      <c r="AB106" s="88" t="str" cm="1">
        <f t="array" ref="AB106">IF((_xlfn.IFS(TRIM(SUBSTITUTE(AA106,CHAR(160),""))="Devis 1",IFERROR(VALUE(TRIM(SUBSTITUTE(N106,CHAR(160),""))),0),TRIM(SUBSTITUTE(AA106,CHAR(160),""))="Devis 2",IFERROR(VALUE(TRIM(SUBSTITUTE(S106,CHAR(160),""))),0),TRIM(SUBSTITUTE(AA106,CHAR(160),""))="Devis 3",IFERROR(VALUE(TRIM(SUBSTITUTE(X106,CHAR(160),""))),0),TRUE,0)*IFERROR(VALUE(TRIM(SUBSTITUTE(C106,CHAR(160),""))),0))=0,"",_xlfn.IFS(TRIM(SUBSTITUTE(AA106,CHAR(160),""))="Devis 1",IFERROR(VALUE(TRIM(SUBSTITUTE(N106,CHAR(160),""))),0),TRIM(SUBSTITUTE(AA106,CHAR(160),""))="Devis 2",IFERROR(VALUE(TRIM(SUBSTITUTE(S106,CHAR(160),""))),0),TRIM(SUBSTITUTE(AA106,CHAR(160),""))="Devis 3",IFERROR(VALUE(TRIM(SUBSTITUTE(X106,CHAR(160),""))),0),TRUE,0)*IFERROR(VALUE(TRIM(SUBSTITUTE(C106,CHAR(160),""))),0))</f>
        <v/>
      </c>
      <c r="AC106" s="89" t="str" cm="1">
        <f t="array" ref="AC106">IF(ROUND((_xlfn.IFS(TRIM(SUBSTITUTE(AA106,CHAR(160),""))="Devis 1",IFERROR(VALUE(TRIM(SUBSTITUTE(O106,CHAR(160),""))),0),TRIM(SUBSTITUTE(AA106,CHAR(160),""))="Devis 2",IFERROR(VALUE(TRIM(SUBSTITUTE(T106,CHAR(160),""))),0),TRIM(SUBSTITUTE(AA106,CHAR(160),""))="Devis 3",IFERROR(VALUE(TRIM(SUBSTITUTE(Y106,CHAR(160),""))),0),TRUE,0)*IFERROR(VALUE(TRIM(SUBSTITUTE(C106,CHAR(160),""))),0)),2)=0,IF(AB106&lt;&gt;"",0,""),ROUND((_xlfn.IFS(TRIM(SUBSTITUTE(AA106,CHAR(160),""))="Devis 1",IFERROR(VALUE(TRIM(SUBSTITUTE(O106,CHAR(160),""))),0),TRIM(SUBSTITUTE(AA106,CHAR(160),""))="Devis 2",IFERROR(VALUE(TRIM(SUBSTITUTE(T106,CHAR(160),""))),0),TRIM(SUBSTITUTE(AA106,CHAR(160),""))="Devis 3",IFERROR(VALUE(TRIM(SUBSTITUTE(Y106,CHAR(160),""))),0),TRUE,0)*IFERROR(VALUE(TRIM(SUBSTITUTE(C106,CHAR(160),""))),0)),2))</f>
        <v/>
      </c>
      <c r="AD106" s="90" t="str">
        <f t="shared" si="49"/>
        <v/>
      </c>
      <c r="AE106" s="91"/>
      <c r="AF106" s="148" t="str">
        <f t="shared" si="50"/>
        <v/>
      </c>
      <c r="AG106" s="148" t="str">
        <f t="shared" si="51"/>
        <v/>
      </c>
      <c r="AH106" s="148" t="str">
        <f t="shared" si="52"/>
        <v/>
      </c>
      <c r="AI106" s="148" t="str">
        <f t="shared" si="53"/>
        <v/>
      </c>
      <c r="AJ106" s="148" t="str">
        <f t="shared" si="54"/>
        <v/>
      </c>
      <c r="AK106" s="148" t="str">
        <f t="shared" si="55"/>
        <v/>
      </c>
      <c r="AL106" s="148" t="str">
        <f t="shared" si="56"/>
        <v/>
      </c>
      <c r="AM106" s="148" t="str">
        <f t="shared" si="57"/>
        <v/>
      </c>
      <c r="AN106" s="729" t="str">
        <f t="shared" si="58"/>
        <v/>
      </c>
      <c r="AO106" s="569" t="str">
        <f t="shared" si="59"/>
        <v/>
      </c>
      <c r="AP106" s="564" t="str">
        <f t="shared" si="60"/>
        <v/>
      </c>
      <c r="AQ106" s="555" t="str">
        <f t="shared" si="61"/>
        <v/>
      </c>
      <c r="AR106" s="555" t="str">
        <f t="shared" si="62"/>
        <v/>
      </c>
      <c r="AS106" s="593" t="str">
        <f t="shared" si="63"/>
        <v/>
      </c>
      <c r="AT106" s="660" t="str">
        <f t="shared" si="64"/>
        <v/>
      </c>
      <c r="AU106" s="671" t="str">
        <f t="shared" si="65"/>
        <v/>
      </c>
      <c r="AV106" s="593" t="str">
        <f t="shared" si="66"/>
        <v/>
      </c>
      <c r="AW106" s="593" t="str">
        <f t="shared" si="67"/>
        <v/>
      </c>
      <c r="AX106" s="593" t="str">
        <f t="shared" si="68"/>
        <v/>
      </c>
      <c r="AY106" s="764" t="str">
        <f t="shared" si="69"/>
        <v/>
      </c>
      <c r="AZ106" s="693" t="str">
        <f t="shared" si="70"/>
        <v/>
      </c>
      <c r="BA106" s="593" t="str">
        <f t="shared" si="71"/>
        <v/>
      </c>
      <c r="BB106" s="593" t="str">
        <f t="shared" si="72"/>
        <v/>
      </c>
      <c r="BC106" s="593" t="str">
        <f t="shared" si="73"/>
        <v/>
      </c>
      <c r="BD106" s="694" t="str">
        <f t="shared" si="74"/>
        <v/>
      </c>
      <c r="BE106" s="558" t="str">
        <f t="shared" si="75"/>
        <v/>
      </c>
      <c r="BF106" s="83"/>
      <c r="BG106" s="92" t="str">
        <f t="shared" si="76"/>
        <v/>
      </c>
      <c r="BH106" s="92" t="str">
        <f t="shared" si="77"/>
        <v/>
      </c>
      <c r="BI106" s="93" t="str">
        <f t="shared" si="78"/>
        <v/>
      </c>
      <c r="BJ106" s="93" t="str" cm="1">
        <f t="array" ref="BJ106">IF($AG106="","",
_xlfn.IFS(
$BE106="Devis 1",
IF(ISBLANK(AR106),"",IFERROR(VALUE(TRIM(SUBSTITUTE(AR106,CHAR(160),""))),0)*IFERROR(VALUE(TRIM(SUBSTITUTE($AG106,CHAR(160),""))),0)),
$BE106="Devis 2",
IF(ISBLANK(AW106),"",IFERROR(VALUE(TRIM(SUBSTITUTE(AW106,CHAR(160),""))),0)*IFERROR(VALUE(TRIM(SUBSTITUTE($AG106,CHAR(160),""))),0)),
$BE106="Devis 3",
IF(ISBLANK(BB106),"",IFERROR(VALUE(TRIM(SUBSTITUTE(BB106,CHAR(160),""))),0)*IFERROR(VALUE(TRIM(SUBSTITUTE($AG106,CHAR(160),""))),0)),
TRUE,0
)
)</f>
        <v/>
      </c>
      <c r="BK106" s="93" t="str" cm="1">
        <f t="array" ref="BK106">IF($AG106="","",
_xlfn.IFS(
$BE106="Devis 1",
IF(ISBLANK(AS106),"",IFERROR(VALUE(TRIM(SUBSTITUTE(AS106,CHAR(160),""))),0)*IFERROR(VALUE(TRIM(SUBSTITUTE($AG106,CHAR(160),""))),0)),
$BE106="Devis 2",
IF(ISBLANK(AX106),"",IFERROR(VALUE(TRIM(SUBSTITUTE(AX106,CHAR(160),""))),0)*IFERROR(VALUE(TRIM(SUBSTITUTE($AG106,CHAR(160),""))),0)),
$BE106="Devis 3",
IF(ISBLANK(BC106),"",IFERROR(VALUE(TRIM(SUBSTITUTE(BC106,CHAR(160),""))),0)*IFERROR(VALUE(TRIM(SUBSTITUTE($AG106,CHAR(160),""))),0)),
TRUE,0
)
)</f>
        <v/>
      </c>
      <c r="BL106" s="93" t="str">
        <f t="shared" si="79"/>
        <v/>
      </c>
      <c r="BM106" s="83"/>
      <c r="BN106" s="43" t="str" cm="1">
        <f t="array" ref="BN106">IF(OR(BL106="",BI106="",BJ106="",BG106=""),"",
    _xlfn.IFS(
        (IFERROR(VALUE(TRIM(SUBSTITUTE(BL106,CHAR(160),""))),0)) &gt; (IFERROR(VALUE(TRIM(SUBSTITUTE(BI106,CHAR(160),""))),0)),
        "KO : Le montant retenu TTC est supérieur au montant raisonnable TTC. Merci de revoir la ligne de dépense ou plafonner son montant.",
        (IFERROR(VALUE(TRIM(SUBSTITUTE(BJ106,CHAR(160),""))),0)) &gt; (IFERROR(VALUE(TRIM(SUBSTITUTE(BG106,CHAR(160),""))),0)),
        "Attention : Le montant retenu HT est supérieur au montant HT raisonnable. Merci de revoir la ligne de dépense, plafonner son montant, ou justifier la reventillation HT / TVA.",
ROUND(IFERROR(VALUE(TRIM(SUBSTITUTE(BH106,CHAR(160),""))),0),2)&gt;
ROUND(IFERROR(VALUE(TRIM(SUBSTITUTE(BK106,CHAR(160),""))),0),2),
"Attention : Le montant TVA retenu est supérieur au montant TVA raisonnable. Merci de revoir la ligne de dépense, plafonner son montant, ou justifier la reventillation HT / TVA.",
ROUND(IFERROR(VALUE(TRIM(SUBSTITUTE(BJ106,CHAR(160),""))),0),2)&gt;
ROUND(IFERROR(VALUE(TRIM(SUBSTITUTE(MIN(P106,U106,Z106),CHAR(160),""))),0),2),
"Attention : Le devis retenu n'est pas le moins cher. Une justification de la part du porteur est nécessaire.",
ROUND(IFERROR(VALUE(TRIM(SUBSTITUTE(BJ106,CHAR(160),""))),0),2)=0,
"Attention : montant présenté entièrement écarté",
        (IFERROR(VALUE(TRIM(SUBSTITUTE(BL106,CHAR(160),""))),0))=0,
        "",
        (IFERROR(VALUE(TRIM(SUBSTITUTE(BI106,CHAR(160),""))),0))=(IFERROR(VALUE(TRIM(SUBSTITUTE(BL106,CHAR(160),""))),0)),
        "OK",
        (IFERROR(VALUE(TRIM(SUBSTITUTE(BI106,CHAR(160),""))),0))&gt;(IFERROR(VALUE(TRIM(SUBSTITUTE(BL106,CHAR(160),""))),0)),
        " OK : Montant instruit inférieur au montant raisonnable.",
        TRUE,
        ""
    )
)</f>
        <v/>
      </c>
      <c r="BO106" s="43" t="str" cm="1">
        <f t="array" ref="BO106">IF(OR(BL106="",AD106="",BJ106="",AB106="",BK106="",AC106=""),"",_xlfn.IFS(
ROUND(IFERROR(VALUE(TRIM(SUBSTITUTE(BL106,CHAR(160),""))),0),2)&gt;
ROUND(IFERROR(VALUE(TRIM(SUBSTITUTE(AD106,CHAR(160),""))),0),2),
"KO : Le montant retenu TTC est supérieur au montant présenté TTC. Merci de revoir la ligne de dépense ou plafonner son montant.",
ROUND(IFERROR(VALUE(TRIM(SUBSTITUTE(BJ106,CHAR(160),""))),0),2)&gt;
ROUND(IFERROR(VALUE(TRIM(SUBSTITUTE(AB106,CHAR(160),""))),0),2),
"Attention : Le montant retenu HT est supérieur au montant HT présenté. Merci de revoir la ligne de dépense, plafonner son montant, ou justifier la reventillation HT / TVA.",
ROUND(IFERROR(VALUE(TRIM(SUBSTITUTE(BK106,CHAR(160),""))),0),2)&gt;
ROUND(IFERROR(VALUE(TRIM(SUBSTITUTE(AC106,CHAR(160),""))),0),2),
"Attention : Le montant TVA retenu est supérieur au montant TVA présenté. Merci de revoir la ligne de dépense, plafonner son montant, ou justifier la reventillation HT / TVA.",
ROUND(IFERROR(VALUE(TRIM(SUBSTITUTE(AD106,CHAR(160),""))),0),2)=0,
"",
ROUND(IFERROR(VALUE(TRIM(SUBSTITUTE(BL106,CHAR(160),""))),0),2)=
ROUND(IFERROR(VALUE(TRIM(SUBSTITUTE(AD106,CHAR(160),""))),0),2),
"OK",
ROUND(IFERROR(VALUE(TRIM(SUBSTITUTE(BL106,CHAR(160),""))),0),2)=0,
"Attention : Montant présenté entièrement rejeté.",
ROUND(IFERROR(VALUE(TRIM(SUBSTITUTE(BL106,CHAR(160),""))),0),2)&lt;
ROUND(IFERROR(VALUE(TRIM(SUBSTITUTE(AD106,CHAR(160),""))),0),2),
"Attention : Montant présenté partiellement rejeté.",
TRUE,""
))</f>
        <v/>
      </c>
      <c r="BP106" s="92" t="str">
        <f t="shared" si="80"/>
        <v/>
      </c>
      <c r="BQ106" s="92" t="str">
        <f t="shared" si="81"/>
        <v/>
      </c>
      <c r="BR106" s="92" t="str">
        <f t="shared" si="82"/>
        <v/>
      </c>
    </row>
    <row r="107" spans="1:70" s="4" customFormat="1" ht="16">
      <c r="A107" s="82">
        <v>99</v>
      </c>
      <c r="B107" s="83"/>
      <c r="C107" s="84"/>
      <c r="D107" s="84"/>
      <c r="E107" s="83"/>
      <c r="F107" s="83"/>
      <c r="G107" s="83"/>
      <c r="H107" s="132"/>
      <c r="I107" s="727"/>
      <c r="J107" s="554"/>
      <c r="K107" s="735"/>
      <c r="L107" s="643"/>
      <c r="M107" s="554"/>
      <c r="N107" s="640"/>
      <c r="O107" s="641"/>
      <c r="P107" s="660" t="str">
        <f t="shared" si="46"/>
        <v/>
      </c>
      <c r="Q107" s="663"/>
      <c r="R107" s="554"/>
      <c r="S107" s="641"/>
      <c r="T107" s="641"/>
      <c r="U107" s="660" t="str">
        <f t="shared" si="47"/>
        <v/>
      </c>
      <c r="V107" s="680"/>
      <c r="W107" s="554"/>
      <c r="X107" s="641"/>
      <c r="Y107" s="641"/>
      <c r="Z107" s="721" t="str">
        <f t="shared" si="48"/>
        <v/>
      </c>
      <c r="AA107" s="87"/>
      <c r="AB107" s="88" t="str" cm="1">
        <f t="array" ref="AB107">IF((_xlfn.IFS(TRIM(SUBSTITUTE(AA107,CHAR(160),""))="Devis 1",IFERROR(VALUE(TRIM(SUBSTITUTE(N107,CHAR(160),""))),0),TRIM(SUBSTITUTE(AA107,CHAR(160),""))="Devis 2",IFERROR(VALUE(TRIM(SUBSTITUTE(S107,CHAR(160),""))),0),TRIM(SUBSTITUTE(AA107,CHAR(160),""))="Devis 3",IFERROR(VALUE(TRIM(SUBSTITUTE(X107,CHAR(160),""))),0),TRUE,0)*IFERROR(VALUE(TRIM(SUBSTITUTE(C107,CHAR(160),""))),0))=0,"",_xlfn.IFS(TRIM(SUBSTITUTE(AA107,CHAR(160),""))="Devis 1",IFERROR(VALUE(TRIM(SUBSTITUTE(N107,CHAR(160),""))),0),TRIM(SUBSTITUTE(AA107,CHAR(160),""))="Devis 2",IFERROR(VALUE(TRIM(SUBSTITUTE(S107,CHAR(160),""))),0),TRIM(SUBSTITUTE(AA107,CHAR(160),""))="Devis 3",IFERROR(VALUE(TRIM(SUBSTITUTE(X107,CHAR(160),""))),0),TRUE,0)*IFERROR(VALUE(TRIM(SUBSTITUTE(C107,CHAR(160),""))),0))</f>
        <v/>
      </c>
      <c r="AC107" s="89" t="str" cm="1">
        <f t="array" ref="AC107">IF(ROUND((_xlfn.IFS(TRIM(SUBSTITUTE(AA107,CHAR(160),""))="Devis 1",IFERROR(VALUE(TRIM(SUBSTITUTE(O107,CHAR(160),""))),0),TRIM(SUBSTITUTE(AA107,CHAR(160),""))="Devis 2",IFERROR(VALUE(TRIM(SUBSTITUTE(T107,CHAR(160),""))),0),TRIM(SUBSTITUTE(AA107,CHAR(160),""))="Devis 3",IFERROR(VALUE(TRIM(SUBSTITUTE(Y107,CHAR(160),""))),0),TRUE,0)*IFERROR(VALUE(TRIM(SUBSTITUTE(C107,CHAR(160),""))),0)),2)=0,IF(AB107&lt;&gt;"",0,""),ROUND((_xlfn.IFS(TRIM(SUBSTITUTE(AA107,CHAR(160),""))="Devis 1",IFERROR(VALUE(TRIM(SUBSTITUTE(O107,CHAR(160),""))),0),TRIM(SUBSTITUTE(AA107,CHAR(160),""))="Devis 2",IFERROR(VALUE(TRIM(SUBSTITUTE(T107,CHAR(160),""))),0),TRIM(SUBSTITUTE(AA107,CHAR(160),""))="Devis 3",IFERROR(VALUE(TRIM(SUBSTITUTE(Y107,CHAR(160),""))),0),TRUE,0)*IFERROR(VALUE(TRIM(SUBSTITUTE(C107,CHAR(160),""))),0)),2))</f>
        <v/>
      </c>
      <c r="AD107" s="90" t="str">
        <f t="shared" si="49"/>
        <v/>
      </c>
      <c r="AE107" s="91"/>
      <c r="AF107" s="148" t="str">
        <f t="shared" si="50"/>
        <v/>
      </c>
      <c r="AG107" s="148" t="str">
        <f t="shared" si="51"/>
        <v/>
      </c>
      <c r="AH107" s="148" t="str">
        <f t="shared" si="52"/>
        <v/>
      </c>
      <c r="AI107" s="148" t="str">
        <f t="shared" si="53"/>
        <v/>
      </c>
      <c r="AJ107" s="148" t="str">
        <f t="shared" si="54"/>
        <v/>
      </c>
      <c r="AK107" s="148" t="str">
        <f t="shared" si="55"/>
        <v/>
      </c>
      <c r="AL107" s="148" t="str">
        <f t="shared" si="56"/>
        <v/>
      </c>
      <c r="AM107" s="148" t="str">
        <f t="shared" si="57"/>
        <v/>
      </c>
      <c r="AN107" s="729" t="str">
        <f t="shared" si="58"/>
        <v/>
      </c>
      <c r="AO107" s="569" t="str">
        <f t="shared" si="59"/>
        <v/>
      </c>
      <c r="AP107" s="564" t="str">
        <f t="shared" si="60"/>
        <v/>
      </c>
      <c r="AQ107" s="555" t="str">
        <f t="shared" si="61"/>
        <v/>
      </c>
      <c r="AR107" s="555" t="str">
        <f t="shared" si="62"/>
        <v/>
      </c>
      <c r="AS107" s="593" t="str">
        <f t="shared" si="63"/>
        <v/>
      </c>
      <c r="AT107" s="660" t="str">
        <f t="shared" si="64"/>
        <v/>
      </c>
      <c r="AU107" s="671" t="str">
        <f t="shared" si="65"/>
        <v/>
      </c>
      <c r="AV107" s="593" t="str">
        <f t="shared" si="66"/>
        <v/>
      </c>
      <c r="AW107" s="593" t="str">
        <f t="shared" si="67"/>
        <v/>
      </c>
      <c r="AX107" s="593" t="str">
        <f t="shared" si="68"/>
        <v/>
      </c>
      <c r="AY107" s="764" t="str">
        <f t="shared" si="69"/>
        <v/>
      </c>
      <c r="AZ107" s="693" t="str">
        <f t="shared" si="70"/>
        <v/>
      </c>
      <c r="BA107" s="593" t="str">
        <f t="shared" si="71"/>
        <v/>
      </c>
      <c r="BB107" s="593" t="str">
        <f t="shared" si="72"/>
        <v/>
      </c>
      <c r="BC107" s="593" t="str">
        <f t="shared" si="73"/>
        <v/>
      </c>
      <c r="BD107" s="694" t="str">
        <f t="shared" si="74"/>
        <v/>
      </c>
      <c r="BE107" s="558" t="str">
        <f t="shared" si="75"/>
        <v/>
      </c>
      <c r="BF107" s="83"/>
      <c r="BG107" s="92" t="str">
        <f t="shared" si="76"/>
        <v/>
      </c>
      <c r="BH107" s="92" t="str">
        <f t="shared" si="77"/>
        <v/>
      </c>
      <c r="BI107" s="93" t="str">
        <f t="shared" si="78"/>
        <v/>
      </c>
      <c r="BJ107" s="93" t="str" cm="1">
        <f t="array" ref="BJ107">IF($AG107="","",
_xlfn.IFS(
$BE107="Devis 1",
IF(ISBLANK(AR107),"",IFERROR(VALUE(TRIM(SUBSTITUTE(AR107,CHAR(160),""))),0)*IFERROR(VALUE(TRIM(SUBSTITUTE($AG107,CHAR(160),""))),0)),
$BE107="Devis 2",
IF(ISBLANK(AW107),"",IFERROR(VALUE(TRIM(SUBSTITUTE(AW107,CHAR(160),""))),0)*IFERROR(VALUE(TRIM(SUBSTITUTE($AG107,CHAR(160),""))),0)),
$BE107="Devis 3",
IF(ISBLANK(BB107),"",IFERROR(VALUE(TRIM(SUBSTITUTE(BB107,CHAR(160),""))),0)*IFERROR(VALUE(TRIM(SUBSTITUTE($AG107,CHAR(160),""))),0)),
TRUE,0
)
)</f>
        <v/>
      </c>
      <c r="BK107" s="93" t="str" cm="1">
        <f t="array" ref="BK107">IF($AG107="","",
_xlfn.IFS(
$BE107="Devis 1",
IF(ISBLANK(AS107),"",IFERROR(VALUE(TRIM(SUBSTITUTE(AS107,CHAR(160),""))),0)*IFERROR(VALUE(TRIM(SUBSTITUTE($AG107,CHAR(160),""))),0)),
$BE107="Devis 2",
IF(ISBLANK(AX107),"",IFERROR(VALUE(TRIM(SUBSTITUTE(AX107,CHAR(160),""))),0)*IFERROR(VALUE(TRIM(SUBSTITUTE($AG107,CHAR(160),""))),0)),
$BE107="Devis 3",
IF(ISBLANK(BC107),"",IFERROR(VALUE(TRIM(SUBSTITUTE(BC107,CHAR(160),""))),0)*IFERROR(VALUE(TRIM(SUBSTITUTE($AG107,CHAR(160),""))),0)),
TRUE,0
)
)</f>
        <v/>
      </c>
      <c r="BL107" s="93" t="str">
        <f t="shared" si="79"/>
        <v/>
      </c>
      <c r="BM107" s="83"/>
      <c r="BN107" s="43" t="str" cm="1">
        <f t="array" ref="BN107">IF(OR(BL107="",BI107="",BJ107="",BG107=""),"",
    _xlfn.IFS(
        (IFERROR(VALUE(TRIM(SUBSTITUTE(BL107,CHAR(160),""))),0)) &gt; (IFERROR(VALUE(TRIM(SUBSTITUTE(BI107,CHAR(160),""))),0)),
        "KO : Le montant retenu TTC est supérieur au montant raisonnable TTC. Merci de revoir la ligne de dépense ou plafonner son montant.",
        (IFERROR(VALUE(TRIM(SUBSTITUTE(BJ107,CHAR(160),""))),0)) &gt; (IFERROR(VALUE(TRIM(SUBSTITUTE(BG107,CHAR(160),""))),0)),
        "Attention : Le montant retenu HT est supérieur au montant HT raisonnable. Merci de revoir la ligne de dépense, plafonner son montant, ou justifier la reventillation HT / TVA.",
ROUND(IFERROR(VALUE(TRIM(SUBSTITUTE(BH107,CHAR(160),""))),0),2)&gt;
ROUND(IFERROR(VALUE(TRIM(SUBSTITUTE(BK107,CHAR(160),""))),0),2),
"Attention : Le montant TVA retenu est supérieur au montant TVA raisonnable. Merci de revoir la ligne de dépense, plafonner son montant, ou justifier la reventillation HT / TVA.",
ROUND(IFERROR(VALUE(TRIM(SUBSTITUTE(BJ107,CHAR(160),""))),0),2)&gt;
ROUND(IFERROR(VALUE(TRIM(SUBSTITUTE(MIN(P107,U107,Z107),CHAR(160),""))),0),2),
"Attention : Le devis retenu n'est pas le moins cher. Une justification de la part du porteur est nécessaire.",
ROUND(IFERROR(VALUE(TRIM(SUBSTITUTE(BJ107,CHAR(160),""))),0),2)=0,
"Attention : montant présenté entièrement écarté",
        (IFERROR(VALUE(TRIM(SUBSTITUTE(BL107,CHAR(160),""))),0))=0,
        "",
        (IFERROR(VALUE(TRIM(SUBSTITUTE(BI107,CHAR(160),""))),0))=(IFERROR(VALUE(TRIM(SUBSTITUTE(BL107,CHAR(160),""))),0)),
        "OK",
        (IFERROR(VALUE(TRIM(SUBSTITUTE(BI107,CHAR(160),""))),0))&gt;(IFERROR(VALUE(TRIM(SUBSTITUTE(BL107,CHAR(160),""))),0)),
        " OK : Montant instruit inférieur au montant raisonnable.",
        TRUE,
        ""
    )
)</f>
        <v/>
      </c>
      <c r="BO107" s="43" t="str" cm="1">
        <f t="array" ref="BO107">IF(OR(BL107="",AD107="",BJ107="",AB107="",BK107="",AC107=""),"",_xlfn.IFS(
ROUND(IFERROR(VALUE(TRIM(SUBSTITUTE(BL107,CHAR(160),""))),0),2)&gt;
ROUND(IFERROR(VALUE(TRIM(SUBSTITUTE(AD107,CHAR(160),""))),0),2),
"KO : Le montant retenu TTC est supérieur au montant présenté TTC. Merci de revoir la ligne de dépense ou plafonner son montant.",
ROUND(IFERROR(VALUE(TRIM(SUBSTITUTE(BJ107,CHAR(160),""))),0),2)&gt;
ROUND(IFERROR(VALUE(TRIM(SUBSTITUTE(AB107,CHAR(160),""))),0),2),
"Attention : Le montant retenu HT est supérieur au montant HT présenté. Merci de revoir la ligne de dépense, plafonner son montant, ou justifier la reventillation HT / TVA.",
ROUND(IFERROR(VALUE(TRIM(SUBSTITUTE(BK107,CHAR(160),""))),0),2)&gt;
ROUND(IFERROR(VALUE(TRIM(SUBSTITUTE(AC107,CHAR(160),""))),0),2),
"Attention : Le montant TVA retenu est supérieur au montant TVA présenté. Merci de revoir la ligne de dépense, plafonner son montant, ou justifier la reventillation HT / TVA.",
ROUND(IFERROR(VALUE(TRIM(SUBSTITUTE(AD107,CHAR(160),""))),0),2)=0,
"",
ROUND(IFERROR(VALUE(TRIM(SUBSTITUTE(BL107,CHAR(160),""))),0),2)=
ROUND(IFERROR(VALUE(TRIM(SUBSTITUTE(AD107,CHAR(160),""))),0),2),
"OK",
ROUND(IFERROR(VALUE(TRIM(SUBSTITUTE(BL107,CHAR(160),""))),0),2)=0,
"Attention : Montant présenté entièrement rejeté.",
ROUND(IFERROR(VALUE(TRIM(SUBSTITUTE(BL107,CHAR(160),""))),0),2)&lt;
ROUND(IFERROR(VALUE(TRIM(SUBSTITUTE(AD107,CHAR(160),""))),0),2),
"Attention : Montant présenté partiellement rejeté.",
TRUE,""
))</f>
        <v/>
      </c>
      <c r="BP107" s="92" t="str">
        <f t="shared" si="80"/>
        <v/>
      </c>
      <c r="BQ107" s="92" t="str">
        <f t="shared" si="81"/>
        <v/>
      </c>
      <c r="BR107" s="92" t="str">
        <f t="shared" si="82"/>
        <v/>
      </c>
    </row>
    <row r="108" spans="1:70" s="4" customFormat="1" ht="17" thickBot="1">
      <c r="A108" s="82">
        <v>100</v>
      </c>
      <c r="B108" s="83"/>
      <c r="C108" s="84"/>
      <c r="D108" s="84"/>
      <c r="E108" s="83"/>
      <c r="F108" s="83"/>
      <c r="G108" s="83"/>
      <c r="H108" s="132"/>
      <c r="I108" s="727"/>
      <c r="J108" s="554"/>
      <c r="K108" s="735"/>
      <c r="L108" s="644"/>
      <c r="M108" s="645"/>
      <c r="N108" s="646"/>
      <c r="O108" s="647"/>
      <c r="P108" s="661" t="str">
        <f t="shared" si="46"/>
        <v/>
      </c>
      <c r="Q108" s="664"/>
      <c r="R108" s="665"/>
      <c r="S108" s="666"/>
      <c r="T108" s="666"/>
      <c r="U108" s="676" t="str">
        <f t="shared" si="47"/>
        <v/>
      </c>
      <c r="V108" s="682"/>
      <c r="W108" s="683"/>
      <c r="X108" s="684"/>
      <c r="Y108" s="684"/>
      <c r="Z108" s="762" t="str">
        <f t="shared" si="48"/>
        <v/>
      </c>
      <c r="AA108" s="87"/>
      <c r="AB108" s="88" t="str" cm="1">
        <f t="array" ref="AB108">IF((_xlfn.IFS(TRIM(SUBSTITUTE(AA108,CHAR(160),""))="Devis 1",IFERROR(VALUE(TRIM(SUBSTITUTE(N108,CHAR(160),""))),0),TRIM(SUBSTITUTE(AA108,CHAR(160),""))="Devis 2",IFERROR(VALUE(TRIM(SUBSTITUTE(S108,CHAR(160),""))),0),TRIM(SUBSTITUTE(AA108,CHAR(160),""))="Devis 3",IFERROR(VALUE(TRIM(SUBSTITUTE(X108,CHAR(160),""))),0),TRUE,0)*IFERROR(VALUE(TRIM(SUBSTITUTE(C108,CHAR(160),""))),0))=0,"",_xlfn.IFS(TRIM(SUBSTITUTE(AA108,CHAR(160),""))="Devis 1",IFERROR(VALUE(TRIM(SUBSTITUTE(N108,CHAR(160),""))),0),TRIM(SUBSTITUTE(AA108,CHAR(160),""))="Devis 2",IFERROR(VALUE(TRIM(SUBSTITUTE(S108,CHAR(160),""))),0),TRIM(SUBSTITUTE(AA108,CHAR(160),""))="Devis 3",IFERROR(VALUE(TRIM(SUBSTITUTE(X108,CHAR(160),""))),0),TRUE,0)*IFERROR(VALUE(TRIM(SUBSTITUTE(C108,CHAR(160),""))),0))</f>
        <v/>
      </c>
      <c r="AC108" s="89" t="str" cm="1">
        <f t="array" ref="AC108">IF(ROUND((_xlfn.IFS(TRIM(SUBSTITUTE(AA108,CHAR(160),""))="Devis 1",IFERROR(VALUE(TRIM(SUBSTITUTE(O108,CHAR(160),""))),0),TRIM(SUBSTITUTE(AA108,CHAR(160),""))="Devis 2",IFERROR(VALUE(TRIM(SUBSTITUTE(T108,CHAR(160),""))),0),TRIM(SUBSTITUTE(AA108,CHAR(160),""))="Devis 3",IFERROR(VALUE(TRIM(SUBSTITUTE(Y108,CHAR(160),""))),0),TRUE,0)*IFERROR(VALUE(TRIM(SUBSTITUTE(C108,CHAR(160),""))),0)),2)=0,IF(AB108&lt;&gt;"",0,""),ROUND((_xlfn.IFS(TRIM(SUBSTITUTE(AA108,CHAR(160),""))="Devis 1",IFERROR(VALUE(TRIM(SUBSTITUTE(O108,CHAR(160),""))),0),TRIM(SUBSTITUTE(AA108,CHAR(160),""))="Devis 2",IFERROR(VALUE(TRIM(SUBSTITUTE(T108,CHAR(160),""))),0),TRIM(SUBSTITUTE(AA108,CHAR(160),""))="Devis 3",IFERROR(VALUE(TRIM(SUBSTITUTE(Y108,CHAR(160),""))),0),TRUE,0)*IFERROR(VALUE(TRIM(SUBSTITUTE(C108,CHAR(160),""))),0)),2))</f>
        <v/>
      </c>
      <c r="AD108" s="90" t="str">
        <f t="shared" si="49"/>
        <v/>
      </c>
      <c r="AE108" s="91"/>
      <c r="AF108" s="148" t="str">
        <f t="shared" si="50"/>
        <v/>
      </c>
      <c r="AG108" s="148" t="str">
        <f t="shared" si="51"/>
        <v/>
      </c>
      <c r="AH108" s="148" t="str">
        <f t="shared" si="52"/>
        <v/>
      </c>
      <c r="AI108" s="148" t="str">
        <f t="shared" si="53"/>
        <v/>
      </c>
      <c r="AJ108" s="148" t="str">
        <f t="shared" si="54"/>
        <v/>
      </c>
      <c r="AK108" s="148" t="str">
        <f t="shared" si="55"/>
        <v/>
      </c>
      <c r="AL108" s="148" t="str">
        <f t="shared" si="56"/>
        <v/>
      </c>
      <c r="AM108" s="148" t="str">
        <f t="shared" si="57"/>
        <v/>
      </c>
      <c r="AN108" s="729" t="str">
        <f t="shared" si="58"/>
        <v/>
      </c>
      <c r="AO108" s="569" t="str">
        <f t="shared" si="59"/>
        <v/>
      </c>
      <c r="AP108" s="565" t="str">
        <f t="shared" si="60"/>
        <v/>
      </c>
      <c r="AQ108" s="566" t="str">
        <f t="shared" si="61"/>
        <v/>
      </c>
      <c r="AR108" s="566" t="str">
        <f t="shared" si="62"/>
        <v/>
      </c>
      <c r="AS108" s="743" t="str">
        <f t="shared" si="63"/>
        <v/>
      </c>
      <c r="AT108" s="661" t="str">
        <f t="shared" si="64"/>
        <v/>
      </c>
      <c r="AU108" s="754" t="str">
        <f t="shared" si="65"/>
        <v/>
      </c>
      <c r="AV108" s="755" t="str">
        <f t="shared" si="66"/>
        <v/>
      </c>
      <c r="AW108" s="755" t="str">
        <f t="shared" si="67"/>
        <v/>
      </c>
      <c r="AX108" s="755" t="str">
        <f t="shared" si="68"/>
        <v/>
      </c>
      <c r="AY108" s="765" t="str">
        <f t="shared" si="69"/>
        <v/>
      </c>
      <c r="AZ108" s="772" t="str">
        <f t="shared" si="70"/>
        <v/>
      </c>
      <c r="BA108" s="773" t="str">
        <f t="shared" si="71"/>
        <v/>
      </c>
      <c r="BB108" s="773" t="str">
        <f t="shared" si="72"/>
        <v/>
      </c>
      <c r="BC108" s="773" t="str">
        <f t="shared" si="73"/>
        <v/>
      </c>
      <c r="BD108" s="774" t="str">
        <f t="shared" si="74"/>
        <v/>
      </c>
      <c r="BE108" s="558" t="str">
        <f t="shared" si="75"/>
        <v/>
      </c>
      <c r="BF108" s="83"/>
      <c r="BG108" s="92" t="str">
        <f t="shared" si="76"/>
        <v/>
      </c>
      <c r="BH108" s="92" t="str">
        <f t="shared" si="77"/>
        <v/>
      </c>
      <c r="BI108" s="93" t="str">
        <f t="shared" si="78"/>
        <v/>
      </c>
      <c r="BJ108" s="93" t="str" cm="1">
        <f t="array" ref="BJ108">IF($AG108="","",
_xlfn.IFS(
$BE108="Devis 1",
IF(ISBLANK(AR108),"",IFERROR(VALUE(TRIM(SUBSTITUTE(AR108,CHAR(160),""))),0)*IFERROR(VALUE(TRIM(SUBSTITUTE($AG108,CHAR(160),""))),0)),
$BE108="Devis 2",
IF(ISBLANK(AW108),"",IFERROR(VALUE(TRIM(SUBSTITUTE(AW108,CHAR(160),""))),0)*IFERROR(VALUE(TRIM(SUBSTITUTE($AG108,CHAR(160),""))),0)),
$BE108="Devis 3",
IF(ISBLANK(BB108),"",IFERROR(VALUE(TRIM(SUBSTITUTE(BB108,CHAR(160),""))),0)*IFERROR(VALUE(TRIM(SUBSTITUTE($AG108,CHAR(160),""))),0)),
TRUE,0
)
)</f>
        <v/>
      </c>
      <c r="BK108" s="93" t="str" cm="1">
        <f t="array" ref="BK108">IF($AG108="","",
_xlfn.IFS(
$BE108="Devis 1",
IF(ISBLANK(AS108),"",IFERROR(VALUE(TRIM(SUBSTITUTE(AS108,CHAR(160),""))),0)*IFERROR(VALUE(TRIM(SUBSTITUTE($AG108,CHAR(160),""))),0)),
$BE108="Devis 2",
IF(ISBLANK(AX108),"",IFERROR(VALUE(TRIM(SUBSTITUTE(AX108,CHAR(160),""))),0)*IFERROR(VALUE(TRIM(SUBSTITUTE($AG108,CHAR(160),""))),0)),
$BE108="Devis 3",
IF(ISBLANK(BC108),"",IFERROR(VALUE(TRIM(SUBSTITUTE(BC108,CHAR(160),""))),0)*IFERROR(VALUE(TRIM(SUBSTITUTE($AG108,CHAR(160),""))),0)),
TRUE,0
)
)</f>
        <v/>
      </c>
      <c r="BL108" s="93" t="str">
        <f t="shared" si="79"/>
        <v/>
      </c>
      <c r="BM108" s="83"/>
      <c r="BN108" s="43" t="str" cm="1">
        <f t="array" ref="BN108">IF(OR(BL108="",BI108="",BJ108="",BG108=""),"",
    _xlfn.IFS(
        (IFERROR(VALUE(TRIM(SUBSTITUTE(BL108,CHAR(160),""))),0)) &gt; (IFERROR(VALUE(TRIM(SUBSTITUTE(BI108,CHAR(160),""))),0)),
        "KO : Le montant retenu TTC est supérieur au montant raisonnable TTC. Merci de revoir la ligne de dépense ou plafonner son montant.",
        (IFERROR(VALUE(TRIM(SUBSTITUTE(BJ108,CHAR(160),""))),0)) &gt; (IFERROR(VALUE(TRIM(SUBSTITUTE(BG108,CHAR(160),""))),0)),
        "Attention : Le montant retenu HT est supérieur au montant HT raisonnable. Merci de revoir la ligne de dépense, plafonner son montant, ou justifier la reventillation HT / TVA.",
ROUND(IFERROR(VALUE(TRIM(SUBSTITUTE(BH108,CHAR(160),""))),0),2)&gt;
ROUND(IFERROR(VALUE(TRIM(SUBSTITUTE(BK108,CHAR(160),""))),0),2),
"Attention : Le montant TVA retenu est supérieur au montant TVA raisonnable. Merci de revoir la ligne de dépense, plafonner son montant, ou justifier la reventillation HT / TVA.",
ROUND(IFERROR(VALUE(TRIM(SUBSTITUTE(BJ108,CHAR(160),""))),0),2)&gt;
ROUND(IFERROR(VALUE(TRIM(SUBSTITUTE(MIN(P108,U108,Z108),CHAR(160),""))),0),2),
"Attention : Le devis retenu n'est pas le moins cher. Une justification de la part du porteur est nécessaire.",
ROUND(IFERROR(VALUE(TRIM(SUBSTITUTE(BJ108,CHAR(160),""))),0),2)=0,
"Attention : montant présenté entièrement écarté",
        (IFERROR(VALUE(TRIM(SUBSTITUTE(BL108,CHAR(160),""))),0))=0,
        "",
        (IFERROR(VALUE(TRIM(SUBSTITUTE(BI108,CHAR(160),""))),0))=(IFERROR(VALUE(TRIM(SUBSTITUTE(BL108,CHAR(160),""))),0)),
        "OK",
        (IFERROR(VALUE(TRIM(SUBSTITUTE(BI108,CHAR(160),""))),0))&gt;(IFERROR(VALUE(TRIM(SUBSTITUTE(BL108,CHAR(160),""))),0)),
        " OK : Montant instruit inférieur au montant raisonnable.",
        TRUE,
        ""
    )
)</f>
        <v/>
      </c>
      <c r="BO108" s="43" t="str" cm="1">
        <f t="array" ref="BO108">IF(OR(BL108="",AD108="",BJ108="",AB108="",BK108="",AC108=""),"",_xlfn.IFS(
ROUND(IFERROR(VALUE(TRIM(SUBSTITUTE(BL108,CHAR(160),""))),0),2)&gt;
ROUND(IFERROR(VALUE(TRIM(SUBSTITUTE(AD108,CHAR(160),""))),0),2),
"KO : Le montant retenu TTC est supérieur au montant présenté TTC. Merci de revoir la ligne de dépense ou plafonner son montant.",
ROUND(IFERROR(VALUE(TRIM(SUBSTITUTE(BJ108,CHAR(160),""))),0),2)&gt;
ROUND(IFERROR(VALUE(TRIM(SUBSTITUTE(AB108,CHAR(160),""))),0),2),
"Attention : Le montant retenu HT est supérieur au montant HT présenté. Merci de revoir la ligne de dépense, plafonner son montant, ou justifier la reventillation HT / TVA.",
ROUND(IFERROR(VALUE(TRIM(SUBSTITUTE(BK108,CHAR(160),""))),0),2)&gt;
ROUND(IFERROR(VALUE(TRIM(SUBSTITUTE(AC108,CHAR(160),""))),0),2),
"Attention : Le montant TVA retenu est supérieur au montant TVA présenté. Merci de revoir la ligne de dépense, plafonner son montant, ou justifier la reventillation HT / TVA.",
ROUND(IFERROR(VALUE(TRIM(SUBSTITUTE(AD108,CHAR(160),""))),0),2)=0,
"",
ROUND(IFERROR(VALUE(TRIM(SUBSTITUTE(BL108,CHAR(160),""))),0),2)=
ROUND(IFERROR(VALUE(TRIM(SUBSTITUTE(AD108,CHAR(160),""))),0),2),
"OK",
ROUND(IFERROR(VALUE(TRIM(SUBSTITUTE(BL108,CHAR(160),""))),0),2)=0,
"Attention : Montant présenté entièrement rejeté.",
ROUND(IFERROR(VALUE(TRIM(SUBSTITUTE(BL108,CHAR(160),""))),0),2)&lt;
ROUND(IFERROR(VALUE(TRIM(SUBSTITUTE(AD108,CHAR(160),""))),0),2),
"Attention : Montant présenté partiellement rejeté.",
TRUE,""
))</f>
        <v/>
      </c>
      <c r="BP108" s="92" t="str">
        <f t="shared" si="80"/>
        <v/>
      </c>
      <c r="BQ108" s="92" t="str">
        <f t="shared" si="81"/>
        <v/>
      </c>
      <c r="BR108" s="92" t="str">
        <f t="shared" si="82"/>
        <v/>
      </c>
    </row>
    <row r="109" spans="1:70">
      <c r="A109" s="1075" t="s">
        <v>124</v>
      </c>
      <c r="B109" s="1076"/>
      <c r="C109" s="1076"/>
      <c r="D109" s="1076"/>
      <c r="E109" s="1076"/>
      <c r="F109" s="1076"/>
      <c r="G109" s="1076"/>
      <c r="H109" s="1076"/>
      <c r="I109" s="1076"/>
      <c r="J109" s="1076"/>
      <c r="K109" s="1076"/>
      <c r="L109" s="1076"/>
      <c r="M109" s="1076"/>
      <c r="N109" s="1076"/>
      <c r="O109" s="1076"/>
      <c r="P109" s="1076"/>
      <c r="Q109" s="1076"/>
      <c r="R109" s="1076"/>
      <c r="S109" s="1076"/>
      <c r="T109" s="1076"/>
      <c r="U109" s="1076"/>
      <c r="V109" s="1076"/>
      <c r="W109" s="1076"/>
      <c r="X109" s="1076"/>
      <c r="Y109" s="1076"/>
      <c r="Z109" s="1076"/>
      <c r="AA109" s="1077"/>
      <c r="AB109" s="94">
        <f>SUM(AB9:AB108)</f>
        <v>15000</v>
      </c>
      <c r="AC109" s="94">
        <f>SUM(AC9:AC108)</f>
        <v>0</v>
      </c>
      <c r="AD109" s="94">
        <f>SUM(AD9:AD108)</f>
        <v>15000</v>
      </c>
      <c r="AE109" s="512"/>
      <c r="AF109" s="513"/>
      <c r="AG109" s="513"/>
      <c r="AH109" s="513"/>
      <c r="AI109" s="513"/>
      <c r="AJ109" s="513"/>
      <c r="AK109" s="513"/>
      <c r="AL109" s="513"/>
      <c r="AM109" s="513"/>
      <c r="AN109" s="513"/>
      <c r="AO109" s="513"/>
      <c r="AP109" s="513"/>
      <c r="AQ109" s="513"/>
      <c r="AR109" s="513"/>
      <c r="AS109" s="513"/>
      <c r="AT109" s="513"/>
      <c r="AU109" s="513"/>
      <c r="AV109" s="513"/>
      <c r="AW109" s="513"/>
      <c r="AX109" s="513"/>
      <c r="AY109" s="513"/>
      <c r="AZ109" s="513"/>
      <c r="BA109" s="513"/>
      <c r="BB109" s="513"/>
      <c r="BC109" s="513"/>
      <c r="BD109" s="513"/>
      <c r="BE109" s="513"/>
      <c r="BF109" s="513"/>
      <c r="BG109" s="513"/>
      <c r="BH109" s="513"/>
      <c r="BI109" s="95" t="s">
        <v>125</v>
      </c>
      <c r="BJ109" s="94">
        <f>SUM(BJ9:BJ108)</f>
        <v>15000</v>
      </c>
      <c r="BK109" s="94">
        <f t="shared" ref="BK109:BL109" si="83">SUM(BK9:BK108)</f>
        <v>0</v>
      </c>
      <c r="BL109" s="94">
        <f t="shared" si="83"/>
        <v>15000</v>
      </c>
      <c r="BM109" s="96"/>
      <c r="BN109" s="97"/>
      <c r="BO109" s="95" t="s">
        <v>125</v>
      </c>
      <c r="BP109" s="94">
        <f>SUM(BP9:BP108)</f>
        <v>0</v>
      </c>
      <c r="BQ109" s="94">
        <f t="shared" ref="BQ109:BR109" si="84">SUM(BQ9:BQ108)</f>
        <v>0</v>
      </c>
      <c r="BR109" s="94">
        <f t="shared" si="84"/>
        <v>0</v>
      </c>
    </row>
    <row r="110" spans="1:70">
      <c r="AF110"/>
    </row>
    <row r="111" spans="1:70">
      <c r="AF111"/>
    </row>
    <row r="112" spans="1:70">
      <c r="AF112"/>
    </row>
    <row r="113" spans="32:32">
      <c r="AF113"/>
    </row>
    <row r="114" spans="32:32">
      <c r="AF114"/>
    </row>
    <row r="115" spans="32:32">
      <c r="AF115"/>
    </row>
    <row r="116" spans="32:32">
      <c r="AF116"/>
    </row>
    <row r="117" spans="32:32">
      <c r="AF117"/>
    </row>
    <row r="118" spans="32:32">
      <c r="AF118"/>
    </row>
    <row r="119" spans="32:32">
      <c r="AF119"/>
    </row>
    <row r="120" spans="32:32">
      <c r="AF120"/>
    </row>
    <row r="121" spans="32:32">
      <c r="AF121"/>
    </row>
    <row r="122" spans="32:32">
      <c r="AF122"/>
    </row>
    <row r="123" spans="32:32">
      <c r="AF123"/>
    </row>
    <row r="124" spans="32:32">
      <c r="AF124"/>
    </row>
    <row r="125" spans="32:32">
      <c r="AF125"/>
    </row>
    <row r="126" spans="32:32">
      <c r="AF126"/>
    </row>
    <row r="127" spans="32:32">
      <c r="AF127"/>
    </row>
    <row r="128" spans="32:32">
      <c r="AF128"/>
    </row>
    <row r="129" spans="32:32">
      <c r="AF129"/>
    </row>
    <row r="130" spans="32:32">
      <c r="AF130"/>
    </row>
    <row r="131" spans="32:32">
      <c r="AF131"/>
    </row>
    <row r="132" spans="32:32">
      <c r="AF132"/>
    </row>
    <row r="133" spans="32:32">
      <c r="AF133"/>
    </row>
    <row r="134" spans="32:32">
      <c r="AF134"/>
    </row>
    <row r="135" spans="32:32">
      <c r="AF135"/>
    </row>
    <row r="136" spans="32:32">
      <c r="AF136"/>
    </row>
    <row r="137" spans="32:32">
      <c r="AF137"/>
    </row>
    <row r="138" spans="32:32">
      <c r="AF138"/>
    </row>
    <row r="139" spans="32:32">
      <c r="AF139"/>
    </row>
    <row r="140" spans="32:32">
      <c r="AF140"/>
    </row>
    <row r="141" spans="32:32">
      <c r="AF141"/>
    </row>
    <row r="142" spans="32:32">
      <c r="AF142"/>
    </row>
    <row r="143" spans="32:32">
      <c r="AF143"/>
    </row>
    <row r="144" spans="32:32">
      <c r="AF144"/>
    </row>
    <row r="145" spans="32:32">
      <c r="AF145"/>
    </row>
    <row r="146" spans="32:32">
      <c r="AF146"/>
    </row>
    <row r="147" spans="32:32">
      <c r="AF147"/>
    </row>
    <row r="148" spans="32:32">
      <c r="AF148"/>
    </row>
    <row r="149" spans="32:32">
      <c r="AF149"/>
    </row>
    <row r="150" spans="32:32">
      <c r="AF150"/>
    </row>
    <row r="151" spans="32:32">
      <c r="AF151"/>
    </row>
    <row r="152" spans="32:32">
      <c r="AF152"/>
    </row>
    <row r="153" spans="32:32">
      <c r="AF153"/>
    </row>
    <row r="154" spans="32:32">
      <c r="AF154"/>
    </row>
    <row r="155" spans="32:32">
      <c r="AF155"/>
    </row>
    <row r="156" spans="32:32">
      <c r="AF156"/>
    </row>
    <row r="157" spans="32:32">
      <c r="AF157"/>
    </row>
    <row r="158" spans="32:32">
      <c r="AF158"/>
    </row>
    <row r="159" spans="32:32">
      <c r="AF159"/>
    </row>
    <row r="160" spans="32:32">
      <c r="AF160"/>
    </row>
    <row r="161" spans="32:32">
      <c r="AF161"/>
    </row>
    <row r="162" spans="32:32">
      <c r="AF162"/>
    </row>
    <row r="163" spans="32:32">
      <c r="AF163"/>
    </row>
    <row r="164" spans="32:32">
      <c r="AF164"/>
    </row>
    <row r="165" spans="32:32">
      <c r="AF165"/>
    </row>
    <row r="166" spans="32:32">
      <c r="AF166"/>
    </row>
    <row r="167" spans="32:32">
      <c r="AF167"/>
    </row>
    <row r="168" spans="32:32">
      <c r="AF168"/>
    </row>
    <row r="169" spans="32:32">
      <c r="AF169"/>
    </row>
    <row r="170" spans="32:32">
      <c r="AF170"/>
    </row>
    <row r="171" spans="32:32">
      <c r="AF171"/>
    </row>
    <row r="172" spans="32:32">
      <c r="AF172"/>
    </row>
    <row r="173" spans="32:32">
      <c r="AF173"/>
    </row>
    <row r="174" spans="32:32">
      <c r="AF174"/>
    </row>
    <row r="175" spans="32:32">
      <c r="AF175"/>
    </row>
    <row r="176" spans="32:32">
      <c r="AF176"/>
    </row>
    <row r="177" spans="32:32">
      <c r="AF177"/>
    </row>
    <row r="178" spans="32:32">
      <c r="AF178"/>
    </row>
    <row r="179" spans="32:32">
      <c r="AF179"/>
    </row>
    <row r="180" spans="32:32">
      <c r="AF180"/>
    </row>
    <row r="181" spans="32:32">
      <c r="AF181"/>
    </row>
    <row r="182" spans="32:32">
      <c r="AF182"/>
    </row>
    <row r="183" spans="32:32">
      <c r="AF183"/>
    </row>
    <row r="184" spans="32:32">
      <c r="AF184"/>
    </row>
    <row r="185" spans="32:32">
      <c r="AF185"/>
    </row>
    <row r="186" spans="32:32">
      <c r="AF186"/>
    </row>
    <row r="187" spans="32:32">
      <c r="AF187"/>
    </row>
    <row r="188" spans="32:32">
      <c r="AF188"/>
    </row>
    <row r="189" spans="32:32">
      <c r="AF189"/>
    </row>
    <row r="190" spans="32:32">
      <c r="AF190"/>
    </row>
    <row r="191" spans="32:32">
      <c r="AF191"/>
    </row>
    <row r="192" spans="32:32">
      <c r="AF192"/>
    </row>
    <row r="193" spans="32:32">
      <c r="AF193"/>
    </row>
    <row r="194" spans="32:32">
      <c r="AF194"/>
    </row>
    <row r="195" spans="32:32">
      <c r="AF195"/>
    </row>
    <row r="196" spans="32:32">
      <c r="AF196"/>
    </row>
    <row r="197" spans="32:32">
      <c r="AF197"/>
    </row>
    <row r="198" spans="32:32">
      <c r="AF198"/>
    </row>
    <row r="199" spans="32:32">
      <c r="AF199"/>
    </row>
    <row r="200" spans="32:32">
      <c r="AF200"/>
    </row>
    <row r="201" spans="32:32">
      <c r="AF201"/>
    </row>
    <row r="202" spans="32:32">
      <c r="AF202"/>
    </row>
    <row r="203" spans="32:32">
      <c r="AF203"/>
    </row>
    <row r="204" spans="32:32">
      <c r="AF204"/>
    </row>
    <row r="205" spans="32:32">
      <c r="AF205"/>
    </row>
    <row r="206" spans="32:32">
      <c r="AF206"/>
    </row>
    <row r="207" spans="32:32">
      <c r="AF207"/>
    </row>
    <row r="208" spans="32:32">
      <c r="AF208"/>
    </row>
    <row r="209" spans="32:32">
      <c r="AF209"/>
    </row>
    <row r="210" spans="32:32">
      <c r="AF210"/>
    </row>
    <row r="211" spans="32:32">
      <c r="AF211"/>
    </row>
    <row r="212" spans="32:32">
      <c r="AF212"/>
    </row>
    <row r="213" spans="32:32">
      <c r="AF213"/>
    </row>
    <row r="214" spans="32:32">
      <c r="AF214"/>
    </row>
    <row r="215" spans="32:32">
      <c r="AF215"/>
    </row>
    <row r="216" spans="32:32">
      <c r="AF216"/>
    </row>
    <row r="217" spans="32:32">
      <c r="AF217"/>
    </row>
    <row r="218" spans="32:32">
      <c r="AF218"/>
    </row>
    <row r="219" spans="32:32">
      <c r="AF219"/>
    </row>
    <row r="220" spans="32:32">
      <c r="AF220"/>
    </row>
    <row r="221" spans="32:32">
      <c r="AF221"/>
    </row>
    <row r="222" spans="32:32">
      <c r="AF222"/>
    </row>
    <row r="223" spans="32:32">
      <c r="AF223"/>
    </row>
    <row r="224" spans="32:32">
      <c r="AF224"/>
    </row>
    <row r="225" spans="32:32">
      <c r="AF225"/>
    </row>
    <row r="226" spans="32:32">
      <c r="AF226"/>
    </row>
    <row r="227" spans="32:32">
      <c r="AF227"/>
    </row>
    <row r="228" spans="32:32">
      <c r="AF228"/>
    </row>
    <row r="229" spans="32:32">
      <c r="AF229"/>
    </row>
    <row r="230" spans="32:32">
      <c r="AF230"/>
    </row>
    <row r="231" spans="32:32">
      <c r="AF231"/>
    </row>
    <row r="232" spans="32:32">
      <c r="AF232"/>
    </row>
    <row r="233" spans="32:32">
      <c r="AF233"/>
    </row>
    <row r="234" spans="32:32">
      <c r="AF234"/>
    </row>
    <row r="235" spans="32:32">
      <c r="AF235"/>
    </row>
    <row r="236" spans="32:32">
      <c r="AF236"/>
    </row>
    <row r="237" spans="32:32">
      <c r="AF237"/>
    </row>
    <row r="238" spans="32:32">
      <c r="AF238"/>
    </row>
    <row r="239" spans="32:32">
      <c r="AF239"/>
    </row>
    <row r="240" spans="32:32">
      <c r="AF240"/>
    </row>
    <row r="241" spans="32:32">
      <c r="AF241"/>
    </row>
    <row r="242" spans="32:32">
      <c r="AF242"/>
    </row>
    <row r="243" spans="32:32">
      <c r="AF243"/>
    </row>
    <row r="244" spans="32:32">
      <c r="AF244"/>
    </row>
    <row r="245" spans="32:32">
      <c r="AF245"/>
    </row>
    <row r="246" spans="32:32">
      <c r="AF246"/>
    </row>
    <row r="247" spans="32:32">
      <c r="AF247"/>
    </row>
    <row r="248" spans="32:32">
      <c r="AF248"/>
    </row>
    <row r="249" spans="32:32">
      <c r="AF249"/>
    </row>
    <row r="250" spans="32:32">
      <c r="AF250"/>
    </row>
    <row r="251" spans="32:32">
      <c r="AF251"/>
    </row>
    <row r="252" spans="32:32">
      <c r="AF252"/>
    </row>
    <row r="253" spans="32:32">
      <c r="AF253"/>
    </row>
    <row r="254" spans="32:32">
      <c r="AF254"/>
    </row>
    <row r="255" spans="32:32">
      <c r="AF255"/>
    </row>
    <row r="256" spans="32:32">
      <c r="AF256"/>
    </row>
    <row r="257" spans="32:32">
      <c r="AF257"/>
    </row>
    <row r="258" spans="32:32">
      <c r="AF258"/>
    </row>
    <row r="259" spans="32:32">
      <c r="AF259"/>
    </row>
    <row r="260" spans="32:32">
      <c r="AF260"/>
    </row>
    <row r="261" spans="32:32">
      <c r="AF261"/>
    </row>
    <row r="262" spans="32:32">
      <c r="AF262"/>
    </row>
    <row r="263" spans="32:32">
      <c r="AF263"/>
    </row>
    <row r="264" spans="32:32">
      <c r="AF264"/>
    </row>
    <row r="265" spans="32:32">
      <c r="AF265"/>
    </row>
    <row r="266" spans="32:32">
      <c r="AF266"/>
    </row>
    <row r="267" spans="32:32">
      <c r="AF267"/>
    </row>
    <row r="268" spans="32:32">
      <c r="AF268"/>
    </row>
    <row r="269" spans="32:32">
      <c r="AF269"/>
    </row>
    <row r="270" spans="32:32">
      <c r="AF270"/>
    </row>
    <row r="271" spans="32:32">
      <c r="AF271"/>
    </row>
    <row r="272" spans="32:32">
      <c r="AF272"/>
    </row>
    <row r="273" spans="32:32">
      <c r="AF273"/>
    </row>
    <row r="274" spans="32:32">
      <c r="AF274"/>
    </row>
    <row r="275" spans="32:32">
      <c r="AF275"/>
    </row>
    <row r="276" spans="32:32">
      <c r="AF276"/>
    </row>
    <row r="277" spans="32:32">
      <c r="AF277"/>
    </row>
    <row r="278" spans="32:32">
      <c r="AF278"/>
    </row>
    <row r="279" spans="32:32">
      <c r="AF279"/>
    </row>
    <row r="280" spans="32:32">
      <c r="AF280"/>
    </row>
    <row r="281" spans="32:32">
      <c r="AF281"/>
    </row>
    <row r="282" spans="32:32">
      <c r="AF282"/>
    </row>
    <row r="283" spans="32:32">
      <c r="AF283"/>
    </row>
    <row r="284" spans="32:32">
      <c r="AF284"/>
    </row>
    <row r="285" spans="32:32">
      <c r="AF285"/>
    </row>
    <row r="286" spans="32:32">
      <c r="AF286"/>
    </row>
    <row r="287" spans="32:32">
      <c r="AF287"/>
    </row>
    <row r="288" spans="32:32">
      <c r="AF288"/>
    </row>
    <row r="289" spans="32:32">
      <c r="AF289"/>
    </row>
    <row r="290" spans="32:32">
      <c r="AF290"/>
    </row>
    <row r="291" spans="32:32">
      <c r="AF291"/>
    </row>
    <row r="292" spans="32:32">
      <c r="AF292"/>
    </row>
    <row r="293" spans="32:32">
      <c r="AF293"/>
    </row>
    <row r="294" spans="32:32">
      <c r="AF294"/>
    </row>
    <row r="295" spans="32:32">
      <c r="AF295"/>
    </row>
    <row r="296" spans="32:32">
      <c r="AF296"/>
    </row>
    <row r="297" spans="32:32">
      <c r="AF297"/>
    </row>
    <row r="298" spans="32:32">
      <c r="AF298"/>
    </row>
    <row r="299" spans="32:32">
      <c r="AF299"/>
    </row>
    <row r="300" spans="32:32">
      <c r="AF300"/>
    </row>
    <row r="301" spans="32:32">
      <c r="AF301"/>
    </row>
    <row r="302" spans="32:32">
      <c r="AF302"/>
    </row>
    <row r="303" spans="32:32">
      <c r="AF303"/>
    </row>
    <row r="304" spans="32:32">
      <c r="AF304"/>
    </row>
    <row r="305" spans="32:32">
      <c r="AF305"/>
    </row>
    <row r="306" spans="32:32">
      <c r="AF306"/>
    </row>
    <row r="307" spans="32:32">
      <c r="AF307"/>
    </row>
    <row r="308" spans="32:32">
      <c r="AF308"/>
    </row>
    <row r="309" spans="32:32">
      <c r="AF309"/>
    </row>
    <row r="310" spans="32:32">
      <c r="AF310"/>
    </row>
    <row r="311" spans="32:32">
      <c r="AF311"/>
    </row>
    <row r="312" spans="32:32">
      <c r="AF312"/>
    </row>
    <row r="313" spans="32:32">
      <c r="AF313"/>
    </row>
    <row r="314" spans="32:32">
      <c r="AF314"/>
    </row>
    <row r="315" spans="32:32">
      <c r="AF315"/>
    </row>
    <row r="316" spans="32:32">
      <c r="AF316"/>
    </row>
    <row r="317" spans="32:32">
      <c r="AF317"/>
    </row>
    <row r="318" spans="32:32">
      <c r="AF318"/>
    </row>
    <row r="319" spans="32:32">
      <c r="AF319"/>
    </row>
    <row r="320" spans="32:32">
      <c r="AF320"/>
    </row>
    <row r="321" spans="32:32">
      <c r="AF321"/>
    </row>
    <row r="322" spans="32:32">
      <c r="AF322"/>
    </row>
    <row r="323" spans="32:32">
      <c r="AF323"/>
    </row>
    <row r="324" spans="32:32">
      <c r="AF324"/>
    </row>
    <row r="325" spans="32:32">
      <c r="AF325"/>
    </row>
    <row r="326" spans="32:32">
      <c r="AF326"/>
    </row>
    <row r="327" spans="32:32">
      <c r="AF327"/>
    </row>
    <row r="328" spans="32:32">
      <c r="AF328"/>
    </row>
    <row r="329" spans="32:32">
      <c r="AF329"/>
    </row>
    <row r="330" spans="32:32">
      <c r="AF330"/>
    </row>
    <row r="331" spans="32:32">
      <c r="AF331"/>
    </row>
    <row r="332" spans="32:32">
      <c r="AF332"/>
    </row>
    <row r="333" spans="32:32">
      <c r="AF333"/>
    </row>
    <row r="334" spans="32:32">
      <c r="AF334"/>
    </row>
    <row r="335" spans="32:32">
      <c r="AF335"/>
    </row>
    <row r="336" spans="32:32">
      <c r="AF336"/>
    </row>
    <row r="337" spans="32:32">
      <c r="AF337"/>
    </row>
    <row r="338" spans="32:32">
      <c r="AF338"/>
    </row>
    <row r="339" spans="32:32">
      <c r="AF339"/>
    </row>
    <row r="340" spans="32:32">
      <c r="AF340"/>
    </row>
    <row r="341" spans="32:32">
      <c r="AF341"/>
    </row>
    <row r="342" spans="32:32">
      <c r="AF342"/>
    </row>
    <row r="343" spans="32:32">
      <c r="AF343"/>
    </row>
    <row r="344" spans="32:32">
      <c r="AF344"/>
    </row>
    <row r="345" spans="32:32">
      <c r="AF345"/>
    </row>
    <row r="346" spans="32:32">
      <c r="AF346"/>
    </row>
    <row r="347" spans="32:32">
      <c r="AF347"/>
    </row>
    <row r="348" spans="32:32">
      <c r="AF348"/>
    </row>
    <row r="349" spans="32:32">
      <c r="AF349"/>
    </row>
    <row r="350" spans="32:32">
      <c r="AF350"/>
    </row>
    <row r="351" spans="32:32">
      <c r="AF351"/>
    </row>
    <row r="352" spans="32:32">
      <c r="AF352"/>
    </row>
    <row r="353" spans="32:32">
      <c r="AF353"/>
    </row>
    <row r="354" spans="32:32">
      <c r="AF354"/>
    </row>
    <row r="355" spans="32:32">
      <c r="AF355"/>
    </row>
    <row r="356" spans="32:32">
      <c r="AF356"/>
    </row>
    <row r="357" spans="32:32">
      <c r="AF357"/>
    </row>
    <row r="358" spans="32:32">
      <c r="AF358"/>
    </row>
    <row r="359" spans="32:32">
      <c r="AF359"/>
    </row>
    <row r="360" spans="32:32">
      <c r="AF360"/>
    </row>
    <row r="361" spans="32:32">
      <c r="AF361"/>
    </row>
    <row r="362" spans="32:32">
      <c r="AF362"/>
    </row>
    <row r="363" spans="32:32">
      <c r="AF363"/>
    </row>
    <row r="364" spans="32:32">
      <c r="AF364"/>
    </row>
    <row r="365" spans="32:32">
      <c r="AF365"/>
    </row>
    <row r="366" spans="32:32">
      <c r="AF366"/>
    </row>
    <row r="367" spans="32:32">
      <c r="AF367"/>
    </row>
    <row r="368" spans="32:32">
      <c r="AF368"/>
    </row>
    <row r="369" spans="32:32">
      <c r="AF369"/>
    </row>
    <row r="370" spans="32:32">
      <c r="AF370"/>
    </row>
    <row r="371" spans="32:32">
      <c r="AF371"/>
    </row>
    <row r="372" spans="32:32">
      <c r="AF372"/>
    </row>
    <row r="373" spans="32:32">
      <c r="AF373"/>
    </row>
    <row r="374" spans="32:32">
      <c r="AF374"/>
    </row>
    <row r="375" spans="32:32">
      <c r="AF375"/>
    </row>
    <row r="376" spans="32:32">
      <c r="AF376"/>
    </row>
    <row r="377" spans="32:32">
      <c r="AF377"/>
    </row>
    <row r="378" spans="32:32">
      <c r="AF378"/>
    </row>
    <row r="379" spans="32:32">
      <c r="AF379"/>
    </row>
    <row r="380" spans="32:32">
      <c r="AF380"/>
    </row>
    <row r="381" spans="32:32">
      <c r="AF381"/>
    </row>
    <row r="382" spans="32:32">
      <c r="AF382"/>
    </row>
    <row r="383" spans="32:32">
      <c r="AF383"/>
    </row>
    <row r="384" spans="32:32">
      <c r="AF384"/>
    </row>
    <row r="385" spans="32:32">
      <c r="AF385"/>
    </row>
    <row r="386" spans="32:32">
      <c r="AF386"/>
    </row>
    <row r="387" spans="32:32">
      <c r="AF387"/>
    </row>
    <row r="388" spans="32:32">
      <c r="AF388"/>
    </row>
    <row r="389" spans="32:32">
      <c r="AF389"/>
    </row>
    <row r="390" spans="32:32">
      <c r="AF390"/>
    </row>
    <row r="391" spans="32:32">
      <c r="AF391"/>
    </row>
    <row r="392" spans="32:32">
      <c r="AF392"/>
    </row>
    <row r="393" spans="32:32">
      <c r="AF393"/>
    </row>
    <row r="394" spans="32:32">
      <c r="AF394"/>
    </row>
    <row r="395" spans="32:32">
      <c r="AF395"/>
    </row>
    <row r="396" spans="32:32">
      <c r="AF396"/>
    </row>
    <row r="397" spans="32:32">
      <c r="AF397"/>
    </row>
    <row r="398" spans="32:32">
      <c r="AF398"/>
    </row>
    <row r="399" spans="32:32">
      <c r="AF399"/>
    </row>
    <row r="400" spans="32:32">
      <c r="AF400"/>
    </row>
    <row r="401" spans="32:32">
      <c r="AF401"/>
    </row>
    <row r="402" spans="32:32">
      <c r="AF402"/>
    </row>
    <row r="403" spans="32:32">
      <c r="AF403"/>
    </row>
    <row r="404" spans="32:32">
      <c r="AF404"/>
    </row>
    <row r="405" spans="32:32">
      <c r="AF405"/>
    </row>
    <row r="406" spans="32:32">
      <c r="AF406"/>
    </row>
    <row r="407" spans="32:32">
      <c r="AF407"/>
    </row>
    <row r="408" spans="32:32">
      <c r="AF408"/>
    </row>
    <row r="409" spans="32:32">
      <c r="AF409"/>
    </row>
    <row r="410" spans="32:32">
      <c r="AF410"/>
    </row>
    <row r="411" spans="32:32">
      <c r="AF411"/>
    </row>
    <row r="412" spans="32:32">
      <c r="AF412"/>
    </row>
    <row r="413" spans="32:32">
      <c r="AF413"/>
    </row>
    <row r="414" spans="32:32">
      <c r="AF414"/>
    </row>
    <row r="415" spans="32:32">
      <c r="AF415"/>
    </row>
    <row r="416" spans="32:32">
      <c r="AF416"/>
    </row>
    <row r="417" spans="32:32">
      <c r="AF417"/>
    </row>
    <row r="418" spans="32:32">
      <c r="AF418"/>
    </row>
    <row r="419" spans="32:32">
      <c r="AF419"/>
    </row>
    <row r="420" spans="32:32">
      <c r="AF420"/>
    </row>
    <row r="421" spans="32:32">
      <c r="AF421"/>
    </row>
    <row r="422" spans="32:32">
      <c r="AF422"/>
    </row>
    <row r="423" spans="32:32">
      <c r="AF423"/>
    </row>
    <row r="424" spans="32:32">
      <c r="AF424"/>
    </row>
    <row r="425" spans="32:32">
      <c r="AF425"/>
    </row>
    <row r="426" spans="32:32">
      <c r="AF426"/>
    </row>
    <row r="427" spans="32:32">
      <c r="AF427"/>
    </row>
    <row r="428" spans="32:32">
      <c r="AF428"/>
    </row>
    <row r="429" spans="32:32">
      <c r="AF429"/>
    </row>
    <row r="430" spans="32:32">
      <c r="AF430"/>
    </row>
    <row r="431" spans="32:32">
      <c r="AF431"/>
    </row>
    <row r="432" spans="32:32">
      <c r="AF432"/>
    </row>
    <row r="433" spans="32:32">
      <c r="AF433"/>
    </row>
    <row r="434" spans="32:32">
      <c r="AF434"/>
    </row>
    <row r="435" spans="32:32">
      <c r="AF435"/>
    </row>
    <row r="436" spans="32:32">
      <c r="AF436"/>
    </row>
    <row r="437" spans="32:32">
      <c r="AF437"/>
    </row>
    <row r="438" spans="32:32">
      <c r="AF438"/>
    </row>
    <row r="439" spans="32:32">
      <c r="AF439"/>
    </row>
    <row r="440" spans="32:32">
      <c r="AF440"/>
    </row>
    <row r="441" spans="32:32">
      <c r="AF441"/>
    </row>
    <row r="442" spans="32:32">
      <c r="AF442"/>
    </row>
    <row r="443" spans="32:32">
      <c r="AF443"/>
    </row>
    <row r="444" spans="32:32">
      <c r="AF444"/>
    </row>
    <row r="445" spans="32:32">
      <c r="AF445"/>
    </row>
    <row r="446" spans="32:32">
      <c r="AF446"/>
    </row>
    <row r="447" spans="32:32">
      <c r="AF447"/>
    </row>
    <row r="448" spans="32:32">
      <c r="AF448"/>
    </row>
    <row r="449" spans="32:32">
      <c r="AF449"/>
    </row>
    <row r="450" spans="32:32">
      <c r="AF450"/>
    </row>
    <row r="451" spans="32:32">
      <c r="AF451"/>
    </row>
    <row r="452" spans="32:32">
      <c r="AF452"/>
    </row>
    <row r="453" spans="32:32">
      <c r="AF453"/>
    </row>
    <row r="454" spans="32:32">
      <c r="AF454"/>
    </row>
    <row r="455" spans="32:32">
      <c r="AF455"/>
    </row>
    <row r="456" spans="32:32">
      <c r="AF456"/>
    </row>
    <row r="457" spans="32:32">
      <c r="AF457"/>
    </row>
    <row r="458" spans="32:32">
      <c r="AF458"/>
    </row>
  </sheetData>
  <sheetProtection algorithmName="SHA-512" hashValue="PJuK0HcjPCxWL3YVO7/vV3ZuFFJiffeKjsTcE7y14U1zd6N7gyb8fBksK+63JeLXbOanJpm8PBH6mItusjTN4g==" saltValue="XRys151bKecYLo0nfbSkJQ==" spinCount="100000" sheet="1" formatCells="0" formatColumns="0" formatRows="0" insertRows="0"/>
  <mergeCells count="6">
    <mergeCell ref="A109:AA109"/>
    <mergeCell ref="A5:AE5"/>
    <mergeCell ref="AF5:BR5"/>
    <mergeCell ref="A6:A7"/>
    <mergeCell ref="C2:G2"/>
    <mergeCell ref="C3:G3"/>
  </mergeCells>
  <phoneticPr fontId="12" type="noConversion"/>
  <conditionalFormatting sqref="AF9:BE108">
    <cfRule type="expression" dxfId="50" priority="283" stopIfTrue="1">
      <formula>AF9&lt;&gt;B9</formula>
    </cfRule>
  </conditionalFormatting>
  <conditionalFormatting sqref="BF9:BF108">
    <cfRule type="containsText" dxfId="49" priority="6" stopIfTrue="1" operator="containsText" text="Non">
      <formula>NOT(ISERROR(SEARCH("Non",BF9)))</formula>
    </cfRule>
  </conditionalFormatting>
  <conditionalFormatting sqref="BN8:BO108">
    <cfRule type="containsText" dxfId="48" priority="8" operator="containsText" text="OK">
      <formula>NOT(ISERROR(SEARCH("OK",BN8)))</formula>
    </cfRule>
    <cfRule type="containsText" dxfId="47" priority="9" operator="containsText" text="KO">
      <formula>NOT(ISERROR(SEARCH("KO",BN8)))</formula>
    </cfRule>
    <cfRule type="containsText" dxfId="46" priority="10" operator="containsText" text="Attention">
      <formula>NOT(ISERROR(SEARCH("Attention",BN8)))</formula>
    </cfRule>
  </conditionalFormatting>
  <dataValidations count="7">
    <dataValidation type="list" allowBlank="1" showInputMessage="1" showErrorMessage="1" sqref="AA9:AA108" xr:uid="{1207D07C-E8DE-449E-97DA-EA8754848591}">
      <formula1>"Devis 1,,Devis 2,Devis 3"</formula1>
    </dataValidation>
    <dataValidation type="list" allowBlank="1" showInputMessage="1" showErrorMessage="1" sqref="AA8" xr:uid="{2F81EFA0-2DD0-4B0E-B65B-AF1BC0774A1E}">
      <formula1>"Devis 1,Devis 2,Devis 3"</formula1>
    </dataValidation>
    <dataValidation type="list" allowBlank="1" showInputMessage="1" showErrorMessage="1" sqref="BF8:BF108" xr:uid="{5CC610E2-2437-4FD9-B4B7-DD5E7FDDBD69}">
      <formula1>"OUI,NON,SO"</formula1>
    </dataValidation>
    <dataValidation type="list" allowBlank="1" showInputMessage="1" showErrorMessage="1" sqref="G8:G108" xr:uid="{FBBEAD94-5886-4190-96AD-4F8CB565010C}">
      <formula1>"Pas de marché public , Marché à procédure adaptée (MAPA) , Marché innovant , Marché à procédure formalisée"</formula1>
    </dataValidation>
    <dataValidation type="list" allowBlank="1" showInputMessage="1" showErrorMessage="1" sqref="F8:F108 D8:D9 BB8 AM8:AO8 AR8:AT8 AW8:AY8 AH8:AK8" xr:uid="{1A62A2CC-F0B1-4381-82E3-146305E653AD}">
      <formula1>"Oui,Non"</formula1>
    </dataValidation>
    <dataValidation type="list" allowBlank="1" showInputMessage="1" showErrorMessage="1" sqref="BE8" xr:uid="{DDCCB4B8-290D-4F5D-9DEA-2682A273B70B}">
      <formula1>"Devis 1, Devis 2, Devis 3"</formula1>
    </dataValidation>
    <dataValidation type="list" allowBlank="1" showInputMessage="1" showErrorMessage="1" sqref="H8:H108 AL8" xr:uid="{A7AD8112-4EF1-4814-9AFD-0757BED9982C}">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poste de dépense" prompt="Cliquez sur le menu déroulant" xr:uid="{BF5B2B1D-1ED1-40FF-8A2F-DE17B1A76681}">
          <x14:formula1>
            <xm:f>'0-Présentation poste-typeaction'!$J$4:$J$6</xm:f>
          </x14:formula1>
          <xm:sqref>E9:E108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8AD42-FA84-47FC-9BD2-A0B48510B1EA}">
  <sheetPr>
    <pageSetUpPr fitToPage="1"/>
  </sheetPr>
  <dimension ref="A1:BU109"/>
  <sheetViews>
    <sheetView showGridLines="0" zoomScale="82" zoomScaleNormal="100" workbookViewId="0">
      <selection activeCell="E43" sqref="E43"/>
    </sheetView>
  </sheetViews>
  <sheetFormatPr baseColWidth="10" defaultColWidth="11.5" defaultRowHeight="15" outlineLevelCol="1"/>
  <cols>
    <col min="1" max="1" width="10.5" style="5" customWidth="1"/>
    <col min="2" max="2" width="27.5" style="5" customWidth="1"/>
    <col min="3" max="3" width="38.5" style="5" customWidth="1"/>
    <col min="4" max="5" width="27.5" style="5" customWidth="1"/>
    <col min="6" max="6" width="22.5" style="5" customWidth="1"/>
    <col min="7" max="7" width="23.83203125" style="5" bestFit="1" customWidth="1"/>
    <col min="8" max="9" width="19.5" style="5" customWidth="1"/>
    <col min="10" max="10" width="23.5" style="5" customWidth="1"/>
    <col min="11" max="11" width="46.83203125" style="5" customWidth="1"/>
    <col min="12" max="12" width="38.83203125" style="5" customWidth="1"/>
    <col min="13" max="15" width="27.5" style="5" customWidth="1"/>
    <col min="16" max="16" width="23" style="5" bestFit="1" customWidth="1"/>
    <col min="17" max="17" width="21.83203125" style="5" customWidth="1"/>
    <col min="18" max="22" width="19.5" style="5" customWidth="1" outlineLevel="1"/>
    <col min="23" max="23" width="50.5" style="5" customWidth="1" outlineLevel="1"/>
    <col min="24" max="24" width="46.5" style="5" customWidth="1" outlineLevel="1"/>
    <col min="25" max="25" width="31" style="5" customWidth="1" outlineLevel="1"/>
    <col min="26" max="26" width="27.5" style="5" customWidth="1" outlineLevel="1"/>
    <col min="27" max="30" width="25.5" style="5" customWidth="1" outlineLevel="1"/>
    <col min="31" max="31" width="36.5" style="5" customWidth="1" outlineLevel="1"/>
    <col min="32" max="32" width="24.1640625" style="5" customWidth="1" outlineLevel="1"/>
    <col min="33" max="33" width="30.6640625" style="5" customWidth="1" outlineLevel="1"/>
    <col min="34" max="34" width="41.33203125" style="5" customWidth="1" outlineLevel="1"/>
    <col min="35" max="36" width="24.5" style="5" customWidth="1" outlineLevel="1"/>
    <col min="37" max="16384" width="11.5" style="5"/>
  </cols>
  <sheetData>
    <row r="1" spans="1:73" s="147" customFormat="1"/>
    <row r="2" spans="1:73" s="147" customFormat="1" ht="19">
      <c r="D2" s="1091"/>
      <c r="E2" s="1091"/>
      <c r="F2" s="1091"/>
      <c r="G2" s="1091"/>
      <c r="H2" s="1091"/>
      <c r="I2" s="1091"/>
    </row>
    <row r="3" spans="1:73" s="147" customFormat="1" ht="9" customHeight="1" thickBot="1">
      <c r="D3" s="1092"/>
      <c r="E3" s="1092"/>
      <c r="F3" s="1092"/>
      <c r="G3" s="1092"/>
      <c r="H3" s="1092"/>
      <c r="I3" s="1092"/>
    </row>
    <row r="4" spans="1:73" s="147" customFormat="1" ht="16" hidden="1" thickBot="1"/>
    <row r="5" spans="1:73" s="25" customFormat="1" ht="73.5" customHeight="1" thickBot="1">
      <c r="A5" s="1093" t="s">
        <v>126</v>
      </c>
      <c r="B5" s="1094"/>
      <c r="C5" s="1094"/>
      <c r="D5" s="1094"/>
      <c r="E5" s="1094"/>
      <c r="F5" s="1094"/>
      <c r="G5" s="1094"/>
      <c r="H5" s="1094"/>
      <c r="I5" s="1094"/>
      <c r="J5" s="1094"/>
      <c r="K5" s="1094"/>
      <c r="L5" s="1094"/>
      <c r="M5" s="1094"/>
      <c r="N5" s="1094"/>
      <c r="O5" s="1094"/>
      <c r="P5" s="1094"/>
      <c r="Q5" s="1095"/>
      <c r="R5" s="1096" t="s">
        <v>127</v>
      </c>
      <c r="S5" s="1097"/>
      <c r="T5" s="1097"/>
      <c r="U5" s="1097"/>
      <c r="V5" s="1097"/>
      <c r="W5" s="1097"/>
      <c r="X5" s="1097"/>
      <c r="Y5" s="1097"/>
      <c r="Z5" s="1097"/>
      <c r="AA5" s="1097"/>
      <c r="AB5" s="1097"/>
      <c r="AC5" s="1097"/>
      <c r="AD5" s="1097"/>
      <c r="AE5" s="1097"/>
      <c r="AF5" s="1097"/>
      <c r="AG5" s="1097"/>
      <c r="AH5" s="1097"/>
      <c r="AI5" s="1097"/>
      <c r="AJ5" s="1098"/>
    </row>
    <row r="6" spans="1:73" s="25" customFormat="1" ht="73.5" customHeight="1">
      <c r="A6" s="1099" t="s">
        <v>37</v>
      </c>
      <c r="B6" s="47" t="s">
        <v>38</v>
      </c>
      <c r="C6" s="47" t="s">
        <v>41</v>
      </c>
      <c r="D6" s="48" t="s">
        <v>128</v>
      </c>
      <c r="E6" s="47" t="s">
        <v>129</v>
      </c>
      <c r="F6" s="47" t="s">
        <v>130</v>
      </c>
      <c r="G6" s="47" t="s">
        <v>131</v>
      </c>
      <c r="H6" s="48" t="s">
        <v>132</v>
      </c>
      <c r="I6" s="48" t="s">
        <v>133</v>
      </c>
      <c r="J6" s="47" t="s">
        <v>134</v>
      </c>
      <c r="K6" s="100" t="s">
        <v>135</v>
      </c>
      <c r="L6" s="99" t="s">
        <v>136</v>
      </c>
      <c r="M6" s="99" t="s">
        <v>137</v>
      </c>
      <c r="N6" s="47" t="s">
        <v>138</v>
      </c>
      <c r="O6" s="47" t="s">
        <v>139</v>
      </c>
      <c r="P6" s="47" t="s">
        <v>140</v>
      </c>
      <c r="Q6" s="48" t="s">
        <v>63</v>
      </c>
      <c r="R6" s="549" t="s">
        <v>38</v>
      </c>
      <c r="S6" s="550" t="s">
        <v>41</v>
      </c>
      <c r="T6" s="550" t="s">
        <v>128</v>
      </c>
      <c r="U6" s="550" t="s">
        <v>129</v>
      </c>
      <c r="V6" s="550" t="s">
        <v>130</v>
      </c>
      <c r="W6" s="550" t="s">
        <v>141</v>
      </c>
      <c r="X6" s="550" t="s">
        <v>132</v>
      </c>
      <c r="Y6" s="551" t="s">
        <v>133</v>
      </c>
      <c r="Z6" s="551" t="s">
        <v>134</v>
      </c>
      <c r="AA6" s="551" t="s">
        <v>135</v>
      </c>
      <c r="AB6" s="24" t="s">
        <v>136</v>
      </c>
      <c r="AC6" s="24" t="s">
        <v>137</v>
      </c>
      <c r="AD6" s="551" t="s">
        <v>142</v>
      </c>
      <c r="AE6" s="551" t="s">
        <v>140</v>
      </c>
      <c r="AF6" s="550" t="s">
        <v>143</v>
      </c>
      <c r="AG6" s="24" t="s">
        <v>144</v>
      </c>
      <c r="AH6" s="550" t="s">
        <v>78</v>
      </c>
      <c r="AI6" s="550" t="s">
        <v>80</v>
      </c>
      <c r="AJ6" s="552" t="s">
        <v>145</v>
      </c>
    </row>
    <row r="7" spans="1:73" s="25" customFormat="1" ht="128.25" customHeight="1">
      <c r="A7" s="1082"/>
      <c r="B7" s="106" t="s">
        <v>146</v>
      </c>
      <c r="C7" s="106" t="s">
        <v>147</v>
      </c>
      <c r="D7" s="106" t="s">
        <v>148</v>
      </c>
      <c r="E7" s="106" t="s">
        <v>149</v>
      </c>
      <c r="F7" s="106" t="s">
        <v>150</v>
      </c>
      <c r="G7" s="106" t="s">
        <v>151</v>
      </c>
      <c r="H7" s="106" t="s">
        <v>152</v>
      </c>
      <c r="I7" s="39" t="s">
        <v>153</v>
      </c>
      <c r="J7" s="106" t="s">
        <v>154</v>
      </c>
      <c r="K7" s="39" t="s">
        <v>153</v>
      </c>
      <c r="L7" s="777" t="s">
        <v>155</v>
      </c>
      <c r="M7" s="39" t="s">
        <v>156</v>
      </c>
      <c r="N7" s="106" t="s">
        <v>157</v>
      </c>
      <c r="O7" s="57" t="s">
        <v>158</v>
      </c>
      <c r="P7" s="57" t="s">
        <v>159</v>
      </c>
      <c r="Q7" s="58" t="s">
        <v>101</v>
      </c>
      <c r="R7" s="121" t="s">
        <v>102</v>
      </c>
      <c r="S7" s="63" t="s">
        <v>98</v>
      </c>
      <c r="T7" s="63" t="s">
        <v>104</v>
      </c>
      <c r="U7" s="63" t="s">
        <v>104</v>
      </c>
      <c r="V7" s="63" t="s">
        <v>104</v>
      </c>
      <c r="W7" s="63" t="s">
        <v>104</v>
      </c>
      <c r="X7" s="63" t="s">
        <v>104</v>
      </c>
      <c r="Y7" s="26" t="s">
        <v>104</v>
      </c>
      <c r="Z7" s="26" t="s">
        <v>104</v>
      </c>
      <c r="AA7" s="26" t="s">
        <v>104</v>
      </c>
      <c r="AB7" s="779" t="s">
        <v>155</v>
      </c>
      <c r="AC7" s="23" t="s">
        <v>156</v>
      </c>
      <c r="AD7" s="26" t="s">
        <v>104</v>
      </c>
      <c r="AE7" s="26" t="s">
        <v>104</v>
      </c>
      <c r="AF7" s="63" t="s">
        <v>160</v>
      </c>
      <c r="AG7" s="63" t="s">
        <v>104</v>
      </c>
      <c r="AH7" s="63" t="s">
        <v>161</v>
      </c>
      <c r="AI7" s="63" t="s">
        <v>110</v>
      </c>
      <c r="AJ7" s="553" t="s">
        <v>98</v>
      </c>
    </row>
    <row r="8" spans="1:73" s="25" customFormat="1" ht="33" thickBot="1">
      <c r="A8" s="122" t="s">
        <v>111</v>
      </c>
      <c r="B8" s="173" t="s">
        <v>111</v>
      </c>
      <c r="C8" s="884" t="s">
        <v>26</v>
      </c>
      <c r="D8" s="851" t="s">
        <v>162</v>
      </c>
      <c r="E8" s="851" t="s">
        <v>163</v>
      </c>
      <c r="F8" s="851" t="s">
        <v>164</v>
      </c>
      <c r="G8" s="885">
        <v>1</v>
      </c>
      <c r="H8" s="851" t="s">
        <v>165</v>
      </c>
      <c r="I8" s="851" t="s">
        <v>166</v>
      </c>
      <c r="J8" s="851" t="s">
        <v>167</v>
      </c>
      <c r="K8" s="851" t="s">
        <v>168</v>
      </c>
      <c r="L8" s="851"/>
      <c r="M8" s="851"/>
      <c r="N8" s="886">
        <v>80000</v>
      </c>
      <c r="O8" s="887">
        <f t="shared" ref="O8:O39" si="0">IF(K8=0,"",((N8/K8)*M8)*G8)</f>
        <v>0</v>
      </c>
      <c r="P8" s="888" t="s">
        <v>169</v>
      </c>
      <c r="Q8" s="889" t="s">
        <v>111</v>
      </c>
      <c r="R8" s="846"/>
      <c r="S8" s="847"/>
      <c r="T8" s="847"/>
      <c r="U8" s="847"/>
      <c r="V8" s="847"/>
      <c r="W8" s="848"/>
      <c r="X8" s="847"/>
      <c r="Y8" s="850"/>
      <c r="Z8" s="847"/>
      <c r="AA8" s="850"/>
      <c r="AB8" s="851"/>
      <c r="AC8" s="851"/>
      <c r="AD8" s="852"/>
      <c r="AE8" s="847"/>
      <c r="AF8" s="173"/>
      <c r="AG8" s="853"/>
      <c r="AH8" s="854"/>
      <c r="AI8" s="854" t="str" cm="1">
        <f t="array" ref="AI8">IF(OR(AG8="",O8=""),"",_xlfn.IFS(
ROUND(IFERROR(VALUE(TRIM(SUBSTITUTE(AG8,CHAR(160),""))),0),2)&gt;
ROUND(IFERROR(VALUE(TRIM(SUBSTITUTE(O8,CHAR(160),""))),0),2),
"KO : Le montant retenu est supérieur au montant présenté. Merci de revoir la ligne de contributions ou plafonner son montant.",
ROUND(IFERROR(VALUE(TRIM(SUBSTITUTE(O8,CHAR(160),""))),0),2)=0,
"",
ROUND(IFERROR(VALUE(TRIM(SUBSTITUTE(AG8,CHAR(160),""))),0),2)=
ROUND(IFERROR(VALUE(TRIM(SUBSTITUTE(O8,CHAR(160),""))),0),2),
"OK",
ROUND(IFERROR(VALUE(TRIM(SUBSTITUTE(AG8,CHAR(160),""))),0),2)=0,
"Attention : Montant présenté entièrement rejeté.",
ROUND(IFERROR(VALUE(TRIM(SUBSTITUTE(AG8,CHAR(160),""))),0),2)&lt;
ROUND(IFERROR(VALUE(TRIM(SUBSTITUTE(O8,CHAR(160),""))),0),2),
"Attention : Montant présenté partiellement rejeté.",
TRUE,""
))</f>
        <v/>
      </c>
      <c r="AJ8" s="855"/>
      <c r="BC8"/>
      <c r="BD8"/>
      <c r="BE8"/>
      <c r="BF8"/>
      <c r="BG8"/>
      <c r="BH8"/>
      <c r="BI8"/>
      <c r="BJ8"/>
      <c r="BK8"/>
      <c r="BL8"/>
      <c r="BM8"/>
      <c r="BN8"/>
      <c r="BO8"/>
      <c r="BP8"/>
      <c r="BQ8"/>
      <c r="BR8"/>
      <c r="BS8"/>
      <c r="BT8"/>
      <c r="BU8"/>
    </row>
    <row r="9" spans="1:73" s="25" customFormat="1" ht="30" customHeight="1">
      <c r="A9" s="882">
        <v>1</v>
      </c>
      <c r="B9" s="890"/>
      <c r="C9" s="891"/>
      <c r="D9" s="892"/>
      <c r="E9" s="893"/>
      <c r="F9" s="892"/>
      <c r="G9" s="894"/>
      <c r="H9" s="892"/>
      <c r="I9" s="895"/>
      <c r="J9" s="896"/>
      <c r="K9" s="895"/>
      <c r="L9" s="895"/>
      <c r="M9" s="861" t="str">
        <f>IF(K9="","",L9/365)</f>
        <v/>
      </c>
      <c r="N9" s="897"/>
      <c r="O9" s="898" t="str">
        <f>IF(K9=0,"",((N9/K9)*M9)*G9)</f>
        <v/>
      </c>
      <c r="P9" s="892"/>
      <c r="Q9" s="899"/>
      <c r="R9" s="856" t="str">
        <f t="shared" ref="R9" si="1">IF(B9="","",B9)</f>
        <v/>
      </c>
      <c r="S9" s="857" t="str">
        <f t="shared" ref="S9" si="2">IF(C9="","",C9)</f>
        <v/>
      </c>
      <c r="T9" s="857" t="str">
        <f t="shared" ref="T9" si="3">IF(D9="","",D9)</f>
        <v/>
      </c>
      <c r="U9" s="857" t="str">
        <f t="shared" ref="U9" si="4">IF(E9="","",E9)</f>
        <v/>
      </c>
      <c r="V9" s="857" t="str">
        <f t="shared" ref="V9" si="5">IF(F9="","",F9)</f>
        <v/>
      </c>
      <c r="W9" s="857" t="str">
        <f t="shared" ref="W9" si="6">IF(G9="","",G9)</f>
        <v/>
      </c>
      <c r="X9" s="858" t="str">
        <f t="shared" ref="X9" si="7">IF(H9="","",H9)</f>
        <v/>
      </c>
      <c r="Y9" s="859" t="str">
        <f t="shared" ref="Y9" si="8">IF(I9="","",I9)</f>
        <v/>
      </c>
      <c r="Z9" s="860" t="str">
        <f t="shared" ref="Z9" si="9">IF(J9="","",J9)</f>
        <v/>
      </c>
      <c r="AA9" s="859" t="str">
        <f t="shared" ref="AA9" si="10">IF(K9="","",K9)</f>
        <v/>
      </c>
      <c r="AB9" s="859" t="str">
        <f t="shared" ref="AB9:AB40" si="11">IF(L9="","",L9)</f>
        <v/>
      </c>
      <c r="AC9" s="861" t="str">
        <f t="shared" ref="AC9:AC40" si="12">IF(AA9="","",AB9/365)</f>
        <v/>
      </c>
      <c r="AD9" s="862" t="str">
        <f t="shared" ref="AD9:AD40" si="13">IF(N9="","",N9)</f>
        <v/>
      </c>
      <c r="AE9" s="860" t="str">
        <f t="shared" ref="AE9:AE40" si="14">IF(P9="","",P9)</f>
        <v/>
      </c>
      <c r="AF9" s="863"/>
      <c r="AG9" s="864" t="str">
        <f t="shared" ref="AG9:AG40" si="15">IF(AA9="","",((AD9/AA9)*AC9)*W9)</f>
        <v/>
      </c>
      <c r="AH9" s="865"/>
      <c r="AI9" s="866" t="str" cm="1">
        <f t="array" ref="AI9">IF(OR(AG9="",O9=""),"",_xlfn.IFS(
ROUND(IFERROR(VALUE(TRIM(SUBSTITUTE(AG9,CHAR(160),""))),0),2)&gt;
ROUND(IFERROR(VALUE(TRIM(SUBSTITUTE(O9,CHAR(160),""))),0),2),
"KO : Le montant retenu est supérieur au montant présenté. Merci de revoir la ligne de contributions ou plafonner son montant.",
ROUND(IFERROR(VALUE(TRIM(SUBSTITUTE(O9,CHAR(160),""))),0),2)=0,
"",
ROUND(IFERROR(VALUE(TRIM(SUBSTITUTE(AG9,CHAR(160),""))),0),2)=
ROUND(IFERROR(VALUE(TRIM(SUBSTITUTE(O9,CHAR(160),""))),0),2),
"OK",
ROUND(IFERROR(VALUE(TRIM(SUBSTITUTE(AG9,CHAR(160),""))),0),2)=0,
"Attention : Montant présenté entièrement rejeté.",
ROUND(IFERROR(VALUE(TRIM(SUBSTITUTE(AG9,CHAR(160),""))),0),2)&lt;
ROUND(IFERROR(VALUE(TRIM(SUBSTITUTE(O9,CHAR(160),""))),0),2),
"Attention : Montant présenté partiellement rejeté.",
TRUE,""
))</f>
        <v/>
      </c>
      <c r="AJ9" s="867" t="str">
        <f t="shared" ref="AJ9:AJ40" si="16">IF(OR(O9="",AG9=""),"",ROUND(IFERROR(VALUE(TRIM(SUBSTITUTE(O9,CHAR(160),""))),0),2)-ROUND(IFERROR(VALUE(TRIM(SUBSTITUTE(AG9,CHAR(160),""))),0),2))</f>
        <v/>
      </c>
    </row>
    <row r="10" spans="1:73" s="25" customFormat="1" ht="12" customHeight="1">
      <c r="A10" s="883">
        <v>2</v>
      </c>
      <c r="B10" s="900"/>
      <c r="C10" s="844"/>
      <c r="D10" s="843"/>
      <c r="E10" s="124"/>
      <c r="F10" s="83"/>
      <c r="G10" s="131"/>
      <c r="H10" s="123"/>
      <c r="I10" s="125"/>
      <c r="J10" s="126"/>
      <c r="K10" s="125"/>
      <c r="L10" s="125"/>
      <c r="M10" s="778" t="str">
        <f t="shared" ref="M10:M40" si="17">IF(K10="","",L10/365)</f>
        <v/>
      </c>
      <c r="N10" s="127"/>
      <c r="O10" s="165" t="str">
        <f t="shared" si="0"/>
        <v/>
      </c>
      <c r="P10" s="123"/>
      <c r="Q10" s="901"/>
      <c r="R10" s="868" t="str">
        <f t="shared" ref="R10:R73" si="18">IF(B10="","",B10)</f>
        <v/>
      </c>
      <c r="S10" s="849" t="str">
        <f t="shared" ref="S10:S73" si="19">IF(C10="","",C10)</f>
        <v/>
      </c>
      <c r="T10" s="849" t="str">
        <f t="shared" ref="T10:T73" si="20">IF(D10="","",D10)</f>
        <v/>
      </c>
      <c r="U10" s="849" t="str">
        <f t="shared" ref="U10:U73" si="21">IF(E10="","",E10)</f>
        <v/>
      </c>
      <c r="V10" s="849" t="str">
        <f t="shared" ref="V10:V73" si="22">IF(F10="","",F10)</f>
        <v/>
      </c>
      <c r="W10" s="849" t="str">
        <f t="shared" ref="W10:W73" si="23">IF(G10="","",G10)</f>
        <v/>
      </c>
      <c r="X10" s="845" t="str">
        <f t="shared" ref="X10:X73" si="24">IF(H10="","",H10)</f>
        <v/>
      </c>
      <c r="Y10" s="164" t="str">
        <f t="shared" ref="Y10:Y73" si="25">IF(I10="","",I10)</f>
        <v/>
      </c>
      <c r="Z10" s="162" t="str">
        <f t="shared" ref="Z10:Z73" si="26">IF(J10="","",J10)</f>
        <v/>
      </c>
      <c r="AA10" s="164" t="str">
        <f t="shared" ref="AA10:AA73" si="27">IF(K10="","",K10)</f>
        <v/>
      </c>
      <c r="AB10" s="164" t="str">
        <f t="shared" si="11"/>
        <v/>
      </c>
      <c r="AC10" s="778" t="str">
        <f t="shared" si="12"/>
        <v/>
      </c>
      <c r="AD10" s="163" t="str">
        <f t="shared" si="13"/>
        <v/>
      </c>
      <c r="AE10" s="162" t="str">
        <f t="shared" si="14"/>
        <v/>
      </c>
      <c r="AF10" s="129"/>
      <c r="AG10" s="105" t="str">
        <f t="shared" si="15"/>
        <v/>
      </c>
      <c r="AH10" s="780"/>
      <c r="AI10" s="43" t="str" cm="1">
        <f t="array" ref="AI10">IF(OR(AG10="",O10=""),"",_xlfn.IFS(
ROUND(IFERROR(VALUE(TRIM(SUBSTITUTE(AG10,CHAR(160),""))),0),2)&gt;
ROUND(IFERROR(VALUE(TRIM(SUBSTITUTE(O10,CHAR(160),""))),0),2),
"KO : Le montant retenu est supérieur au montant présenté. Merci de revoir la ligne de contributions ou plafonner son montant.",
ROUND(IFERROR(VALUE(TRIM(SUBSTITUTE(O10,CHAR(160),""))),0),2)=0,
"",
ROUND(IFERROR(VALUE(TRIM(SUBSTITUTE(AG10,CHAR(160),""))),0),2)=
ROUND(IFERROR(VALUE(TRIM(SUBSTITUTE(O10,CHAR(160),""))),0),2),
"OK",
ROUND(IFERROR(VALUE(TRIM(SUBSTITUTE(AG10,CHAR(160),""))),0),2)=0,
"Attention : Montant présenté entièrement rejeté.",
ROUND(IFERROR(VALUE(TRIM(SUBSTITUTE(AG10,CHAR(160),""))),0),2)&lt;
ROUND(IFERROR(VALUE(TRIM(SUBSTITUTE(O10,CHAR(160),""))),0),2),
"Attention : Montant présenté partiellement rejeté.",
TRUE,""
))</f>
        <v/>
      </c>
      <c r="AJ10" s="869" t="str">
        <f t="shared" si="16"/>
        <v/>
      </c>
    </row>
    <row r="11" spans="1:73" s="25" customFormat="1" ht="16">
      <c r="A11" s="883">
        <v>3</v>
      </c>
      <c r="B11" s="902"/>
      <c r="C11" s="123"/>
      <c r="D11" s="83"/>
      <c r="E11" s="124"/>
      <c r="F11" s="83"/>
      <c r="G11" s="131"/>
      <c r="H11" s="83"/>
      <c r="I11" s="125"/>
      <c r="J11" s="126"/>
      <c r="K11" s="125"/>
      <c r="L11" s="125"/>
      <c r="M11" s="778" t="str">
        <f t="shared" si="17"/>
        <v/>
      </c>
      <c r="N11" s="127"/>
      <c r="O11" s="165" t="str">
        <f t="shared" si="0"/>
        <v/>
      </c>
      <c r="P11" s="83"/>
      <c r="Q11" s="901"/>
      <c r="R11" s="868" t="str">
        <f t="shared" si="18"/>
        <v/>
      </c>
      <c r="S11" s="849" t="str">
        <f t="shared" si="19"/>
        <v/>
      </c>
      <c r="T11" s="849" t="str">
        <f t="shared" si="20"/>
        <v/>
      </c>
      <c r="U11" s="849" t="str">
        <f t="shared" si="21"/>
        <v/>
      </c>
      <c r="V11" s="849" t="str">
        <f t="shared" si="22"/>
        <v/>
      </c>
      <c r="W11" s="849" t="str">
        <f t="shared" si="23"/>
        <v/>
      </c>
      <c r="X11" s="845" t="str">
        <f t="shared" si="24"/>
        <v/>
      </c>
      <c r="Y11" s="164" t="str">
        <f t="shared" si="25"/>
        <v/>
      </c>
      <c r="Z11" s="162" t="str">
        <f t="shared" si="26"/>
        <v/>
      </c>
      <c r="AA11" s="164" t="str">
        <f t="shared" si="27"/>
        <v/>
      </c>
      <c r="AB11" s="164" t="str">
        <f t="shared" si="11"/>
        <v/>
      </c>
      <c r="AC11" s="778" t="str">
        <f t="shared" si="12"/>
        <v/>
      </c>
      <c r="AD11" s="163" t="str">
        <f t="shared" si="13"/>
        <v/>
      </c>
      <c r="AE11" s="162" t="str">
        <f t="shared" si="14"/>
        <v/>
      </c>
      <c r="AF11" s="129"/>
      <c r="AG11" s="105" t="str">
        <f t="shared" si="15"/>
        <v/>
      </c>
      <c r="AH11" s="130"/>
      <c r="AI11" s="43" t="str" cm="1">
        <f t="array" ref="AI11">IF(OR(AG11="",O11=""),"",_xlfn.IFS(
ROUND(IFERROR(VALUE(TRIM(SUBSTITUTE(AG11,CHAR(160),""))),0),2)&gt;
ROUND(IFERROR(VALUE(TRIM(SUBSTITUTE(O11,CHAR(160),""))),0),2),
"KO : Le montant retenu est supérieur au montant présenté. Merci de revoir la ligne de contributions ou plafonner son montant.",
ROUND(IFERROR(VALUE(TRIM(SUBSTITUTE(O11,CHAR(160),""))),0),2)=0,
"",
ROUND(IFERROR(VALUE(TRIM(SUBSTITUTE(AG11,CHAR(160),""))),0),2)=
ROUND(IFERROR(VALUE(TRIM(SUBSTITUTE(O11,CHAR(160),""))),0),2),
"OK",
ROUND(IFERROR(VALUE(TRIM(SUBSTITUTE(AG11,CHAR(160),""))),0),2)=0,
"Attention : Montant présenté entièrement rejeté.",
ROUND(IFERROR(VALUE(TRIM(SUBSTITUTE(AG11,CHAR(160),""))),0),2)&lt;
ROUND(IFERROR(VALUE(TRIM(SUBSTITUTE(O11,CHAR(160),""))),0),2),
"Attention : Montant présenté partiellement rejeté.",
TRUE,""
))</f>
        <v/>
      </c>
      <c r="AJ11" s="869" t="str">
        <f t="shared" si="16"/>
        <v/>
      </c>
    </row>
    <row r="12" spans="1:73" s="25" customFormat="1" ht="16">
      <c r="A12" s="883">
        <v>4</v>
      </c>
      <c r="B12" s="902"/>
      <c r="C12" s="83"/>
      <c r="D12" s="83"/>
      <c r="E12" s="124"/>
      <c r="F12" s="83"/>
      <c r="G12" s="131"/>
      <c r="H12" s="83"/>
      <c r="I12" s="125"/>
      <c r="J12" s="126"/>
      <c r="K12" s="125"/>
      <c r="L12" s="125"/>
      <c r="M12" s="778" t="str">
        <f t="shared" si="17"/>
        <v/>
      </c>
      <c r="N12" s="127"/>
      <c r="O12" s="165" t="str">
        <f t="shared" si="0"/>
        <v/>
      </c>
      <c r="P12" s="83"/>
      <c r="Q12" s="901"/>
      <c r="R12" s="868" t="str">
        <f t="shared" si="18"/>
        <v/>
      </c>
      <c r="S12" s="849" t="str">
        <f t="shared" si="19"/>
        <v/>
      </c>
      <c r="T12" s="849" t="str">
        <f t="shared" si="20"/>
        <v/>
      </c>
      <c r="U12" s="849" t="str">
        <f t="shared" si="21"/>
        <v/>
      </c>
      <c r="V12" s="849" t="str">
        <f t="shared" si="22"/>
        <v/>
      </c>
      <c r="W12" s="849" t="str">
        <f t="shared" si="23"/>
        <v/>
      </c>
      <c r="X12" s="845" t="str">
        <f t="shared" si="24"/>
        <v/>
      </c>
      <c r="Y12" s="164" t="str">
        <f t="shared" si="25"/>
        <v/>
      </c>
      <c r="Z12" s="162" t="str">
        <f t="shared" si="26"/>
        <v/>
      </c>
      <c r="AA12" s="164" t="str">
        <f t="shared" si="27"/>
        <v/>
      </c>
      <c r="AB12" s="164" t="str">
        <f t="shared" si="11"/>
        <v/>
      </c>
      <c r="AC12" s="778" t="str">
        <f t="shared" si="12"/>
        <v/>
      </c>
      <c r="AD12" s="163" t="str">
        <f t="shared" si="13"/>
        <v/>
      </c>
      <c r="AE12" s="162" t="str">
        <f t="shared" si="14"/>
        <v/>
      </c>
      <c r="AF12" s="129"/>
      <c r="AG12" s="105" t="str">
        <f t="shared" si="15"/>
        <v/>
      </c>
      <c r="AH12" s="130"/>
      <c r="AI12" s="43" t="str" cm="1">
        <f t="array" ref="AI12">IF(OR(AG12="",O12=""),"",_xlfn.IFS(
ROUND(IFERROR(VALUE(TRIM(SUBSTITUTE(AG12,CHAR(160),""))),0),2)&gt;
ROUND(IFERROR(VALUE(TRIM(SUBSTITUTE(O12,CHAR(160),""))),0),2),
"KO : Le montant retenu est supérieur au montant présenté. Merci de revoir la ligne de contributions ou plafonner son montant.",
ROUND(IFERROR(VALUE(TRIM(SUBSTITUTE(O12,CHAR(160),""))),0),2)=0,
"",
ROUND(IFERROR(VALUE(TRIM(SUBSTITUTE(AG12,CHAR(160),""))),0),2)=
ROUND(IFERROR(VALUE(TRIM(SUBSTITUTE(O12,CHAR(160),""))),0),2),
"OK",
ROUND(IFERROR(VALUE(TRIM(SUBSTITUTE(AG12,CHAR(160),""))),0),2)=0,
"Attention : Montant présenté entièrement rejeté.",
ROUND(IFERROR(VALUE(TRIM(SUBSTITUTE(AG12,CHAR(160),""))),0),2)&lt;
ROUND(IFERROR(VALUE(TRIM(SUBSTITUTE(O12,CHAR(160),""))),0),2),
"Attention : Montant présenté partiellement rejeté.",
TRUE,""
))</f>
        <v/>
      </c>
      <c r="AJ12" s="869" t="str">
        <f t="shared" si="16"/>
        <v/>
      </c>
    </row>
    <row r="13" spans="1:73" s="25" customFormat="1" ht="16">
      <c r="A13" s="883">
        <v>5</v>
      </c>
      <c r="B13" s="902"/>
      <c r="C13" s="83"/>
      <c r="D13" s="83"/>
      <c r="E13" s="124"/>
      <c r="F13" s="83"/>
      <c r="G13" s="131"/>
      <c r="H13" s="83"/>
      <c r="I13" s="125"/>
      <c r="J13" s="126"/>
      <c r="K13" s="125"/>
      <c r="L13" s="125"/>
      <c r="M13" s="778" t="str">
        <f t="shared" si="17"/>
        <v/>
      </c>
      <c r="N13" s="127"/>
      <c r="O13" s="165" t="str">
        <f t="shared" si="0"/>
        <v/>
      </c>
      <c r="P13" s="83"/>
      <c r="Q13" s="901"/>
      <c r="R13" s="868" t="str">
        <f t="shared" si="18"/>
        <v/>
      </c>
      <c r="S13" s="849" t="str">
        <f t="shared" si="19"/>
        <v/>
      </c>
      <c r="T13" s="849" t="str">
        <f t="shared" si="20"/>
        <v/>
      </c>
      <c r="U13" s="849" t="str">
        <f t="shared" si="21"/>
        <v/>
      </c>
      <c r="V13" s="849" t="str">
        <f t="shared" si="22"/>
        <v/>
      </c>
      <c r="W13" s="849" t="str">
        <f t="shared" si="23"/>
        <v/>
      </c>
      <c r="X13" s="845" t="str">
        <f t="shared" si="24"/>
        <v/>
      </c>
      <c r="Y13" s="164" t="str">
        <f t="shared" si="25"/>
        <v/>
      </c>
      <c r="Z13" s="162" t="str">
        <f t="shared" si="26"/>
        <v/>
      </c>
      <c r="AA13" s="164" t="str">
        <f t="shared" si="27"/>
        <v/>
      </c>
      <c r="AB13" s="164" t="str">
        <f t="shared" si="11"/>
        <v/>
      </c>
      <c r="AC13" s="778" t="str">
        <f t="shared" si="12"/>
        <v/>
      </c>
      <c r="AD13" s="163" t="str">
        <f t="shared" si="13"/>
        <v/>
      </c>
      <c r="AE13" s="162" t="str">
        <f t="shared" si="14"/>
        <v/>
      </c>
      <c r="AF13" s="129"/>
      <c r="AG13" s="105" t="str">
        <f t="shared" si="15"/>
        <v/>
      </c>
      <c r="AH13" s="130"/>
      <c r="AI13" s="43" t="str" cm="1">
        <f t="array" ref="AI13">IF(OR(AG13="",O13=""),"",_xlfn.IFS(
ROUND(IFERROR(VALUE(TRIM(SUBSTITUTE(AG13,CHAR(160),""))),0),2)&gt;
ROUND(IFERROR(VALUE(TRIM(SUBSTITUTE(O13,CHAR(160),""))),0),2),
"KO : Le montant retenu est supérieur au montant présenté. Merci de revoir la ligne de contributions ou plafonner son montant.",
ROUND(IFERROR(VALUE(TRIM(SUBSTITUTE(O13,CHAR(160),""))),0),2)=0,
"",
ROUND(IFERROR(VALUE(TRIM(SUBSTITUTE(AG13,CHAR(160),""))),0),2)=
ROUND(IFERROR(VALUE(TRIM(SUBSTITUTE(O13,CHAR(160),""))),0),2),
"OK",
ROUND(IFERROR(VALUE(TRIM(SUBSTITUTE(AG13,CHAR(160),""))),0),2)=0,
"Attention : Montant présenté entièrement rejeté.",
ROUND(IFERROR(VALUE(TRIM(SUBSTITUTE(AG13,CHAR(160),""))),0),2)&lt;
ROUND(IFERROR(VALUE(TRIM(SUBSTITUTE(O13,CHAR(160),""))),0),2),
"Attention : Montant présenté partiellement rejeté.",
TRUE,""
))</f>
        <v/>
      </c>
      <c r="AJ13" s="869" t="str">
        <f t="shared" si="16"/>
        <v/>
      </c>
    </row>
    <row r="14" spans="1:73" s="25" customFormat="1" ht="16">
      <c r="A14" s="883">
        <v>6</v>
      </c>
      <c r="B14" s="902"/>
      <c r="C14" s="83"/>
      <c r="D14" s="83"/>
      <c r="E14" s="124"/>
      <c r="F14" s="83"/>
      <c r="G14" s="131"/>
      <c r="H14" s="83"/>
      <c r="I14" s="125"/>
      <c r="J14" s="126"/>
      <c r="K14" s="125"/>
      <c r="L14" s="125"/>
      <c r="M14" s="778" t="str">
        <f t="shared" si="17"/>
        <v/>
      </c>
      <c r="N14" s="127"/>
      <c r="O14" s="165" t="str">
        <f t="shared" si="0"/>
        <v/>
      </c>
      <c r="P14" s="83"/>
      <c r="Q14" s="901"/>
      <c r="R14" s="868" t="str">
        <f t="shared" si="18"/>
        <v/>
      </c>
      <c r="S14" s="849" t="str">
        <f t="shared" si="19"/>
        <v/>
      </c>
      <c r="T14" s="849" t="str">
        <f t="shared" si="20"/>
        <v/>
      </c>
      <c r="U14" s="849" t="str">
        <f t="shared" si="21"/>
        <v/>
      </c>
      <c r="V14" s="849" t="str">
        <f t="shared" si="22"/>
        <v/>
      </c>
      <c r="W14" s="849" t="str">
        <f t="shared" si="23"/>
        <v/>
      </c>
      <c r="X14" s="845" t="str">
        <f t="shared" si="24"/>
        <v/>
      </c>
      <c r="Y14" s="164" t="str">
        <f t="shared" si="25"/>
        <v/>
      </c>
      <c r="Z14" s="162" t="str">
        <f t="shared" si="26"/>
        <v/>
      </c>
      <c r="AA14" s="164" t="str">
        <f t="shared" si="27"/>
        <v/>
      </c>
      <c r="AB14" s="164" t="str">
        <f t="shared" si="11"/>
        <v/>
      </c>
      <c r="AC14" s="778" t="str">
        <f t="shared" si="12"/>
        <v/>
      </c>
      <c r="AD14" s="163" t="str">
        <f t="shared" si="13"/>
        <v/>
      </c>
      <c r="AE14" s="162" t="str">
        <f t="shared" si="14"/>
        <v/>
      </c>
      <c r="AF14" s="129"/>
      <c r="AG14" s="105" t="str">
        <f t="shared" si="15"/>
        <v/>
      </c>
      <c r="AH14" s="130"/>
      <c r="AI14" s="43" t="str" cm="1">
        <f t="array" ref="AI14">IF(OR(AG14="",O14=""),"",_xlfn.IFS(
ROUND(IFERROR(VALUE(TRIM(SUBSTITUTE(AG14,CHAR(160),""))),0),2)&gt;
ROUND(IFERROR(VALUE(TRIM(SUBSTITUTE(O14,CHAR(160),""))),0),2),
"KO : Le montant retenu est supérieur au montant présenté. Merci de revoir la ligne de contributions ou plafonner son montant.",
ROUND(IFERROR(VALUE(TRIM(SUBSTITUTE(O14,CHAR(160),""))),0),2)=0,
"",
ROUND(IFERROR(VALUE(TRIM(SUBSTITUTE(AG14,CHAR(160),""))),0),2)=
ROUND(IFERROR(VALUE(TRIM(SUBSTITUTE(O14,CHAR(160),""))),0),2),
"OK",
ROUND(IFERROR(VALUE(TRIM(SUBSTITUTE(AG14,CHAR(160),""))),0),2)=0,
"Attention : Montant présenté entièrement rejeté.",
ROUND(IFERROR(VALUE(TRIM(SUBSTITUTE(AG14,CHAR(160),""))),0),2)&lt;
ROUND(IFERROR(VALUE(TRIM(SUBSTITUTE(O14,CHAR(160),""))),0),2),
"Attention : Montant présenté partiellement rejeté.",
TRUE,""
))</f>
        <v/>
      </c>
      <c r="AJ14" s="869" t="str">
        <f t="shared" si="16"/>
        <v/>
      </c>
    </row>
    <row r="15" spans="1:73" s="25" customFormat="1" ht="16">
      <c r="A15" s="883">
        <v>7</v>
      </c>
      <c r="B15" s="902"/>
      <c r="C15" s="83"/>
      <c r="D15" s="83"/>
      <c r="E15" s="124"/>
      <c r="F15" s="83"/>
      <c r="G15" s="131"/>
      <c r="H15" s="83"/>
      <c r="I15" s="125"/>
      <c r="J15" s="126"/>
      <c r="K15" s="125"/>
      <c r="L15" s="125"/>
      <c r="M15" s="778" t="str">
        <f t="shared" si="17"/>
        <v/>
      </c>
      <c r="N15" s="127"/>
      <c r="O15" s="165" t="str">
        <f t="shared" si="0"/>
        <v/>
      </c>
      <c r="P15" s="83"/>
      <c r="Q15" s="901"/>
      <c r="R15" s="868" t="str">
        <f t="shared" si="18"/>
        <v/>
      </c>
      <c r="S15" s="849" t="str">
        <f t="shared" si="19"/>
        <v/>
      </c>
      <c r="T15" s="849" t="str">
        <f t="shared" si="20"/>
        <v/>
      </c>
      <c r="U15" s="849" t="str">
        <f t="shared" si="21"/>
        <v/>
      </c>
      <c r="V15" s="849" t="str">
        <f t="shared" si="22"/>
        <v/>
      </c>
      <c r="W15" s="849" t="str">
        <f t="shared" si="23"/>
        <v/>
      </c>
      <c r="X15" s="845" t="str">
        <f t="shared" si="24"/>
        <v/>
      </c>
      <c r="Y15" s="164" t="str">
        <f t="shared" si="25"/>
        <v/>
      </c>
      <c r="Z15" s="162" t="str">
        <f t="shared" si="26"/>
        <v/>
      </c>
      <c r="AA15" s="164" t="str">
        <f t="shared" si="27"/>
        <v/>
      </c>
      <c r="AB15" s="164" t="str">
        <f t="shared" si="11"/>
        <v/>
      </c>
      <c r="AC15" s="778" t="str">
        <f t="shared" si="12"/>
        <v/>
      </c>
      <c r="AD15" s="163" t="str">
        <f t="shared" si="13"/>
        <v/>
      </c>
      <c r="AE15" s="162" t="str">
        <f t="shared" si="14"/>
        <v/>
      </c>
      <c r="AF15" s="129"/>
      <c r="AG15" s="105" t="str">
        <f t="shared" si="15"/>
        <v/>
      </c>
      <c r="AH15" s="130"/>
      <c r="AI15" s="43" t="str" cm="1">
        <f t="array" ref="AI15">IF(OR(AG15="",O15=""),"",_xlfn.IFS(
ROUND(IFERROR(VALUE(TRIM(SUBSTITUTE(AG15,CHAR(160),""))),0),2)&gt;
ROUND(IFERROR(VALUE(TRIM(SUBSTITUTE(O15,CHAR(160),""))),0),2),
"KO : Le montant retenu est supérieur au montant présenté. Merci de revoir la ligne de contributions ou plafonner son montant.",
ROUND(IFERROR(VALUE(TRIM(SUBSTITUTE(O15,CHAR(160),""))),0),2)=0,
"",
ROUND(IFERROR(VALUE(TRIM(SUBSTITUTE(AG15,CHAR(160),""))),0),2)=
ROUND(IFERROR(VALUE(TRIM(SUBSTITUTE(O15,CHAR(160),""))),0),2),
"OK",
ROUND(IFERROR(VALUE(TRIM(SUBSTITUTE(AG15,CHAR(160),""))),0),2)=0,
"Attention : Montant présenté entièrement rejeté.",
ROUND(IFERROR(VALUE(TRIM(SUBSTITUTE(AG15,CHAR(160),""))),0),2)&lt;
ROUND(IFERROR(VALUE(TRIM(SUBSTITUTE(O15,CHAR(160),""))),0),2),
"Attention : Montant présenté partiellement rejeté.",
TRUE,""
))</f>
        <v/>
      </c>
      <c r="AJ15" s="869" t="str">
        <f t="shared" si="16"/>
        <v/>
      </c>
    </row>
    <row r="16" spans="1:73" s="25" customFormat="1" ht="16">
      <c r="A16" s="883">
        <v>8</v>
      </c>
      <c r="B16" s="902"/>
      <c r="C16" s="83"/>
      <c r="D16" s="83"/>
      <c r="E16" s="124"/>
      <c r="F16" s="83"/>
      <c r="G16" s="131"/>
      <c r="H16" s="83"/>
      <c r="I16" s="125"/>
      <c r="J16" s="126"/>
      <c r="K16" s="125"/>
      <c r="L16" s="125"/>
      <c r="M16" s="778" t="str">
        <f t="shared" si="17"/>
        <v/>
      </c>
      <c r="N16" s="127"/>
      <c r="O16" s="165" t="str">
        <f t="shared" si="0"/>
        <v/>
      </c>
      <c r="P16" s="83"/>
      <c r="Q16" s="901"/>
      <c r="R16" s="868" t="str">
        <f t="shared" si="18"/>
        <v/>
      </c>
      <c r="S16" s="849" t="str">
        <f t="shared" si="19"/>
        <v/>
      </c>
      <c r="T16" s="849" t="str">
        <f t="shared" si="20"/>
        <v/>
      </c>
      <c r="U16" s="849" t="str">
        <f t="shared" si="21"/>
        <v/>
      </c>
      <c r="V16" s="849" t="str">
        <f t="shared" si="22"/>
        <v/>
      </c>
      <c r="W16" s="849" t="str">
        <f t="shared" si="23"/>
        <v/>
      </c>
      <c r="X16" s="845" t="str">
        <f t="shared" si="24"/>
        <v/>
      </c>
      <c r="Y16" s="164" t="str">
        <f t="shared" si="25"/>
        <v/>
      </c>
      <c r="Z16" s="162" t="str">
        <f t="shared" si="26"/>
        <v/>
      </c>
      <c r="AA16" s="164" t="str">
        <f t="shared" si="27"/>
        <v/>
      </c>
      <c r="AB16" s="164" t="str">
        <f t="shared" si="11"/>
        <v/>
      </c>
      <c r="AC16" s="778" t="str">
        <f t="shared" si="12"/>
        <v/>
      </c>
      <c r="AD16" s="163" t="str">
        <f t="shared" si="13"/>
        <v/>
      </c>
      <c r="AE16" s="162" t="str">
        <f t="shared" si="14"/>
        <v/>
      </c>
      <c r="AF16" s="129"/>
      <c r="AG16" s="105" t="str">
        <f t="shared" si="15"/>
        <v/>
      </c>
      <c r="AH16" s="130"/>
      <c r="AI16" s="43" t="str" cm="1">
        <f t="array" ref="AI16">IF(OR(AG16="",O16=""),"",_xlfn.IFS(
ROUND(IFERROR(VALUE(TRIM(SUBSTITUTE(AG16,CHAR(160),""))),0),2)&gt;
ROUND(IFERROR(VALUE(TRIM(SUBSTITUTE(O16,CHAR(160),""))),0),2),
"KO : Le montant retenu est supérieur au montant présenté. Merci de revoir la ligne de contributions ou plafonner son montant.",
ROUND(IFERROR(VALUE(TRIM(SUBSTITUTE(O16,CHAR(160),""))),0),2)=0,
"",
ROUND(IFERROR(VALUE(TRIM(SUBSTITUTE(AG16,CHAR(160),""))),0),2)=
ROUND(IFERROR(VALUE(TRIM(SUBSTITUTE(O16,CHAR(160),""))),0),2),
"OK",
ROUND(IFERROR(VALUE(TRIM(SUBSTITUTE(AG16,CHAR(160),""))),0),2)=0,
"Attention : Montant présenté entièrement rejeté.",
ROUND(IFERROR(VALUE(TRIM(SUBSTITUTE(AG16,CHAR(160),""))),0),2)&lt;
ROUND(IFERROR(VALUE(TRIM(SUBSTITUTE(O16,CHAR(160),""))),0),2),
"Attention : Montant présenté partiellement rejeté.",
TRUE,""
))</f>
        <v/>
      </c>
      <c r="AJ16" s="869" t="str">
        <f t="shared" si="16"/>
        <v/>
      </c>
    </row>
    <row r="17" spans="1:36" s="25" customFormat="1" ht="16">
      <c r="A17" s="883">
        <v>9</v>
      </c>
      <c r="B17" s="902"/>
      <c r="C17" s="83"/>
      <c r="D17" s="83"/>
      <c r="E17" s="124"/>
      <c r="F17" s="83"/>
      <c r="G17" s="131"/>
      <c r="H17" s="83"/>
      <c r="I17" s="125"/>
      <c r="J17" s="126"/>
      <c r="K17" s="125"/>
      <c r="L17" s="125"/>
      <c r="M17" s="778" t="str">
        <f t="shared" si="17"/>
        <v/>
      </c>
      <c r="N17" s="127"/>
      <c r="O17" s="165" t="str">
        <f t="shared" si="0"/>
        <v/>
      </c>
      <c r="P17" s="83"/>
      <c r="Q17" s="901"/>
      <c r="R17" s="868" t="str">
        <f t="shared" si="18"/>
        <v/>
      </c>
      <c r="S17" s="849" t="str">
        <f t="shared" si="19"/>
        <v/>
      </c>
      <c r="T17" s="849" t="str">
        <f t="shared" si="20"/>
        <v/>
      </c>
      <c r="U17" s="849" t="str">
        <f t="shared" si="21"/>
        <v/>
      </c>
      <c r="V17" s="849" t="str">
        <f t="shared" si="22"/>
        <v/>
      </c>
      <c r="W17" s="849" t="str">
        <f t="shared" si="23"/>
        <v/>
      </c>
      <c r="X17" s="845" t="str">
        <f t="shared" si="24"/>
        <v/>
      </c>
      <c r="Y17" s="164" t="str">
        <f t="shared" si="25"/>
        <v/>
      </c>
      <c r="Z17" s="162" t="str">
        <f t="shared" si="26"/>
        <v/>
      </c>
      <c r="AA17" s="164" t="str">
        <f t="shared" si="27"/>
        <v/>
      </c>
      <c r="AB17" s="164" t="str">
        <f t="shared" si="11"/>
        <v/>
      </c>
      <c r="AC17" s="778" t="str">
        <f t="shared" si="12"/>
        <v/>
      </c>
      <c r="AD17" s="163" t="str">
        <f t="shared" si="13"/>
        <v/>
      </c>
      <c r="AE17" s="162" t="str">
        <f t="shared" si="14"/>
        <v/>
      </c>
      <c r="AF17" s="129"/>
      <c r="AG17" s="105" t="str">
        <f t="shared" si="15"/>
        <v/>
      </c>
      <c r="AH17" s="130"/>
      <c r="AI17" s="43" t="str" cm="1">
        <f t="array" ref="AI17">IF(OR(AG17="",O17=""),"",_xlfn.IFS(
ROUND(IFERROR(VALUE(TRIM(SUBSTITUTE(AG17,CHAR(160),""))),0),2)&gt;
ROUND(IFERROR(VALUE(TRIM(SUBSTITUTE(O17,CHAR(160),""))),0),2),
"KO : Le montant retenu est supérieur au montant présenté. Merci de revoir la ligne de contributions ou plafonner son montant.",
ROUND(IFERROR(VALUE(TRIM(SUBSTITUTE(O17,CHAR(160),""))),0),2)=0,
"",
ROUND(IFERROR(VALUE(TRIM(SUBSTITUTE(AG17,CHAR(160),""))),0),2)=
ROUND(IFERROR(VALUE(TRIM(SUBSTITUTE(O17,CHAR(160),""))),0),2),
"OK",
ROUND(IFERROR(VALUE(TRIM(SUBSTITUTE(AG17,CHAR(160),""))),0),2)=0,
"Attention : Montant présenté entièrement rejeté.",
ROUND(IFERROR(VALUE(TRIM(SUBSTITUTE(AG17,CHAR(160),""))),0),2)&lt;
ROUND(IFERROR(VALUE(TRIM(SUBSTITUTE(O17,CHAR(160),""))),0),2),
"Attention : Montant présenté partiellement rejeté.",
TRUE,""
))</f>
        <v/>
      </c>
      <c r="AJ17" s="869" t="str">
        <f t="shared" si="16"/>
        <v/>
      </c>
    </row>
    <row r="18" spans="1:36" s="25" customFormat="1" ht="16">
      <c r="A18" s="883">
        <v>10</v>
      </c>
      <c r="B18" s="902"/>
      <c r="C18" s="83"/>
      <c r="D18" s="83"/>
      <c r="E18" s="124"/>
      <c r="F18" s="83"/>
      <c r="G18" s="131"/>
      <c r="H18" s="83"/>
      <c r="I18" s="125"/>
      <c r="J18" s="126"/>
      <c r="K18" s="125"/>
      <c r="L18" s="125"/>
      <c r="M18" s="778" t="str">
        <f t="shared" si="17"/>
        <v/>
      </c>
      <c r="N18" s="127"/>
      <c r="O18" s="165" t="str">
        <f t="shared" si="0"/>
        <v/>
      </c>
      <c r="P18" s="83"/>
      <c r="Q18" s="901"/>
      <c r="R18" s="868" t="str">
        <f t="shared" si="18"/>
        <v/>
      </c>
      <c r="S18" s="849" t="str">
        <f t="shared" si="19"/>
        <v/>
      </c>
      <c r="T18" s="849" t="str">
        <f t="shared" si="20"/>
        <v/>
      </c>
      <c r="U18" s="849" t="str">
        <f t="shared" si="21"/>
        <v/>
      </c>
      <c r="V18" s="849" t="str">
        <f t="shared" si="22"/>
        <v/>
      </c>
      <c r="W18" s="849" t="str">
        <f t="shared" si="23"/>
        <v/>
      </c>
      <c r="X18" s="845" t="str">
        <f t="shared" si="24"/>
        <v/>
      </c>
      <c r="Y18" s="164" t="str">
        <f t="shared" si="25"/>
        <v/>
      </c>
      <c r="Z18" s="162" t="str">
        <f t="shared" si="26"/>
        <v/>
      </c>
      <c r="AA18" s="164" t="str">
        <f t="shared" si="27"/>
        <v/>
      </c>
      <c r="AB18" s="164" t="str">
        <f t="shared" si="11"/>
        <v/>
      </c>
      <c r="AC18" s="778" t="str">
        <f t="shared" si="12"/>
        <v/>
      </c>
      <c r="AD18" s="163" t="str">
        <f t="shared" si="13"/>
        <v/>
      </c>
      <c r="AE18" s="162" t="str">
        <f t="shared" si="14"/>
        <v/>
      </c>
      <c r="AF18" s="129"/>
      <c r="AG18" s="105" t="str">
        <f t="shared" si="15"/>
        <v/>
      </c>
      <c r="AH18" s="130"/>
      <c r="AI18" s="43" t="str" cm="1">
        <f t="array" ref="AI18">IF(OR(AG18="",O18=""),"",_xlfn.IFS(
ROUND(IFERROR(VALUE(TRIM(SUBSTITUTE(AG18,CHAR(160),""))),0),2)&gt;
ROUND(IFERROR(VALUE(TRIM(SUBSTITUTE(O18,CHAR(160),""))),0),2),
"KO : Le montant retenu est supérieur au montant présenté. Merci de revoir la ligne de contributions ou plafonner son montant.",
ROUND(IFERROR(VALUE(TRIM(SUBSTITUTE(O18,CHAR(160),""))),0),2)=0,
"",
ROUND(IFERROR(VALUE(TRIM(SUBSTITUTE(AG18,CHAR(160),""))),0),2)=
ROUND(IFERROR(VALUE(TRIM(SUBSTITUTE(O18,CHAR(160),""))),0),2),
"OK",
ROUND(IFERROR(VALUE(TRIM(SUBSTITUTE(AG18,CHAR(160),""))),0),2)=0,
"Attention : Montant présenté entièrement rejeté.",
ROUND(IFERROR(VALUE(TRIM(SUBSTITUTE(AG18,CHAR(160),""))),0),2)&lt;
ROUND(IFERROR(VALUE(TRIM(SUBSTITUTE(O18,CHAR(160),""))),0),2),
"Attention : Montant présenté partiellement rejeté.",
TRUE,""
))</f>
        <v/>
      </c>
      <c r="AJ18" s="869" t="str">
        <f t="shared" si="16"/>
        <v/>
      </c>
    </row>
    <row r="19" spans="1:36" s="25" customFormat="1" ht="16">
      <c r="A19" s="883">
        <v>11</v>
      </c>
      <c r="B19" s="902"/>
      <c r="C19" s="83"/>
      <c r="D19" s="83"/>
      <c r="E19" s="124"/>
      <c r="F19" s="83"/>
      <c r="G19" s="131"/>
      <c r="H19" s="83"/>
      <c r="I19" s="125"/>
      <c r="J19" s="126"/>
      <c r="K19" s="125"/>
      <c r="L19" s="125"/>
      <c r="M19" s="778" t="str">
        <f t="shared" si="17"/>
        <v/>
      </c>
      <c r="N19" s="127"/>
      <c r="O19" s="165" t="str">
        <f t="shared" si="0"/>
        <v/>
      </c>
      <c r="P19" s="83"/>
      <c r="Q19" s="901"/>
      <c r="R19" s="868" t="str">
        <f t="shared" si="18"/>
        <v/>
      </c>
      <c r="S19" s="849" t="str">
        <f t="shared" si="19"/>
        <v/>
      </c>
      <c r="T19" s="849" t="str">
        <f t="shared" si="20"/>
        <v/>
      </c>
      <c r="U19" s="849" t="str">
        <f t="shared" si="21"/>
        <v/>
      </c>
      <c r="V19" s="849" t="str">
        <f t="shared" si="22"/>
        <v/>
      </c>
      <c r="W19" s="849" t="str">
        <f t="shared" si="23"/>
        <v/>
      </c>
      <c r="X19" s="845" t="str">
        <f t="shared" si="24"/>
        <v/>
      </c>
      <c r="Y19" s="164" t="str">
        <f t="shared" si="25"/>
        <v/>
      </c>
      <c r="Z19" s="162" t="str">
        <f t="shared" si="26"/>
        <v/>
      </c>
      <c r="AA19" s="164" t="str">
        <f t="shared" si="27"/>
        <v/>
      </c>
      <c r="AB19" s="164" t="str">
        <f t="shared" si="11"/>
        <v/>
      </c>
      <c r="AC19" s="778" t="str">
        <f t="shared" si="12"/>
        <v/>
      </c>
      <c r="AD19" s="163" t="str">
        <f t="shared" si="13"/>
        <v/>
      </c>
      <c r="AE19" s="162" t="str">
        <f t="shared" si="14"/>
        <v/>
      </c>
      <c r="AF19" s="129"/>
      <c r="AG19" s="105" t="str">
        <f t="shared" si="15"/>
        <v/>
      </c>
      <c r="AH19" s="130"/>
      <c r="AI19" s="43" t="str" cm="1">
        <f t="array" ref="AI19">IF(OR(AG19="",O19=""),"",_xlfn.IFS(
ROUND(IFERROR(VALUE(TRIM(SUBSTITUTE(AG19,CHAR(160),""))),0),2)&gt;
ROUND(IFERROR(VALUE(TRIM(SUBSTITUTE(O19,CHAR(160),""))),0),2),
"KO : Le montant retenu est supérieur au montant présenté. Merci de revoir la ligne de contributions ou plafonner son montant.",
ROUND(IFERROR(VALUE(TRIM(SUBSTITUTE(O19,CHAR(160),""))),0),2)=0,
"",
ROUND(IFERROR(VALUE(TRIM(SUBSTITUTE(AG19,CHAR(160),""))),0),2)=
ROUND(IFERROR(VALUE(TRIM(SUBSTITUTE(O19,CHAR(160),""))),0),2),
"OK",
ROUND(IFERROR(VALUE(TRIM(SUBSTITUTE(AG19,CHAR(160),""))),0),2)=0,
"Attention : Montant présenté entièrement rejeté.",
ROUND(IFERROR(VALUE(TRIM(SUBSTITUTE(AG19,CHAR(160),""))),0),2)&lt;
ROUND(IFERROR(VALUE(TRIM(SUBSTITUTE(O19,CHAR(160),""))),0),2),
"Attention : Montant présenté partiellement rejeté.",
TRUE,""
))</f>
        <v/>
      </c>
      <c r="AJ19" s="869" t="str">
        <f t="shared" si="16"/>
        <v/>
      </c>
    </row>
    <row r="20" spans="1:36" s="25" customFormat="1" ht="16">
      <c r="A20" s="883">
        <v>12</v>
      </c>
      <c r="B20" s="902"/>
      <c r="C20" s="83"/>
      <c r="D20" s="83"/>
      <c r="E20" s="124"/>
      <c r="F20" s="83"/>
      <c r="G20" s="131"/>
      <c r="H20" s="83"/>
      <c r="I20" s="125"/>
      <c r="J20" s="126"/>
      <c r="K20" s="125"/>
      <c r="L20" s="125"/>
      <c r="M20" s="778" t="str">
        <f t="shared" si="17"/>
        <v/>
      </c>
      <c r="N20" s="127"/>
      <c r="O20" s="165" t="str">
        <f t="shared" si="0"/>
        <v/>
      </c>
      <c r="P20" s="83"/>
      <c r="Q20" s="901"/>
      <c r="R20" s="868" t="str">
        <f t="shared" si="18"/>
        <v/>
      </c>
      <c r="S20" s="849" t="str">
        <f t="shared" si="19"/>
        <v/>
      </c>
      <c r="T20" s="849" t="str">
        <f t="shared" si="20"/>
        <v/>
      </c>
      <c r="U20" s="849" t="str">
        <f t="shared" si="21"/>
        <v/>
      </c>
      <c r="V20" s="849" t="str">
        <f t="shared" si="22"/>
        <v/>
      </c>
      <c r="W20" s="849" t="str">
        <f t="shared" si="23"/>
        <v/>
      </c>
      <c r="X20" s="845" t="str">
        <f t="shared" si="24"/>
        <v/>
      </c>
      <c r="Y20" s="164" t="str">
        <f t="shared" si="25"/>
        <v/>
      </c>
      <c r="Z20" s="162" t="str">
        <f t="shared" si="26"/>
        <v/>
      </c>
      <c r="AA20" s="164" t="str">
        <f t="shared" si="27"/>
        <v/>
      </c>
      <c r="AB20" s="164" t="str">
        <f t="shared" si="11"/>
        <v/>
      </c>
      <c r="AC20" s="778" t="str">
        <f t="shared" si="12"/>
        <v/>
      </c>
      <c r="AD20" s="163" t="str">
        <f t="shared" si="13"/>
        <v/>
      </c>
      <c r="AE20" s="162" t="str">
        <f t="shared" si="14"/>
        <v/>
      </c>
      <c r="AF20" s="129"/>
      <c r="AG20" s="105" t="str">
        <f t="shared" si="15"/>
        <v/>
      </c>
      <c r="AH20" s="130"/>
      <c r="AI20" s="43" t="str" cm="1">
        <f t="array" ref="AI20">IF(OR(AG20="",O20=""),"",_xlfn.IFS(
ROUND(IFERROR(VALUE(TRIM(SUBSTITUTE(AG20,CHAR(160),""))),0),2)&gt;
ROUND(IFERROR(VALUE(TRIM(SUBSTITUTE(O20,CHAR(160),""))),0),2),
"KO : Le montant retenu est supérieur au montant présenté. Merci de revoir la ligne de contributions ou plafonner son montant.",
ROUND(IFERROR(VALUE(TRIM(SUBSTITUTE(O20,CHAR(160),""))),0),2)=0,
"",
ROUND(IFERROR(VALUE(TRIM(SUBSTITUTE(AG20,CHAR(160),""))),0),2)=
ROUND(IFERROR(VALUE(TRIM(SUBSTITUTE(O20,CHAR(160),""))),0),2),
"OK",
ROUND(IFERROR(VALUE(TRIM(SUBSTITUTE(AG20,CHAR(160),""))),0),2)=0,
"Attention : Montant présenté entièrement rejeté.",
ROUND(IFERROR(VALUE(TRIM(SUBSTITUTE(AG20,CHAR(160),""))),0),2)&lt;
ROUND(IFERROR(VALUE(TRIM(SUBSTITUTE(O20,CHAR(160),""))),0),2),
"Attention : Montant présenté partiellement rejeté.",
TRUE,""
))</f>
        <v/>
      </c>
      <c r="AJ20" s="869" t="str">
        <f t="shared" si="16"/>
        <v/>
      </c>
    </row>
    <row r="21" spans="1:36" s="25" customFormat="1" ht="16">
      <c r="A21" s="883">
        <v>13</v>
      </c>
      <c r="B21" s="902"/>
      <c r="C21" s="83"/>
      <c r="D21" s="83"/>
      <c r="E21" s="124"/>
      <c r="F21" s="83"/>
      <c r="G21" s="131"/>
      <c r="H21" s="83"/>
      <c r="I21" s="125"/>
      <c r="J21" s="126"/>
      <c r="K21" s="125"/>
      <c r="L21" s="125"/>
      <c r="M21" s="778" t="str">
        <f t="shared" si="17"/>
        <v/>
      </c>
      <c r="N21" s="127"/>
      <c r="O21" s="165" t="str">
        <f t="shared" si="0"/>
        <v/>
      </c>
      <c r="P21" s="83"/>
      <c r="Q21" s="901"/>
      <c r="R21" s="868" t="str">
        <f t="shared" si="18"/>
        <v/>
      </c>
      <c r="S21" s="849" t="str">
        <f t="shared" si="19"/>
        <v/>
      </c>
      <c r="T21" s="849" t="str">
        <f t="shared" si="20"/>
        <v/>
      </c>
      <c r="U21" s="849" t="str">
        <f t="shared" si="21"/>
        <v/>
      </c>
      <c r="V21" s="849" t="str">
        <f t="shared" si="22"/>
        <v/>
      </c>
      <c r="W21" s="849" t="str">
        <f t="shared" si="23"/>
        <v/>
      </c>
      <c r="X21" s="845" t="str">
        <f t="shared" si="24"/>
        <v/>
      </c>
      <c r="Y21" s="164" t="str">
        <f t="shared" si="25"/>
        <v/>
      </c>
      <c r="Z21" s="162" t="str">
        <f t="shared" si="26"/>
        <v/>
      </c>
      <c r="AA21" s="164" t="str">
        <f t="shared" si="27"/>
        <v/>
      </c>
      <c r="AB21" s="164" t="str">
        <f t="shared" si="11"/>
        <v/>
      </c>
      <c r="AC21" s="778" t="str">
        <f t="shared" si="12"/>
        <v/>
      </c>
      <c r="AD21" s="163" t="str">
        <f t="shared" si="13"/>
        <v/>
      </c>
      <c r="AE21" s="162" t="str">
        <f t="shared" si="14"/>
        <v/>
      </c>
      <c r="AF21" s="129"/>
      <c r="AG21" s="105" t="str">
        <f t="shared" si="15"/>
        <v/>
      </c>
      <c r="AH21" s="130"/>
      <c r="AI21" s="43" t="str" cm="1">
        <f t="array" ref="AI21">IF(OR(AG21="",O21=""),"",_xlfn.IFS(
ROUND(IFERROR(VALUE(TRIM(SUBSTITUTE(AG21,CHAR(160),""))),0),2)&gt;
ROUND(IFERROR(VALUE(TRIM(SUBSTITUTE(O21,CHAR(160),""))),0),2),
"KO : Le montant retenu est supérieur au montant présenté. Merci de revoir la ligne de contributions ou plafonner son montant.",
ROUND(IFERROR(VALUE(TRIM(SUBSTITUTE(O21,CHAR(160),""))),0),2)=0,
"",
ROUND(IFERROR(VALUE(TRIM(SUBSTITUTE(AG21,CHAR(160),""))),0),2)=
ROUND(IFERROR(VALUE(TRIM(SUBSTITUTE(O21,CHAR(160),""))),0),2),
"OK",
ROUND(IFERROR(VALUE(TRIM(SUBSTITUTE(AG21,CHAR(160),""))),0),2)=0,
"Attention : Montant présenté entièrement rejeté.",
ROUND(IFERROR(VALUE(TRIM(SUBSTITUTE(AG21,CHAR(160),""))),0),2)&lt;
ROUND(IFERROR(VALUE(TRIM(SUBSTITUTE(O21,CHAR(160),""))),0),2),
"Attention : Montant présenté partiellement rejeté.",
TRUE,""
))</f>
        <v/>
      </c>
      <c r="AJ21" s="869" t="str">
        <f t="shared" si="16"/>
        <v/>
      </c>
    </row>
    <row r="22" spans="1:36" s="25" customFormat="1" ht="16">
      <c r="A22" s="883">
        <v>14</v>
      </c>
      <c r="B22" s="902"/>
      <c r="C22" s="83"/>
      <c r="D22" s="83"/>
      <c r="E22" s="124"/>
      <c r="F22" s="83"/>
      <c r="G22" s="131"/>
      <c r="H22" s="83"/>
      <c r="I22" s="125"/>
      <c r="J22" s="126"/>
      <c r="K22" s="125"/>
      <c r="L22" s="125"/>
      <c r="M22" s="778" t="str">
        <f t="shared" si="17"/>
        <v/>
      </c>
      <c r="N22" s="127"/>
      <c r="O22" s="165" t="str">
        <f t="shared" si="0"/>
        <v/>
      </c>
      <c r="P22" s="83"/>
      <c r="Q22" s="901"/>
      <c r="R22" s="868" t="str">
        <f t="shared" si="18"/>
        <v/>
      </c>
      <c r="S22" s="849" t="str">
        <f t="shared" si="19"/>
        <v/>
      </c>
      <c r="T22" s="849" t="str">
        <f t="shared" si="20"/>
        <v/>
      </c>
      <c r="U22" s="849" t="str">
        <f t="shared" si="21"/>
        <v/>
      </c>
      <c r="V22" s="849" t="str">
        <f t="shared" si="22"/>
        <v/>
      </c>
      <c r="W22" s="849" t="str">
        <f t="shared" si="23"/>
        <v/>
      </c>
      <c r="X22" s="845" t="str">
        <f t="shared" si="24"/>
        <v/>
      </c>
      <c r="Y22" s="164" t="str">
        <f t="shared" si="25"/>
        <v/>
      </c>
      <c r="Z22" s="162" t="str">
        <f t="shared" si="26"/>
        <v/>
      </c>
      <c r="AA22" s="164" t="str">
        <f t="shared" si="27"/>
        <v/>
      </c>
      <c r="AB22" s="164" t="str">
        <f t="shared" si="11"/>
        <v/>
      </c>
      <c r="AC22" s="778" t="str">
        <f t="shared" si="12"/>
        <v/>
      </c>
      <c r="AD22" s="163" t="str">
        <f t="shared" si="13"/>
        <v/>
      </c>
      <c r="AE22" s="162" t="str">
        <f t="shared" si="14"/>
        <v/>
      </c>
      <c r="AF22" s="129"/>
      <c r="AG22" s="105" t="str">
        <f t="shared" si="15"/>
        <v/>
      </c>
      <c r="AH22" s="130"/>
      <c r="AI22" s="43" t="str" cm="1">
        <f t="array" ref="AI22">IF(OR(AG22="",O22=""),"",_xlfn.IFS(
ROUND(IFERROR(VALUE(TRIM(SUBSTITUTE(AG22,CHAR(160),""))),0),2)&gt;
ROUND(IFERROR(VALUE(TRIM(SUBSTITUTE(O22,CHAR(160),""))),0),2),
"KO : Le montant retenu est supérieur au montant présenté. Merci de revoir la ligne de contributions ou plafonner son montant.",
ROUND(IFERROR(VALUE(TRIM(SUBSTITUTE(O22,CHAR(160),""))),0),2)=0,
"",
ROUND(IFERROR(VALUE(TRIM(SUBSTITUTE(AG22,CHAR(160),""))),0),2)=
ROUND(IFERROR(VALUE(TRIM(SUBSTITUTE(O22,CHAR(160),""))),0),2),
"OK",
ROUND(IFERROR(VALUE(TRIM(SUBSTITUTE(AG22,CHAR(160),""))),0),2)=0,
"Attention : Montant présenté entièrement rejeté.",
ROUND(IFERROR(VALUE(TRIM(SUBSTITUTE(AG22,CHAR(160),""))),0),2)&lt;
ROUND(IFERROR(VALUE(TRIM(SUBSTITUTE(O22,CHAR(160),""))),0),2),
"Attention : Montant présenté partiellement rejeté.",
TRUE,""
))</f>
        <v/>
      </c>
      <c r="AJ22" s="869" t="str">
        <f t="shared" si="16"/>
        <v/>
      </c>
    </row>
    <row r="23" spans="1:36" s="25" customFormat="1" ht="16">
      <c r="A23" s="883">
        <v>15</v>
      </c>
      <c r="B23" s="902"/>
      <c r="C23" s="83"/>
      <c r="D23" s="83"/>
      <c r="E23" s="124"/>
      <c r="F23" s="83"/>
      <c r="G23" s="131"/>
      <c r="H23" s="83"/>
      <c r="I23" s="125"/>
      <c r="J23" s="126"/>
      <c r="K23" s="125"/>
      <c r="L23" s="125"/>
      <c r="M23" s="778" t="str">
        <f t="shared" si="17"/>
        <v/>
      </c>
      <c r="N23" s="127"/>
      <c r="O23" s="165" t="str">
        <f t="shared" si="0"/>
        <v/>
      </c>
      <c r="P23" s="83"/>
      <c r="Q23" s="901"/>
      <c r="R23" s="868" t="str">
        <f t="shared" si="18"/>
        <v/>
      </c>
      <c r="S23" s="849" t="str">
        <f t="shared" si="19"/>
        <v/>
      </c>
      <c r="T23" s="849" t="str">
        <f t="shared" si="20"/>
        <v/>
      </c>
      <c r="U23" s="849" t="str">
        <f t="shared" si="21"/>
        <v/>
      </c>
      <c r="V23" s="849" t="str">
        <f t="shared" si="22"/>
        <v/>
      </c>
      <c r="W23" s="849" t="str">
        <f t="shared" si="23"/>
        <v/>
      </c>
      <c r="X23" s="845" t="str">
        <f t="shared" si="24"/>
        <v/>
      </c>
      <c r="Y23" s="164" t="str">
        <f t="shared" si="25"/>
        <v/>
      </c>
      <c r="Z23" s="162" t="str">
        <f t="shared" si="26"/>
        <v/>
      </c>
      <c r="AA23" s="164" t="str">
        <f t="shared" si="27"/>
        <v/>
      </c>
      <c r="AB23" s="164" t="str">
        <f t="shared" si="11"/>
        <v/>
      </c>
      <c r="AC23" s="778" t="str">
        <f t="shared" si="12"/>
        <v/>
      </c>
      <c r="AD23" s="163" t="str">
        <f t="shared" si="13"/>
        <v/>
      </c>
      <c r="AE23" s="162" t="str">
        <f t="shared" si="14"/>
        <v/>
      </c>
      <c r="AF23" s="129"/>
      <c r="AG23" s="105" t="str">
        <f t="shared" si="15"/>
        <v/>
      </c>
      <c r="AH23" s="130"/>
      <c r="AI23" s="43" t="str" cm="1">
        <f t="array" ref="AI23">IF(OR(AG23="",O23=""),"",_xlfn.IFS(
ROUND(IFERROR(VALUE(TRIM(SUBSTITUTE(AG23,CHAR(160),""))),0),2)&gt;
ROUND(IFERROR(VALUE(TRIM(SUBSTITUTE(O23,CHAR(160),""))),0),2),
"KO : Le montant retenu est supérieur au montant présenté. Merci de revoir la ligne de contributions ou plafonner son montant.",
ROUND(IFERROR(VALUE(TRIM(SUBSTITUTE(O23,CHAR(160),""))),0),2)=0,
"",
ROUND(IFERROR(VALUE(TRIM(SUBSTITUTE(AG23,CHAR(160),""))),0),2)=
ROUND(IFERROR(VALUE(TRIM(SUBSTITUTE(O23,CHAR(160),""))),0),2),
"OK",
ROUND(IFERROR(VALUE(TRIM(SUBSTITUTE(AG23,CHAR(160),""))),0),2)=0,
"Attention : Montant présenté entièrement rejeté.",
ROUND(IFERROR(VALUE(TRIM(SUBSTITUTE(AG23,CHAR(160),""))),0),2)&lt;
ROUND(IFERROR(VALUE(TRIM(SUBSTITUTE(O23,CHAR(160),""))),0),2),
"Attention : Montant présenté partiellement rejeté.",
TRUE,""
))</f>
        <v/>
      </c>
      <c r="AJ23" s="869" t="str">
        <f t="shared" si="16"/>
        <v/>
      </c>
    </row>
    <row r="24" spans="1:36" s="25" customFormat="1" ht="16">
      <c r="A24" s="883">
        <v>16</v>
      </c>
      <c r="B24" s="902"/>
      <c r="C24" s="83"/>
      <c r="D24" s="83"/>
      <c r="E24" s="124"/>
      <c r="F24" s="83"/>
      <c r="G24" s="131"/>
      <c r="H24" s="83"/>
      <c r="I24" s="125"/>
      <c r="J24" s="126"/>
      <c r="K24" s="125"/>
      <c r="L24" s="125"/>
      <c r="M24" s="778" t="str">
        <f t="shared" si="17"/>
        <v/>
      </c>
      <c r="N24" s="127"/>
      <c r="O24" s="165" t="str">
        <f t="shared" si="0"/>
        <v/>
      </c>
      <c r="P24" s="83"/>
      <c r="Q24" s="901"/>
      <c r="R24" s="868" t="str">
        <f t="shared" si="18"/>
        <v/>
      </c>
      <c r="S24" s="849" t="str">
        <f t="shared" si="19"/>
        <v/>
      </c>
      <c r="T24" s="849" t="str">
        <f t="shared" si="20"/>
        <v/>
      </c>
      <c r="U24" s="849" t="str">
        <f t="shared" si="21"/>
        <v/>
      </c>
      <c r="V24" s="849" t="str">
        <f t="shared" si="22"/>
        <v/>
      </c>
      <c r="W24" s="849" t="str">
        <f t="shared" si="23"/>
        <v/>
      </c>
      <c r="X24" s="845" t="str">
        <f t="shared" si="24"/>
        <v/>
      </c>
      <c r="Y24" s="164" t="str">
        <f t="shared" si="25"/>
        <v/>
      </c>
      <c r="Z24" s="162" t="str">
        <f t="shared" si="26"/>
        <v/>
      </c>
      <c r="AA24" s="164" t="str">
        <f t="shared" si="27"/>
        <v/>
      </c>
      <c r="AB24" s="164" t="str">
        <f t="shared" si="11"/>
        <v/>
      </c>
      <c r="AC24" s="778" t="str">
        <f t="shared" si="12"/>
        <v/>
      </c>
      <c r="AD24" s="163" t="str">
        <f t="shared" si="13"/>
        <v/>
      </c>
      <c r="AE24" s="162" t="str">
        <f t="shared" si="14"/>
        <v/>
      </c>
      <c r="AF24" s="129"/>
      <c r="AG24" s="105" t="str">
        <f t="shared" si="15"/>
        <v/>
      </c>
      <c r="AH24" s="130"/>
      <c r="AI24" s="43" t="str" cm="1">
        <f t="array" ref="AI24">IF(OR(AG24="",O24=""),"",_xlfn.IFS(
ROUND(IFERROR(VALUE(TRIM(SUBSTITUTE(AG24,CHAR(160),""))),0),2)&gt;
ROUND(IFERROR(VALUE(TRIM(SUBSTITUTE(O24,CHAR(160),""))),0),2),
"KO : Le montant retenu est supérieur au montant présenté. Merci de revoir la ligne de contributions ou plafonner son montant.",
ROUND(IFERROR(VALUE(TRIM(SUBSTITUTE(O24,CHAR(160),""))),0),2)=0,
"",
ROUND(IFERROR(VALUE(TRIM(SUBSTITUTE(AG24,CHAR(160),""))),0),2)=
ROUND(IFERROR(VALUE(TRIM(SUBSTITUTE(O24,CHAR(160),""))),0),2),
"OK",
ROUND(IFERROR(VALUE(TRIM(SUBSTITUTE(AG24,CHAR(160),""))),0),2)=0,
"Attention : Montant présenté entièrement rejeté.",
ROUND(IFERROR(VALUE(TRIM(SUBSTITUTE(AG24,CHAR(160),""))),0),2)&lt;
ROUND(IFERROR(VALUE(TRIM(SUBSTITUTE(O24,CHAR(160),""))),0),2),
"Attention : Montant présenté partiellement rejeté.",
TRUE,""
))</f>
        <v/>
      </c>
      <c r="AJ24" s="869" t="str">
        <f t="shared" si="16"/>
        <v/>
      </c>
    </row>
    <row r="25" spans="1:36" s="25" customFormat="1" ht="16">
      <c r="A25" s="883">
        <v>17</v>
      </c>
      <c r="B25" s="902"/>
      <c r="C25" s="83"/>
      <c r="D25" s="83"/>
      <c r="E25" s="124"/>
      <c r="F25" s="83"/>
      <c r="G25" s="131"/>
      <c r="H25" s="83"/>
      <c r="I25" s="125"/>
      <c r="J25" s="126"/>
      <c r="K25" s="125"/>
      <c r="L25" s="125"/>
      <c r="M25" s="778" t="str">
        <f t="shared" si="17"/>
        <v/>
      </c>
      <c r="N25" s="127"/>
      <c r="O25" s="165" t="str">
        <f t="shared" si="0"/>
        <v/>
      </c>
      <c r="P25" s="83"/>
      <c r="Q25" s="901"/>
      <c r="R25" s="868" t="str">
        <f t="shared" si="18"/>
        <v/>
      </c>
      <c r="S25" s="849" t="str">
        <f t="shared" si="19"/>
        <v/>
      </c>
      <c r="T25" s="849" t="str">
        <f t="shared" si="20"/>
        <v/>
      </c>
      <c r="U25" s="849" t="str">
        <f t="shared" si="21"/>
        <v/>
      </c>
      <c r="V25" s="849" t="str">
        <f t="shared" si="22"/>
        <v/>
      </c>
      <c r="W25" s="849" t="str">
        <f t="shared" si="23"/>
        <v/>
      </c>
      <c r="X25" s="845" t="str">
        <f t="shared" si="24"/>
        <v/>
      </c>
      <c r="Y25" s="164" t="str">
        <f t="shared" si="25"/>
        <v/>
      </c>
      <c r="Z25" s="162" t="str">
        <f t="shared" si="26"/>
        <v/>
      </c>
      <c r="AA25" s="164" t="str">
        <f t="shared" si="27"/>
        <v/>
      </c>
      <c r="AB25" s="164" t="str">
        <f t="shared" si="11"/>
        <v/>
      </c>
      <c r="AC25" s="778" t="str">
        <f t="shared" si="12"/>
        <v/>
      </c>
      <c r="AD25" s="163" t="str">
        <f t="shared" si="13"/>
        <v/>
      </c>
      <c r="AE25" s="162" t="str">
        <f t="shared" si="14"/>
        <v/>
      </c>
      <c r="AF25" s="129"/>
      <c r="AG25" s="105" t="str">
        <f t="shared" si="15"/>
        <v/>
      </c>
      <c r="AH25" s="130"/>
      <c r="AI25" s="43" t="str" cm="1">
        <f t="array" ref="AI25">IF(OR(AG25="",O25=""),"",_xlfn.IFS(
ROUND(IFERROR(VALUE(TRIM(SUBSTITUTE(AG25,CHAR(160),""))),0),2)&gt;
ROUND(IFERROR(VALUE(TRIM(SUBSTITUTE(O25,CHAR(160),""))),0),2),
"KO : Le montant retenu est supérieur au montant présenté. Merci de revoir la ligne de contributions ou plafonner son montant.",
ROUND(IFERROR(VALUE(TRIM(SUBSTITUTE(O25,CHAR(160),""))),0),2)=0,
"",
ROUND(IFERROR(VALUE(TRIM(SUBSTITUTE(AG25,CHAR(160),""))),0),2)=
ROUND(IFERROR(VALUE(TRIM(SUBSTITUTE(O25,CHAR(160),""))),0),2),
"OK",
ROUND(IFERROR(VALUE(TRIM(SUBSTITUTE(AG25,CHAR(160),""))),0),2)=0,
"Attention : Montant présenté entièrement rejeté.",
ROUND(IFERROR(VALUE(TRIM(SUBSTITUTE(AG25,CHAR(160),""))),0),2)&lt;
ROUND(IFERROR(VALUE(TRIM(SUBSTITUTE(O25,CHAR(160),""))),0),2),
"Attention : Montant présenté partiellement rejeté.",
TRUE,""
))</f>
        <v/>
      </c>
      <c r="AJ25" s="869" t="str">
        <f t="shared" si="16"/>
        <v/>
      </c>
    </row>
    <row r="26" spans="1:36" s="25" customFormat="1" ht="16">
      <c r="A26" s="883">
        <v>18</v>
      </c>
      <c r="B26" s="902"/>
      <c r="C26" s="83"/>
      <c r="D26" s="83"/>
      <c r="E26" s="124"/>
      <c r="F26" s="83"/>
      <c r="G26" s="131"/>
      <c r="H26" s="83"/>
      <c r="I26" s="125"/>
      <c r="J26" s="126"/>
      <c r="K26" s="125"/>
      <c r="L26" s="125"/>
      <c r="M26" s="778" t="str">
        <f t="shared" si="17"/>
        <v/>
      </c>
      <c r="N26" s="127"/>
      <c r="O26" s="165" t="str">
        <f t="shared" si="0"/>
        <v/>
      </c>
      <c r="P26" s="83"/>
      <c r="Q26" s="901"/>
      <c r="R26" s="868" t="str">
        <f t="shared" si="18"/>
        <v/>
      </c>
      <c r="S26" s="849" t="str">
        <f t="shared" si="19"/>
        <v/>
      </c>
      <c r="T26" s="849" t="str">
        <f t="shared" si="20"/>
        <v/>
      </c>
      <c r="U26" s="849" t="str">
        <f t="shared" si="21"/>
        <v/>
      </c>
      <c r="V26" s="849" t="str">
        <f t="shared" si="22"/>
        <v/>
      </c>
      <c r="W26" s="849" t="str">
        <f t="shared" si="23"/>
        <v/>
      </c>
      <c r="X26" s="845" t="str">
        <f t="shared" si="24"/>
        <v/>
      </c>
      <c r="Y26" s="164" t="str">
        <f t="shared" si="25"/>
        <v/>
      </c>
      <c r="Z26" s="162" t="str">
        <f t="shared" si="26"/>
        <v/>
      </c>
      <c r="AA26" s="164" t="str">
        <f t="shared" si="27"/>
        <v/>
      </c>
      <c r="AB26" s="164" t="str">
        <f t="shared" si="11"/>
        <v/>
      </c>
      <c r="AC26" s="778" t="str">
        <f t="shared" si="12"/>
        <v/>
      </c>
      <c r="AD26" s="163" t="str">
        <f t="shared" si="13"/>
        <v/>
      </c>
      <c r="AE26" s="162" t="str">
        <f t="shared" si="14"/>
        <v/>
      </c>
      <c r="AF26" s="129"/>
      <c r="AG26" s="105" t="str">
        <f t="shared" si="15"/>
        <v/>
      </c>
      <c r="AH26" s="130"/>
      <c r="AI26" s="43" t="str" cm="1">
        <f t="array" ref="AI26">IF(OR(AG26="",O26=""),"",_xlfn.IFS(
ROUND(IFERROR(VALUE(TRIM(SUBSTITUTE(AG26,CHAR(160),""))),0),2)&gt;
ROUND(IFERROR(VALUE(TRIM(SUBSTITUTE(O26,CHAR(160),""))),0),2),
"KO : Le montant retenu est supérieur au montant présenté. Merci de revoir la ligne de contributions ou plafonner son montant.",
ROUND(IFERROR(VALUE(TRIM(SUBSTITUTE(O26,CHAR(160),""))),0),2)=0,
"",
ROUND(IFERROR(VALUE(TRIM(SUBSTITUTE(AG26,CHAR(160),""))),0),2)=
ROUND(IFERROR(VALUE(TRIM(SUBSTITUTE(O26,CHAR(160),""))),0),2),
"OK",
ROUND(IFERROR(VALUE(TRIM(SUBSTITUTE(AG26,CHAR(160),""))),0),2)=0,
"Attention : Montant présenté entièrement rejeté.",
ROUND(IFERROR(VALUE(TRIM(SUBSTITUTE(AG26,CHAR(160),""))),0),2)&lt;
ROUND(IFERROR(VALUE(TRIM(SUBSTITUTE(O26,CHAR(160),""))),0),2),
"Attention : Montant présenté partiellement rejeté.",
TRUE,""
))</f>
        <v/>
      </c>
      <c r="AJ26" s="869" t="str">
        <f t="shared" si="16"/>
        <v/>
      </c>
    </row>
    <row r="27" spans="1:36" s="25" customFormat="1" ht="16">
      <c r="A27" s="883">
        <v>19</v>
      </c>
      <c r="B27" s="902"/>
      <c r="C27" s="83"/>
      <c r="D27" s="83"/>
      <c r="E27" s="124"/>
      <c r="F27" s="83"/>
      <c r="G27" s="131"/>
      <c r="H27" s="83"/>
      <c r="I27" s="125"/>
      <c r="J27" s="126"/>
      <c r="K27" s="125"/>
      <c r="L27" s="125"/>
      <c r="M27" s="778" t="str">
        <f t="shared" si="17"/>
        <v/>
      </c>
      <c r="N27" s="127"/>
      <c r="O27" s="165" t="str">
        <f t="shared" si="0"/>
        <v/>
      </c>
      <c r="P27" s="83"/>
      <c r="Q27" s="901"/>
      <c r="R27" s="868" t="str">
        <f t="shared" si="18"/>
        <v/>
      </c>
      <c r="S27" s="849" t="str">
        <f t="shared" si="19"/>
        <v/>
      </c>
      <c r="T27" s="849" t="str">
        <f t="shared" si="20"/>
        <v/>
      </c>
      <c r="U27" s="849" t="str">
        <f t="shared" si="21"/>
        <v/>
      </c>
      <c r="V27" s="849" t="str">
        <f t="shared" si="22"/>
        <v/>
      </c>
      <c r="W27" s="849" t="str">
        <f t="shared" si="23"/>
        <v/>
      </c>
      <c r="X27" s="845" t="str">
        <f t="shared" si="24"/>
        <v/>
      </c>
      <c r="Y27" s="164" t="str">
        <f t="shared" si="25"/>
        <v/>
      </c>
      <c r="Z27" s="162" t="str">
        <f t="shared" si="26"/>
        <v/>
      </c>
      <c r="AA27" s="164" t="str">
        <f t="shared" si="27"/>
        <v/>
      </c>
      <c r="AB27" s="164" t="str">
        <f t="shared" si="11"/>
        <v/>
      </c>
      <c r="AC27" s="778" t="str">
        <f t="shared" si="12"/>
        <v/>
      </c>
      <c r="AD27" s="163" t="str">
        <f t="shared" si="13"/>
        <v/>
      </c>
      <c r="AE27" s="162" t="str">
        <f t="shared" si="14"/>
        <v/>
      </c>
      <c r="AF27" s="129"/>
      <c r="AG27" s="105" t="str">
        <f t="shared" si="15"/>
        <v/>
      </c>
      <c r="AH27" s="130"/>
      <c r="AI27" s="43" t="str" cm="1">
        <f t="array" ref="AI27">IF(OR(AG27="",O27=""),"",_xlfn.IFS(
ROUND(IFERROR(VALUE(TRIM(SUBSTITUTE(AG27,CHAR(160),""))),0),2)&gt;
ROUND(IFERROR(VALUE(TRIM(SUBSTITUTE(O27,CHAR(160),""))),0),2),
"KO : Le montant retenu est supérieur au montant présenté. Merci de revoir la ligne de contributions ou plafonner son montant.",
ROUND(IFERROR(VALUE(TRIM(SUBSTITUTE(O27,CHAR(160),""))),0),2)=0,
"",
ROUND(IFERROR(VALUE(TRIM(SUBSTITUTE(AG27,CHAR(160),""))),0),2)=
ROUND(IFERROR(VALUE(TRIM(SUBSTITUTE(O27,CHAR(160),""))),0),2),
"OK",
ROUND(IFERROR(VALUE(TRIM(SUBSTITUTE(AG27,CHAR(160),""))),0),2)=0,
"Attention : Montant présenté entièrement rejeté.",
ROUND(IFERROR(VALUE(TRIM(SUBSTITUTE(AG27,CHAR(160),""))),0),2)&lt;
ROUND(IFERROR(VALUE(TRIM(SUBSTITUTE(O27,CHAR(160),""))),0),2),
"Attention : Montant présenté partiellement rejeté.",
TRUE,""
))</f>
        <v/>
      </c>
      <c r="AJ27" s="869" t="str">
        <f t="shared" si="16"/>
        <v/>
      </c>
    </row>
    <row r="28" spans="1:36" s="25" customFormat="1" ht="16">
      <c r="A28" s="883">
        <v>20</v>
      </c>
      <c r="B28" s="902"/>
      <c r="C28" s="83"/>
      <c r="D28" s="83"/>
      <c r="E28" s="124"/>
      <c r="F28" s="83"/>
      <c r="G28" s="131"/>
      <c r="H28" s="83"/>
      <c r="I28" s="125"/>
      <c r="J28" s="126"/>
      <c r="K28" s="125"/>
      <c r="L28" s="125"/>
      <c r="M28" s="778" t="str">
        <f t="shared" si="17"/>
        <v/>
      </c>
      <c r="N28" s="127"/>
      <c r="O28" s="165" t="str">
        <f t="shared" si="0"/>
        <v/>
      </c>
      <c r="P28" s="83"/>
      <c r="Q28" s="901"/>
      <c r="R28" s="868" t="str">
        <f t="shared" si="18"/>
        <v/>
      </c>
      <c r="S28" s="849" t="str">
        <f t="shared" si="19"/>
        <v/>
      </c>
      <c r="T28" s="849" t="str">
        <f t="shared" si="20"/>
        <v/>
      </c>
      <c r="U28" s="849" t="str">
        <f t="shared" si="21"/>
        <v/>
      </c>
      <c r="V28" s="849" t="str">
        <f t="shared" si="22"/>
        <v/>
      </c>
      <c r="W28" s="849" t="str">
        <f t="shared" si="23"/>
        <v/>
      </c>
      <c r="X28" s="845" t="str">
        <f t="shared" si="24"/>
        <v/>
      </c>
      <c r="Y28" s="164" t="str">
        <f t="shared" si="25"/>
        <v/>
      </c>
      <c r="Z28" s="162" t="str">
        <f t="shared" si="26"/>
        <v/>
      </c>
      <c r="AA28" s="164" t="str">
        <f t="shared" si="27"/>
        <v/>
      </c>
      <c r="AB28" s="164" t="str">
        <f t="shared" si="11"/>
        <v/>
      </c>
      <c r="AC28" s="778" t="str">
        <f t="shared" si="12"/>
        <v/>
      </c>
      <c r="AD28" s="163" t="str">
        <f t="shared" si="13"/>
        <v/>
      </c>
      <c r="AE28" s="162" t="str">
        <f t="shared" si="14"/>
        <v/>
      </c>
      <c r="AF28" s="129"/>
      <c r="AG28" s="105" t="str">
        <f t="shared" si="15"/>
        <v/>
      </c>
      <c r="AH28" s="130"/>
      <c r="AI28" s="43" t="str" cm="1">
        <f t="array" ref="AI28">IF(OR(AG28="",O28=""),"",_xlfn.IFS(
ROUND(IFERROR(VALUE(TRIM(SUBSTITUTE(AG28,CHAR(160),""))),0),2)&gt;
ROUND(IFERROR(VALUE(TRIM(SUBSTITUTE(O28,CHAR(160),""))),0),2),
"KO : Le montant retenu est supérieur au montant présenté. Merci de revoir la ligne de contributions ou plafonner son montant.",
ROUND(IFERROR(VALUE(TRIM(SUBSTITUTE(O28,CHAR(160),""))),0),2)=0,
"",
ROUND(IFERROR(VALUE(TRIM(SUBSTITUTE(AG28,CHAR(160),""))),0),2)=
ROUND(IFERROR(VALUE(TRIM(SUBSTITUTE(O28,CHAR(160),""))),0),2),
"OK",
ROUND(IFERROR(VALUE(TRIM(SUBSTITUTE(AG28,CHAR(160),""))),0),2)=0,
"Attention : Montant présenté entièrement rejeté.",
ROUND(IFERROR(VALUE(TRIM(SUBSTITUTE(AG28,CHAR(160),""))),0),2)&lt;
ROUND(IFERROR(VALUE(TRIM(SUBSTITUTE(O28,CHAR(160),""))),0),2),
"Attention : Montant présenté partiellement rejeté.",
TRUE,""
))</f>
        <v/>
      </c>
      <c r="AJ28" s="869" t="str">
        <f t="shared" si="16"/>
        <v/>
      </c>
    </row>
    <row r="29" spans="1:36" s="25" customFormat="1" ht="16">
      <c r="A29" s="883">
        <v>21</v>
      </c>
      <c r="B29" s="902"/>
      <c r="C29" s="83"/>
      <c r="D29" s="83"/>
      <c r="E29" s="124"/>
      <c r="F29" s="83"/>
      <c r="G29" s="131"/>
      <c r="H29" s="83"/>
      <c r="I29" s="125"/>
      <c r="J29" s="126"/>
      <c r="K29" s="125"/>
      <c r="L29" s="125"/>
      <c r="M29" s="778" t="str">
        <f t="shared" si="17"/>
        <v/>
      </c>
      <c r="N29" s="127"/>
      <c r="O29" s="165" t="str">
        <f t="shared" si="0"/>
        <v/>
      </c>
      <c r="P29" s="83"/>
      <c r="Q29" s="901"/>
      <c r="R29" s="868" t="str">
        <f t="shared" si="18"/>
        <v/>
      </c>
      <c r="S29" s="849" t="str">
        <f t="shared" si="19"/>
        <v/>
      </c>
      <c r="T29" s="849" t="str">
        <f t="shared" si="20"/>
        <v/>
      </c>
      <c r="U29" s="849" t="str">
        <f t="shared" si="21"/>
        <v/>
      </c>
      <c r="V29" s="849" t="str">
        <f t="shared" si="22"/>
        <v/>
      </c>
      <c r="W29" s="849" t="str">
        <f t="shared" si="23"/>
        <v/>
      </c>
      <c r="X29" s="845" t="str">
        <f t="shared" si="24"/>
        <v/>
      </c>
      <c r="Y29" s="164" t="str">
        <f t="shared" si="25"/>
        <v/>
      </c>
      <c r="Z29" s="162" t="str">
        <f t="shared" si="26"/>
        <v/>
      </c>
      <c r="AA29" s="164" t="str">
        <f t="shared" si="27"/>
        <v/>
      </c>
      <c r="AB29" s="164" t="str">
        <f t="shared" si="11"/>
        <v/>
      </c>
      <c r="AC29" s="778" t="str">
        <f t="shared" si="12"/>
        <v/>
      </c>
      <c r="AD29" s="163" t="str">
        <f t="shared" si="13"/>
        <v/>
      </c>
      <c r="AE29" s="162" t="str">
        <f t="shared" si="14"/>
        <v/>
      </c>
      <c r="AF29" s="129"/>
      <c r="AG29" s="105" t="str">
        <f t="shared" si="15"/>
        <v/>
      </c>
      <c r="AH29" s="130"/>
      <c r="AI29" s="43" t="str" cm="1">
        <f t="array" ref="AI29">IF(OR(AG29="",O29=""),"",_xlfn.IFS(
ROUND(IFERROR(VALUE(TRIM(SUBSTITUTE(AG29,CHAR(160),""))),0),2)&gt;
ROUND(IFERROR(VALUE(TRIM(SUBSTITUTE(O29,CHAR(160),""))),0),2),
"KO : Le montant retenu est supérieur au montant présenté. Merci de revoir la ligne de contributions ou plafonner son montant.",
ROUND(IFERROR(VALUE(TRIM(SUBSTITUTE(O29,CHAR(160),""))),0),2)=0,
"",
ROUND(IFERROR(VALUE(TRIM(SUBSTITUTE(AG29,CHAR(160),""))),0),2)=
ROUND(IFERROR(VALUE(TRIM(SUBSTITUTE(O29,CHAR(160),""))),0),2),
"OK",
ROUND(IFERROR(VALUE(TRIM(SUBSTITUTE(AG29,CHAR(160),""))),0),2)=0,
"Attention : Montant présenté entièrement rejeté.",
ROUND(IFERROR(VALUE(TRIM(SUBSTITUTE(AG29,CHAR(160),""))),0),2)&lt;
ROUND(IFERROR(VALUE(TRIM(SUBSTITUTE(O29,CHAR(160),""))),0),2),
"Attention : Montant présenté partiellement rejeté.",
TRUE,""
))</f>
        <v/>
      </c>
      <c r="AJ29" s="869" t="str">
        <f t="shared" si="16"/>
        <v/>
      </c>
    </row>
    <row r="30" spans="1:36" s="25" customFormat="1" ht="16">
      <c r="A30" s="883">
        <v>22</v>
      </c>
      <c r="B30" s="902"/>
      <c r="C30" s="83"/>
      <c r="D30" s="83"/>
      <c r="E30" s="124"/>
      <c r="F30" s="83"/>
      <c r="G30" s="131"/>
      <c r="H30" s="83"/>
      <c r="I30" s="125"/>
      <c r="J30" s="126"/>
      <c r="K30" s="125"/>
      <c r="L30" s="125"/>
      <c r="M30" s="778" t="str">
        <f t="shared" si="17"/>
        <v/>
      </c>
      <c r="N30" s="127"/>
      <c r="O30" s="165" t="str">
        <f t="shared" si="0"/>
        <v/>
      </c>
      <c r="P30" s="83"/>
      <c r="Q30" s="901"/>
      <c r="R30" s="868" t="str">
        <f t="shared" si="18"/>
        <v/>
      </c>
      <c r="S30" s="849" t="str">
        <f t="shared" si="19"/>
        <v/>
      </c>
      <c r="T30" s="849" t="str">
        <f t="shared" si="20"/>
        <v/>
      </c>
      <c r="U30" s="849" t="str">
        <f t="shared" si="21"/>
        <v/>
      </c>
      <c r="V30" s="849" t="str">
        <f t="shared" si="22"/>
        <v/>
      </c>
      <c r="W30" s="849" t="str">
        <f t="shared" si="23"/>
        <v/>
      </c>
      <c r="X30" s="845" t="str">
        <f t="shared" si="24"/>
        <v/>
      </c>
      <c r="Y30" s="164" t="str">
        <f t="shared" si="25"/>
        <v/>
      </c>
      <c r="Z30" s="162" t="str">
        <f t="shared" si="26"/>
        <v/>
      </c>
      <c r="AA30" s="164" t="str">
        <f t="shared" si="27"/>
        <v/>
      </c>
      <c r="AB30" s="164" t="str">
        <f t="shared" si="11"/>
        <v/>
      </c>
      <c r="AC30" s="778" t="str">
        <f t="shared" si="12"/>
        <v/>
      </c>
      <c r="AD30" s="163" t="str">
        <f t="shared" si="13"/>
        <v/>
      </c>
      <c r="AE30" s="162" t="str">
        <f t="shared" si="14"/>
        <v/>
      </c>
      <c r="AF30" s="129"/>
      <c r="AG30" s="105" t="str">
        <f t="shared" si="15"/>
        <v/>
      </c>
      <c r="AH30" s="130"/>
      <c r="AI30" s="43" t="str" cm="1">
        <f t="array" ref="AI30">IF(OR(AG30="",O30=""),"",_xlfn.IFS(
ROUND(IFERROR(VALUE(TRIM(SUBSTITUTE(AG30,CHAR(160),""))),0),2)&gt;
ROUND(IFERROR(VALUE(TRIM(SUBSTITUTE(O30,CHAR(160),""))),0),2),
"KO : Le montant retenu est supérieur au montant présenté. Merci de revoir la ligne de contributions ou plafonner son montant.",
ROUND(IFERROR(VALUE(TRIM(SUBSTITUTE(O30,CHAR(160),""))),0),2)=0,
"",
ROUND(IFERROR(VALUE(TRIM(SUBSTITUTE(AG30,CHAR(160),""))),0),2)=
ROUND(IFERROR(VALUE(TRIM(SUBSTITUTE(O30,CHAR(160),""))),0),2),
"OK",
ROUND(IFERROR(VALUE(TRIM(SUBSTITUTE(AG30,CHAR(160),""))),0),2)=0,
"Attention : Montant présenté entièrement rejeté.",
ROUND(IFERROR(VALUE(TRIM(SUBSTITUTE(AG30,CHAR(160),""))),0),2)&lt;
ROUND(IFERROR(VALUE(TRIM(SUBSTITUTE(O30,CHAR(160),""))),0),2),
"Attention : Montant présenté partiellement rejeté.",
TRUE,""
))</f>
        <v/>
      </c>
      <c r="AJ30" s="869" t="str">
        <f t="shared" si="16"/>
        <v/>
      </c>
    </row>
    <row r="31" spans="1:36" s="25" customFormat="1" ht="16">
      <c r="A31" s="883">
        <v>23</v>
      </c>
      <c r="B31" s="902"/>
      <c r="C31" s="83"/>
      <c r="D31" s="83"/>
      <c r="E31" s="124"/>
      <c r="F31" s="83"/>
      <c r="G31" s="131"/>
      <c r="H31" s="83"/>
      <c r="I31" s="125"/>
      <c r="J31" s="126"/>
      <c r="K31" s="125"/>
      <c r="L31" s="125"/>
      <c r="M31" s="778" t="str">
        <f t="shared" si="17"/>
        <v/>
      </c>
      <c r="N31" s="127"/>
      <c r="O31" s="165" t="str">
        <f t="shared" si="0"/>
        <v/>
      </c>
      <c r="P31" s="83"/>
      <c r="Q31" s="901"/>
      <c r="R31" s="868" t="str">
        <f t="shared" si="18"/>
        <v/>
      </c>
      <c r="S31" s="849" t="str">
        <f t="shared" si="19"/>
        <v/>
      </c>
      <c r="T31" s="849" t="str">
        <f t="shared" si="20"/>
        <v/>
      </c>
      <c r="U31" s="849" t="str">
        <f t="shared" si="21"/>
        <v/>
      </c>
      <c r="V31" s="849" t="str">
        <f t="shared" si="22"/>
        <v/>
      </c>
      <c r="W31" s="849" t="str">
        <f t="shared" si="23"/>
        <v/>
      </c>
      <c r="X31" s="845" t="str">
        <f t="shared" si="24"/>
        <v/>
      </c>
      <c r="Y31" s="164" t="str">
        <f t="shared" si="25"/>
        <v/>
      </c>
      <c r="Z31" s="162" t="str">
        <f t="shared" si="26"/>
        <v/>
      </c>
      <c r="AA31" s="164" t="str">
        <f t="shared" si="27"/>
        <v/>
      </c>
      <c r="AB31" s="164" t="str">
        <f t="shared" si="11"/>
        <v/>
      </c>
      <c r="AC31" s="778" t="str">
        <f t="shared" si="12"/>
        <v/>
      </c>
      <c r="AD31" s="163" t="str">
        <f t="shared" si="13"/>
        <v/>
      </c>
      <c r="AE31" s="162" t="str">
        <f t="shared" si="14"/>
        <v/>
      </c>
      <c r="AF31" s="129"/>
      <c r="AG31" s="105" t="str">
        <f t="shared" si="15"/>
        <v/>
      </c>
      <c r="AH31" s="130"/>
      <c r="AI31" s="43" t="str" cm="1">
        <f t="array" ref="AI31">IF(OR(AG31="",O31=""),"",_xlfn.IFS(
ROUND(IFERROR(VALUE(TRIM(SUBSTITUTE(AG31,CHAR(160),""))),0),2)&gt;
ROUND(IFERROR(VALUE(TRIM(SUBSTITUTE(O31,CHAR(160),""))),0),2),
"KO : Le montant retenu est supérieur au montant présenté. Merci de revoir la ligne de contributions ou plafonner son montant.",
ROUND(IFERROR(VALUE(TRIM(SUBSTITUTE(O31,CHAR(160),""))),0),2)=0,
"",
ROUND(IFERROR(VALUE(TRIM(SUBSTITUTE(AG31,CHAR(160),""))),0),2)=
ROUND(IFERROR(VALUE(TRIM(SUBSTITUTE(O31,CHAR(160),""))),0),2),
"OK",
ROUND(IFERROR(VALUE(TRIM(SUBSTITUTE(AG31,CHAR(160),""))),0),2)=0,
"Attention : Montant présenté entièrement rejeté.",
ROUND(IFERROR(VALUE(TRIM(SUBSTITUTE(AG31,CHAR(160),""))),0),2)&lt;
ROUND(IFERROR(VALUE(TRIM(SUBSTITUTE(O31,CHAR(160),""))),0),2),
"Attention : Montant présenté partiellement rejeté.",
TRUE,""
))</f>
        <v/>
      </c>
      <c r="AJ31" s="869" t="str">
        <f t="shared" si="16"/>
        <v/>
      </c>
    </row>
    <row r="32" spans="1:36" s="25" customFormat="1" ht="16">
      <c r="A32" s="883">
        <v>24</v>
      </c>
      <c r="B32" s="902"/>
      <c r="C32" s="83"/>
      <c r="D32" s="83"/>
      <c r="E32" s="124"/>
      <c r="F32" s="83"/>
      <c r="G32" s="131"/>
      <c r="H32" s="83"/>
      <c r="I32" s="125"/>
      <c r="J32" s="126"/>
      <c r="K32" s="125"/>
      <c r="L32" s="125"/>
      <c r="M32" s="778" t="str">
        <f t="shared" si="17"/>
        <v/>
      </c>
      <c r="N32" s="127"/>
      <c r="O32" s="165" t="str">
        <f t="shared" si="0"/>
        <v/>
      </c>
      <c r="P32" s="83"/>
      <c r="Q32" s="901"/>
      <c r="R32" s="868" t="str">
        <f t="shared" si="18"/>
        <v/>
      </c>
      <c r="S32" s="849" t="str">
        <f t="shared" si="19"/>
        <v/>
      </c>
      <c r="T32" s="849" t="str">
        <f t="shared" si="20"/>
        <v/>
      </c>
      <c r="U32" s="849" t="str">
        <f t="shared" si="21"/>
        <v/>
      </c>
      <c r="V32" s="849" t="str">
        <f t="shared" si="22"/>
        <v/>
      </c>
      <c r="W32" s="849" t="str">
        <f t="shared" si="23"/>
        <v/>
      </c>
      <c r="X32" s="845" t="str">
        <f t="shared" si="24"/>
        <v/>
      </c>
      <c r="Y32" s="164" t="str">
        <f t="shared" si="25"/>
        <v/>
      </c>
      <c r="Z32" s="162" t="str">
        <f t="shared" si="26"/>
        <v/>
      </c>
      <c r="AA32" s="164" t="str">
        <f t="shared" si="27"/>
        <v/>
      </c>
      <c r="AB32" s="164" t="str">
        <f t="shared" si="11"/>
        <v/>
      </c>
      <c r="AC32" s="778" t="str">
        <f t="shared" si="12"/>
        <v/>
      </c>
      <c r="AD32" s="163" t="str">
        <f t="shared" si="13"/>
        <v/>
      </c>
      <c r="AE32" s="162" t="str">
        <f t="shared" si="14"/>
        <v/>
      </c>
      <c r="AF32" s="129"/>
      <c r="AG32" s="105" t="str">
        <f t="shared" si="15"/>
        <v/>
      </c>
      <c r="AH32" s="130"/>
      <c r="AI32" s="43" t="str" cm="1">
        <f t="array" ref="AI32">IF(OR(AG32="",O32=""),"",_xlfn.IFS(
ROUND(IFERROR(VALUE(TRIM(SUBSTITUTE(AG32,CHAR(160),""))),0),2)&gt;
ROUND(IFERROR(VALUE(TRIM(SUBSTITUTE(O32,CHAR(160),""))),0),2),
"KO : Le montant retenu est supérieur au montant présenté. Merci de revoir la ligne de contributions ou plafonner son montant.",
ROUND(IFERROR(VALUE(TRIM(SUBSTITUTE(O32,CHAR(160),""))),0),2)=0,
"",
ROUND(IFERROR(VALUE(TRIM(SUBSTITUTE(AG32,CHAR(160),""))),0),2)=
ROUND(IFERROR(VALUE(TRIM(SUBSTITUTE(O32,CHAR(160),""))),0),2),
"OK",
ROUND(IFERROR(VALUE(TRIM(SUBSTITUTE(AG32,CHAR(160),""))),0),2)=0,
"Attention : Montant présenté entièrement rejeté.",
ROUND(IFERROR(VALUE(TRIM(SUBSTITUTE(AG32,CHAR(160),""))),0),2)&lt;
ROUND(IFERROR(VALUE(TRIM(SUBSTITUTE(O32,CHAR(160),""))),0),2),
"Attention : Montant présenté partiellement rejeté.",
TRUE,""
))</f>
        <v/>
      </c>
      <c r="AJ32" s="869" t="str">
        <f t="shared" si="16"/>
        <v/>
      </c>
    </row>
    <row r="33" spans="1:36" s="25" customFormat="1" ht="16">
      <c r="A33" s="883">
        <v>25</v>
      </c>
      <c r="B33" s="902"/>
      <c r="C33" s="83"/>
      <c r="D33" s="83"/>
      <c r="E33" s="124"/>
      <c r="F33" s="83"/>
      <c r="G33" s="131"/>
      <c r="H33" s="83"/>
      <c r="I33" s="125"/>
      <c r="J33" s="126"/>
      <c r="K33" s="125"/>
      <c r="L33" s="125"/>
      <c r="M33" s="778" t="str">
        <f t="shared" si="17"/>
        <v/>
      </c>
      <c r="N33" s="127"/>
      <c r="O33" s="165" t="str">
        <f t="shared" si="0"/>
        <v/>
      </c>
      <c r="P33" s="83"/>
      <c r="Q33" s="901"/>
      <c r="R33" s="868" t="str">
        <f t="shared" si="18"/>
        <v/>
      </c>
      <c r="S33" s="849" t="str">
        <f t="shared" si="19"/>
        <v/>
      </c>
      <c r="T33" s="849" t="str">
        <f t="shared" si="20"/>
        <v/>
      </c>
      <c r="U33" s="849" t="str">
        <f t="shared" si="21"/>
        <v/>
      </c>
      <c r="V33" s="849" t="str">
        <f t="shared" si="22"/>
        <v/>
      </c>
      <c r="W33" s="849" t="str">
        <f t="shared" si="23"/>
        <v/>
      </c>
      <c r="X33" s="845" t="str">
        <f t="shared" si="24"/>
        <v/>
      </c>
      <c r="Y33" s="164" t="str">
        <f t="shared" si="25"/>
        <v/>
      </c>
      <c r="Z33" s="162" t="str">
        <f t="shared" si="26"/>
        <v/>
      </c>
      <c r="AA33" s="164" t="str">
        <f t="shared" si="27"/>
        <v/>
      </c>
      <c r="AB33" s="164" t="str">
        <f t="shared" si="11"/>
        <v/>
      </c>
      <c r="AC33" s="778" t="str">
        <f t="shared" si="12"/>
        <v/>
      </c>
      <c r="AD33" s="163" t="str">
        <f t="shared" si="13"/>
        <v/>
      </c>
      <c r="AE33" s="162" t="str">
        <f t="shared" si="14"/>
        <v/>
      </c>
      <c r="AF33" s="129"/>
      <c r="AG33" s="105" t="str">
        <f t="shared" si="15"/>
        <v/>
      </c>
      <c r="AH33" s="130"/>
      <c r="AI33" s="43" t="str" cm="1">
        <f t="array" ref="AI33">IF(OR(AG33="",O33=""),"",_xlfn.IFS(
ROUND(IFERROR(VALUE(TRIM(SUBSTITUTE(AG33,CHAR(160),""))),0),2)&gt;
ROUND(IFERROR(VALUE(TRIM(SUBSTITUTE(O33,CHAR(160),""))),0),2),
"KO : Le montant retenu est supérieur au montant présenté. Merci de revoir la ligne de contributions ou plafonner son montant.",
ROUND(IFERROR(VALUE(TRIM(SUBSTITUTE(O33,CHAR(160),""))),0),2)=0,
"",
ROUND(IFERROR(VALUE(TRIM(SUBSTITUTE(AG33,CHAR(160),""))),0),2)=
ROUND(IFERROR(VALUE(TRIM(SUBSTITUTE(O33,CHAR(160),""))),0),2),
"OK",
ROUND(IFERROR(VALUE(TRIM(SUBSTITUTE(AG33,CHAR(160),""))),0),2)=0,
"Attention : Montant présenté entièrement rejeté.",
ROUND(IFERROR(VALUE(TRIM(SUBSTITUTE(AG33,CHAR(160),""))),0),2)&lt;
ROUND(IFERROR(VALUE(TRIM(SUBSTITUTE(O33,CHAR(160),""))),0),2),
"Attention : Montant présenté partiellement rejeté.",
TRUE,""
))</f>
        <v/>
      </c>
      <c r="AJ33" s="869" t="str">
        <f t="shared" si="16"/>
        <v/>
      </c>
    </row>
    <row r="34" spans="1:36" s="25" customFormat="1" ht="16">
      <c r="A34" s="883">
        <v>26</v>
      </c>
      <c r="B34" s="902"/>
      <c r="C34" s="83"/>
      <c r="D34" s="83"/>
      <c r="E34" s="124"/>
      <c r="F34" s="83"/>
      <c r="G34" s="131"/>
      <c r="H34" s="83"/>
      <c r="I34" s="125"/>
      <c r="J34" s="126"/>
      <c r="K34" s="125"/>
      <c r="L34" s="125"/>
      <c r="M34" s="778" t="str">
        <f t="shared" si="17"/>
        <v/>
      </c>
      <c r="N34" s="127"/>
      <c r="O34" s="165" t="str">
        <f t="shared" si="0"/>
        <v/>
      </c>
      <c r="P34" s="83"/>
      <c r="Q34" s="901"/>
      <c r="R34" s="868" t="str">
        <f t="shared" si="18"/>
        <v/>
      </c>
      <c r="S34" s="849" t="str">
        <f t="shared" si="19"/>
        <v/>
      </c>
      <c r="T34" s="849" t="str">
        <f t="shared" si="20"/>
        <v/>
      </c>
      <c r="U34" s="849" t="str">
        <f t="shared" si="21"/>
        <v/>
      </c>
      <c r="V34" s="849" t="str">
        <f t="shared" si="22"/>
        <v/>
      </c>
      <c r="W34" s="849" t="str">
        <f t="shared" si="23"/>
        <v/>
      </c>
      <c r="X34" s="845" t="str">
        <f t="shared" si="24"/>
        <v/>
      </c>
      <c r="Y34" s="164" t="str">
        <f t="shared" si="25"/>
        <v/>
      </c>
      <c r="Z34" s="162" t="str">
        <f t="shared" si="26"/>
        <v/>
      </c>
      <c r="AA34" s="164" t="str">
        <f t="shared" si="27"/>
        <v/>
      </c>
      <c r="AB34" s="164" t="str">
        <f t="shared" si="11"/>
        <v/>
      </c>
      <c r="AC34" s="778" t="str">
        <f t="shared" si="12"/>
        <v/>
      </c>
      <c r="AD34" s="163" t="str">
        <f t="shared" si="13"/>
        <v/>
      </c>
      <c r="AE34" s="162" t="str">
        <f t="shared" si="14"/>
        <v/>
      </c>
      <c r="AF34" s="129"/>
      <c r="AG34" s="105" t="str">
        <f t="shared" si="15"/>
        <v/>
      </c>
      <c r="AH34" s="130"/>
      <c r="AI34" s="43" t="str" cm="1">
        <f t="array" ref="AI34">IF(OR(AG34="",O34=""),"",_xlfn.IFS(
ROUND(IFERROR(VALUE(TRIM(SUBSTITUTE(AG34,CHAR(160),""))),0),2)&gt;
ROUND(IFERROR(VALUE(TRIM(SUBSTITUTE(O34,CHAR(160),""))),0),2),
"KO : Le montant retenu est supérieur au montant présenté. Merci de revoir la ligne de contributions ou plafonner son montant.",
ROUND(IFERROR(VALUE(TRIM(SUBSTITUTE(O34,CHAR(160),""))),0),2)=0,
"",
ROUND(IFERROR(VALUE(TRIM(SUBSTITUTE(AG34,CHAR(160),""))),0),2)=
ROUND(IFERROR(VALUE(TRIM(SUBSTITUTE(O34,CHAR(160),""))),0),2),
"OK",
ROUND(IFERROR(VALUE(TRIM(SUBSTITUTE(AG34,CHAR(160),""))),0),2)=0,
"Attention : Montant présenté entièrement rejeté.",
ROUND(IFERROR(VALUE(TRIM(SUBSTITUTE(AG34,CHAR(160),""))),0),2)&lt;
ROUND(IFERROR(VALUE(TRIM(SUBSTITUTE(O34,CHAR(160),""))),0),2),
"Attention : Montant présenté partiellement rejeté.",
TRUE,""
))</f>
        <v/>
      </c>
      <c r="AJ34" s="869" t="str">
        <f t="shared" si="16"/>
        <v/>
      </c>
    </row>
    <row r="35" spans="1:36" s="25" customFormat="1" ht="16">
      <c r="A35" s="883">
        <v>27</v>
      </c>
      <c r="B35" s="902"/>
      <c r="C35" s="83"/>
      <c r="D35" s="83"/>
      <c r="E35" s="124"/>
      <c r="F35" s="83"/>
      <c r="G35" s="131"/>
      <c r="H35" s="83"/>
      <c r="I35" s="125"/>
      <c r="J35" s="126"/>
      <c r="K35" s="125"/>
      <c r="L35" s="125"/>
      <c r="M35" s="778" t="str">
        <f t="shared" si="17"/>
        <v/>
      </c>
      <c r="N35" s="127"/>
      <c r="O35" s="165" t="str">
        <f t="shared" si="0"/>
        <v/>
      </c>
      <c r="P35" s="83"/>
      <c r="Q35" s="901"/>
      <c r="R35" s="868" t="str">
        <f t="shared" si="18"/>
        <v/>
      </c>
      <c r="S35" s="849" t="str">
        <f t="shared" si="19"/>
        <v/>
      </c>
      <c r="T35" s="849" t="str">
        <f t="shared" si="20"/>
        <v/>
      </c>
      <c r="U35" s="849" t="str">
        <f t="shared" si="21"/>
        <v/>
      </c>
      <c r="V35" s="849" t="str">
        <f t="shared" si="22"/>
        <v/>
      </c>
      <c r="W35" s="849" t="str">
        <f t="shared" si="23"/>
        <v/>
      </c>
      <c r="X35" s="845" t="str">
        <f t="shared" si="24"/>
        <v/>
      </c>
      <c r="Y35" s="164" t="str">
        <f t="shared" si="25"/>
        <v/>
      </c>
      <c r="Z35" s="162" t="str">
        <f t="shared" si="26"/>
        <v/>
      </c>
      <c r="AA35" s="164" t="str">
        <f t="shared" si="27"/>
        <v/>
      </c>
      <c r="AB35" s="164" t="str">
        <f t="shared" si="11"/>
        <v/>
      </c>
      <c r="AC35" s="778" t="str">
        <f t="shared" si="12"/>
        <v/>
      </c>
      <c r="AD35" s="163" t="str">
        <f t="shared" si="13"/>
        <v/>
      </c>
      <c r="AE35" s="162" t="str">
        <f t="shared" si="14"/>
        <v/>
      </c>
      <c r="AF35" s="129"/>
      <c r="AG35" s="105" t="str">
        <f t="shared" si="15"/>
        <v/>
      </c>
      <c r="AH35" s="130"/>
      <c r="AI35" s="43" t="str" cm="1">
        <f t="array" ref="AI35">IF(OR(AG35="",O35=""),"",_xlfn.IFS(
ROUND(IFERROR(VALUE(TRIM(SUBSTITUTE(AG35,CHAR(160),""))),0),2)&gt;
ROUND(IFERROR(VALUE(TRIM(SUBSTITUTE(O35,CHAR(160),""))),0),2),
"KO : Le montant retenu est supérieur au montant présenté. Merci de revoir la ligne de contributions ou plafonner son montant.",
ROUND(IFERROR(VALUE(TRIM(SUBSTITUTE(O35,CHAR(160),""))),0),2)=0,
"",
ROUND(IFERROR(VALUE(TRIM(SUBSTITUTE(AG35,CHAR(160),""))),0),2)=
ROUND(IFERROR(VALUE(TRIM(SUBSTITUTE(O35,CHAR(160),""))),0),2),
"OK",
ROUND(IFERROR(VALUE(TRIM(SUBSTITUTE(AG35,CHAR(160),""))),0),2)=0,
"Attention : Montant présenté entièrement rejeté.",
ROUND(IFERROR(VALUE(TRIM(SUBSTITUTE(AG35,CHAR(160),""))),0),2)&lt;
ROUND(IFERROR(VALUE(TRIM(SUBSTITUTE(O35,CHAR(160),""))),0),2),
"Attention : Montant présenté partiellement rejeté.",
TRUE,""
))</f>
        <v/>
      </c>
      <c r="AJ35" s="869" t="str">
        <f t="shared" si="16"/>
        <v/>
      </c>
    </row>
    <row r="36" spans="1:36" s="25" customFormat="1" ht="16">
      <c r="A36" s="883">
        <v>28</v>
      </c>
      <c r="B36" s="902"/>
      <c r="C36" s="83"/>
      <c r="D36" s="83"/>
      <c r="E36" s="124"/>
      <c r="F36" s="83"/>
      <c r="G36" s="131"/>
      <c r="H36" s="83"/>
      <c r="I36" s="125"/>
      <c r="J36" s="126"/>
      <c r="K36" s="125"/>
      <c r="L36" s="125"/>
      <c r="M36" s="778" t="str">
        <f t="shared" si="17"/>
        <v/>
      </c>
      <c r="N36" s="127"/>
      <c r="O36" s="165" t="str">
        <f t="shared" si="0"/>
        <v/>
      </c>
      <c r="P36" s="83"/>
      <c r="Q36" s="901"/>
      <c r="R36" s="868" t="str">
        <f t="shared" si="18"/>
        <v/>
      </c>
      <c r="S36" s="849" t="str">
        <f t="shared" si="19"/>
        <v/>
      </c>
      <c r="T36" s="849" t="str">
        <f t="shared" si="20"/>
        <v/>
      </c>
      <c r="U36" s="849" t="str">
        <f t="shared" si="21"/>
        <v/>
      </c>
      <c r="V36" s="849" t="str">
        <f t="shared" si="22"/>
        <v/>
      </c>
      <c r="W36" s="849" t="str">
        <f t="shared" si="23"/>
        <v/>
      </c>
      <c r="X36" s="845" t="str">
        <f t="shared" si="24"/>
        <v/>
      </c>
      <c r="Y36" s="164" t="str">
        <f t="shared" si="25"/>
        <v/>
      </c>
      <c r="Z36" s="162" t="str">
        <f t="shared" si="26"/>
        <v/>
      </c>
      <c r="AA36" s="164" t="str">
        <f t="shared" si="27"/>
        <v/>
      </c>
      <c r="AB36" s="164" t="str">
        <f t="shared" si="11"/>
        <v/>
      </c>
      <c r="AC36" s="778" t="str">
        <f t="shared" si="12"/>
        <v/>
      </c>
      <c r="AD36" s="163" t="str">
        <f t="shared" si="13"/>
        <v/>
      </c>
      <c r="AE36" s="162" t="str">
        <f t="shared" si="14"/>
        <v/>
      </c>
      <c r="AF36" s="129"/>
      <c r="AG36" s="105" t="str">
        <f t="shared" si="15"/>
        <v/>
      </c>
      <c r="AH36" s="130"/>
      <c r="AI36" s="43" t="str" cm="1">
        <f t="array" ref="AI36">IF(OR(AG36="",O36=""),"",_xlfn.IFS(
ROUND(IFERROR(VALUE(TRIM(SUBSTITUTE(AG36,CHAR(160),""))),0),2)&gt;
ROUND(IFERROR(VALUE(TRIM(SUBSTITUTE(O36,CHAR(160),""))),0),2),
"KO : Le montant retenu est supérieur au montant présenté. Merci de revoir la ligne de contributions ou plafonner son montant.",
ROUND(IFERROR(VALUE(TRIM(SUBSTITUTE(O36,CHAR(160),""))),0),2)=0,
"",
ROUND(IFERROR(VALUE(TRIM(SUBSTITUTE(AG36,CHAR(160),""))),0),2)=
ROUND(IFERROR(VALUE(TRIM(SUBSTITUTE(O36,CHAR(160),""))),0),2),
"OK",
ROUND(IFERROR(VALUE(TRIM(SUBSTITUTE(AG36,CHAR(160),""))),0),2)=0,
"Attention : Montant présenté entièrement rejeté.",
ROUND(IFERROR(VALUE(TRIM(SUBSTITUTE(AG36,CHAR(160),""))),0),2)&lt;
ROUND(IFERROR(VALUE(TRIM(SUBSTITUTE(O36,CHAR(160),""))),0),2),
"Attention : Montant présenté partiellement rejeté.",
TRUE,""
))</f>
        <v/>
      </c>
      <c r="AJ36" s="869" t="str">
        <f t="shared" si="16"/>
        <v/>
      </c>
    </row>
    <row r="37" spans="1:36" s="25" customFormat="1" ht="16">
      <c r="A37" s="883">
        <v>29</v>
      </c>
      <c r="B37" s="902"/>
      <c r="C37" s="83"/>
      <c r="D37" s="83"/>
      <c r="E37" s="124"/>
      <c r="F37" s="83"/>
      <c r="G37" s="131"/>
      <c r="H37" s="83"/>
      <c r="I37" s="125"/>
      <c r="J37" s="126"/>
      <c r="K37" s="125"/>
      <c r="L37" s="125"/>
      <c r="M37" s="778" t="str">
        <f t="shared" si="17"/>
        <v/>
      </c>
      <c r="N37" s="127"/>
      <c r="O37" s="165" t="str">
        <f t="shared" si="0"/>
        <v/>
      </c>
      <c r="P37" s="83"/>
      <c r="Q37" s="901"/>
      <c r="R37" s="868" t="str">
        <f t="shared" si="18"/>
        <v/>
      </c>
      <c r="S37" s="849" t="str">
        <f t="shared" si="19"/>
        <v/>
      </c>
      <c r="T37" s="849" t="str">
        <f t="shared" si="20"/>
        <v/>
      </c>
      <c r="U37" s="849" t="str">
        <f t="shared" si="21"/>
        <v/>
      </c>
      <c r="V37" s="849" t="str">
        <f t="shared" si="22"/>
        <v/>
      </c>
      <c r="W37" s="849" t="str">
        <f t="shared" si="23"/>
        <v/>
      </c>
      <c r="X37" s="845" t="str">
        <f t="shared" si="24"/>
        <v/>
      </c>
      <c r="Y37" s="164" t="str">
        <f t="shared" si="25"/>
        <v/>
      </c>
      <c r="Z37" s="162" t="str">
        <f t="shared" si="26"/>
        <v/>
      </c>
      <c r="AA37" s="164" t="str">
        <f t="shared" si="27"/>
        <v/>
      </c>
      <c r="AB37" s="164" t="str">
        <f t="shared" si="11"/>
        <v/>
      </c>
      <c r="AC37" s="778" t="str">
        <f t="shared" si="12"/>
        <v/>
      </c>
      <c r="AD37" s="163" t="str">
        <f t="shared" si="13"/>
        <v/>
      </c>
      <c r="AE37" s="162" t="str">
        <f t="shared" si="14"/>
        <v/>
      </c>
      <c r="AF37" s="129"/>
      <c r="AG37" s="105" t="str">
        <f t="shared" si="15"/>
        <v/>
      </c>
      <c r="AH37" s="130"/>
      <c r="AI37" s="43" t="str" cm="1">
        <f t="array" ref="AI37">IF(OR(AG37="",O37=""),"",_xlfn.IFS(
ROUND(IFERROR(VALUE(TRIM(SUBSTITUTE(AG37,CHAR(160),""))),0),2)&gt;
ROUND(IFERROR(VALUE(TRIM(SUBSTITUTE(O37,CHAR(160),""))),0),2),
"KO : Le montant retenu est supérieur au montant présenté. Merci de revoir la ligne de contributions ou plafonner son montant.",
ROUND(IFERROR(VALUE(TRIM(SUBSTITUTE(O37,CHAR(160),""))),0),2)=0,
"",
ROUND(IFERROR(VALUE(TRIM(SUBSTITUTE(AG37,CHAR(160),""))),0),2)=
ROUND(IFERROR(VALUE(TRIM(SUBSTITUTE(O37,CHAR(160),""))),0),2),
"OK",
ROUND(IFERROR(VALUE(TRIM(SUBSTITUTE(AG37,CHAR(160),""))),0),2)=0,
"Attention : Montant présenté entièrement rejeté.",
ROUND(IFERROR(VALUE(TRIM(SUBSTITUTE(AG37,CHAR(160),""))),0),2)&lt;
ROUND(IFERROR(VALUE(TRIM(SUBSTITUTE(O37,CHAR(160),""))),0),2),
"Attention : Montant présenté partiellement rejeté.",
TRUE,""
))</f>
        <v/>
      </c>
      <c r="AJ37" s="869" t="str">
        <f t="shared" si="16"/>
        <v/>
      </c>
    </row>
    <row r="38" spans="1:36" s="25" customFormat="1" ht="16">
      <c r="A38" s="883">
        <v>30</v>
      </c>
      <c r="B38" s="902"/>
      <c r="C38" s="83"/>
      <c r="D38" s="83"/>
      <c r="E38" s="124"/>
      <c r="F38" s="83"/>
      <c r="G38" s="131"/>
      <c r="H38" s="83"/>
      <c r="I38" s="125"/>
      <c r="J38" s="126"/>
      <c r="K38" s="125"/>
      <c r="L38" s="125"/>
      <c r="M38" s="778" t="str">
        <f t="shared" si="17"/>
        <v/>
      </c>
      <c r="N38" s="127"/>
      <c r="O38" s="165" t="str">
        <f t="shared" si="0"/>
        <v/>
      </c>
      <c r="P38" s="83"/>
      <c r="Q38" s="901"/>
      <c r="R38" s="868" t="str">
        <f t="shared" si="18"/>
        <v/>
      </c>
      <c r="S38" s="849" t="str">
        <f t="shared" si="19"/>
        <v/>
      </c>
      <c r="T38" s="849" t="str">
        <f t="shared" si="20"/>
        <v/>
      </c>
      <c r="U38" s="849" t="str">
        <f t="shared" si="21"/>
        <v/>
      </c>
      <c r="V38" s="849" t="str">
        <f t="shared" si="22"/>
        <v/>
      </c>
      <c r="W38" s="849" t="str">
        <f t="shared" si="23"/>
        <v/>
      </c>
      <c r="X38" s="845" t="str">
        <f t="shared" si="24"/>
        <v/>
      </c>
      <c r="Y38" s="164" t="str">
        <f t="shared" si="25"/>
        <v/>
      </c>
      <c r="Z38" s="162" t="str">
        <f t="shared" si="26"/>
        <v/>
      </c>
      <c r="AA38" s="164" t="str">
        <f t="shared" si="27"/>
        <v/>
      </c>
      <c r="AB38" s="164" t="str">
        <f t="shared" si="11"/>
        <v/>
      </c>
      <c r="AC38" s="778" t="str">
        <f t="shared" si="12"/>
        <v/>
      </c>
      <c r="AD38" s="163" t="str">
        <f t="shared" si="13"/>
        <v/>
      </c>
      <c r="AE38" s="162" t="str">
        <f t="shared" si="14"/>
        <v/>
      </c>
      <c r="AF38" s="129"/>
      <c r="AG38" s="105" t="str">
        <f t="shared" si="15"/>
        <v/>
      </c>
      <c r="AH38" s="130"/>
      <c r="AI38" s="43" t="str" cm="1">
        <f t="array" ref="AI38">IF(OR(AG38="",O38=""),"",_xlfn.IFS(
ROUND(IFERROR(VALUE(TRIM(SUBSTITUTE(AG38,CHAR(160),""))),0),2)&gt;
ROUND(IFERROR(VALUE(TRIM(SUBSTITUTE(O38,CHAR(160),""))),0),2),
"KO : Le montant retenu est supérieur au montant présenté. Merci de revoir la ligne de contributions ou plafonner son montant.",
ROUND(IFERROR(VALUE(TRIM(SUBSTITUTE(O38,CHAR(160),""))),0),2)=0,
"",
ROUND(IFERROR(VALUE(TRIM(SUBSTITUTE(AG38,CHAR(160),""))),0),2)=
ROUND(IFERROR(VALUE(TRIM(SUBSTITUTE(O38,CHAR(160),""))),0),2),
"OK",
ROUND(IFERROR(VALUE(TRIM(SUBSTITUTE(AG38,CHAR(160),""))),0),2)=0,
"Attention : Montant présenté entièrement rejeté.",
ROUND(IFERROR(VALUE(TRIM(SUBSTITUTE(AG38,CHAR(160),""))),0),2)&lt;
ROUND(IFERROR(VALUE(TRIM(SUBSTITUTE(O38,CHAR(160),""))),0),2),
"Attention : Montant présenté partiellement rejeté.",
TRUE,""
))</f>
        <v/>
      </c>
      <c r="AJ38" s="869" t="str">
        <f t="shared" si="16"/>
        <v/>
      </c>
    </row>
    <row r="39" spans="1:36" s="25" customFormat="1" ht="16">
      <c r="A39" s="883">
        <v>31</v>
      </c>
      <c r="B39" s="902"/>
      <c r="C39" s="83"/>
      <c r="D39" s="83"/>
      <c r="E39" s="124"/>
      <c r="F39" s="83"/>
      <c r="G39" s="131"/>
      <c r="H39" s="83"/>
      <c r="I39" s="125"/>
      <c r="J39" s="126"/>
      <c r="K39" s="125"/>
      <c r="L39" s="125"/>
      <c r="M39" s="778" t="str">
        <f t="shared" si="17"/>
        <v/>
      </c>
      <c r="N39" s="127"/>
      <c r="O39" s="165" t="str">
        <f t="shared" si="0"/>
        <v/>
      </c>
      <c r="P39" s="83"/>
      <c r="Q39" s="901"/>
      <c r="R39" s="868" t="str">
        <f t="shared" si="18"/>
        <v/>
      </c>
      <c r="S39" s="849" t="str">
        <f t="shared" si="19"/>
        <v/>
      </c>
      <c r="T39" s="849" t="str">
        <f t="shared" si="20"/>
        <v/>
      </c>
      <c r="U39" s="849" t="str">
        <f t="shared" si="21"/>
        <v/>
      </c>
      <c r="V39" s="849" t="str">
        <f t="shared" si="22"/>
        <v/>
      </c>
      <c r="W39" s="849" t="str">
        <f t="shared" si="23"/>
        <v/>
      </c>
      <c r="X39" s="845" t="str">
        <f t="shared" si="24"/>
        <v/>
      </c>
      <c r="Y39" s="164" t="str">
        <f t="shared" si="25"/>
        <v/>
      </c>
      <c r="Z39" s="162" t="str">
        <f t="shared" si="26"/>
        <v/>
      </c>
      <c r="AA39" s="164" t="str">
        <f t="shared" si="27"/>
        <v/>
      </c>
      <c r="AB39" s="164" t="str">
        <f t="shared" si="11"/>
        <v/>
      </c>
      <c r="AC39" s="778" t="str">
        <f t="shared" si="12"/>
        <v/>
      </c>
      <c r="AD39" s="163" t="str">
        <f t="shared" si="13"/>
        <v/>
      </c>
      <c r="AE39" s="162" t="str">
        <f t="shared" si="14"/>
        <v/>
      </c>
      <c r="AF39" s="129"/>
      <c r="AG39" s="105" t="str">
        <f t="shared" si="15"/>
        <v/>
      </c>
      <c r="AH39" s="130"/>
      <c r="AI39" s="43" t="str" cm="1">
        <f t="array" ref="AI39">IF(OR(AG39="",O39=""),"",_xlfn.IFS(
ROUND(IFERROR(VALUE(TRIM(SUBSTITUTE(AG39,CHAR(160),""))),0),2)&gt;
ROUND(IFERROR(VALUE(TRIM(SUBSTITUTE(O39,CHAR(160),""))),0),2),
"KO : Le montant retenu est supérieur au montant présenté. Merci de revoir la ligne de contributions ou plafonner son montant.",
ROUND(IFERROR(VALUE(TRIM(SUBSTITUTE(O39,CHAR(160),""))),0),2)=0,
"",
ROUND(IFERROR(VALUE(TRIM(SUBSTITUTE(AG39,CHAR(160),""))),0),2)=
ROUND(IFERROR(VALUE(TRIM(SUBSTITUTE(O39,CHAR(160),""))),0),2),
"OK",
ROUND(IFERROR(VALUE(TRIM(SUBSTITUTE(AG39,CHAR(160),""))),0),2)=0,
"Attention : Montant présenté entièrement rejeté.",
ROUND(IFERROR(VALUE(TRIM(SUBSTITUTE(AG39,CHAR(160),""))),0),2)&lt;
ROUND(IFERROR(VALUE(TRIM(SUBSTITUTE(O39,CHAR(160),""))),0),2),
"Attention : Montant présenté partiellement rejeté.",
TRUE,""
))</f>
        <v/>
      </c>
      <c r="AJ39" s="869" t="str">
        <f t="shared" si="16"/>
        <v/>
      </c>
    </row>
    <row r="40" spans="1:36" s="25" customFormat="1" ht="16">
      <c r="A40" s="883">
        <v>32</v>
      </c>
      <c r="B40" s="902"/>
      <c r="C40" s="83"/>
      <c r="D40" s="83"/>
      <c r="E40" s="124"/>
      <c r="F40" s="83"/>
      <c r="G40" s="131"/>
      <c r="H40" s="83"/>
      <c r="I40" s="125"/>
      <c r="J40" s="126"/>
      <c r="K40" s="125"/>
      <c r="L40" s="125"/>
      <c r="M40" s="778" t="str">
        <f t="shared" si="17"/>
        <v/>
      </c>
      <c r="N40" s="127"/>
      <c r="O40" s="165" t="str">
        <f t="shared" ref="O40:O71" si="28">IF(K40=0,"",((N40/K40)*M40)*G40)</f>
        <v/>
      </c>
      <c r="P40" s="83"/>
      <c r="Q40" s="901"/>
      <c r="R40" s="868" t="str">
        <f t="shared" si="18"/>
        <v/>
      </c>
      <c r="S40" s="849" t="str">
        <f t="shared" si="19"/>
        <v/>
      </c>
      <c r="T40" s="849" t="str">
        <f t="shared" si="20"/>
        <v/>
      </c>
      <c r="U40" s="849" t="str">
        <f t="shared" si="21"/>
        <v/>
      </c>
      <c r="V40" s="849" t="str">
        <f t="shared" si="22"/>
        <v/>
      </c>
      <c r="W40" s="849" t="str">
        <f t="shared" si="23"/>
        <v/>
      </c>
      <c r="X40" s="845" t="str">
        <f t="shared" si="24"/>
        <v/>
      </c>
      <c r="Y40" s="164" t="str">
        <f t="shared" si="25"/>
        <v/>
      </c>
      <c r="Z40" s="162" t="str">
        <f t="shared" si="26"/>
        <v/>
      </c>
      <c r="AA40" s="164" t="str">
        <f t="shared" si="27"/>
        <v/>
      </c>
      <c r="AB40" s="164" t="str">
        <f t="shared" si="11"/>
        <v/>
      </c>
      <c r="AC40" s="778" t="str">
        <f t="shared" si="12"/>
        <v/>
      </c>
      <c r="AD40" s="163" t="str">
        <f t="shared" si="13"/>
        <v/>
      </c>
      <c r="AE40" s="162" t="str">
        <f t="shared" si="14"/>
        <v/>
      </c>
      <c r="AF40" s="129"/>
      <c r="AG40" s="105" t="str">
        <f t="shared" si="15"/>
        <v/>
      </c>
      <c r="AH40" s="130"/>
      <c r="AI40" s="43" t="str" cm="1">
        <f t="array" ref="AI40">IF(OR(AG40="",O40=""),"",_xlfn.IFS(
ROUND(IFERROR(VALUE(TRIM(SUBSTITUTE(AG40,CHAR(160),""))),0),2)&gt;
ROUND(IFERROR(VALUE(TRIM(SUBSTITUTE(O40,CHAR(160),""))),0),2),
"KO : Le montant retenu est supérieur au montant présenté. Merci de revoir la ligne de contributions ou plafonner son montant.",
ROUND(IFERROR(VALUE(TRIM(SUBSTITUTE(O40,CHAR(160),""))),0),2)=0,
"",
ROUND(IFERROR(VALUE(TRIM(SUBSTITUTE(AG40,CHAR(160),""))),0),2)=
ROUND(IFERROR(VALUE(TRIM(SUBSTITUTE(O40,CHAR(160),""))),0),2),
"OK",
ROUND(IFERROR(VALUE(TRIM(SUBSTITUTE(AG40,CHAR(160),""))),0),2)=0,
"Attention : Montant présenté entièrement rejeté.",
ROUND(IFERROR(VALUE(TRIM(SUBSTITUTE(AG40,CHAR(160),""))),0),2)&lt;
ROUND(IFERROR(VALUE(TRIM(SUBSTITUTE(O40,CHAR(160),""))),0),2),
"Attention : Montant présenté partiellement rejeté.",
TRUE,""
))</f>
        <v/>
      </c>
      <c r="AJ40" s="869" t="str">
        <f t="shared" si="16"/>
        <v/>
      </c>
    </row>
    <row r="41" spans="1:36" s="25" customFormat="1" ht="16">
      <c r="A41" s="883">
        <v>33</v>
      </c>
      <c r="B41" s="902"/>
      <c r="C41" s="83"/>
      <c r="D41" s="83"/>
      <c r="E41" s="124"/>
      <c r="F41" s="83"/>
      <c r="G41" s="131"/>
      <c r="H41" s="83"/>
      <c r="I41" s="125"/>
      <c r="J41" s="126"/>
      <c r="K41" s="125"/>
      <c r="L41" s="125"/>
      <c r="M41" s="778" t="str">
        <f t="shared" ref="M41:M72" si="29">IF(K41="","",L41/365)</f>
        <v/>
      </c>
      <c r="N41" s="127"/>
      <c r="O41" s="165" t="str">
        <f t="shared" si="28"/>
        <v/>
      </c>
      <c r="P41" s="83"/>
      <c r="Q41" s="901"/>
      <c r="R41" s="868" t="str">
        <f t="shared" si="18"/>
        <v/>
      </c>
      <c r="S41" s="849" t="str">
        <f t="shared" si="19"/>
        <v/>
      </c>
      <c r="T41" s="849" t="str">
        <f t="shared" si="20"/>
        <v/>
      </c>
      <c r="U41" s="849" t="str">
        <f t="shared" si="21"/>
        <v/>
      </c>
      <c r="V41" s="849" t="str">
        <f t="shared" si="22"/>
        <v/>
      </c>
      <c r="W41" s="849" t="str">
        <f t="shared" si="23"/>
        <v/>
      </c>
      <c r="X41" s="845" t="str">
        <f t="shared" si="24"/>
        <v/>
      </c>
      <c r="Y41" s="164" t="str">
        <f t="shared" si="25"/>
        <v/>
      </c>
      <c r="Z41" s="162" t="str">
        <f t="shared" si="26"/>
        <v/>
      </c>
      <c r="AA41" s="164" t="str">
        <f t="shared" si="27"/>
        <v/>
      </c>
      <c r="AB41" s="164" t="str">
        <f t="shared" ref="AB41:AB72" si="30">IF(L41="","",L41)</f>
        <v/>
      </c>
      <c r="AC41" s="778" t="str">
        <f t="shared" ref="AC41:AC72" si="31">IF(AA41="","",AB41/365)</f>
        <v/>
      </c>
      <c r="AD41" s="163" t="str">
        <f t="shared" ref="AD41:AD72" si="32">IF(N41="","",N41)</f>
        <v/>
      </c>
      <c r="AE41" s="162" t="str">
        <f t="shared" ref="AE41:AE72" si="33">IF(P41="","",P41)</f>
        <v/>
      </c>
      <c r="AF41" s="129"/>
      <c r="AG41" s="105" t="str">
        <f t="shared" ref="AG41:AG72" si="34">IF(AA41="","",((AD41/AA41)*AC41)*W41)</f>
        <v/>
      </c>
      <c r="AH41" s="130"/>
      <c r="AI41" s="43" t="str" cm="1">
        <f t="array" ref="AI41">IF(OR(AG41="",O41=""),"",_xlfn.IFS(
ROUND(IFERROR(VALUE(TRIM(SUBSTITUTE(AG41,CHAR(160),""))),0),2)&gt;
ROUND(IFERROR(VALUE(TRIM(SUBSTITUTE(O41,CHAR(160),""))),0),2),
"KO : Le montant retenu est supérieur au montant présenté. Merci de revoir la ligne de contributions ou plafonner son montant.",
ROUND(IFERROR(VALUE(TRIM(SUBSTITUTE(O41,CHAR(160),""))),0),2)=0,
"",
ROUND(IFERROR(VALUE(TRIM(SUBSTITUTE(AG41,CHAR(160),""))),0),2)=
ROUND(IFERROR(VALUE(TRIM(SUBSTITUTE(O41,CHAR(160),""))),0),2),
"OK",
ROUND(IFERROR(VALUE(TRIM(SUBSTITUTE(AG41,CHAR(160),""))),0),2)=0,
"Attention : Montant présenté entièrement rejeté.",
ROUND(IFERROR(VALUE(TRIM(SUBSTITUTE(AG41,CHAR(160),""))),0),2)&lt;
ROUND(IFERROR(VALUE(TRIM(SUBSTITUTE(O41,CHAR(160),""))),0),2),
"Attention : Montant présenté partiellement rejeté.",
TRUE,""
))</f>
        <v/>
      </c>
      <c r="AJ41" s="869" t="str">
        <f t="shared" ref="AJ41:AJ72" si="35">IF(OR(O41="",AG41=""),"",ROUND(IFERROR(VALUE(TRIM(SUBSTITUTE(O41,CHAR(160),""))),0),2)-ROUND(IFERROR(VALUE(TRIM(SUBSTITUTE(AG41,CHAR(160),""))),0),2))</f>
        <v/>
      </c>
    </row>
    <row r="42" spans="1:36" s="25" customFormat="1" ht="16">
      <c r="A42" s="883">
        <v>34</v>
      </c>
      <c r="B42" s="902"/>
      <c r="C42" s="83"/>
      <c r="D42" s="83"/>
      <c r="E42" s="124"/>
      <c r="F42" s="83"/>
      <c r="G42" s="131"/>
      <c r="H42" s="83"/>
      <c r="I42" s="125"/>
      <c r="J42" s="126"/>
      <c r="K42" s="125"/>
      <c r="L42" s="125"/>
      <c r="M42" s="778" t="str">
        <f t="shared" si="29"/>
        <v/>
      </c>
      <c r="N42" s="127"/>
      <c r="O42" s="165" t="str">
        <f t="shared" si="28"/>
        <v/>
      </c>
      <c r="P42" s="83"/>
      <c r="Q42" s="901"/>
      <c r="R42" s="868" t="str">
        <f t="shared" si="18"/>
        <v/>
      </c>
      <c r="S42" s="849" t="str">
        <f t="shared" si="19"/>
        <v/>
      </c>
      <c r="T42" s="849" t="str">
        <f t="shared" si="20"/>
        <v/>
      </c>
      <c r="U42" s="849" t="str">
        <f t="shared" si="21"/>
        <v/>
      </c>
      <c r="V42" s="849" t="str">
        <f t="shared" si="22"/>
        <v/>
      </c>
      <c r="W42" s="849" t="str">
        <f t="shared" si="23"/>
        <v/>
      </c>
      <c r="X42" s="845" t="str">
        <f t="shared" si="24"/>
        <v/>
      </c>
      <c r="Y42" s="164" t="str">
        <f t="shared" si="25"/>
        <v/>
      </c>
      <c r="Z42" s="162" t="str">
        <f t="shared" si="26"/>
        <v/>
      </c>
      <c r="AA42" s="164" t="str">
        <f t="shared" si="27"/>
        <v/>
      </c>
      <c r="AB42" s="164" t="str">
        <f t="shared" si="30"/>
        <v/>
      </c>
      <c r="AC42" s="778" t="str">
        <f t="shared" si="31"/>
        <v/>
      </c>
      <c r="AD42" s="163" t="str">
        <f t="shared" si="32"/>
        <v/>
      </c>
      <c r="AE42" s="162" t="str">
        <f t="shared" si="33"/>
        <v/>
      </c>
      <c r="AF42" s="129"/>
      <c r="AG42" s="105" t="str">
        <f t="shared" si="34"/>
        <v/>
      </c>
      <c r="AH42" s="130"/>
      <c r="AI42" s="43" t="str" cm="1">
        <f t="array" ref="AI42">IF(OR(AG42="",O42=""),"",_xlfn.IFS(
ROUND(IFERROR(VALUE(TRIM(SUBSTITUTE(AG42,CHAR(160),""))),0),2)&gt;
ROUND(IFERROR(VALUE(TRIM(SUBSTITUTE(O42,CHAR(160),""))),0),2),
"KO : Le montant retenu est supérieur au montant présenté. Merci de revoir la ligne de contributions ou plafonner son montant.",
ROUND(IFERROR(VALUE(TRIM(SUBSTITUTE(O42,CHAR(160),""))),0),2)=0,
"",
ROUND(IFERROR(VALUE(TRIM(SUBSTITUTE(AG42,CHAR(160),""))),0),2)=
ROUND(IFERROR(VALUE(TRIM(SUBSTITUTE(O42,CHAR(160),""))),0),2),
"OK",
ROUND(IFERROR(VALUE(TRIM(SUBSTITUTE(AG42,CHAR(160),""))),0),2)=0,
"Attention : Montant présenté entièrement rejeté.",
ROUND(IFERROR(VALUE(TRIM(SUBSTITUTE(AG42,CHAR(160),""))),0),2)&lt;
ROUND(IFERROR(VALUE(TRIM(SUBSTITUTE(O42,CHAR(160),""))),0),2),
"Attention : Montant présenté partiellement rejeté.",
TRUE,""
))</f>
        <v/>
      </c>
      <c r="AJ42" s="869" t="str">
        <f t="shared" si="35"/>
        <v/>
      </c>
    </row>
    <row r="43" spans="1:36" s="25" customFormat="1" ht="16">
      <c r="A43" s="883">
        <v>35</v>
      </c>
      <c r="B43" s="902"/>
      <c r="C43" s="83"/>
      <c r="D43" s="83"/>
      <c r="E43" s="124"/>
      <c r="F43" s="83"/>
      <c r="G43" s="131"/>
      <c r="H43" s="83"/>
      <c r="I43" s="125"/>
      <c r="J43" s="126"/>
      <c r="K43" s="125"/>
      <c r="L43" s="125"/>
      <c r="M43" s="778" t="str">
        <f t="shared" si="29"/>
        <v/>
      </c>
      <c r="N43" s="127"/>
      <c r="O43" s="165" t="str">
        <f t="shared" si="28"/>
        <v/>
      </c>
      <c r="P43" s="83"/>
      <c r="Q43" s="901"/>
      <c r="R43" s="868" t="str">
        <f t="shared" si="18"/>
        <v/>
      </c>
      <c r="S43" s="849" t="str">
        <f t="shared" si="19"/>
        <v/>
      </c>
      <c r="T43" s="849" t="str">
        <f t="shared" si="20"/>
        <v/>
      </c>
      <c r="U43" s="849" t="str">
        <f t="shared" si="21"/>
        <v/>
      </c>
      <c r="V43" s="849" t="str">
        <f t="shared" si="22"/>
        <v/>
      </c>
      <c r="W43" s="849" t="str">
        <f t="shared" si="23"/>
        <v/>
      </c>
      <c r="X43" s="845" t="str">
        <f t="shared" si="24"/>
        <v/>
      </c>
      <c r="Y43" s="164" t="str">
        <f t="shared" si="25"/>
        <v/>
      </c>
      <c r="Z43" s="162" t="str">
        <f t="shared" si="26"/>
        <v/>
      </c>
      <c r="AA43" s="164" t="str">
        <f t="shared" si="27"/>
        <v/>
      </c>
      <c r="AB43" s="164" t="str">
        <f t="shared" si="30"/>
        <v/>
      </c>
      <c r="AC43" s="778" t="str">
        <f t="shared" si="31"/>
        <v/>
      </c>
      <c r="AD43" s="163" t="str">
        <f t="shared" si="32"/>
        <v/>
      </c>
      <c r="AE43" s="162" t="str">
        <f t="shared" si="33"/>
        <v/>
      </c>
      <c r="AF43" s="129"/>
      <c r="AG43" s="105" t="str">
        <f t="shared" si="34"/>
        <v/>
      </c>
      <c r="AH43" s="130"/>
      <c r="AI43" s="43" t="str" cm="1">
        <f t="array" ref="AI43">IF(OR(AG43="",O43=""),"",_xlfn.IFS(
ROUND(IFERROR(VALUE(TRIM(SUBSTITUTE(AG43,CHAR(160),""))),0),2)&gt;
ROUND(IFERROR(VALUE(TRIM(SUBSTITUTE(O43,CHAR(160),""))),0),2),
"KO : Le montant retenu est supérieur au montant présenté. Merci de revoir la ligne de contributions ou plafonner son montant.",
ROUND(IFERROR(VALUE(TRIM(SUBSTITUTE(O43,CHAR(160),""))),0),2)=0,
"",
ROUND(IFERROR(VALUE(TRIM(SUBSTITUTE(AG43,CHAR(160),""))),0),2)=
ROUND(IFERROR(VALUE(TRIM(SUBSTITUTE(O43,CHAR(160),""))),0),2),
"OK",
ROUND(IFERROR(VALUE(TRIM(SUBSTITUTE(AG43,CHAR(160),""))),0),2)=0,
"Attention : Montant présenté entièrement rejeté.",
ROUND(IFERROR(VALUE(TRIM(SUBSTITUTE(AG43,CHAR(160),""))),0),2)&lt;
ROUND(IFERROR(VALUE(TRIM(SUBSTITUTE(O43,CHAR(160),""))),0),2),
"Attention : Montant présenté partiellement rejeté.",
TRUE,""
))</f>
        <v/>
      </c>
      <c r="AJ43" s="869" t="str">
        <f t="shared" si="35"/>
        <v/>
      </c>
    </row>
    <row r="44" spans="1:36" s="25" customFormat="1" ht="16">
      <c r="A44" s="883">
        <v>36</v>
      </c>
      <c r="B44" s="902"/>
      <c r="C44" s="83"/>
      <c r="D44" s="83"/>
      <c r="E44" s="124"/>
      <c r="F44" s="83"/>
      <c r="G44" s="131"/>
      <c r="H44" s="83"/>
      <c r="I44" s="125"/>
      <c r="J44" s="126"/>
      <c r="K44" s="125"/>
      <c r="L44" s="125"/>
      <c r="M44" s="778" t="str">
        <f t="shared" si="29"/>
        <v/>
      </c>
      <c r="N44" s="127"/>
      <c r="O44" s="165" t="str">
        <f t="shared" si="28"/>
        <v/>
      </c>
      <c r="P44" s="83"/>
      <c r="Q44" s="901"/>
      <c r="R44" s="868" t="str">
        <f t="shared" si="18"/>
        <v/>
      </c>
      <c r="S44" s="849" t="str">
        <f t="shared" si="19"/>
        <v/>
      </c>
      <c r="T44" s="849" t="str">
        <f t="shared" si="20"/>
        <v/>
      </c>
      <c r="U44" s="849" t="str">
        <f t="shared" si="21"/>
        <v/>
      </c>
      <c r="V44" s="849" t="str">
        <f t="shared" si="22"/>
        <v/>
      </c>
      <c r="W44" s="849" t="str">
        <f t="shared" si="23"/>
        <v/>
      </c>
      <c r="X44" s="845" t="str">
        <f t="shared" si="24"/>
        <v/>
      </c>
      <c r="Y44" s="164" t="str">
        <f t="shared" si="25"/>
        <v/>
      </c>
      <c r="Z44" s="162" t="str">
        <f t="shared" si="26"/>
        <v/>
      </c>
      <c r="AA44" s="164" t="str">
        <f t="shared" si="27"/>
        <v/>
      </c>
      <c r="AB44" s="164" t="str">
        <f t="shared" si="30"/>
        <v/>
      </c>
      <c r="AC44" s="778" t="str">
        <f t="shared" si="31"/>
        <v/>
      </c>
      <c r="AD44" s="163" t="str">
        <f t="shared" si="32"/>
        <v/>
      </c>
      <c r="AE44" s="162" t="str">
        <f t="shared" si="33"/>
        <v/>
      </c>
      <c r="AF44" s="129"/>
      <c r="AG44" s="105" t="str">
        <f t="shared" si="34"/>
        <v/>
      </c>
      <c r="AH44" s="130"/>
      <c r="AI44" s="43" t="str" cm="1">
        <f t="array" ref="AI44">IF(OR(AG44="",O44=""),"",_xlfn.IFS(
ROUND(IFERROR(VALUE(TRIM(SUBSTITUTE(AG44,CHAR(160),""))),0),2)&gt;
ROUND(IFERROR(VALUE(TRIM(SUBSTITUTE(O44,CHAR(160),""))),0),2),
"KO : Le montant retenu est supérieur au montant présenté. Merci de revoir la ligne de contributions ou plafonner son montant.",
ROUND(IFERROR(VALUE(TRIM(SUBSTITUTE(O44,CHAR(160),""))),0),2)=0,
"",
ROUND(IFERROR(VALUE(TRIM(SUBSTITUTE(AG44,CHAR(160),""))),0),2)=
ROUND(IFERROR(VALUE(TRIM(SUBSTITUTE(O44,CHAR(160),""))),0),2),
"OK",
ROUND(IFERROR(VALUE(TRIM(SUBSTITUTE(AG44,CHAR(160),""))),0),2)=0,
"Attention : Montant présenté entièrement rejeté.",
ROUND(IFERROR(VALUE(TRIM(SUBSTITUTE(AG44,CHAR(160),""))),0),2)&lt;
ROUND(IFERROR(VALUE(TRIM(SUBSTITUTE(O44,CHAR(160),""))),0),2),
"Attention : Montant présenté partiellement rejeté.",
TRUE,""
))</f>
        <v/>
      </c>
      <c r="AJ44" s="869" t="str">
        <f t="shared" si="35"/>
        <v/>
      </c>
    </row>
    <row r="45" spans="1:36" s="25" customFormat="1" ht="16">
      <c r="A45" s="883">
        <v>37</v>
      </c>
      <c r="B45" s="902"/>
      <c r="C45" s="83"/>
      <c r="D45" s="83"/>
      <c r="E45" s="124"/>
      <c r="F45" s="83"/>
      <c r="G45" s="131"/>
      <c r="H45" s="83"/>
      <c r="I45" s="125"/>
      <c r="J45" s="126"/>
      <c r="K45" s="125"/>
      <c r="L45" s="125"/>
      <c r="M45" s="778" t="str">
        <f t="shared" si="29"/>
        <v/>
      </c>
      <c r="N45" s="127"/>
      <c r="O45" s="165" t="str">
        <f t="shared" si="28"/>
        <v/>
      </c>
      <c r="P45" s="83"/>
      <c r="Q45" s="901"/>
      <c r="R45" s="868" t="str">
        <f t="shared" si="18"/>
        <v/>
      </c>
      <c r="S45" s="849" t="str">
        <f t="shared" si="19"/>
        <v/>
      </c>
      <c r="T45" s="849" t="str">
        <f t="shared" si="20"/>
        <v/>
      </c>
      <c r="U45" s="849" t="str">
        <f t="shared" si="21"/>
        <v/>
      </c>
      <c r="V45" s="849" t="str">
        <f t="shared" si="22"/>
        <v/>
      </c>
      <c r="W45" s="849" t="str">
        <f t="shared" si="23"/>
        <v/>
      </c>
      <c r="X45" s="845" t="str">
        <f t="shared" si="24"/>
        <v/>
      </c>
      <c r="Y45" s="164" t="str">
        <f t="shared" si="25"/>
        <v/>
      </c>
      <c r="Z45" s="162" t="str">
        <f t="shared" si="26"/>
        <v/>
      </c>
      <c r="AA45" s="164" t="str">
        <f t="shared" si="27"/>
        <v/>
      </c>
      <c r="AB45" s="164" t="str">
        <f t="shared" si="30"/>
        <v/>
      </c>
      <c r="AC45" s="778" t="str">
        <f t="shared" si="31"/>
        <v/>
      </c>
      <c r="AD45" s="163" t="str">
        <f t="shared" si="32"/>
        <v/>
      </c>
      <c r="AE45" s="162" t="str">
        <f t="shared" si="33"/>
        <v/>
      </c>
      <c r="AF45" s="129"/>
      <c r="AG45" s="105" t="str">
        <f t="shared" si="34"/>
        <v/>
      </c>
      <c r="AH45" s="130"/>
      <c r="AI45" s="43" t="str" cm="1">
        <f t="array" ref="AI45">IF(OR(AG45="",O45=""),"",_xlfn.IFS(
ROUND(IFERROR(VALUE(TRIM(SUBSTITUTE(AG45,CHAR(160),""))),0),2)&gt;
ROUND(IFERROR(VALUE(TRIM(SUBSTITUTE(O45,CHAR(160),""))),0),2),
"KO : Le montant retenu est supérieur au montant présenté. Merci de revoir la ligne de contributions ou plafonner son montant.",
ROUND(IFERROR(VALUE(TRIM(SUBSTITUTE(O45,CHAR(160),""))),0),2)=0,
"",
ROUND(IFERROR(VALUE(TRIM(SUBSTITUTE(AG45,CHAR(160),""))),0),2)=
ROUND(IFERROR(VALUE(TRIM(SUBSTITUTE(O45,CHAR(160),""))),0),2),
"OK",
ROUND(IFERROR(VALUE(TRIM(SUBSTITUTE(AG45,CHAR(160),""))),0),2)=0,
"Attention : Montant présenté entièrement rejeté.",
ROUND(IFERROR(VALUE(TRIM(SUBSTITUTE(AG45,CHAR(160),""))),0),2)&lt;
ROUND(IFERROR(VALUE(TRIM(SUBSTITUTE(O45,CHAR(160),""))),0),2),
"Attention : Montant présenté partiellement rejeté.",
TRUE,""
))</f>
        <v/>
      </c>
      <c r="AJ45" s="869" t="str">
        <f t="shared" si="35"/>
        <v/>
      </c>
    </row>
    <row r="46" spans="1:36" s="25" customFormat="1" ht="16">
      <c r="A46" s="883">
        <v>38</v>
      </c>
      <c r="B46" s="902"/>
      <c r="C46" s="83"/>
      <c r="D46" s="83"/>
      <c r="E46" s="124"/>
      <c r="F46" s="83"/>
      <c r="G46" s="131"/>
      <c r="H46" s="83"/>
      <c r="I46" s="125"/>
      <c r="J46" s="126"/>
      <c r="K46" s="125"/>
      <c r="L46" s="125"/>
      <c r="M46" s="778" t="str">
        <f t="shared" si="29"/>
        <v/>
      </c>
      <c r="N46" s="127"/>
      <c r="O46" s="165" t="str">
        <f t="shared" si="28"/>
        <v/>
      </c>
      <c r="P46" s="83"/>
      <c r="Q46" s="901"/>
      <c r="R46" s="868" t="str">
        <f t="shared" si="18"/>
        <v/>
      </c>
      <c r="S46" s="849" t="str">
        <f t="shared" si="19"/>
        <v/>
      </c>
      <c r="T46" s="849" t="str">
        <f t="shared" si="20"/>
        <v/>
      </c>
      <c r="U46" s="849" t="str">
        <f t="shared" si="21"/>
        <v/>
      </c>
      <c r="V46" s="849" t="str">
        <f t="shared" si="22"/>
        <v/>
      </c>
      <c r="W46" s="849" t="str">
        <f t="shared" si="23"/>
        <v/>
      </c>
      <c r="X46" s="845" t="str">
        <f t="shared" si="24"/>
        <v/>
      </c>
      <c r="Y46" s="164" t="str">
        <f t="shared" si="25"/>
        <v/>
      </c>
      <c r="Z46" s="162" t="str">
        <f t="shared" si="26"/>
        <v/>
      </c>
      <c r="AA46" s="164" t="str">
        <f t="shared" si="27"/>
        <v/>
      </c>
      <c r="AB46" s="164" t="str">
        <f t="shared" si="30"/>
        <v/>
      </c>
      <c r="AC46" s="778" t="str">
        <f t="shared" si="31"/>
        <v/>
      </c>
      <c r="AD46" s="163" t="str">
        <f t="shared" si="32"/>
        <v/>
      </c>
      <c r="AE46" s="162" t="str">
        <f t="shared" si="33"/>
        <v/>
      </c>
      <c r="AF46" s="129"/>
      <c r="AG46" s="105" t="str">
        <f t="shared" si="34"/>
        <v/>
      </c>
      <c r="AH46" s="130"/>
      <c r="AI46" s="43" t="str" cm="1">
        <f t="array" ref="AI46">IF(OR(AG46="",O46=""),"",_xlfn.IFS(
ROUND(IFERROR(VALUE(TRIM(SUBSTITUTE(AG46,CHAR(160),""))),0),2)&gt;
ROUND(IFERROR(VALUE(TRIM(SUBSTITUTE(O46,CHAR(160),""))),0),2),
"KO : Le montant retenu est supérieur au montant présenté. Merci de revoir la ligne de contributions ou plafonner son montant.",
ROUND(IFERROR(VALUE(TRIM(SUBSTITUTE(O46,CHAR(160),""))),0),2)=0,
"",
ROUND(IFERROR(VALUE(TRIM(SUBSTITUTE(AG46,CHAR(160),""))),0),2)=
ROUND(IFERROR(VALUE(TRIM(SUBSTITUTE(O46,CHAR(160),""))),0),2),
"OK",
ROUND(IFERROR(VALUE(TRIM(SUBSTITUTE(AG46,CHAR(160),""))),0),2)=0,
"Attention : Montant présenté entièrement rejeté.",
ROUND(IFERROR(VALUE(TRIM(SUBSTITUTE(AG46,CHAR(160),""))),0),2)&lt;
ROUND(IFERROR(VALUE(TRIM(SUBSTITUTE(O46,CHAR(160),""))),0),2),
"Attention : Montant présenté partiellement rejeté.",
TRUE,""
))</f>
        <v/>
      </c>
      <c r="AJ46" s="869" t="str">
        <f t="shared" si="35"/>
        <v/>
      </c>
    </row>
    <row r="47" spans="1:36" s="25" customFormat="1" ht="16">
      <c r="A47" s="883">
        <v>39</v>
      </c>
      <c r="B47" s="902"/>
      <c r="C47" s="83"/>
      <c r="D47" s="83"/>
      <c r="E47" s="124"/>
      <c r="F47" s="83"/>
      <c r="G47" s="131"/>
      <c r="H47" s="83"/>
      <c r="I47" s="125"/>
      <c r="J47" s="126"/>
      <c r="K47" s="125"/>
      <c r="L47" s="125"/>
      <c r="M47" s="778" t="str">
        <f t="shared" si="29"/>
        <v/>
      </c>
      <c r="N47" s="127"/>
      <c r="O47" s="165" t="str">
        <f t="shared" si="28"/>
        <v/>
      </c>
      <c r="P47" s="83"/>
      <c r="Q47" s="901"/>
      <c r="R47" s="868" t="str">
        <f t="shared" si="18"/>
        <v/>
      </c>
      <c r="S47" s="849" t="str">
        <f t="shared" si="19"/>
        <v/>
      </c>
      <c r="T47" s="849" t="str">
        <f t="shared" si="20"/>
        <v/>
      </c>
      <c r="U47" s="849" t="str">
        <f t="shared" si="21"/>
        <v/>
      </c>
      <c r="V47" s="849" t="str">
        <f t="shared" si="22"/>
        <v/>
      </c>
      <c r="W47" s="849" t="str">
        <f t="shared" si="23"/>
        <v/>
      </c>
      <c r="X47" s="845" t="str">
        <f t="shared" si="24"/>
        <v/>
      </c>
      <c r="Y47" s="164" t="str">
        <f t="shared" si="25"/>
        <v/>
      </c>
      <c r="Z47" s="162" t="str">
        <f t="shared" si="26"/>
        <v/>
      </c>
      <c r="AA47" s="164" t="str">
        <f t="shared" si="27"/>
        <v/>
      </c>
      <c r="AB47" s="164" t="str">
        <f t="shared" si="30"/>
        <v/>
      </c>
      <c r="AC47" s="778" t="str">
        <f t="shared" si="31"/>
        <v/>
      </c>
      <c r="AD47" s="163" t="str">
        <f t="shared" si="32"/>
        <v/>
      </c>
      <c r="AE47" s="162" t="str">
        <f t="shared" si="33"/>
        <v/>
      </c>
      <c r="AF47" s="129"/>
      <c r="AG47" s="105" t="str">
        <f t="shared" si="34"/>
        <v/>
      </c>
      <c r="AH47" s="130"/>
      <c r="AI47" s="43" t="str" cm="1">
        <f t="array" ref="AI47">IF(OR(AG47="",O47=""),"",_xlfn.IFS(
ROUND(IFERROR(VALUE(TRIM(SUBSTITUTE(AG47,CHAR(160),""))),0),2)&gt;
ROUND(IFERROR(VALUE(TRIM(SUBSTITUTE(O47,CHAR(160),""))),0),2),
"KO : Le montant retenu est supérieur au montant présenté. Merci de revoir la ligne de contributions ou plafonner son montant.",
ROUND(IFERROR(VALUE(TRIM(SUBSTITUTE(O47,CHAR(160),""))),0),2)=0,
"",
ROUND(IFERROR(VALUE(TRIM(SUBSTITUTE(AG47,CHAR(160),""))),0),2)=
ROUND(IFERROR(VALUE(TRIM(SUBSTITUTE(O47,CHAR(160),""))),0),2),
"OK",
ROUND(IFERROR(VALUE(TRIM(SUBSTITUTE(AG47,CHAR(160),""))),0),2)=0,
"Attention : Montant présenté entièrement rejeté.",
ROUND(IFERROR(VALUE(TRIM(SUBSTITUTE(AG47,CHAR(160),""))),0),2)&lt;
ROUND(IFERROR(VALUE(TRIM(SUBSTITUTE(O47,CHAR(160),""))),0),2),
"Attention : Montant présenté partiellement rejeté.",
TRUE,""
))</f>
        <v/>
      </c>
      <c r="AJ47" s="869" t="str">
        <f t="shared" si="35"/>
        <v/>
      </c>
    </row>
    <row r="48" spans="1:36" s="25" customFormat="1" ht="16">
      <c r="A48" s="883">
        <v>40</v>
      </c>
      <c r="B48" s="902"/>
      <c r="C48" s="83"/>
      <c r="D48" s="83"/>
      <c r="E48" s="124"/>
      <c r="F48" s="83"/>
      <c r="G48" s="131"/>
      <c r="H48" s="83"/>
      <c r="I48" s="125"/>
      <c r="J48" s="126"/>
      <c r="K48" s="125"/>
      <c r="L48" s="125"/>
      <c r="M48" s="778" t="str">
        <f t="shared" si="29"/>
        <v/>
      </c>
      <c r="N48" s="127"/>
      <c r="O48" s="165" t="str">
        <f t="shared" si="28"/>
        <v/>
      </c>
      <c r="P48" s="83"/>
      <c r="Q48" s="901"/>
      <c r="R48" s="868" t="str">
        <f t="shared" si="18"/>
        <v/>
      </c>
      <c r="S48" s="849" t="str">
        <f t="shared" si="19"/>
        <v/>
      </c>
      <c r="T48" s="849" t="str">
        <f t="shared" si="20"/>
        <v/>
      </c>
      <c r="U48" s="849" t="str">
        <f t="shared" si="21"/>
        <v/>
      </c>
      <c r="V48" s="849" t="str">
        <f t="shared" si="22"/>
        <v/>
      </c>
      <c r="W48" s="849" t="str">
        <f t="shared" si="23"/>
        <v/>
      </c>
      <c r="X48" s="845" t="str">
        <f t="shared" si="24"/>
        <v/>
      </c>
      <c r="Y48" s="164" t="str">
        <f t="shared" si="25"/>
        <v/>
      </c>
      <c r="Z48" s="162" t="str">
        <f t="shared" si="26"/>
        <v/>
      </c>
      <c r="AA48" s="164" t="str">
        <f t="shared" si="27"/>
        <v/>
      </c>
      <c r="AB48" s="164" t="str">
        <f t="shared" si="30"/>
        <v/>
      </c>
      <c r="AC48" s="778" t="str">
        <f t="shared" si="31"/>
        <v/>
      </c>
      <c r="AD48" s="163" t="str">
        <f t="shared" si="32"/>
        <v/>
      </c>
      <c r="AE48" s="162" t="str">
        <f t="shared" si="33"/>
        <v/>
      </c>
      <c r="AF48" s="129"/>
      <c r="AG48" s="105" t="str">
        <f t="shared" si="34"/>
        <v/>
      </c>
      <c r="AH48" s="130"/>
      <c r="AI48" s="43" t="str" cm="1">
        <f t="array" ref="AI48">IF(OR(AG48="",O48=""),"",_xlfn.IFS(
ROUND(IFERROR(VALUE(TRIM(SUBSTITUTE(AG48,CHAR(160),""))),0),2)&gt;
ROUND(IFERROR(VALUE(TRIM(SUBSTITUTE(O48,CHAR(160),""))),0),2),
"KO : Le montant retenu est supérieur au montant présenté. Merci de revoir la ligne de contributions ou plafonner son montant.",
ROUND(IFERROR(VALUE(TRIM(SUBSTITUTE(O48,CHAR(160),""))),0),2)=0,
"",
ROUND(IFERROR(VALUE(TRIM(SUBSTITUTE(AG48,CHAR(160),""))),0),2)=
ROUND(IFERROR(VALUE(TRIM(SUBSTITUTE(O48,CHAR(160),""))),0),2),
"OK",
ROUND(IFERROR(VALUE(TRIM(SUBSTITUTE(AG48,CHAR(160),""))),0),2)=0,
"Attention : Montant présenté entièrement rejeté.",
ROUND(IFERROR(VALUE(TRIM(SUBSTITUTE(AG48,CHAR(160),""))),0),2)&lt;
ROUND(IFERROR(VALUE(TRIM(SUBSTITUTE(O48,CHAR(160),""))),0),2),
"Attention : Montant présenté partiellement rejeté.",
TRUE,""
))</f>
        <v/>
      </c>
      <c r="AJ48" s="869" t="str">
        <f t="shared" si="35"/>
        <v/>
      </c>
    </row>
    <row r="49" spans="1:36" s="25" customFormat="1" ht="16">
      <c r="A49" s="883">
        <v>41</v>
      </c>
      <c r="B49" s="902"/>
      <c r="C49" s="83"/>
      <c r="D49" s="83"/>
      <c r="E49" s="124"/>
      <c r="F49" s="83"/>
      <c r="G49" s="131"/>
      <c r="H49" s="83"/>
      <c r="I49" s="125"/>
      <c r="J49" s="126"/>
      <c r="K49" s="125"/>
      <c r="L49" s="125"/>
      <c r="M49" s="778" t="str">
        <f t="shared" si="29"/>
        <v/>
      </c>
      <c r="N49" s="127"/>
      <c r="O49" s="165" t="str">
        <f t="shared" si="28"/>
        <v/>
      </c>
      <c r="P49" s="83"/>
      <c r="Q49" s="901"/>
      <c r="R49" s="868" t="str">
        <f t="shared" si="18"/>
        <v/>
      </c>
      <c r="S49" s="849" t="str">
        <f t="shared" si="19"/>
        <v/>
      </c>
      <c r="T49" s="849" t="str">
        <f t="shared" si="20"/>
        <v/>
      </c>
      <c r="U49" s="849" t="str">
        <f t="shared" si="21"/>
        <v/>
      </c>
      <c r="V49" s="849" t="str">
        <f t="shared" si="22"/>
        <v/>
      </c>
      <c r="W49" s="849" t="str">
        <f t="shared" si="23"/>
        <v/>
      </c>
      <c r="X49" s="845" t="str">
        <f t="shared" si="24"/>
        <v/>
      </c>
      <c r="Y49" s="164" t="str">
        <f t="shared" si="25"/>
        <v/>
      </c>
      <c r="Z49" s="162" t="str">
        <f t="shared" si="26"/>
        <v/>
      </c>
      <c r="AA49" s="164" t="str">
        <f t="shared" si="27"/>
        <v/>
      </c>
      <c r="AB49" s="164" t="str">
        <f t="shared" si="30"/>
        <v/>
      </c>
      <c r="AC49" s="778" t="str">
        <f t="shared" si="31"/>
        <v/>
      </c>
      <c r="AD49" s="163" t="str">
        <f t="shared" si="32"/>
        <v/>
      </c>
      <c r="AE49" s="162" t="str">
        <f t="shared" si="33"/>
        <v/>
      </c>
      <c r="AF49" s="129"/>
      <c r="AG49" s="105" t="str">
        <f t="shared" si="34"/>
        <v/>
      </c>
      <c r="AH49" s="130"/>
      <c r="AI49" s="43" t="str" cm="1">
        <f t="array" ref="AI49">IF(OR(AG49="",O49=""),"",_xlfn.IFS(
ROUND(IFERROR(VALUE(TRIM(SUBSTITUTE(AG49,CHAR(160),""))),0),2)&gt;
ROUND(IFERROR(VALUE(TRIM(SUBSTITUTE(O49,CHAR(160),""))),0),2),
"KO : Le montant retenu est supérieur au montant présenté. Merci de revoir la ligne de contributions ou plafonner son montant.",
ROUND(IFERROR(VALUE(TRIM(SUBSTITUTE(O49,CHAR(160),""))),0),2)=0,
"",
ROUND(IFERROR(VALUE(TRIM(SUBSTITUTE(AG49,CHAR(160),""))),0),2)=
ROUND(IFERROR(VALUE(TRIM(SUBSTITUTE(O49,CHAR(160),""))),0),2),
"OK",
ROUND(IFERROR(VALUE(TRIM(SUBSTITUTE(AG49,CHAR(160),""))),0),2)=0,
"Attention : Montant présenté entièrement rejeté.",
ROUND(IFERROR(VALUE(TRIM(SUBSTITUTE(AG49,CHAR(160),""))),0),2)&lt;
ROUND(IFERROR(VALUE(TRIM(SUBSTITUTE(O49,CHAR(160),""))),0),2),
"Attention : Montant présenté partiellement rejeté.",
TRUE,""
))</f>
        <v/>
      </c>
      <c r="AJ49" s="869" t="str">
        <f t="shared" si="35"/>
        <v/>
      </c>
    </row>
    <row r="50" spans="1:36" s="25" customFormat="1" ht="16">
      <c r="A50" s="883">
        <v>42</v>
      </c>
      <c r="B50" s="902"/>
      <c r="C50" s="83"/>
      <c r="D50" s="83"/>
      <c r="E50" s="124"/>
      <c r="F50" s="83"/>
      <c r="G50" s="131"/>
      <c r="H50" s="83"/>
      <c r="I50" s="125"/>
      <c r="J50" s="126"/>
      <c r="K50" s="125"/>
      <c r="L50" s="125"/>
      <c r="M50" s="778" t="str">
        <f t="shared" si="29"/>
        <v/>
      </c>
      <c r="N50" s="127"/>
      <c r="O50" s="165" t="str">
        <f t="shared" si="28"/>
        <v/>
      </c>
      <c r="P50" s="83"/>
      <c r="Q50" s="901"/>
      <c r="R50" s="868" t="str">
        <f t="shared" si="18"/>
        <v/>
      </c>
      <c r="S50" s="849" t="str">
        <f t="shared" si="19"/>
        <v/>
      </c>
      <c r="T50" s="849" t="str">
        <f t="shared" si="20"/>
        <v/>
      </c>
      <c r="U50" s="849" t="str">
        <f t="shared" si="21"/>
        <v/>
      </c>
      <c r="V50" s="849" t="str">
        <f t="shared" si="22"/>
        <v/>
      </c>
      <c r="W50" s="849" t="str">
        <f t="shared" si="23"/>
        <v/>
      </c>
      <c r="X50" s="845" t="str">
        <f t="shared" si="24"/>
        <v/>
      </c>
      <c r="Y50" s="164" t="str">
        <f t="shared" si="25"/>
        <v/>
      </c>
      <c r="Z50" s="162" t="str">
        <f t="shared" si="26"/>
        <v/>
      </c>
      <c r="AA50" s="164" t="str">
        <f t="shared" si="27"/>
        <v/>
      </c>
      <c r="AB50" s="164" t="str">
        <f t="shared" si="30"/>
        <v/>
      </c>
      <c r="AC50" s="778" t="str">
        <f t="shared" si="31"/>
        <v/>
      </c>
      <c r="AD50" s="163" t="str">
        <f t="shared" si="32"/>
        <v/>
      </c>
      <c r="AE50" s="162" t="str">
        <f t="shared" si="33"/>
        <v/>
      </c>
      <c r="AF50" s="129"/>
      <c r="AG50" s="105" t="str">
        <f t="shared" si="34"/>
        <v/>
      </c>
      <c r="AH50" s="130"/>
      <c r="AI50" s="43" t="str" cm="1">
        <f t="array" ref="AI50">IF(OR(AG50="",O50=""),"",_xlfn.IFS(
ROUND(IFERROR(VALUE(TRIM(SUBSTITUTE(AG50,CHAR(160),""))),0),2)&gt;
ROUND(IFERROR(VALUE(TRIM(SUBSTITUTE(O50,CHAR(160),""))),0),2),
"KO : Le montant retenu est supérieur au montant présenté. Merci de revoir la ligne de contributions ou plafonner son montant.",
ROUND(IFERROR(VALUE(TRIM(SUBSTITUTE(O50,CHAR(160),""))),0),2)=0,
"",
ROUND(IFERROR(VALUE(TRIM(SUBSTITUTE(AG50,CHAR(160),""))),0),2)=
ROUND(IFERROR(VALUE(TRIM(SUBSTITUTE(O50,CHAR(160),""))),0),2),
"OK",
ROUND(IFERROR(VALUE(TRIM(SUBSTITUTE(AG50,CHAR(160),""))),0),2)=0,
"Attention : Montant présenté entièrement rejeté.",
ROUND(IFERROR(VALUE(TRIM(SUBSTITUTE(AG50,CHAR(160),""))),0),2)&lt;
ROUND(IFERROR(VALUE(TRIM(SUBSTITUTE(O50,CHAR(160),""))),0),2),
"Attention : Montant présenté partiellement rejeté.",
TRUE,""
))</f>
        <v/>
      </c>
      <c r="AJ50" s="869" t="str">
        <f t="shared" si="35"/>
        <v/>
      </c>
    </row>
    <row r="51" spans="1:36" s="25" customFormat="1" ht="16">
      <c r="A51" s="883">
        <v>43</v>
      </c>
      <c r="B51" s="902"/>
      <c r="C51" s="83"/>
      <c r="D51" s="83"/>
      <c r="E51" s="124"/>
      <c r="F51" s="83"/>
      <c r="G51" s="131"/>
      <c r="H51" s="83"/>
      <c r="I51" s="125"/>
      <c r="J51" s="126"/>
      <c r="K51" s="125"/>
      <c r="L51" s="125"/>
      <c r="M51" s="778" t="str">
        <f t="shared" si="29"/>
        <v/>
      </c>
      <c r="N51" s="127"/>
      <c r="O51" s="165" t="str">
        <f t="shared" si="28"/>
        <v/>
      </c>
      <c r="P51" s="83"/>
      <c r="Q51" s="901"/>
      <c r="R51" s="868" t="str">
        <f t="shared" si="18"/>
        <v/>
      </c>
      <c r="S51" s="849" t="str">
        <f t="shared" si="19"/>
        <v/>
      </c>
      <c r="T51" s="849" t="str">
        <f t="shared" si="20"/>
        <v/>
      </c>
      <c r="U51" s="849" t="str">
        <f t="shared" si="21"/>
        <v/>
      </c>
      <c r="V51" s="849" t="str">
        <f t="shared" si="22"/>
        <v/>
      </c>
      <c r="W51" s="849" t="str">
        <f t="shared" si="23"/>
        <v/>
      </c>
      <c r="X51" s="845" t="str">
        <f t="shared" si="24"/>
        <v/>
      </c>
      <c r="Y51" s="164" t="str">
        <f t="shared" si="25"/>
        <v/>
      </c>
      <c r="Z51" s="162" t="str">
        <f t="shared" si="26"/>
        <v/>
      </c>
      <c r="AA51" s="164" t="str">
        <f t="shared" si="27"/>
        <v/>
      </c>
      <c r="AB51" s="164" t="str">
        <f t="shared" si="30"/>
        <v/>
      </c>
      <c r="AC51" s="778" t="str">
        <f t="shared" si="31"/>
        <v/>
      </c>
      <c r="AD51" s="163" t="str">
        <f t="shared" si="32"/>
        <v/>
      </c>
      <c r="AE51" s="162" t="str">
        <f t="shared" si="33"/>
        <v/>
      </c>
      <c r="AF51" s="129"/>
      <c r="AG51" s="105" t="str">
        <f t="shared" si="34"/>
        <v/>
      </c>
      <c r="AH51" s="130"/>
      <c r="AI51" s="43" t="str" cm="1">
        <f t="array" ref="AI51">IF(OR(AG51="",O51=""),"",_xlfn.IFS(
ROUND(IFERROR(VALUE(TRIM(SUBSTITUTE(AG51,CHAR(160),""))),0),2)&gt;
ROUND(IFERROR(VALUE(TRIM(SUBSTITUTE(O51,CHAR(160),""))),0),2),
"KO : Le montant retenu est supérieur au montant présenté. Merci de revoir la ligne de contributions ou plafonner son montant.",
ROUND(IFERROR(VALUE(TRIM(SUBSTITUTE(O51,CHAR(160),""))),0),2)=0,
"",
ROUND(IFERROR(VALUE(TRIM(SUBSTITUTE(AG51,CHAR(160),""))),0),2)=
ROUND(IFERROR(VALUE(TRIM(SUBSTITUTE(O51,CHAR(160),""))),0),2),
"OK",
ROUND(IFERROR(VALUE(TRIM(SUBSTITUTE(AG51,CHAR(160),""))),0),2)=0,
"Attention : Montant présenté entièrement rejeté.",
ROUND(IFERROR(VALUE(TRIM(SUBSTITUTE(AG51,CHAR(160),""))),0),2)&lt;
ROUND(IFERROR(VALUE(TRIM(SUBSTITUTE(O51,CHAR(160),""))),0),2),
"Attention : Montant présenté partiellement rejeté.",
TRUE,""
))</f>
        <v/>
      </c>
      <c r="AJ51" s="869" t="str">
        <f t="shared" si="35"/>
        <v/>
      </c>
    </row>
    <row r="52" spans="1:36" s="25" customFormat="1" ht="16">
      <c r="A52" s="883">
        <v>44</v>
      </c>
      <c r="B52" s="902"/>
      <c r="C52" s="83"/>
      <c r="D52" s="83"/>
      <c r="E52" s="124"/>
      <c r="F52" s="83"/>
      <c r="G52" s="131"/>
      <c r="H52" s="83"/>
      <c r="I52" s="125"/>
      <c r="J52" s="126"/>
      <c r="K52" s="125"/>
      <c r="L52" s="125"/>
      <c r="M52" s="778" t="str">
        <f t="shared" si="29"/>
        <v/>
      </c>
      <c r="N52" s="127"/>
      <c r="O52" s="165" t="str">
        <f t="shared" si="28"/>
        <v/>
      </c>
      <c r="P52" s="83"/>
      <c r="Q52" s="901"/>
      <c r="R52" s="868" t="str">
        <f t="shared" si="18"/>
        <v/>
      </c>
      <c r="S52" s="849" t="str">
        <f t="shared" si="19"/>
        <v/>
      </c>
      <c r="T52" s="849" t="str">
        <f t="shared" si="20"/>
        <v/>
      </c>
      <c r="U52" s="849" t="str">
        <f t="shared" si="21"/>
        <v/>
      </c>
      <c r="V52" s="849" t="str">
        <f t="shared" si="22"/>
        <v/>
      </c>
      <c r="W52" s="849" t="str">
        <f t="shared" si="23"/>
        <v/>
      </c>
      <c r="X52" s="845" t="str">
        <f t="shared" si="24"/>
        <v/>
      </c>
      <c r="Y52" s="164" t="str">
        <f t="shared" si="25"/>
        <v/>
      </c>
      <c r="Z52" s="162" t="str">
        <f t="shared" si="26"/>
        <v/>
      </c>
      <c r="AA52" s="164" t="str">
        <f t="shared" si="27"/>
        <v/>
      </c>
      <c r="AB52" s="164" t="str">
        <f t="shared" si="30"/>
        <v/>
      </c>
      <c r="AC52" s="778" t="str">
        <f t="shared" si="31"/>
        <v/>
      </c>
      <c r="AD52" s="163" t="str">
        <f t="shared" si="32"/>
        <v/>
      </c>
      <c r="AE52" s="162" t="str">
        <f t="shared" si="33"/>
        <v/>
      </c>
      <c r="AF52" s="129"/>
      <c r="AG52" s="105" t="str">
        <f t="shared" si="34"/>
        <v/>
      </c>
      <c r="AH52" s="130"/>
      <c r="AI52" s="43" t="str" cm="1">
        <f t="array" ref="AI52">IF(OR(AG52="",O52=""),"",_xlfn.IFS(
ROUND(IFERROR(VALUE(TRIM(SUBSTITUTE(AG52,CHAR(160),""))),0),2)&gt;
ROUND(IFERROR(VALUE(TRIM(SUBSTITUTE(O52,CHAR(160),""))),0),2),
"KO : Le montant retenu est supérieur au montant présenté. Merci de revoir la ligne de contributions ou plafonner son montant.",
ROUND(IFERROR(VALUE(TRIM(SUBSTITUTE(O52,CHAR(160),""))),0),2)=0,
"",
ROUND(IFERROR(VALUE(TRIM(SUBSTITUTE(AG52,CHAR(160),""))),0),2)=
ROUND(IFERROR(VALUE(TRIM(SUBSTITUTE(O52,CHAR(160),""))),0),2),
"OK",
ROUND(IFERROR(VALUE(TRIM(SUBSTITUTE(AG52,CHAR(160),""))),0),2)=0,
"Attention : Montant présenté entièrement rejeté.",
ROUND(IFERROR(VALUE(TRIM(SUBSTITUTE(AG52,CHAR(160),""))),0),2)&lt;
ROUND(IFERROR(VALUE(TRIM(SUBSTITUTE(O52,CHAR(160),""))),0),2),
"Attention : Montant présenté partiellement rejeté.",
TRUE,""
))</f>
        <v/>
      </c>
      <c r="AJ52" s="869" t="str">
        <f t="shared" si="35"/>
        <v/>
      </c>
    </row>
    <row r="53" spans="1:36" s="25" customFormat="1" ht="16">
      <c r="A53" s="883">
        <v>45</v>
      </c>
      <c r="B53" s="902"/>
      <c r="C53" s="83"/>
      <c r="D53" s="83"/>
      <c r="E53" s="124"/>
      <c r="F53" s="83"/>
      <c r="G53" s="131"/>
      <c r="H53" s="83"/>
      <c r="I53" s="125"/>
      <c r="J53" s="126"/>
      <c r="K53" s="125"/>
      <c r="L53" s="125"/>
      <c r="M53" s="778" t="str">
        <f t="shared" si="29"/>
        <v/>
      </c>
      <c r="N53" s="127"/>
      <c r="O53" s="165" t="str">
        <f t="shared" si="28"/>
        <v/>
      </c>
      <c r="P53" s="83"/>
      <c r="Q53" s="901"/>
      <c r="R53" s="868" t="str">
        <f t="shared" si="18"/>
        <v/>
      </c>
      <c r="S53" s="849" t="str">
        <f t="shared" si="19"/>
        <v/>
      </c>
      <c r="T53" s="849" t="str">
        <f t="shared" si="20"/>
        <v/>
      </c>
      <c r="U53" s="849" t="str">
        <f t="shared" si="21"/>
        <v/>
      </c>
      <c r="V53" s="849" t="str">
        <f t="shared" si="22"/>
        <v/>
      </c>
      <c r="W53" s="849" t="str">
        <f t="shared" si="23"/>
        <v/>
      </c>
      <c r="X53" s="845" t="str">
        <f t="shared" si="24"/>
        <v/>
      </c>
      <c r="Y53" s="164" t="str">
        <f t="shared" si="25"/>
        <v/>
      </c>
      <c r="Z53" s="162" t="str">
        <f t="shared" si="26"/>
        <v/>
      </c>
      <c r="AA53" s="164" t="str">
        <f t="shared" si="27"/>
        <v/>
      </c>
      <c r="AB53" s="164" t="str">
        <f t="shared" si="30"/>
        <v/>
      </c>
      <c r="AC53" s="778" t="str">
        <f t="shared" si="31"/>
        <v/>
      </c>
      <c r="AD53" s="163" t="str">
        <f t="shared" si="32"/>
        <v/>
      </c>
      <c r="AE53" s="162" t="str">
        <f t="shared" si="33"/>
        <v/>
      </c>
      <c r="AF53" s="129"/>
      <c r="AG53" s="105" t="str">
        <f t="shared" si="34"/>
        <v/>
      </c>
      <c r="AH53" s="130"/>
      <c r="AI53" s="43" t="str" cm="1">
        <f t="array" ref="AI53">IF(OR(AG53="",O53=""),"",_xlfn.IFS(
ROUND(IFERROR(VALUE(TRIM(SUBSTITUTE(AG53,CHAR(160),""))),0),2)&gt;
ROUND(IFERROR(VALUE(TRIM(SUBSTITUTE(O53,CHAR(160),""))),0),2),
"KO : Le montant retenu est supérieur au montant présenté. Merci de revoir la ligne de contributions ou plafonner son montant.",
ROUND(IFERROR(VALUE(TRIM(SUBSTITUTE(O53,CHAR(160),""))),0),2)=0,
"",
ROUND(IFERROR(VALUE(TRIM(SUBSTITUTE(AG53,CHAR(160),""))),0),2)=
ROUND(IFERROR(VALUE(TRIM(SUBSTITUTE(O53,CHAR(160),""))),0),2),
"OK",
ROUND(IFERROR(VALUE(TRIM(SUBSTITUTE(AG53,CHAR(160),""))),0),2)=0,
"Attention : Montant présenté entièrement rejeté.",
ROUND(IFERROR(VALUE(TRIM(SUBSTITUTE(AG53,CHAR(160),""))),0),2)&lt;
ROUND(IFERROR(VALUE(TRIM(SUBSTITUTE(O53,CHAR(160),""))),0),2),
"Attention : Montant présenté partiellement rejeté.",
TRUE,""
))</f>
        <v/>
      </c>
      <c r="AJ53" s="869" t="str">
        <f t="shared" si="35"/>
        <v/>
      </c>
    </row>
    <row r="54" spans="1:36" s="25" customFormat="1" ht="16">
      <c r="A54" s="883">
        <v>46</v>
      </c>
      <c r="B54" s="902"/>
      <c r="C54" s="83"/>
      <c r="D54" s="83"/>
      <c r="E54" s="124"/>
      <c r="F54" s="83"/>
      <c r="G54" s="131"/>
      <c r="H54" s="83"/>
      <c r="I54" s="125"/>
      <c r="J54" s="126"/>
      <c r="K54" s="125"/>
      <c r="L54" s="125"/>
      <c r="M54" s="778" t="str">
        <f t="shared" si="29"/>
        <v/>
      </c>
      <c r="N54" s="127"/>
      <c r="O54" s="165" t="str">
        <f t="shared" si="28"/>
        <v/>
      </c>
      <c r="P54" s="83"/>
      <c r="Q54" s="901"/>
      <c r="R54" s="868" t="str">
        <f t="shared" si="18"/>
        <v/>
      </c>
      <c r="S54" s="849" t="str">
        <f t="shared" si="19"/>
        <v/>
      </c>
      <c r="T54" s="849" t="str">
        <f t="shared" si="20"/>
        <v/>
      </c>
      <c r="U54" s="849" t="str">
        <f t="shared" si="21"/>
        <v/>
      </c>
      <c r="V54" s="849" t="str">
        <f t="shared" si="22"/>
        <v/>
      </c>
      <c r="W54" s="849" t="str">
        <f t="shared" si="23"/>
        <v/>
      </c>
      <c r="X54" s="845" t="str">
        <f t="shared" si="24"/>
        <v/>
      </c>
      <c r="Y54" s="164" t="str">
        <f t="shared" si="25"/>
        <v/>
      </c>
      <c r="Z54" s="162" t="str">
        <f t="shared" si="26"/>
        <v/>
      </c>
      <c r="AA54" s="164" t="str">
        <f t="shared" si="27"/>
        <v/>
      </c>
      <c r="AB54" s="164" t="str">
        <f t="shared" si="30"/>
        <v/>
      </c>
      <c r="AC54" s="778" t="str">
        <f t="shared" si="31"/>
        <v/>
      </c>
      <c r="AD54" s="163" t="str">
        <f t="shared" si="32"/>
        <v/>
      </c>
      <c r="AE54" s="162" t="str">
        <f t="shared" si="33"/>
        <v/>
      </c>
      <c r="AF54" s="129"/>
      <c r="AG54" s="105" t="str">
        <f t="shared" si="34"/>
        <v/>
      </c>
      <c r="AH54" s="130"/>
      <c r="AI54" s="43" t="str" cm="1">
        <f t="array" ref="AI54">IF(OR(AG54="",O54=""),"",_xlfn.IFS(
ROUND(IFERROR(VALUE(TRIM(SUBSTITUTE(AG54,CHAR(160),""))),0),2)&gt;
ROUND(IFERROR(VALUE(TRIM(SUBSTITUTE(O54,CHAR(160),""))),0),2),
"KO : Le montant retenu est supérieur au montant présenté. Merci de revoir la ligne de contributions ou plafonner son montant.",
ROUND(IFERROR(VALUE(TRIM(SUBSTITUTE(O54,CHAR(160),""))),0),2)=0,
"",
ROUND(IFERROR(VALUE(TRIM(SUBSTITUTE(AG54,CHAR(160),""))),0),2)=
ROUND(IFERROR(VALUE(TRIM(SUBSTITUTE(O54,CHAR(160),""))),0),2),
"OK",
ROUND(IFERROR(VALUE(TRIM(SUBSTITUTE(AG54,CHAR(160),""))),0),2)=0,
"Attention : Montant présenté entièrement rejeté.",
ROUND(IFERROR(VALUE(TRIM(SUBSTITUTE(AG54,CHAR(160),""))),0),2)&lt;
ROUND(IFERROR(VALUE(TRIM(SUBSTITUTE(O54,CHAR(160),""))),0),2),
"Attention : Montant présenté partiellement rejeté.",
TRUE,""
))</f>
        <v/>
      </c>
      <c r="AJ54" s="869" t="str">
        <f t="shared" si="35"/>
        <v/>
      </c>
    </row>
    <row r="55" spans="1:36" s="25" customFormat="1" ht="16">
      <c r="A55" s="883">
        <v>47</v>
      </c>
      <c r="B55" s="902"/>
      <c r="C55" s="83"/>
      <c r="D55" s="83"/>
      <c r="E55" s="124"/>
      <c r="F55" s="83"/>
      <c r="G55" s="131"/>
      <c r="H55" s="83"/>
      <c r="I55" s="125"/>
      <c r="J55" s="126"/>
      <c r="K55" s="125"/>
      <c r="L55" s="125"/>
      <c r="M55" s="778" t="str">
        <f t="shared" si="29"/>
        <v/>
      </c>
      <c r="N55" s="127"/>
      <c r="O55" s="165" t="str">
        <f t="shared" si="28"/>
        <v/>
      </c>
      <c r="P55" s="83"/>
      <c r="Q55" s="901"/>
      <c r="R55" s="868" t="str">
        <f t="shared" si="18"/>
        <v/>
      </c>
      <c r="S55" s="849" t="str">
        <f t="shared" si="19"/>
        <v/>
      </c>
      <c r="T55" s="849" t="str">
        <f t="shared" si="20"/>
        <v/>
      </c>
      <c r="U55" s="849" t="str">
        <f t="shared" si="21"/>
        <v/>
      </c>
      <c r="V55" s="849" t="str">
        <f t="shared" si="22"/>
        <v/>
      </c>
      <c r="W55" s="849" t="str">
        <f t="shared" si="23"/>
        <v/>
      </c>
      <c r="X55" s="845" t="str">
        <f t="shared" si="24"/>
        <v/>
      </c>
      <c r="Y55" s="164" t="str">
        <f t="shared" si="25"/>
        <v/>
      </c>
      <c r="Z55" s="162" t="str">
        <f t="shared" si="26"/>
        <v/>
      </c>
      <c r="AA55" s="164" t="str">
        <f t="shared" si="27"/>
        <v/>
      </c>
      <c r="AB55" s="164" t="str">
        <f t="shared" si="30"/>
        <v/>
      </c>
      <c r="AC55" s="778" t="str">
        <f t="shared" si="31"/>
        <v/>
      </c>
      <c r="AD55" s="163" t="str">
        <f t="shared" si="32"/>
        <v/>
      </c>
      <c r="AE55" s="162" t="str">
        <f t="shared" si="33"/>
        <v/>
      </c>
      <c r="AF55" s="129"/>
      <c r="AG55" s="105" t="str">
        <f t="shared" si="34"/>
        <v/>
      </c>
      <c r="AH55" s="130"/>
      <c r="AI55" s="43" t="str" cm="1">
        <f t="array" ref="AI55">IF(OR(AG55="",O55=""),"",_xlfn.IFS(
ROUND(IFERROR(VALUE(TRIM(SUBSTITUTE(AG55,CHAR(160),""))),0),2)&gt;
ROUND(IFERROR(VALUE(TRIM(SUBSTITUTE(O55,CHAR(160),""))),0),2),
"KO : Le montant retenu est supérieur au montant présenté. Merci de revoir la ligne de contributions ou plafonner son montant.",
ROUND(IFERROR(VALUE(TRIM(SUBSTITUTE(O55,CHAR(160),""))),0),2)=0,
"",
ROUND(IFERROR(VALUE(TRIM(SUBSTITUTE(AG55,CHAR(160),""))),0),2)=
ROUND(IFERROR(VALUE(TRIM(SUBSTITUTE(O55,CHAR(160),""))),0),2),
"OK",
ROUND(IFERROR(VALUE(TRIM(SUBSTITUTE(AG55,CHAR(160),""))),0),2)=0,
"Attention : Montant présenté entièrement rejeté.",
ROUND(IFERROR(VALUE(TRIM(SUBSTITUTE(AG55,CHAR(160),""))),0),2)&lt;
ROUND(IFERROR(VALUE(TRIM(SUBSTITUTE(O55,CHAR(160),""))),0),2),
"Attention : Montant présenté partiellement rejeté.",
TRUE,""
))</f>
        <v/>
      </c>
      <c r="AJ55" s="869" t="str">
        <f t="shared" si="35"/>
        <v/>
      </c>
    </row>
    <row r="56" spans="1:36" s="25" customFormat="1" ht="16">
      <c r="A56" s="883">
        <v>48</v>
      </c>
      <c r="B56" s="902"/>
      <c r="C56" s="83"/>
      <c r="D56" s="83"/>
      <c r="E56" s="124"/>
      <c r="F56" s="83"/>
      <c r="G56" s="131"/>
      <c r="H56" s="83"/>
      <c r="I56" s="125"/>
      <c r="J56" s="126"/>
      <c r="K56" s="125"/>
      <c r="L56" s="125"/>
      <c r="M56" s="778" t="str">
        <f t="shared" si="29"/>
        <v/>
      </c>
      <c r="N56" s="127"/>
      <c r="O56" s="165" t="str">
        <f t="shared" si="28"/>
        <v/>
      </c>
      <c r="P56" s="83"/>
      <c r="Q56" s="901"/>
      <c r="R56" s="868" t="str">
        <f t="shared" si="18"/>
        <v/>
      </c>
      <c r="S56" s="849" t="str">
        <f t="shared" si="19"/>
        <v/>
      </c>
      <c r="T56" s="849" t="str">
        <f t="shared" si="20"/>
        <v/>
      </c>
      <c r="U56" s="849" t="str">
        <f t="shared" si="21"/>
        <v/>
      </c>
      <c r="V56" s="849" t="str">
        <f t="shared" si="22"/>
        <v/>
      </c>
      <c r="W56" s="849" t="str">
        <f t="shared" si="23"/>
        <v/>
      </c>
      <c r="X56" s="845" t="str">
        <f t="shared" si="24"/>
        <v/>
      </c>
      <c r="Y56" s="164" t="str">
        <f t="shared" si="25"/>
        <v/>
      </c>
      <c r="Z56" s="162" t="str">
        <f t="shared" si="26"/>
        <v/>
      </c>
      <c r="AA56" s="164" t="str">
        <f t="shared" si="27"/>
        <v/>
      </c>
      <c r="AB56" s="164" t="str">
        <f t="shared" si="30"/>
        <v/>
      </c>
      <c r="AC56" s="778" t="str">
        <f t="shared" si="31"/>
        <v/>
      </c>
      <c r="AD56" s="163" t="str">
        <f t="shared" si="32"/>
        <v/>
      </c>
      <c r="AE56" s="162" t="str">
        <f t="shared" si="33"/>
        <v/>
      </c>
      <c r="AF56" s="129"/>
      <c r="AG56" s="105" t="str">
        <f t="shared" si="34"/>
        <v/>
      </c>
      <c r="AH56" s="130"/>
      <c r="AI56" s="43" t="str" cm="1">
        <f t="array" ref="AI56">IF(OR(AG56="",O56=""),"",_xlfn.IFS(
ROUND(IFERROR(VALUE(TRIM(SUBSTITUTE(AG56,CHAR(160),""))),0),2)&gt;
ROUND(IFERROR(VALUE(TRIM(SUBSTITUTE(O56,CHAR(160),""))),0),2),
"KO : Le montant retenu est supérieur au montant présenté. Merci de revoir la ligne de contributions ou plafonner son montant.",
ROUND(IFERROR(VALUE(TRIM(SUBSTITUTE(O56,CHAR(160),""))),0),2)=0,
"",
ROUND(IFERROR(VALUE(TRIM(SUBSTITUTE(AG56,CHAR(160),""))),0),2)=
ROUND(IFERROR(VALUE(TRIM(SUBSTITUTE(O56,CHAR(160),""))),0),2),
"OK",
ROUND(IFERROR(VALUE(TRIM(SUBSTITUTE(AG56,CHAR(160),""))),0),2)=0,
"Attention : Montant présenté entièrement rejeté.",
ROUND(IFERROR(VALUE(TRIM(SUBSTITUTE(AG56,CHAR(160),""))),0),2)&lt;
ROUND(IFERROR(VALUE(TRIM(SUBSTITUTE(O56,CHAR(160),""))),0),2),
"Attention : Montant présenté partiellement rejeté.",
TRUE,""
))</f>
        <v/>
      </c>
      <c r="AJ56" s="869" t="str">
        <f t="shared" si="35"/>
        <v/>
      </c>
    </row>
    <row r="57" spans="1:36" s="25" customFormat="1" ht="16">
      <c r="A57" s="883">
        <v>49</v>
      </c>
      <c r="B57" s="902"/>
      <c r="C57" s="83"/>
      <c r="D57" s="83"/>
      <c r="E57" s="124"/>
      <c r="F57" s="83"/>
      <c r="G57" s="131"/>
      <c r="H57" s="83"/>
      <c r="I57" s="125"/>
      <c r="J57" s="126"/>
      <c r="K57" s="125"/>
      <c r="L57" s="125"/>
      <c r="M57" s="778" t="str">
        <f t="shared" si="29"/>
        <v/>
      </c>
      <c r="N57" s="127"/>
      <c r="O57" s="165" t="str">
        <f t="shared" si="28"/>
        <v/>
      </c>
      <c r="P57" s="83"/>
      <c r="Q57" s="901"/>
      <c r="R57" s="868" t="str">
        <f t="shared" si="18"/>
        <v/>
      </c>
      <c r="S57" s="849" t="str">
        <f t="shared" si="19"/>
        <v/>
      </c>
      <c r="T57" s="849" t="str">
        <f t="shared" si="20"/>
        <v/>
      </c>
      <c r="U57" s="849" t="str">
        <f t="shared" si="21"/>
        <v/>
      </c>
      <c r="V57" s="849" t="str">
        <f t="shared" si="22"/>
        <v/>
      </c>
      <c r="W57" s="849" t="str">
        <f t="shared" si="23"/>
        <v/>
      </c>
      <c r="X57" s="845" t="str">
        <f t="shared" si="24"/>
        <v/>
      </c>
      <c r="Y57" s="164" t="str">
        <f t="shared" si="25"/>
        <v/>
      </c>
      <c r="Z57" s="162" t="str">
        <f t="shared" si="26"/>
        <v/>
      </c>
      <c r="AA57" s="164" t="str">
        <f t="shared" si="27"/>
        <v/>
      </c>
      <c r="AB57" s="164" t="str">
        <f t="shared" si="30"/>
        <v/>
      </c>
      <c r="AC57" s="778" t="str">
        <f t="shared" si="31"/>
        <v/>
      </c>
      <c r="AD57" s="163" t="str">
        <f t="shared" si="32"/>
        <v/>
      </c>
      <c r="AE57" s="162" t="str">
        <f t="shared" si="33"/>
        <v/>
      </c>
      <c r="AF57" s="129"/>
      <c r="AG57" s="105" t="str">
        <f t="shared" si="34"/>
        <v/>
      </c>
      <c r="AH57" s="130"/>
      <c r="AI57" s="43" t="str" cm="1">
        <f t="array" ref="AI57">IF(OR(AG57="",O57=""),"",_xlfn.IFS(
ROUND(IFERROR(VALUE(TRIM(SUBSTITUTE(AG57,CHAR(160),""))),0),2)&gt;
ROUND(IFERROR(VALUE(TRIM(SUBSTITUTE(O57,CHAR(160),""))),0),2),
"KO : Le montant retenu est supérieur au montant présenté. Merci de revoir la ligne de contributions ou plafonner son montant.",
ROUND(IFERROR(VALUE(TRIM(SUBSTITUTE(O57,CHAR(160),""))),0),2)=0,
"",
ROUND(IFERROR(VALUE(TRIM(SUBSTITUTE(AG57,CHAR(160),""))),0),2)=
ROUND(IFERROR(VALUE(TRIM(SUBSTITUTE(O57,CHAR(160),""))),0),2),
"OK",
ROUND(IFERROR(VALUE(TRIM(SUBSTITUTE(AG57,CHAR(160),""))),0),2)=0,
"Attention : Montant présenté entièrement rejeté.",
ROUND(IFERROR(VALUE(TRIM(SUBSTITUTE(AG57,CHAR(160),""))),0),2)&lt;
ROUND(IFERROR(VALUE(TRIM(SUBSTITUTE(O57,CHAR(160),""))),0),2),
"Attention : Montant présenté partiellement rejeté.",
TRUE,""
))</f>
        <v/>
      </c>
      <c r="AJ57" s="869" t="str">
        <f t="shared" si="35"/>
        <v/>
      </c>
    </row>
    <row r="58" spans="1:36" s="25" customFormat="1" ht="16">
      <c r="A58" s="883">
        <v>50</v>
      </c>
      <c r="B58" s="902"/>
      <c r="C58" s="83"/>
      <c r="D58" s="83"/>
      <c r="E58" s="124"/>
      <c r="F58" s="83"/>
      <c r="G58" s="131"/>
      <c r="H58" s="83"/>
      <c r="I58" s="125"/>
      <c r="J58" s="126"/>
      <c r="K58" s="125"/>
      <c r="L58" s="125"/>
      <c r="M58" s="778" t="str">
        <f t="shared" si="29"/>
        <v/>
      </c>
      <c r="N58" s="127"/>
      <c r="O58" s="165" t="str">
        <f t="shared" si="28"/>
        <v/>
      </c>
      <c r="P58" s="83"/>
      <c r="Q58" s="901"/>
      <c r="R58" s="868" t="str">
        <f t="shared" si="18"/>
        <v/>
      </c>
      <c r="S58" s="849" t="str">
        <f t="shared" si="19"/>
        <v/>
      </c>
      <c r="T58" s="849" t="str">
        <f t="shared" si="20"/>
        <v/>
      </c>
      <c r="U58" s="849" t="str">
        <f t="shared" si="21"/>
        <v/>
      </c>
      <c r="V58" s="849" t="str">
        <f t="shared" si="22"/>
        <v/>
      </c>
      <c r="W58" s="849" t="str">
        <f t="shared" si="23"/>
        <v/>
      </c>
      <c r="X58" s="845" t="str">
        <f t="shared" si="24"/>
        <v/>
      </c>
      <c r="Y58" s="164" t="str">
        <f t="shared" si="25"/>
        <v/>
      </c>
      <c r="Z58" s="162" t="str">
        <f t="shared" si="26"/>
        <v/>
      </c>
      <c r="AA58" s="164" t="str">
        <f t="shared" si="27"/>
        <v/>
      </c>
      <c r="AB58" s="164" t="str">
        <f t="shared" si="30"/>
        <v/>
      </c>
      <c r="AC58" s="778" t="str">
        <f t="shared" si="31"/>
        <v/>
      </c>
      <c r="AD58" s="163" t="str">
        <f t="shared" si="32"/>
        <v/>
      </c>
      <c r="AE58" s="162" t="str">
        <f t="shared" si="33"/>
        <v/>
      </c>
      <c r="AF58" s="129"/>
      <c r="AG58" s="105" t="str">
        <f t="shared" si="34"/>
        <v/>
      </c>
      <c r="AH58" s="130"/>
      <c r="AI58" s="43" t="str" cm="1">
        <f t="array" ref="AI58">IF(OR(AG58="",O58=""),"",_xlfn.IFS(
ROUND(IFERROR(VALUE(TRIM(SUBSTITUTE(AG58,CHAR(160),""))),0),2)&gt;
ROUND(IFERROR(VALUE(TRIM(SUBSTITUTE(O58,CHAR(160),""))),0),2),
"KO : Le montant retenu est supérieur au montant présenté. Merci de revoir la ligne de contributions ou plafonner son montant.",
ROUND(IFERROR(VALUE(TRIM(SUBSTITUTE(O58,CHAR(160),""))),0),2)=0,
"",
ROUND(IFERROR(VALUE(TRIM(SUBSTITUTE(AG58,CHAR(160),""))),0),2)=
ROUND(IFERROR(VALUE(TRIM(SUBSTITUTE(O58,CHAR(160),""))),0),2),
"OK",
ROUND(IFERROR(VALUE(TRIM(SUBSTITUTE(AG58,CHAR(160),""))),0),2)=0,
"Attention : Montant présenté entièrement rejeté.",
ROUND(IFERROR(VALUE(TRIM(SUBSTITUTE(AG58,CHAR(160),""))),0),2)&lt;
ROUND(IFERROR(VALUE(TRIM(SUBSTITUTE(O58,CHAR(160),""))),0),2),
"Attention : Montant présenté partiellement rejeté.",
TRUE,""
))</f>
        <v/>
      </c>
      <c r="AJ58" s="869" t="str">
        <f t="shared" si="35"/>
        <v/>
      </c>
    </row>
    <row r="59" spans="1:36" s="25" customFormat="1" ht="16">
      <c r="A59" s="883">
        <v>51</v>
      </c>
      <c r="B59" s="902"/>
      <c r="C59" s="83"/>
      <c r="D59" s="83"/>
      <c r="E59" s="124"/>
      <c r="F59" s="83"/>
      <c r="G59" s="131"/>
      <c r="H59" s="83"/>
      <c r="I59" s="125"/>
      <c r="J59" s="126"/>
      <c r="K59" s="125"/>
      <c r="L59" s="125"/>
      <c r="M59" s="778" t="str">
        <f t="shared" si="29"/>
        <v/>
      </c>
      <c r="N59" s="127"/>
      <c r="O59" s="165" t="str">
        <f t="shared" si="28"/>
        <v/>
      </c>
      <c r="P59" s="83"/>
      <c r="Q59" s="901"/>
      <c r="R59" s="868" t="str">
        <f t="shared" si="18"/>
        <v/>
      </c>
      <c r="S59" s="849" t="str">
        <f t="shared" si="19"/>
        <v/>
      </c>
      <c r="T59" s="849" t="str">
        <f t="shared" si="20"/>
        <v/>
      </c>
      <c r="U59" s="849" t="str">
        <f t="shared" si="21"/>
        <v/>
      </c>
      <c r="V59" s="849" t="str">
        <f t="shared" si="22"/>
        <v/>
      </c>
      <c r="W59" s="849" t="str">
        <f t="shared" si="23"/>
        <v/>
      </c>
      <c r="X59" s="845" t="str">
        <f t="shared" si="24"/>
        <v/>
      </c>
      <c r="Y59" s="164" t="str">
        <f t="shared" si="25"/>
        <v/>
      </c>
      <c r="Z59" s="162" t="str">
        <f t="shared" si="26"/>
        <v/>
      </c>
      <c r="AA59" s="164" t="str">
        <f t="shared" si="27"/>
        <v/>
      </c>
      <c r="AB59" s="164" t="str">
        <f t="shared" si="30"/>
        <v/>
      </c>
      <c r="AC59" s="778" t="str">
        <f t="shared" si="31"/>
        <v/>
      </c>
      <c r="AD59" s="163" t="str">
        <f t="shared" si="32"/>
        <v/>
      </c>
      <c r="AE59" s="162" t="str">
        <f t="shared" si="33"/>
        <v/>
      </c>
      <c r="AF59" s="129"/>
      <c r="AG59" s="105" t="str">
        <f t="shared" si="34"/>
        <v/>
      </c>
      <c r="AH59" s="130"/>
      <c r="AI59" s="43" t="str" cm="1">
        <f t="array" ref="AI59">IF(OR(AG59="",O59=""),"",_xlfn.IFS(
ROUND(IFERROR(VALUE(TRIM(SUBSTITUTE(AG59,CHAR(160),""))),0),2)&gt;
ROUND(IFERROR(VALUE(TRIM(SUBSTITUTE(O59,CHAR(160),""))),0),2),
"KO : Le montant retenu est supérieur au montant présenté. Merci de revoir la ligne de contributions ou plafonner son montant.",
ROUND(IFERROR(VALUE(TRIM(SUBSTITUTE(O59,CHAR(160),""))),0),2)=0,
"",
ROUND(IFERROR(VALUE(TRIM(SUBSTITUTE(AG59,CHAR(160),""))),0),2)=
ROUND(IFERROR(VALUE(TRIM(SUBSTITUTE(O59,CHAR(160),""))),0),2),
"OK",
ROUND(IFERROR(VALUE(TRIM(SUBSTITUTE(AG59,CHAR(160),""))),0),2)=0,
"Attention : Montant présenté entièrement rejeté.",
ROUND(IFERROR(VALUE(TRIM(SUBSTITUTE(AG59,CHAR(160),""))),0),2)&lt;
ROUND(IFERROR(VALUE(TRIM(SUBSTITUTE(O59,CHAR(160),""))),0),2),
"Attention : Montant présenté partiellement rejeté.",
TRUE,""
))</f>
        <v/>
      </c>
      <c r="AJ59" s="869" t="str">
        <f t="shared" si="35"/>
        <v/>
      </c>
    </row>
    <row r="60" spans="1:36" s="25" customFormat="1" ht="16">
      <c r="A60" s="883">
        <v>52</v>
      </c>
      <c r="B60" s="902"/>
      <c r="C60" s="83"/>
      <c r="D60" s="83"/>
      <c r="E60" s="124"/>
      <c r="F60" s="83"/>
      <c r="G60" s="131"/>
      <c r="H60" s="83"/>
      <c r="I60" s="125"/>
      <c r="J60" s="126"/>
      <c r="K60" s="125"/>
      <c r="L60" s="125"/>
      <c r="M60" s="778" t="str">
        <f t="shared" si="29"/>
        <v/>
      </c>
      <c r="N60" s="127"/>
      <c r="O60" s="165" t="str">
        <f t="shared" si="28"/>
        <v/>
      </c>
      <c r="P60" s="83"/>
      <c r="Q60" s="901"/>
      <c r="R60" s="868" t="str">
        <f t="shared" si="18"/>
        <v/>
      </c>
      <c r="S60" s="849" t="str">
        <f t="shared" si="19"/>
        <v/>
      </c>
      <c r="T60" s="849" t="str">
        <f t="shared" si="20"/>
        <v/>
      </c>
      <c r="U60" s="849" t="str">
        <f t="shared" si="21"/>
        <v/>
      </c>
      <c r="V60" s="849" t="str">
        <f t="shared" si="22"/>
        <v/>
      </c>
      <c r="W60" s="849" t="str">
        <f t="shared" si="23"/>
        <v/>
      </c>
      <c r="X60" s="845" t="str">
        <f t="shared" si="24"/>
        <v/>
      </c>
      <c r="Y60" s="164" t="str">
        <f t="shared" si="25"/>
        <v/>
      </c>
      <c r="Z60" s="162" t="str">
        <f t="shared" si="26"/>
        <v/>
      </c>
      <c r="AA60" s="164" t="str">
        <f t="shared" si="27"/>
        <v/>
      </c>
      <c r="AB60" s="164" t="str">
        <f t="shared" si="30"/>
        <v/>
      </c>
      <c r="AC60" s="778" t="str">
        <f t="shared" si="31"/>
        <v/>
      </c>
      <c r="AD60" s="163" t="str">
        <f t="shared" si="32"/>
        <v/>
      </c>
      <c r="AE60" s="162" t="str">
        <f t="shared" si="33"/>
        <v/>
      </c>
      <c r="AF60" s="129"/>
      <c r="AG60" s="105" t="str">
        <f t="shared" si="34"/>
        <v/>
      </c>
      <c r="AH60" s="130"/>
      <c r="AI60" s="43" t="str" cm="1">
        <f t="array" ref="AI60">IF(OR(AG60="",O60=""),"",_xlfn.IFS(
ROUND(IFERROR(VALUE(TRIM(SUBSTITUTE(AG60,CHAR(160),""))),0),2)&gt;
ROUND(IFERROR(VALUE(TRIM(SUBSTITUTE(O60,CHAR(160),""))),0),2),
"KO : Le montant retenu est supérieur au montant présenté. Merci de revoir la ligne de contributions ou plafonner son montant.",
ROUND(IFERROR(VALUE(TRIM(SUBSTITUTE(O60,CHAR(160),""))),0),2)=0,
"",
ROUND(IFERROR(VALUE(TRIM(SUBSTITUTE(AG60,CHAR(160),""))),0),2)=
ROUND(IFERROR(VALUE(TRIM(SUBSTITUTE(O60,CHAR(160),""))),0),2),
"OK",
ROUND(IFERROR(VALUE(TRIM(SUBSTITUTE(AG60,CHAR(160),""))),0),2)=0,
"Attention : Montant présenté entièrement rejeté.",
ROUND(IFERROR(VALUE(TRIM(SUBSTITUTE(AG60,CHAR(160),""))),0),2)&lt;
ROUND(IFERROR(VALUE(TRIM(SUBSTITUTE(O60,CHAR(160),""))),0),2),
"Attention : Montant présenté partiellement rejeté.",
TRUE,""
))</f>
        <v/>
      </c>
      <c r="AJ60" s="869" t="str">
        <f t="shared" si="35"/>
        <v/>
      </c>
    </row>
    <row r="61" spans="1:36" s="25" customFormat="1" ht="16">
      <c r="A61" s="883">
        <v>53</v>
      </c>
      <c r="B61" s="902"/>
      <c r="C61" s="83"/>
      <c r="D61" s="83"/>
      <c r="E61" s="124"/>
      <c r="F61" s="83"/>
      <c r="G61" s="131"/>
      <c r="H61" s="83"/>
      <c r="I61" s="125"/>
      <c r="J61" s="126"/>
      <c r="K61" s="125"/>
      <c r="L61" s="125"/>
      <c r="M61" s="778" t="str">
        <f t="shared" si="29"/>
        <v/>
      </c>
      <c r="N61" s="127"/>
      <c r="O61" s="165" t="str">
        <f t="shared" si="28"/>
        <v/>
      </c>
      <c r="P61" s="83"/>
      <c r="Q61" s="901"/>
      <c r="R61" s="868" t="str">
        <f t="shared" si="18"/>
        <v/>
      </c>
      <c r="S61" s="849" t="str">
        <f t="shared" si="19"/>
        <v/>
      </c>
      <c r="T61" s="849" t="str">
        <f t="shared" si="20"/>
        <v/>
      </c>
      <c r="U61" s="849" t="str">
        <f t="shared" si="21"/>
        <v/>
      </c>
      <c r="V61" s="849" t="str">
        <f t="shared" si="22"/>
        <v/>
      </c>
      <c r="W61" s="849" t="str">
        <f t="shared" si="23"/>
        <v/>
      </c>
      <c r="X61" s="845" t="str">
        <f t="shared" si="24"/>
        <v/>
      </c>
      <c r="Y61" s="164" t="str">
        <f t="shared" si="25"/>
        <v/>
      </c>
      <c r="Z61" s="162" t="str">
        <f t="shared" si="26"/>
        <v/>
      </c>
      <c r="AA61" s="164" t="str">
        <f t="shared" si="27"/>
        <v/>
      </c>
      <c r="AB61" s="164" t="str">
        <f t="shared" si="30"/>
        <v/>
      </c>
      <c r="AC61" s="778" t="str">
        <f t="shared" si="31"/>
        <v/>
      </c>
      <c r="AD61" s="163" t="str">
        <f t="shared" si="32"/>
        <v/>
      </c>
      <c r="AE61" s="162" t="str">
        <f t="shared" si="33"/>
        <v/>
      </c>
      <c r="AF61" s="129"/>
      <c r="AG61" s="105" t="str">
        <f t="shared" si="34"/>
        <v/>
      </c>
      <c r="AH61" s="130"/>
      <c r="AI61" s="43" t="str" cm="1">
        <f t="array" ref="AI61">IF(OR(AG61="",O61=""),"",_xlfn.IFS(
ROUND(IFERROR(VALUE(TRIM(SUBSTITUTE(AG61,CHAR(160),""))),0),2)&gt;
ROUND(IFERROR(VALUE(TRIM(SUBSTITUTE(O61,CHAR(160),""))),0),2),
"KO : Le montant retenu est supérieur au montant présenté. Merci de revoir la ligne de contributions ou plafonner son montant.",
ROUND(IFERROR(VALUE(TRIM(SUBSTITUTE(O61,CHAR(160),""))),0),2)=0,
"",
ROUND(IFERROR(VALUE(TRIM(SUBSTITUTE(AG61,CHAR(160),""))),0),2)=
ROUND(IFERROR(VALUE(TRIM(SUBSTITUTE(O61,CHAR(160),""))),0),2),
"OK",
ROUND(IFERROR(VALUE(TRIM(SUBSTITUTE(AG61,CHAR(160),""))),0),2)=0,
"Attention : Montant présenté entièrement rejeté.",
ROUND(IFERROR(VALUE(TRIM(SUBSTITUTE(AG61,CHAR(160),""))),0),2)&lt;
ROUND(IFERROR(VALUE(TRIM(SUBSTITUTE(O61,CHAR(160),""))),0),2),
"Attention : Montant présenté partiellement rejeté.",
TRUE,""
))</f>
        <v/>
      </c>
      <c r="AJ61" s="869" t="str">
        <f t="shared" si="35"/>
        <v/>
      </c>
    </row>
    <row r="62" spans="1:36" s="25" customFormat="1" ht="16">
      <c r="A62" s="883">
        <v>54</v>
      </c>
      <c r="B62" s="902"/>
      <c r="C62" s="83"/>
      <c r="D62" s="83"/>
      <c r="E62" s="124"/>
      <c r="F62" s="83"/>
      <c r="G62" s="131"/>
      <c r="H62" s="83"/>
      <c r="I62" s="125"/>
      <c r="J62" s="126"/>
      <c r="K62" s="125"/>
      <c r="L62" s="125"/>
      <c r="M62" s="778" t="str">
        <f t="shared" si="29"/>
        <v/>
      </c>
      <c r="N62" s="127"/>
      <c r="O62" s="165" t="str">
        <f t="shared" si="28"/>
        <v/>
      </c>
      <c r="P62" s="83"/>
      <c r="Q62" s="901"/>
      <c r="R62" s="868" t="str">
        <f t="shared" si="18"/>
        <v/>
      </c>
      <c r="S62" s="849" t="str">
        <f t="shared" si="19"/>
        <v/>
      </c>
      <c r="T62" s="849" t="str">
        <f t="shared" si="20"/>
        <v/>
      </c>
      <c r="U62" s="849" t="str">
        <f t="shared" si="21"/>
        <v/>
      </c>
      <c r="V62" s="849" t="str">
        <f t="shared" si="22"/>
        <v/>
      </c>
      <c r="W62" s="849" t="str">
        <f t="shared" si="23"/>
        <v/>
      </c>
      <c r="X62" s="845" t="str">
        <f t="shared" si="24"/>
        <v/>
      </c>
      <c r="Y62" s="164" t="str">
        <f t="shared" si="25"/>
        <v/>
      </c>
      <c r="Z62" s="162" t="str">
        <f t="shared" si="26"/>
        <v/>
      </c>
      <c r="AA62" s="164" t="str">
        <f t="shared" si="27"/>
        <v/>
      </c>
      <c r="AB62" s="164" t="str">
        <f t="shared" si="30"/>
        <v/>
      </c>
      <c r="AC62" s="778" t="str">
        <f t="shared" si="31"/>
        <v/>
      </c>
      <c r="AD62" s="163" t="str">
        <f t="shared" si="32"/>
        <v/>
      </c>
      <c r="AE62" s="162" t="str">
        <f t="shared" si="33"/>
        <v/>
      </c>
      <c r="AF62" s="129"/>
      <c r="AG62" s="105" t="str">
        <f t="shared" si="34"/>
        <v/>
      </c>
      <c r="AH62" s="130"/>
      <c r="AI62" s="43" t="str" cm="1">
        <f t="array" ref="AI62">IF(OR(AG62="",O62=""),"",_xlfn.IFS(
ROUND(IFERROR(VALUE(TRIM(SUBSTITUTE(AG62,CHAR(160),""))),0),2)&gt;
ROUND(IFERROR(VALUE(TRIM(SUBSTITUTE(O62,CHAR(160),""))),0),2),
"KO : Le montant retenu est supérieur au montant présenté. Merci de revoir la ligne de contributions ou plafonner son montant.",
ROUND(IFERROR(VALUE(TRIM(SUBSTITUTE(O62,CHAR(160),""))),0),2)=0,
"",
ROUND(IFERROR(VALUE(TRIM(SUBSTITUTE(AG62,CHAR(160),""))),0),2)=
ROUND(IFERROR(VALUE(TRIM(SUBSTITUTE(O62,CHAR(160),""))),0),2),
"OK",
ROUND(IFERROR(VALUE(TRIM(SUBSTITUTE(AG62,CHAR(160),""))),0),2)=0,
"Attention : Montant présenté entièrement rejeté.",
ROUND(IFERROR(VALUE(TRIM(SUBSTITUTE(AG62,CHAR(160),""))),0),2)&lt;
ROUND(IFERROR(VALUE(TRIM(SUBSTITUTE(O62,CHAR(160),""))),0),2),
"Attention : Montant présenté partiellement rejeté.",
TRUE,""
))</f>
        <v/>
      </c>
      <c r="AJ62" s="869" t="str">
        <f t="shared" si="35"/>
        <v/>
      </c>
    </row>
    <row r="63" spans="1:36" s="25" customFormat="1" ht="16">
      <c r="A63" s="883">
        <v>55</v>
      </c>
      <c r="B63" s="902"/>
      <c r="C63" s="83"/>
      <c r="D63" s="83"/>
      <c r="E63" s="124"/>
      <c r="F63" s="83"/>
      <c r="G63" s="131"/>
      <c r="H63" s="83"/>
      <c r="I63" s="125"/>
      <c r="J63" s="126"/>
      <c r="K63" s="125"/>
      <c r="L63" s="125"/>
      <c r="M63" s="778" t="str">
        <f t="shared" si="29"/>
        <v/>
      </c>
      <c r="N63" s="127"/>
      <c r="O63" s="165" t="str">
        <f t="shared" si="28"/>
        <v/>
      </c>
      <c r="P63" s="83"/>
      <c r="Q63" s="901"/>
      <c r="R63" s="868" t="str">
        <f t="shared" si="18"/>
        <v/>
      </c>
      <c r="S63" s="849" t="str">
        <f t="shared" si="19"/>
        <v/>
      </c>
      <c r="T63" s="849" t="str">
        <f t="shared" si="20"/>
        <v/>
      </c>
      <c r="U63" s="849" t="str">
        <f t="shared" si="21"/>
        <v/>
      </c>
      <c r="V63" s="849" t="str">
        <f t="shared" si="22"/>
        <v/>
      </c>
      <c r="W63" s="849" t="str">
        <f t="shared" si="23"/>
        <v/>
      </c>
      <c r="X63" s="845" t="str">
        <f t="shared" si="24"/>
        <v/>
      </c>
      <c r="Y63" s="164" t="str">
        <f t="shared" si="25"/>
        <v/>
      </c>
      <c r="Z63" s="162" t="str">
        <f t="shared" si="26"/>
        <v/>
      </c>
      <c r="AA63" s="164" t="str">
        <f t="shared" si="27"/>
        <v/>
      </c>
      <c r="AB63" s="164" t="str">
        <f t="shared" si="30"/>
        <v/>
      </c>
      <c r="AC63" s="778" t="str">
        <f t="shared" si="31"/>
        <v/>
      </c>
      <c r="AD63" s="163" t="str">
        <f t="shared" si="32"/>
        <v/>
      </c>
      <c r="AE63" s="162" t="str">
        <f t="shared" si="33"/>
        <v/>
      </c>
      <c r="AF63" s="129"/>
      <c r="AG63" s="105" t="str">
        <f t="shared" si="34"/>
        <v/>
      </c>
      <c r="AH63" s="130"/>
      <c r="AI63" s="43" t="str" cm="1">
        <f t="array" ref="AI63">IF(OR(AG63="",O63=""),"",_xlfn.IFS(
ROUND(IFERROR(VALUE(TRIM(SUBSTITUTE(AG63,CHAR(160),""))),0),2)&gt;
ROUND(IFERROR(VALUE(TRIM(SUBSTITUTE(O63,CHAR(160),""))),0),2),
"KO : Le montant retenu est supérieur au montant présenté. Merci de revoir la ligne de contributions ou plafonner son montant.",
ROUND(IFERROR(VALUE(TRIM(SUBSTITUTE(O63,CHAR(160),""))),0),2)=0,
"",
ROUND(IFERROR(VALUE(TRIM(SUBSTITUTE(AG63,CHAR(160),""))),0),2)=
ROUND(IFERROR(VALUE(TRIM(SUBSTITUTE(O63,CHAR(160),""))),0),2),
"OK",
ROUND(IFERROR(VALUE(TRIM(SUBSTITUTE(AG63,CHAR(160),""))),0),2)=0,
"Attention : Montant présenté entièrement rejeté.",
ROUND(IFERROR(VALUE(TRIM(SUBSTITUTE(AG63,CHAR(160),""))),0),2)&lt;
ROUND(IFERROR(VALUE(TRIM(SUBSTITUTE(O63,CHAR(160),""))),0),2),
"Attention : Montant présenté partiellement rejeté.",
TRUE,""
))</f>
        <v/>
      </c>
      <c r="AJ63" s="869" t="str">
        <f t="shared" si="35"/>
        <v/>
      </c>
    </row>
    <row r="64" spans="1:36" s="25" customFormat="1" ht="16">
      <c r="A64" s="883">
        <v>56</v>
      </c>
      <c r="B64" s="902"/>
      <c r="C64" s="83"/>
      <c r="D64" s="83"/>
      <c r="E64" s="124"/>
      <c r="F64" s="83"/>
      <c r="G64" s="131"/>
      <c r="H64" s="83"/>
      <c r="I64" s="125"/>
      <c r="J64" s="126"/>
      <c r="K64" s="125"/>
      <c r="L64" s="125"/>
      <c r="M64" s="778" t="str">
        <f t="shared" si="29"/>
        <v/>
      </c>
      <c r="N64" s="127"/>
      <c r="O64" s="165" t="str">
        <f t="shared" si="28"/>
        <v/>
      </c>
      <c r="P64" s="83"/>
      <c r="Q64" s="901"/>
      <c r="R64" s="868" t="str">
        <f t="shared" si="18"/>
        <v/>
      </c>
      <c r="S64" s="849" t="str">
        <f t="shared" si="19"/>
        <v/>
      </c>
      <c r="T64" s="849" t="str">
        <f t="shared" si="20"/>
        <v/>
      </c>
      <c r="U64" s="849" t="str">
        <f t="shared" si="21"/>
        <v/>
      </c>
      <c r="V64" s="849" t="str">
        <f t="shared" si="22"/>
        <v/>
      </c>
      <c r="W64" s="849" t="str">
        <f t="shared" si="23"/>
        <v/>
      </c>
      <c r="X64" s="845" t="str">
        <f t="shared" si="24"/>
        <v/>
      </c>
      <c r="Y64" s="164" t="str">
        <f t="shared" si="25"/>
        <v/>
      </c>
      <c r="Z64" s="162" t="str">
        <f t="shared" si="26"/>
        <v/>
      </c>
      <c r="AA64" s="164" t="str">
        <f t="shared" si="27"/>
        <v/>
      </c>
      <c r="AB64" s="164" t="str">
        <f t="shared" si="30"/>
        <v/>
      </c>
      <c r="AC64" s="778" t="str">
        <f t="shared" si="31"/>
        <v/>
      </c>
      <c r="AD64" s="163" t="str">
        <f t="shared" si="32"/>
        <v/>
      </c>
      <c r="AE64" s="162" t="str">
        <f t="shared" si="33"/>
        <v/>
      </c>
      <c r="AF64" s="129"/>
      <c r="AG64" s="105" t="str">
        <f t="shared" si="34"/>
        <v/>
      </c>
      <c r="AH64" s="130"/>
      <c r="AI64" s="43" t="str" cm="1">
        <f t="array" ref="AI64">IF(OR(AG64="",O64=""),"",_xlfn.IFS(
ROUND(IFERROR(VALUE(TRIM(SUBSTITUTE(AG64,CHAR(160),""))),0),2)&gt;
ROUND(IFERROR(VALUE(TRIM(SUBSTITUTE(O64,CHAR(160),""))),0),2),
"KO : Le montant retenu est supérieur au montant présenté. Merci de revoir la ligne de contributions ou plafonner son montant.",
ROUND(IFERROR(VALUE(TRIM(SUBSTITUTE(O64,CHAR(160),""))),0),2)=0,
"",
ROUND(IFERROR(VALUE(TRIM(SUBSTITUTE(AG64,CHAR(160),""))),0),2)=
ROUND(IFERROR(VALUE(TRIM(SUBSTITUTE(O64,CHAR(160),""))),0),2),
"OK",
ROUND(IFERROR(VALUE(TRIM(SUBSTITUTE(AG64,CHAR(160),""))),0),2)=0,
"Attention : Montant présenté entièrement rejeté.",
ROUND(IFERROR(VALUE(TRIM(SUBSTITUTE(AG64,CHAR(160),""))),0),2)&lt;
ROUND(IFERROR(VALUE(TRIM(SUBSTITUTE(O64,CHAR(160),""))),0),2),
"Attention : Montant présenté partiellement rejeté.",
TRUE,""
))</f>
        <v/>
      </c>
      <c r="AJ64" s="869" t="str">
        <f t="shared" si="35"/>
        <v/>
      </c>
    </row>
    <row r="65" spans="1:36" s="25" customFormat="1" ht="16">
      <c r="A65" s="883">
        <v>57</v>
      </c>
      <c r="B65" s="902"/>
      <c r="C65" s="83"/>
      <c r="D65" s="83"/>
      <c r="E65" s="124"/>
      <c r="F65" s="83"/>
      <c r="G65" s="131"/>
      <c r="H65" s="83"/>
      <c r="I65" s="125"/>
      <c r="J65" s="126"/>
      <c r="K65" s="125"/>
      <c r="L65" s="125"/>
      <c r="M65" s="778" t="str">
        <f t="shared" si="29"/>
        <v/>
      </c>
      <c r="N65" s="127"/>
      <c r="O65" s="165" t="str">
        <f t="shared" si="28"/>
        <v/>
      </c>
      <c r="P65" s="83"/>
      <c r="Q65" s="901"/>
      <c r="R65" s="868" t="str">
        <f t="shared" si="18"/>
        <v/>
      </c>
      <c r="S65" s="849" t="str">
        <f t="shared" si="19"/>
        <v/>
      </c>
      <c r="T65" s="849" t="str">
        <f t="shared" si="20"/>
        <v/>
      </c>
      <c r="U65" s="849" t="str">
        <f t="shared" si="21"/>
        <v/>
      </c>
      <c r="V65" s="849" t="str">
        <f t="shared" si="22"/>
        <v/>
      </c>
      <c r="W65" s="849" t="str">
        <f t="shared" si="23"/>
        <v/>
      </c>
      <c r="X65" s="845" t="str">
        <f t="shared" si="24"/>
        <v/>
      </c>
      <c r="Y65" s="164" t="str">
        <f t="shared" si="25"/>
        <v/>
      </c>
      <c r="Z65" s="162" t="str">
        <f t="shared" si="26"/>
        <v/>
      </c>
      <c r="AA65" s="164" t="str">
        <f t="shared" si="27"/>
        <v/>
      </c>
      <c r="AB65" s="164" t="str">
        <f t="shared" si="30"/>
        <v/>
      </c>
      <c r="AC65" s="778" t="str">
        <f t="shared" si="31"/>
        <v/>
      </c>
      <c r="AD65" s="163" t="str">
        <f t="shared" si="32"/>
        <v/>
      </c>
      <c r="AE65" s="162" t="str">
        <f t="shared" si="33"/>
        <v/>
      </c>
      <c r="AF65" s="129"/>
      <c r="AG65" s="105" t="str">
        <f t="shared" si="34"/>
        <v/>
      </c>
      <c r="AH65" s="130"/>
      <c r="AI65" s="43" t="str" cm="1">
        <f t="array" ref="AI65">IF(OR(AG65="",O65=""),"",_xlfn.IFS(
ROUND(IFERROR(VALUE(TRIM(SUBSTITUTE(AG65,CHAR(160),""))),0),2)&gt;
ROUND(IFERROR(VALUE(TRIM(SUBSTITUTE(O65,CHAR(160),""))),0),2),
"KO : Le montant retenu est supérieur au montant présenté. Merci de revoir la ligne de contributions ou plafonner son montant.",
ROUND(IFERROR(VALUE(TRIM(SUBSTITUTE(O65,CHAR(160),""))),0),2)=0,
"",
ROUND(IFERROR(VALUE(TRIM(SUBSTITUTE(AG65,CHAR(160),""))),0),2)=
ROUND(IFERROR(VALUE(TRIM(SUBSTITUTE(O65,CHAR(160),""))),0),2),
"OK",
ROUND(IFERROR(VALUE(TRIM(SUBSTITUTE(AG65,CHAR(160),""))),0),2)=0,
"Attention : Montant présenté entièrement rejeté.",
ROUND(IFERROR(VALUE(TRIM(SUBSTITUTE(AG65,CHAR(160),""))),0),2)&lt;
ROUND(IFERROR(VALUE(TRIM(SUBSTITUTE(O65,CHAR(160),""))),0),2),
"Attention : Montant présenté partiellement rejeté.",
TRUE,""
))</f>
        <v/>
      </c>
      <c r="AJ65" s="869" t="str">
        <f t="shared" si="35"/>
        <v/>
      </c>
    </row>
    <row r="66" spans="1:36" s="25" customFormat="1" ht="16">
      <c r="A66" s="883">
        <v>58</v>
      </c>
      <c r="B66" s="902"/>
      <c r="C66" s="83"/>
      <c r="D66" s="83"/>
      <c r="E66" s="124"/>
      <c r="F66" s="83"/>
      <c r="G66" s="131"/>
      <c r="H66" s="83"/>
      <c r="I66" s="125"/>
      <c r="J66" s="126"/>
      <c r="K66" s="125"/>
      <c r="L66" s="125"/>
      <c r="M66" s="778" t="str">
        <f t="shared" si="29"/>
        <v/>
      </c>
      <c r="N66" s="127"/>
      <c r="O66" s="165" t="str">
        <f t="shared" si="28"/>
        <v/>
      </c>
      <c r="P66" s="83"/>
      <c r="Q66" s="901"/>
      <c r="R66" s="868" t="str">
        <f t="shared" si="18"/>
        <v/>
      </c>
      <c r="S66" s="849" t="str">
        <f t="shared" si="19"/>
        <v/>
      </c>
      <c r="T66" s="849" t="str">
        <f t="shared" si="20"/>
        <v/>
      </c>
      <c r="U66" s="849" t="str">
        <f t="shared" si="21"/>
        <v/>
      </c>
      <c r="V66" s="849" t="str">
        <f t="shared" si="22"/>
        <v/>
      </c>
      <c r="W66" s="849" t="str">
        <f t="shared" si="23"/>
        <v/>
      </c>
      <c r="X66" s="845" t="str">
        <f t="shared" si="24"/>
        <v/>
      </c>
      <c r="Y66" s="164" t="str">
        <f t="shared" si="25"/>
        <v/>
      </c>
      <c r="Z66" s="162" t="str">
        <f t="shared" si="26"/>
        <v/>
      </c>
      <c r="AA66" s="164" t="str">
        <f t="shared" si="27"/>
        <v/>
      </c>
      <c r="AB66" s="164" t="str">
        <f t="shared" si="30"/>
        <v/>
      </c>
      <c r="AC66" s="778" t="str">
        <f t="shared" si="31"/>
        <v/>
      </c>
      <c r="AD66" s="163" t="str">
        <f t="shared" si="32"/>
        <v/>
      </c>
      <c r="AE66" s="162" t="str">
        <f t="shared" si="33"/>
        <v/>
      </c>
      <c r="AF66" s="129"/>
      <c r="AG66" s="105" t="str">
        <f t="shared" si="34"/>
        <v/>
      </c>
      <c r="AH66" s="130"/>
      <c r="AI66" s="43" t="str" cm="1">
        <f t="array" ref="AI66">IF(OR(AG66="",O66=""),"",_xlfn.IFS(
ROUND(IFERROR(VALUE(TRIM(SUBSTITUTE(AG66,CHAR(160),""))),0),2)&gt;
ROUND(IFERROR(VALUE(TRIM(SUBSTITUTE(O66,CHAR(160),""))),0),2),
"KO : Le montant retenu est supérieur au montant présenté. Merci de revoir la ligne de contributions ou plafonner son montant.",
ROUND(IFERROR(VALUE(TRIM(SUBSTITUTE(O66,CHAR(160),""))),0),2)=0,
"",
ROUND(IFERROR(VALUE(TRIM(SUBSTITUTE(AG66,CHAR(160),""))),0),2)=
ROUND(IFERROR(VALUE(TRIM(SUBSTITUTE(O66,CHAR(160),""))),0),2),
"OK",
ROUND(IFERROR(VALUE(TRIM(SUBSTITUTE(AG66,CHAR(160),""))),0),2)=0,
"Attention : Montant présenté entièrement rejeté.",
ROUND(IFERROR(VALUE(TRIM(SUBSTITUTE(AG66,CHAR(160),""))),0),2)&lt;
ROUND(IFERROR(VALUE(TRIM(SUBSTITUTE(O66,CHAR(160),""))),0),2),
"Attention : Montant présenté partiellement rejeté.",
TRUE,""
))</f>
        <v/>
      </c>
      <c r="AJ66" s="869" t="str">
        <f t="shared" si="35"/>
        <v/>
      </c>
    </row>
    <row r="67" spans="1:36" s="25" customFormat="1" ht="16">
      <c r="A67" s="883">
        <v>59</v>
      </c>
      <c r="B67" s="902"/>
      <c r="C67" s="83"/>
      <c r="D67" s="83"/>
      <c r="E67" s="124"/>
      <c r="F67" s="83"/>
      <c r="G67" s="131"/>
      <c r="H67" s="83"/>
      <c r="I67" s="125"/>
      <c r="J67" s="126"/>
      <c r="K67" s="125"/>
      <c r="L67" s="125"/>
      <c r="M67" s="778" t="str">
        <f t="shared" si="29"/>
        <v/>
      </c>
      <c r="N67" s="127"/>
      <c r="O67" s="165" t="str">
        <f t="shared" si="28"/>
        <v/>
      </c>
      <c r="P67" s="83"/>
      <c r="Q67" s="901"/>
      <c r="R67" s="868" t="str">
        <f t="shared" si="18"/>
        <v/>
      </c>
      <c r="S67" s="849" t="str">
        <f t="shared" si="19"/>
        <v/>
      </c>
      <c r="T67" s="849" t="str">
        <f t="shared" si="20"/>
        <v/>
      </c>
      <c r="U67" s="849" t="str">
        <f t="shared" si="21"/>
        <v/>
      </c>
      <c r="V67" s="849" t="str">
        <f t="shared" si="22"/>
        <v/>
      </c>
      <c r="W67" s="849" t="str">
        <f t="shared" si="23"/>
        <v/>
      </c>
      <c r="X67" s="845" t="str">
        <f t="shared" si="24"/>
        <v/>
      </c>
      <c r="Y67" s="164" t="str">
        <f t="shared" si="25"/>
        <v/>
      </c>
      <c r="Z67" s="162" t="str">
        <f t="shared" si="26"/>
        <v/>
      </c>
      <c r="AA67" s="164" t="str">
        <f t="shared" si="27"/>
        <v/>
      </c>
      <c r="AB67" s="164" t="str">
        <f t="shared" si="30"/>
        <v/>
      </c>
      <c r="AC67" s="778" t="str">
        <f t="shared" si="31"/>
        <v/>
      </c>
      <c r="AD67" s="163" t="str">
        <f t="shared" si="32"/>
        <v/>
      </c>
      <c r="AE67" s="162" t="str">
        <f t="shared" si="33"/>
        <v/>
      </c>
      <c r="AF67" s="129"/>
      <c r="AG67" s="105" t="str">
        <f t="shared" si="34"/>
        <v/>
      </c>
      <c r="AH67" s="130"/>
      <c r="AI67" s="43" t="str" cm="1">
        <f t="array" ref="AI67">IF(OR(AG67="",O67=""),"",_xlfn.IFS(
ROUND(IFERROR(VALUE(TRIM(SUBSTITUTE(AG67,CHAR(160),""))),0),2)&gt;
ROUND(IFERROR(VALUE(TRIM(SUBSTITUTE(O67,CHAR(160),""))),0),2),
"KO : Le montant retenu est supérieur au montant présenté. Merci de revoir la ligne de contributions ou plafonner son montant.",
ROUND(IFERROR(VALUE(TRIM(SUBSTITUTE(O67,CHAR(160),""))),0),2)=0,
"",
ROUND(IFERROR(VALUE(TRIM(SUBSTITUTE(AG67,CHAR(160),""))),0),2)=
ROUND(IFERROR(VALUE(TRIM(SUBSTITUTE(O67,CHAR(160),""))),0),2),
"OK",
ROUND(IFERROR(VALUE(TRIM(SUBSTITUTE(AG67,CHAR(160),""))),0),2)=0,
"Attention : Montant présenté entièrement rejeté.",
ROUND(IFERROR(VALUE(TRIM(SUBSTITUTE(AG67,CHAR(160),""))),0),2)&lt;
ROUND(IFERROR(VALUE(TRIM(SUBSTITUTE(O67,CHAR(160),""))),0),2),
"Attention : Montant présenté partiellement rejeté.",
TRUE,""
))</f>
        <v/>
      </c>
      <c r="AJ67" s="869" t="str">
        <f t="shared" si="35"/>
        <v/>
      </c>
    </row>
    <row r="68" spans="1:36" s="25" customFormat="1" ht="16">
      <c r="A68" s="883">
        <v>60</v>
      </c>
      <c r="B68" s="902"/>
      <c r="C68" s="83"/>
      <c r="D68" s="83"/>
      <c r="E68" s="124"/>
      <c r="F68" s="83"/>
      <c r="G68" s="131"/>
      <c r="H68" s="83"/>
      <c r="I68" s="125"/>
      <c r="J68" s="126"/>
      <c r="K68" s="125"/>
      <c r="L68" s="125"/>
      <c r="M68" s="778" t="str">
        <f t="shared" si="29"/>
        <v/>
      </c>
      <c r="N68" s="127"/>
      <c r="O68" s="165" t="str">
        <f t="shared" si="28"/>
        <v/>
      </c>
      <c r="P68" s="83"/>
      <c r="Q68" s="901"/>
      <c r="R68" s="868" t="str">
        <f t="shared" si="18"/>
        <v/>
      </c>
      <c r="S68" s="849" t="str">
        <f t="shared" si="19"/>
        <v/>
      </c>
      <c r="T68" s="849" t="str">
        <f t="shared" si="20"/>
        <v/>
      </c>
      <c r="U68" s="849" t="str">
        <f t="shared" si="21"/>
        <v/>
      </c>
      <c r="V68" s="849" t="str">
        <f t="shared" si="22"/>
        <v/>
      </c>
      <c r="W68" s="849" t="str">
        <f t="shared" si="23"/>
        <v/>
      </c>
      <c r="X68" s="845" t="str">
        <f t="shared" si="24"/>
        <v/>
      </c>
      <c r="Y68" s="164" t="str">
        <f t="shared" si="25"/>
        <v/>
      </c>
      <c r="Z68" s="162" t="str">
        <f t="shared" si="26"/>
        <v/>
      </c>
      <c r="AA68" s="164" t="str">
        <f t="shared" si="27"/>
        <v/>
      </c>
      <c r="AB68" s="164" t="str">
        <f t="shared" si="30"/>
        <v/>
      </c>
      <c r="AC68" s="778" t="str">
        <f t="shared" si="31"/>
        <v/>
      </c>
      <c r="AD68" s="163" t="str">
        <f t="shared" si="32"/>
        <v/>
      </c>
      <c r="AE68" s="162" t="str">
        <f t="shared" si="33"/>
        <v/>
      </c>
      <c r="AF68" s="129"/>
      <c r="AG68" s="105" t="str">
        <f t="shared" si="34"/>
        <v/>
      </c>
      <c r="AH68" s="130"/>
      <c r="AI68" s="43" t="str" cm="1">
        <f t="array" ref="AI68">IF(OR(AG68="",O68=""),"",_xlfn.IFS(
ROUND(IFERROR(VALUE(TRIM(SUBSTITUTE(AG68,CHAR(160),""))),0),2)&gt;
ROUND(IFERROR(VALUE(TRIM(SUBSTITUTE(O68,CHAR(160),""))),0),2),
"KO : Le montant retenu est supérieur au montant présenté. Merci de revoir la ligne de contributions ou plafonner son montant.",
ROUND(IFERROR(VALUE(TRIM(SUBSTITUTE(O68,CHAR(160),""))),0),2)=0,
"",
ROUND(IFERROR(VALUE(TRIM(SUBSTITUTE(AG68,CHAR(160),""))),0),2)=
ROUND(IFERROR(VALUE(TRIM(SUBSTITUTE(O68,CHAR(160),""))),0),2),
"OK",
ROUND(IFERROR(VALUE(TRIM(SUBSTITUTE(AG68,CHAR(160),""))),0),2)=0,
"Attention : Montant présenté entièrement rejeté.",
ROUND(IFERROR(VALUE(TRIM(SUBSTITUTE(AG68,CHAR(160),""))),0),2)&lt;
ROUND(IFERROR(VALUE(TRIM(SUBSTITUTE(O68,CHAR(160),""))),0),2),
"Attention : Montant présenté partiellement rejeté.",
TRUE,""
))</f>
        <v/>
      </c>
      <c r="AJ68" s="869" t="str">
        <f t="shared" si="35"/>
        <v/>
      </c>
    </row>
    <row r="69" spans="1:36" s="25" customFormat="1" ht="16">
      <c r="A69" s="883">
        <v>61</v>
      </c>
      <c r="B69" s="902"/>
      <c r="C69" s="83"/>
      <c r="D69" s="83"/>
      <c r="E69" s="124"/>
      <c r="F69" s="83"/>
      <c r="G69" s="131"/>
      <c r="H69" s="83"/>
      <c r="I69" s="125"/>
      <c r="J69" s="126"/>
      <c r="K69" s="125"/>
      <c r="L69" s="125"/>
      <c r="M69" s="778" t="str">
        <f t="shared" si="29"/>
        <v/>
      </c>
      <c r="N69" s="127"/>
      <c r="O69" s="165" t="str">
        <f t="shared" si="28"/>
        <v/>
      </c>
      <c r="P69" s="83"/>
      <c r="Q69" s="901"/>
      <c r="R69" s="868" t="str">
        <f t="shared" si="18"/>
        <v/>
      </c>
      <c r="S69" s="849" t="str">
        <f t="shared" si="19"/>
        <v/>
      </c>
      <c r="T69" s="849" t="str">
        <f t="shared" si="20"/>
        <v/>
      </c>
      <c r="U69" s="849" t="str">
        <f t="shared" si="21"/>
        <v/>
      </c>
      <c r="V69" s="849" t="str">
        <f t="shared" si="22"/>
        <v/>
      </c>
      <c r="W69" s="849" t="str">
        <f t="shared" si="23"/>
        <v/>
      </c>
      <c r="X69" s="845" t="str">
        <f t="shared" si="24"/>
        <v/>
      </c>
      <c r="Y69" s="164" t="str">
        <f t="shared" si="25"/>
        <v/>
      </c>
      <c r="Z69" s="162" t="str">
        <f t="shared" si="26"/>
        <v/>
      </c>
      <c r="AA69" s="164" t="str">
        <f t="shared" si="27"/>
        <v/>
      </c>
      <c r="AB69" s="164" t="str">
        <f t="shared" si="30"/>
        <v/>
      </c>
      <c r="AC69" s="778" t="str">
        <f t="shared" si="31"/>
        <v/>
      </c>
      <c r="AD69" s="163" t="str">
        <f t="shared" si="32"/>
        <v/>
      </c>
      <c r="AE69" s="162" t="str">
        <f t="shared" si="33"/>
        <v/>
      </c>
      <c r="AF69" s="129"/>
      <c r="AG69" s="105" t="str">
        <f t="shared" si="34"/>
        <v/>
      </c>
      <c r="AH69" s="130"/>
      <c r="AI69" s="43" t="str" cm="1">
        <f t="array" ref="AI69">IF(OR(AG69="",O69=""),"",_xlfn.IFS(
ROUND(IFERROR(VALUE(TRIM(SUBSTITUTE(AG69,CHAR(160),""))),0),2)&gt;
ROUND(IFERROR(VALUE(TRIM(SUBSTITUTE(O69,CHAR(160),""))),0),2),
"KO : Le montant retenu est supérieur au montant présenté. Merci de revoir la ligne de contributions ou plafonner son montant.",
ROUND(IFERROR(VALUE(TRIM(SUBSTITUTE(O69,CHAR(160),""))),0),2)=0,
"",
ROUND(IFERROR(VALUE(TRIM(SUBSTITUTE(AG69,CHAR(160),""))),0),2)=
ROUND(IFERROR(VALUE(TRIM(SUBSTITUTE(O69,CHAR(160),""))),0),2),
"OK",
ROUND(IFERROR(VALUE(TRIM(SUBSTITUTE(AG69,CHAR(160),""))),0),2)=0,
"Attention : Montant présenté entièrement rejeté.",
ROUND(IFERROR(VALUE(TRIM(SUBSTITUTE(AG69,CHAR(160),""))),0),2)&lt;
ROUND(IFERROR(VALUE(TRIM(SUBSTITUTE(O69,CHAR(160),""))),0),2),
"Attention : Montant présenté partiellement rejeté.",
TRUE,""
))</f>
        <v/>
      </c>
      <c r="AJ69" s="869" t="str">
        <f t="shared" si="35"/>
        <v/>
      </c>
    </row>
    <row r="70" spans="1:36" s="25" customFormat="1" ht="16">
      <c r="A70" s="883">
        <v>62</v>
      </c>
      <c r="B70" s="902"/>
      <c r="C70" s="83"/>
      <c r="D70" s="83"/>
      <c r="E70" s="124"/>
      <c r="F70" s="83"/>
      <c r="G70" s="131"/>
      <c r="H70" s="83"/>
      <c r="I70" s="125"/>
      <c r="J70" s="126"/>
      <c r="K70" s="125"/>
      <c r="L70" s="125"/>
      <c r="M70" s="778" t="str">
        <f t="shared" si="29"/>
        <v/>
      </c>
      <c r="N70" s="127"/>
      <c r="O70" s="165" t="str">
        <f t="shared" si="28"/>
        <v/>
      </c>
      <c r="P70" s="83"/>
      <c r="Q70" s="901"/>
      <c r="R70" s="868" t="str">
        <f t="shared" si="18"/>
        <v/>
      </c>
      <c r="S70" s="849" t="str">
        <f t="shared" si="19"/>
        <v/>
      </c>
      <c r="T70" s="849" t="str">
        <f t="shared" si="20"/>
        <v/>
      </c>
      <c r="U70" s="849" t="str">
        <f t="shared" si="21"/>
        <v/>
      </c>
      <c r="V70" s="849" t="str">
        <f t="shared" si="22"/>
        <v/>
      </c>
      <c r="W70" s="849" t="str">
        <f t="shared" si="23"/>
        <v/>
      </c>
      <c r="X70" s="845" t="str">
        <f t="shared" si="24"/>
        <v/>
      </c>
      <c r="Y70" s="164" t="str">
        <f t="shared" si="25"/>
        <v/>
      </c>
      <c r="Z70" s="162" t="str">
        <f t="shared" si="26"/>
        <v/>
      </c>
      <c r="AA70" s="164" t="str">
        <f t="shared" si="27"/>
        <v/>
      </c>
      <c r="AB70" s="164" t="str">
        <f t="shared" si="30"/>
        <v/>
      </c>
      <c r="AC70" s="778" t="str">
        <f t="shared" si="31"/>
        <v/>
      </c>
      <c r="AD70" s="163" t="str">
        <f t="shared" si="32"/>
        <v/>
      </c>
      <c r="AE70" s="162" t="str">
        <f t="shared" si="33"/>
        <v/>
      </c>
      <c r="AF70" s="129"/>
      <c r="AG70" s="105" t="str">
        <f t="shared" si="34"/>
        <v/>
      </c>
      <c r="AH70" s="130"/>
      <c r="AI70" s="43" t="str" cm="1">
        <f t="array" ref="AI70">IF(OR(AG70="",O70=""),"",_xlfn.IFS(
ROUND(IFERROR(VALUE(TRIM(SUBSTITUTE(AG70,CHAR(160),""))),0),2)&gt;
ROUND(IFERROR(VALUE(TRIM(SUBSTITUTE(O70,CHAR(160),""))),0),2),
"KO : Le montant retenu est supérieur au montant présenté. Merci de revoir la ligne de contributions ou plafonner son montant.",
ROUND(IFERROR(VALUE(TRIM(SUBSTITUTE(O70,CHAR(160),""))),0),2)=0,
"",
ROUND(IFERROR(VALUE(TRIM(SUBSTITUTE(AG70,CHAR(160),""))),0),2)=
ROUND(IFERROR(VALUE(TRIM(SUBSTITUTE(O70,CHAR(160),""))),0),2),
"OK",
ROUND(IFERROR(VALUE(TRIM(SUBSTITUTE(AG70,CHAR(160),""))),0),2)=0,
"Attention : Montant présenté entièrement rejeté.",
ROUND(IFERROR(VALUE(TRIM(SUBSTITUTE(AG70,CHAR(160),""))),0),2)&lt;
ROUND(IFERROR(VALUE(TRIM(SUBSTITUTE(O70,CHAR(160),""))),0),2),
"Attention : Montant présenté partiellement rejeté.",
TRUE,""
))</f>
        <v/>
      </c>
      <c r="AJ70" s="869" t="str">
        <f t="shared" si="35"/>
        <v/>
      </c>
    </row>
    <row r="71" spans="1:36" s="25" customFormat="1" ht="16">
      <c r="A71" s="883">
        <v>63</v>
      </c>
      <c r="B71" s="902"/>
      <c r="C71" s="83"/>
      <c r="D71" s="83"/>
      <c r="E71" s="124"/>
      <c r="F71" s="83"/>
      <c r="G71" s="131"/>
      <c r="H71" s="83"/>
      <c r="I71" s="125"/>
      <c r="J71" s="126"/>
      <c r="K71" s="125"/>
      <c r="L71" s="125"/>
      <c r="M71" s="778" t="str">
        <f t="shared" si="29"/>
        <v/>
      </c>
      <c r="N71" s="127"/>
      <c r="O71" s="165" t="str">
        <f t="shared" si="28"/>
        <v/>
      </c>
      <c r="P71" s="83"/>
      <c r="Q71" s="901"/>
      <c r="R71" s="868" t="str">
        <f t="shared" si="18"/>
        <v/>
      </c>
      <c r="S71" s="849" t="str">
        <f t="shared" si="19"/>
        <v/>
      </c>
      <c r="T71" s="849" t="str">
        <f t="shared" si="20"/>
        <v/>
      </c>
      <c r="U71" s="849" t="str">
        <f t="shared" si="21"/>
        <v/>
      </c>
      <c r="V71" s="849" t="str">
        <f t="shared" si="22"/>
        <v/>
      </c>
      <c r="W71" s="849" t="str">
        <f t="shared" si="23"/>
        <v/>
      </c>
      <c r="X71" s="845" t="str">
        <f t="shared" si="24"/>
        <v/>
      </c>
      <c r="Y71" s="164" t="str">
        <f t="shared" si="25"/>
        <v/>
      </c>
      <c r="Z71" s="162" t="str">
        <f t="shared" si="26"/>
        <v/>
      </c>
      <c r="AA71" s="164" t="str">
        <f t="shared" si="27"/>
        <v/>
      </c>
      <c r="AB71" s="164" t="str">
        <f t="shared" si="30"/>
        <v/>
      </c>
      <c r="AC71" s="778" t="str">
        <f t="shared" si="31"/>
        <v/>
      </c>
      <c r="AD71" s="163" t="str">
        <f t="shared" si="32"/>
        <v/>
      </c>
      <c r="AE71" s="162" t="str">
        <f t="shared" si="33"/>
        <v/>
      </c>
      <c r="AF71" s="129"/>
      <c r="AG71" s="105" t="str">
        <f t="shared" si="34"/>
        <v/>
      </c>
      <c r="AH71" s="130"/>
      <c r="AI71" s="43" t="str" cm="1">
        <f t="array" ref="AI71">IF(OR(AG71="",O71=""),"",_xlfn.IFS(
ROUND(IFERROR(VALUE(TRIM(SUBSTITUTE(AG71,CHAR(160),""))),0),2)&gt;
ROUND(IFERROR(VALUE(TRIM(SUBSTITUTE(O71,CHAR(160),""))),0),2),
"KO : Le montant retenu est supérieur au montant présenté. Merci de revoir la ligne de contributions ou plafonner son montant.",
ROUND(IFERROR(VALUE(TRIM(SUBSTITUTE(O71,CHAR(160),""))),0),2)=0,
"",
ROUND(IFERROR(VALUE(TRIM(SUBSTITUTE(AG71,CHAR(160),""))),0),2)=
ROUND(IFERROR(VALUE(TRIM(SUBSTITUTE(O71,CHAR(160),""))),0),2),
"OK",
ROUND(IFERROR(VALUE(TRIM(SUBSTITUTE(AG71,CHAR(160),""))),0),2)=0,
"Attention : Montant présenté entièrement rejeté.",
ROUND(IFERROR(VALUE(TRIM(SUBSTITUTE(AG71,CHAR(160),""))),0),2)&lt;
ROUND(IFERROR(VALUE(TRIM(SUBSTITUTE(O71,CHAR(160),""))),0),2),
"Attention : Montant présenté partiellement rejeté.",
TRUE,""
))</f>
        <v/>
      </c>
      <c r="AJ71" s="869" t="str">
        <f t="shared" si="35"/>
        <v/>
      </c>
    </row>
    <row r="72" spans="1:36" s="25" customFormat="1" ht="16">
      <c r="A72" s="883">
        <v>64</v>
      </c>
      <c r="B72" s="902"/>
      <c r="C72" s="83"/>
      <c r="D72" s="83"/>
      <c r="E72" s="124"/>
      <c r="F72" s="83"/>
      <c r="G72" s="131"/>
      <c r="H72" s="83"/>
      <c r="I72" s="125"/>
      <c r="J72" s="126"/>
      <c r="K72" s="125"/>
      <c r="L72" s="125"/>
      <c r="M72" s="778" t="str">
        <f t="shared" si="29"/>
        <v/>
      </c>
      <c r="N72" s="127"/>
      <c r="O72" s="165" t="str">
        <f t="shared" ref="O72:O103" si="36">IF(K72=0,"",((N72/K72)*M72)*G72)</f>
        <v/>
      </c>
      <c r="P72" s="83"/>
      <c r="Q72" s="901"/>
      <c r="R72" s="868" t="str">
        <f t="shared" si="18"/>
        <v/>
      </c>
      <c r="S72" s="849" t="str">
        <f t="shared" si="19"/>
        <v/>
      </c>
      <c r="T72" s="849" t="str">
        <f t="shared" si="20"/>
        <v/>
      </c>
      <c r="U72" s="849" t="str">
        <f t="shared" si="21"/>
        <v/>
      </c>
      <c r="V72" s="849" t="str">
        <f t="shared" si="22"/>
        <v/>
      </c>
      <c r="W72" s="849" t="str">
        <f t="shared" si="23"/>
        <v/>
      </c>
      <c r="X72" s="845" t="str">
        <f t="shared" si="24"/>
        <v/>
      </c>
      <c r="Y72" s="164" t="str">
        <f t="shared" si="25"/>
        <v/>
      </c>
      <c r="Z72" s="162" t="str">
        <f t="shared" si="26"/>
        <v/>
      </c>
      <c r="AA72" s="164" t="str">
        <f t="shared" si="27"/>
        <v/>
      </c>
      <c r="AB72" s="164" t="str">
        <f t="shared" si="30"/>
        <v/>
      </c>
      <c r="AC72" s="778" t="str">
        <f t="shared" si="31"/>
        <v/>
      </c>
      <c r="AD72" s="163" t="str">
        <f t="shared" si="32"/>
        <v/>
      </c>
      <c r="AE72" s="162" t="str">
        <f t="shared" si="33"/>
        <v/>
      </c>
      <c r="AF72" s="129"/>
      <c r="AG72" s="105" t="str">
        <f t="shared" si="34"/>
        <v/>
      </c>
      <c r="AH72" s="130"/>
      <c r="AI72" s="43" t="str" cm="1">
        <f t="array" ref="AI72">IF(OR(AG72="",O72=""),"",_xlfn.IFS(
ROUND(IFERROR(VALUE(TRIM(SUBSTITUTE(AG72,CHAR(160),""))),0),2)&gt;
ROUND(IFERROR(VALUE(TRIM(SUBSTITUTE(O72,CHAR(160),""))),0),2),
"KO : Le montant retenu est supérieur au montant présenté. Merci de revoir la ligne de contributions ou plafonner son montant.",
ROUND(IFERROR(VALUE(TRIM(SUBSTITUTE(O72,CHAR(160),""))),0),2)=0,
"",
ROUND(IFERROR(VALUE(TRIM(SUBSTITUTE(AG72,CHAR(160),""))),0),2)=
ROUND(IFERROR(VALUE(TRIM(SUBSTITUTE(O72,CHAR(160),""))),0),2),
"OK",
ROUND(IFERROR(VALUE(TRIM(SUBSTITUTE(AG72,CHAR(160),""))),0),2)=0,
"Attention : Montant présenté entièrement rejeté.",
ROUND(IFERROR(VALUE(TRIM(SUBSTITUTE(AG72,CHAR(160),""))),0),2)&lt;
ROUND(IFERROR(VALUE(TRIM(SUBSTITUTE(O72,CHAR(160),""))),0),2),
"Attention : Montant présenté partiellement rejeté.",
TRUE,""
))</f>
        <v/>
      </c>
      <c r="AJ72" s="869" t="str">
        <f t="shared" si="35"/>
        <v/>
      </c>
    </row>
    <row r="73" spans="1:36" s="25" customFormat="1" ht="16">
      <c r="A73" s="883">
        <v>65</v>
      </c>
      <c r="B73" s="902"/>
      <c r="C73" s="83"/>
      <c r="D73" s="83"/>
      <c r="E73" s="124"/>
      <c r="F73" s="83"/>
      <c r="G73" s="131"/>
      <c r="H73" s="83"/>
      <c r="I73" s="125"/>
      <c r="J73" s="126"/>
      <c r="K73" s="125"/>
      <c r="L73" s="125"/>
      <c r="M73" s="778" t="str">
        <f t="shared" ref="M73:M104" si="37">IF(K73="","",L73/365)</f>
        <v/>
      </c>
      <c r="N73" s="127"/>
      <c r="O73" s="165" t="str">
        <f t="shared" si="36"/>
        <v/>
      </c>
      <c r="P73" s="83"/>
      <c r="Q73" s="901"/>
      <c r="R73" s="868" t="str">
        <f t="shared" si="18"/>
        <v/>
      </c>
      <c r="S73" s="849" t="str">
        <f t="shared" si="19"/>
        <v/>
      </c>
      <c r="T73" s="849" t="str">
        <f t="shared" si="20"/>
        <v/>
      </c>
      <c r="U73" s="849" t="str">
        <f t="shared" si="21"/>
        <v/>
      </c>
      <c r="V73" s="849" t="str">
        <f t="shared" si="22"/>
        <v/>
      </c>
      <c r="W73" s="849" t="str">
        <f t="shared" si="23"/>
        <v/>
      </c>
      <c r="X73" s="845" t="str">
        <f t="shared" si="24"/>
        <v/>
      </c>
      <c r="Y73" s="164" t="str">
        <f t="shared" si="25"/>
        <v/>
      </c>
      <c r="Z73" s="162" t="str">
        <f t="shared" si="26"/>
        <v/>
      </c>
      <c r="AA73" s="164" t="str">
        <f t="shared" si="27"/>
        <v/>
      </c>
      <c r="AB73" s="164" t="str">
        <f t="shared" ref="AB73:AB108" si="38">IF(L73="","",L73)</f>
        <v/>
      </c>
      <c r="AC73" s="778" t="str">
        <f t="shared" ref="AC73:AC104" si="39">IF(AA73="","",AB73/365)</f>
        <v/>
      </c>
      <c r="AD73" s="163" t="str">
        <f t="shared" ref="AD73:AD108" si="40">IF(N73="","",N73)</f>
        <v/>
      </c>
      <c r="AE73" s="162" t="str">
        <f t="shared" ref="AE73:AE108" si="41">IF(P73="","",P73)</f>
        <v/>
      </c>
      <c r="AF73" s="129"/>
      <c r="AG73" s="105" t="str">
        <f t="shared" ref="AG73:AG108" si="42">IF(AA73="","",((AD73/AA73)*AC73)*W73)</f>
        <v/>
      </c>
      <c r="AH73" s="130"/>
      <c r="AI73" s="43" t="str" cm="1">
        <f t="array" ref="AI73">IF(OR(AG73="",O73=""),"",_xlfn.IFS(
ROUND(IFERROR(VALUE(TRIM(SUBSTITUTE(AG73,CHAR(160),""))),0),2)&gt;
ROUND(IFERROR(VALUE(TRIM(SUBSTITUTE(O73,CHAR(160),""))),0),2),
"KO : Le montant retenu est supérieur au montant présenté. Merci de revoir la ligne de contributions ou plafonner son montant.",
ROUND(IFERROR(VALUE(TRIM(SUBSTITUTE(O73,CHAR(160),""))),0),2)=0,
"",
ROUND(IFERROR(VALUE(TRIM(SUBSTITUTE(AG73,CHAR(160),""))),0),2)=
ROUND(IFERROR(VALUE(TRIM(SUBSTITUTE(O73,CHAR(160),""))),0),2),
"OK",
ROUND(IFERROR(VALUE(TRIM(SUBSTITUTE(AG73,CHAR(160),""))),0),2)=0,
"Attention : Montant présenté entièrement rejeté.",
ROUND(IFERROR(VALUE(TRIM(SUBSTITUTE(AG73,CHAR(160),""))),0),2)&lt;
ROUND(IFERROR(VALUE(TRIM(SUBSTITUTE(O73,CHAR(160),""))),0),2),
"Attention : Montant présenté partiellement rejeté.",
TRUE,""
))</f>
        <v/>
      </c>
      <c r="AJ73" s="869" t="str">
        <f t="shared" ref="AJ73:AJ108" si="43">IF(OR(O73="",AG73=""),"",ROUND(IFERROR(VALUE(TRIM(SUBSTITUTE(O73,CHAR(160),""))),0),2)-ROUND(IFERROR(VALUE(TRIM(SUBSTITUTE(AG73,CHAR(160),""))),0),2))</f>
        <v/>
      </c>
    </row>
    <row r="74" spans="1:36" s="25" customFormat="1" ht="16">
      <c r="A74" s="883">
        <v>66</v>
      </c>
      <c r="B74" s="902"/>
      <c r="C74" s="83"/>
      <c r="D74" s="83"/>
      <c r="E74" s="124"/>
      <c r="F74" s="83"/>
      <c r="G74" s="131"/>
      <c r="H74" s="83"/>
      <c r="I74" s="125"/>
      <c r="J74" s="126"/>
      <c r="K74" s="125"/>
      <c r="L74" s="125"/>
      <c r="M74" s="778" t="str">
        <f t="shared" si="37"/>
        <v/>
      </c>
      <c r="N74" s="127"/>
      <c r="O74" s="165" t="str">
        <f t="shared" si="36"/>
        <v/>
      </c>
      <c r="P74" s="83"/>
      <c r="Q74" s="901"/>
      <c r="R74" s="868" t="str">
        <f t="shared" ref="R74:R108" si="44">IF(B74="","",B74)</f>
        <v/>
      </c>
      <c r="S74" s="849" t="str">
        <f t="shared" ref="S74:S108" si="45">IF(C74="","",C74)</f>
        <v/>
      </c>
      <c r="T74" s="849" t="str">
        <f t="shared" ref="T74:T108" si="46">IF(D74="","",D74)</f>
        <v/>
      </c>
      <c r="U74" s="849" t="str">
        <f t="shared" ref="U74:U108" si="47">IF(E74="","",E74)</f>
        <v/>
      </c>
      <c r="V74" s="849" t="str">
        <f t="shared" ref="V74:V108" si="48">IF(F74="","",F74)</f>
        <v/>
      </c>
      <c r="W74" s="849" t="str">
        <f t="shared" ref="W74:W108" si="49">IF(G74="","",G74)</f>
        <v/>
      </c>
      <c r="X74" s="845" t="str">
        <f t="shared" ref="X74:X108" si="50">IF(H74="","",H74)</f>
        <v/>
      </c>
      <c r="Y74" s="164" t="str">
        <f t="shared" ref="Y74:Y108" si="51">IF(I74="","",I74)</f>
        <v/>
      </c>
      <c r="Z74" s="162" t="str">
        <f t="shared" ref="Z74:Z108" si="52">IF(J74="","",J74)</f>
        <v/>
      </c>
      <c r="AA74" s="164" t="str">
        <f t="shared" ref="AA74:AA108" si="53">IF(K74="","",K74)</f>
        <v/>
      </c>
      <c r="AB74" s="164" t="str">
        <f t="shared" si="38"/>
        <v/>
      </c>
      <c r="AC74" s="778" t="str">
        <f t="shared" si="39"/>
        <v/>
      </c>
      <c r="AD74" s="163" t="str">
        <f t="shared" si="40"/>
        <v/>
      </c>
      <c r="AE74" s="162" t="str">
        <f t="shared" si="41"/>
        <v/>
      </c>
      <c r="AF74" s="129"/>
      <c r="AG74" s="105" t="str">
        <f t="shared" si="42"/>
        <v/>
      </c>
      <c r="AH74" s="130"/>
      <c r="AI74" s="43" t="str" cm="1">
        <f t="array" ref="AI74">IF(OR(AG74="",O74=""),"",_xlfn.IFS(
ROUND(IFERROR(VALUE(TRIM(SUBSTITUTE(AG74,CHAR(160),""))),0),2)&gt;
ROUND(IFERROR(VALUE(TRIM(SUBSTITUTE(O74,CHAR(160),""))),0),2),
"KO : Le montant retenu est supérieur au montant présenté. Merci de revoir la ligne de contributions ou plafonner son montant.",
ROUND(IFERROR(VALUE(TRIM(SUBSTITUTE(O74,CHAR(160),""))),0),2)=0,
"",
ROUND(IFERROR(VALUE(TRIM(SUBSTITUTE(AG74,CHAR(160),""))),0),2)=
ROUND(IFERROR(VALUE(TRIM(SUBSTITUTE(O74,CHAR(160),""))),0),2),
"OK",
ROUND(IFERROR(VALUE(TRIM(SUBSTITUTE(AG74,CHAR(160),""))),0),2)=0,
"Attention : Montant présenté entièrement rejeté.",
ROUND(IFERROR(VALUE(TRIM(SUBSTITUTE(AG74,CHAR(160),""))),0),2)&lt;
ROUND(IFERROR(VALUE(TRIM(SUBSTITUTE(O74,CHAR(160),""))),0),2),
"Attention : Montant présenté partiellement rejeté.",
TRUE,""
))</f>
        <v/>
      </c>
      <c r="AJ74" s="869" t="str">
        <f t="shared" si="43"/>
        <v/>
      </c>
    </row>
    <row r="75" spans="1:36" s="25" customFormat="1" ht="16">
      <c r="A75" s="883">
        <v>67</v>
      </c>
      <c r="B75" s="902"/>
      <c r="C75" s="83"/>
      <c r="D75" s="83"/>
      <c r="E75" s="124"/>
      <c r="F75" s="83"/>
      <c r="G75" s="131"/>
      <c r="H75" s="83"/>
      <c r="I75" s="125"/>
      <c r="J75" s="126"/>
      <c r="K75" s="125"/>
      <c r="L75" s="125"/>
      <c r="M75" s="778" t="str">
        <f t="shared" si="37"/>
        <v/>
      </c>
      <c r="N75" s="127"/>
      <c r="O75" s="165" t="str">
        <f t="shared" si="36"/>
        <v/>
      </c>
      <c r="P75" s="83"/>
      <c r="Q75" s="901"/>
      <c r="R75" s="868" t="str">
        <f t="shared" si="44"/>
        <v/>
      </c>
      <c r="S75" s="849" t="str">
        <f t="shared" si="45"/>
        <v/>
      </c>
      <c r="T75" s="849" t="str">
        <f t="shared" si="46"/>
        <v/>
      </c>
      <c r="U75" s="849" t="str">
        <f t="shared" si="47"/>
        <v/>
      </c>
      <c r="V75" s="849" t="str">
        <f t="shared" si="48"/>
        <v/>
      </c>
      <c r="W75" s="849" t="str">
        <f t="shared" si="49"/>
        <v/>
      </c>
      <c r="X75" s="845" t="str">
        <f t="shared" si="50"/>
        <v/>
      </c>
      <c r="Y75" s="164" t="str">
        <f t="shared" si="51"/>
        <v/>
      </c>
      <c r="Z75" s="162" t="str">
        <f t="shared" si="52"/>
        <v/>
      </c>
      <c r="AA75" s="164" t="str">
        <f t="shared" si="53"/>
        <v/>
      </c>
      <c r="AB75" s="164" t="str">
        <f t="shared" si="38"/>
        <v/>
      </c>
      <c r="AC75" s="778" t="str">
        <f t="shared" si="39"/>
        <v/>
      </c>
      <c r="AD75" s="163" t="str">
        <f t="shared" si="40"/>
        <v/>
      </c>
      <c r="AE75" s="162" t="str">
        <f t="shared" si="41"/>
        <v/>
      </c>
      <c r="AF75" s="129"/>
      <c r="AG75" s="105" t="str">
        <f t="shared" si="42"/>
        <v/>
      </c>
      <c r="AH75" s="130"/>
      <c r="AI75" s="43" t="str" cm="1">
        <f t="array" ref="AI75">IF(OR(AG75="",O75=""),"",_xlfn.IFS(
ROUND(IFERROR(VALUE(TRIM(SUBSTITUTE(AG75,CHAR(160),""))),0),2)&gt;
ROUND(IFERROR(VALUE(TRIM(SUBSTITUTE(O75,CHAR(160),""))),0),2),
"KO : Le montant retenu est supérieur au montant présenté. Merci de revoir la ligne de contributions ou plafonner son montant.",
ROUND(IFERROR(VALUE(TRIM(SUBSTITUTE(O75,CHAR(160),""))),0),2)=0,
"",
ROUND(IFERROR(VALUE(TRIM(SUBSTITUTE(AG75,CHAR(160),""))),0),2)=
ROUND(IFERROR(VALUE(TRIM(SUBSTITUTE(O75,CHAR(160),""))),0),2),
"OK",
ROUND(IFERROR(VALUE(TRIM(SUBSTITUTE(AG75,CHAR(160),""))),0),2)=0,
"Attention : Montant présenté entièrement rejeté.",
ROUND(IFERROR(VALUE(TRIM(SUBSTITUTE(AG75,CHAR(160),""))),0),2)&lt;
ROUND(IFERROR(VALUE(TRIM(SUBSTITUTE(O75,CHAR(160),""))),0),2),
"Attention : Montant présenté partiellement rejeté.",
TRUE,""
))</f>
        <v/>
      </c>
      <c r="AJ75" s="869" t="str">
        <f t="shared" si="43"/>
        <v/>
      </c>
    </row>
    <row r="76" spans="1:36" s="25" customFormat="1" ht="16">
      <c r="A76" s="883">
        <v>68</v>
      </c>
      <c r="B76" s="902"/>
      <c r="C76" s="83"/>
      <c r="D76" s="83"/>
      <c r="E76" s="124"/>
      <c r="F76" s="83"/>
      <c r="G76" s="131"/>
      <c r="H76" s="83"/>
      <c r="I76" s="125"/>
      <c r="J76" s="126"/>
      <c r="K76" s="125"/>
      <c r="L76" s="125"/>
      <c r="M76" s="778" t="str">
        <f t="shared" si="37"/>
        <v/>
      </c>
      <c r="N76" s="127"/>
      <c r="O76" s="165" t="str">
        <f t="shared" si="36"/>
        <v/>
      </c>
      <c r="P76" s="83"/>
      <c r="Q76" s="901"/>
      <c r="R76" s="868" t="str">
        <f t="shared" si="44"/>
        <v/>
      </c>
      <c r="S76" s="849" t="str">
        <f t="shared" si="45"/>
        <v/>
      </c>
      <c r="T76" s="849" t="str">
        <f t="shared" si="46"/>
        <v/>
      </c>
      <c r="U76" s="849" t="str">
        <f t="shared" si="47"/>
        <v/>
      </c>
      <c r="V76" s="849" t="str">
        <f t="shared" si="48"/>
        <v/>
      </c>
      <c r="W76" s="849" t="str">
        <f t="shared" si="49"/>
        <v/>
      </c>
      <c r="X76" s="845" t="str">
        <f t="shared" si="50"/>
        <v/>
      </c>
      <c r="Y76" s="164" t="str">
        <f t="shared" si="51"/>
        <v/>
      </c>
      <c r="Z76" s="162" t="str">
        <f t="shared" si="52"/>
        <v/>
      </c>
      <c r="AA76" s="164" t="str">
        <f t="shared" si="53"/>
        <v/>
      </c>
      <c r="AB76" s="164" t="str">
        <f t="shared" si="38"/>
        <v/>
      </c>
      <c r="AC76" s="778" t="str">
        <f t="shared" si="39"/>
        <v/>
      </c>
      <c r="AD76" s="163" t="str">
        <f t="shared" si="40"/>
        <v/>
      </c>
      <c r="AE76" s="162" t="str">
        <f t="shared" si="41"/>
        <v/>
      </c>
      <c r="AF76" s="129"/>
      <c r="AG76" s="105" t="str">
        <f t="shared" si="42"/>
        <v/>
      </c>
      <c r="AH76" s="130"/>
      <c r="AI76" s="43" t="str" cm="1">
        <f t="array" ref="AI76">IF(OR(AG76="",O76=""),"",_xlfn.IFS(
ROUND(IFERROR(VALUE(TRIM(SUBSTITUTE(AG76,CHAR(160),""))),0),2)&gt;
ROUND(IFERROR(VALUE(TRIM(SUBSTITUTE(O76,CHAR(160),""))),0),2),
"KO : Le montant retenu est supérieur au montant présenté. Merci de revoir la ligne de contributions ou plafonner son montant.",
ROUND(IFERROR(VALUE(TRIM(SUBSTITUTE(O76,CHAR(160),""))),0),2)=0,
"",
ROUND(IFERROR(VALUE(TRIM(SUBSTITUTE(AG76,CHAR(160),""))),0),2)=
ROUND(IFERROR(VALUE(TRIM(SUBSTITUTE(O76,CHAR(160),""))),0),2),
"OK",
ROUND(IFERROR(VALUE(TRIM(SUBSTITUTE(AG76,CHAR(160),""))),0),2)=0,
"Attention : Montant présenté entièrement rejeté.",
ROUND(IFERROR(VALUE(TRIM(SUBSTITUTE(AG76,CHAR(160),""))),0),2)&lt;
ROUND(IFERROR(VALUE(TRIM(SUBSTITUTE(O76,CHAR(160),""))),0),2),
"Attention : Montant présenté partiellement rejeté.",
TRUE,""
))</f>
        <v/>
      </c>
      <c r="AJ76" s="869" t="str">
        <f t="shared" si="43"/>
        <v/>
      </c>
    </row>
    <row r="77" spans="1:36" s="25" customFormat="1" ht="16">
      <c r="A77" s="883">
        <v>69</v>
      </c>
      <c r="B77" s="902"/>
      <c r="C77" s="83"/>
      <c r="D77" s="83"/>
      <c r="E77" s="124"/>
      <c r="F77" s="83"/>
      <c r="G77" s="131"/>
      <c r="H77" s="83"/>
      <c r="I77" s="125"/>
      <c r="J77" s="126"/>
      <c r="K77" s="125"/>
      <c r="L77" s="125"/>
      <c r="M77" s="778" t="str">
        <f t="shared" si="37"/>
        <v/>
      </c>
      <c r="N77" s="127"/>
      <c r="O77" s="165" t="str">
        <f t="shared" si="36"/>
        <v/>
      </c>
      <c r="P77" s="83"/>
      <c r="Q77" s="901"/>
      <c r="R77" s="868" t="str">
        <f t="shared" si="44"/>
        <v/>
      </c>
      <c r="S77" s="849" t="str">
        <f t="shared" si="45"/>
        <v/>
      </c>
      <c r="T77" s="849" t="str">
        <f t="shared" si="46"/>
        <v/>
      </c>
      <c r="U77" s="849" t="str">
        <f t="shared" si="47"/>
        <v/>
      </c>
      <c r="V77" s="849" t="str">
        <f t="shared" si="48"/>
        <v/>
      </c>
      <c r="W77" s="849" t="str">
        <f t="shared" si="49"/>
        <v/>
      </c>
      <c r="X77" s="845" t="str">
        <f t="shared" si="50"/>
        <v/>
      </c>
      <c r="Y77" s="164" t="str">
        <f t="shared" si="51"/>
        <v/>
      </c>
      <c r="Z77" s="162" t="str">
        <f t="shared" si="52"/>
        <v/>
      </c>
      <c r="AA77" s="164" t="str">
        <f t="shared" si="53"/>
        <v/>
      </c>
      <c r="AB77" s="164" t="str">
        <f t="shared" si="38"/>
        <v/>
      </c>
      <c r="AC77" s="778" t="str">
        <f t="shared" si="39"/>
        <v/>
      </c>
      <c r="AD77" s="163" t="str">
        <f t="shared" si="40"/>
        <v/>
      </c>
      <c r="AE77" s="162" t="str">
        <f t="shared" si="41"/>
        <v/>
      </c>
      <c r="AF77" s="129"/>
      <c r="AG77" s="105" t="str">
        <f t="shared" si="42"/>
        <v/>
      </c>
      <c r="AH77" s="130"/>
      <c r="AI77" s="43" t="str" cm="1">
        <f t="array" ref="AI77">IF(OR(AG77="",O77=""),"",_xlfn.IFS(
ROUND(IFERROR(VALUE(TRIM(SUBSTITUTE(AG77,CHAR(160),""))),0),2)&gt;
ROUND(IFERROR(VALUE(TRIM(SUBSTITUTE(O77,CHAR(160),""))),0),2),
"KO : Le montant retenu est supérieur au montant présenté. Merci de revoir la ligne de contributions ou plafonner son montant.",
ROUND(IFERROR(VALUE(TRIM(SUBSTITUTE(O77,CHAR(160),""))),0),2)=0,
"",
ROUND(IFERROR(VALUE(TRIM(SUBSTITUTE(AG77,CHAR(160),""))),0),2)=
ROUND(IFERROR(VALUE(TRIM(SUBSTITUTE(O77,CHAR(160),""))),0),2),
"OK",
ROUND(IFERROR(VALUE(TRIM(SUBSTITUTE(AG77,CHAR(160),""))),0),2)=0,
"Attention : Montant présenté entièrement rejeté.",
ROUND(IFERROR(VALUE(TRIM(SUBSTITUTE(AG77,CHAR(160),""))),0),2)&lt;
ROUND(IFERROR(VALUE(TRIM(SUBSTITUTE(O77,CHAR(160),""))),0),2),
"Attention : Montant présenté partiellement rejeté.",
TRUE,""
))</f>
        <v/>
      </c>
      <c r="AJ77" s="869" t="str">
        <f t="shared" si="43"/>
        <v/>
      </c>
    </row>
    <row r="78" spans="1:36" s="25" customFormat="1" ht="16">
      <c r="A78" s="883">
        <v>70</v>
      </c>
      <c r="B78" s="902"/>
      <c r="C78" s="83"/>
      <c r="D78" s="83"/>
      <c r="E78" s="124"/>
      <c r="F78" s="83"/>
      <c r="G78" s="131"/>
      <c r="H78" s="83"/>
      <c r="I78" s="125"/>
      <c r="J78" s="126"/>
      <c r="K78" s="125"/>
      <c r="L78" s="125"/>
      <c r="M78" s="778" t="str">
        <f t="shared" si="37"/>
        <v/>
      </c>
      <c r="N78" s="127"/>
      <c r="O78" s="165" t="str">
        <f t="shared" si="36"/>
        <v/>
      </c>
      <c r="P78" s="83"/>
      <c r="Q78" s="901"/>
      <c r="R78" s="868" t="str">
        <f t="shared" si="44"/>
        <v/>
      </c>
      <c r="S78" s="849" t="str">
        <f t="shared" si="45"/>
        <v/>
      </c>
      <c r="T78" s="849" t="str">
        <f t="shared" si="46"/>
        <v/>
      </c>
      <c r="U78" s="849" t="str">
        <f t="shared" si="47"/>
        <v/>
      </c>
      <c r="V78" s="849" t="str">
        <f t="shared" si="48"/>
        <v/>
      </c>
      <c r="W78" s="849" t="str">
        <f t="shared" si="49"/>
        <v/>
      </c>
      <c r="X78" s="845" t="str">
        <f t="shared" si="50"/>
        <v/>
      </c>
      <c r="Y78" s="164" t="str">
        <f t="shared" si="51"/>
        <v/>
      </c>
      <c r="Z78" s="162" t="str">
        <f t="shared" si="52"/>
        <v/>
      </c>
      <c r="AA78" s="164" t="str">
        <f t="shared" si="53"/>
        <v/>
      </c>
      <c r="AB78" s="164" t="str">
        <f t="shared" si="38"/>
        <v/>
      </c>
      <c r="AC78" s="778" t="str">
        <f t="shared" si="39"/>
        <v/>
      </c>
      <c r="AD78" s="163" t="str">
        <f t="shared" si="40"/>
        <v/>
      </c>
      <c r="AE78" s="162" t="str">
        <f t="shared" si="41"/>
        <v/>
      </c>
      <c r="AF78" s="129"/>
      <c r="AG78" s="105" t="str">
        <f t="shared" si="42"/>
        <v/>
      </c>
      <c r="AH78" s="130"/>
      <c r="AI78" s="43" t="str" cm="1">
        <f t="array" ref="AI78">IF(OR(AG78="",O78=""),"",_xlfn.IFS(
ROUND(IFERROR(VALUE(TRIM(SUBSTITUTE(AG78,CHAR(160),""))),0),2)&gt;
ROUND(IFERROR(VALUE(TRIM(SUBSTITUTE(O78,CHAR(160),""))),0),2),
"KO : Le montant retenu est supérieur au montant présenté. Merci de revoir la ligne de contributions ou plafonner son montant.",
ROUND(IFERROR(VALUE(TRIM(SUBSTITUTE(O78,CHAR(160),""))),0),2)=0,
"",
ROUND(IFERROR(VALUE(TRIM(SUBSTITUTE(AG78,CHAR(160),""))),0),2)=
ROUND(IFERROR(VALUE(TRIM(SUBSTITUTE(O78,CHAR(160),""))),0),2),
"OK",
ROUND(IFERROR(VALUE(TRIM(SUBSTITUTE(AG78,CHAR(160),""))),0),2)=0,
"Attention : Montant présenté entièrement rejeté.",
ROUND(IFERROR(VALUE(TRIM(SUBSTITUTE(AG78,CHAR(160),""))),0),2)&lt;
ROUND(IFERROR(VALUE(TRIM(SUBSTITUTE(O78,CHAR(160),""))),0),2),
"Attention : Montant présenté partiellement rejeté.",
TRUE,""
))</f>
        <v/>
      </c>
      <c r="AJ78" s="869" t="str">
        <f t="shared" si="43"/>
        <v/>
      </c>
    </row>
    <row r="79" spans="1:36" s="25" customFormat="1" ht="16">
      <c r="A79" s="883">
        <v>71</v>
      </c>
      <c r="B79" s="902"/>
      <c r="C79" s="83"/>
      <c r="D79" s="83"/>
      <c r="E79" s="124"/>
      <c r="F79" s="83"/>
      <c r="G79" s="131"/>
      <c r="H79" s="83"/>
      <c r="I79" s="125"/>
      <c r="J79" s="126"/>
      <c r="K79" s="125"/>
      <c r="L79" s="125"/>
      <c r="M79" s="778" t="str">
        <f t="shared" si="37"/>
        <v/>
      </c>
      <c r="N79" s="127"/>
      <c r="O79" s="165" t="str">
        <f t="shared" si="36"/>
        <v/>
      </c>
      <c r="P79" s="83"/>
      <c r="Q79" s="901"/>
      <c r="R79" s="868" t="str">
        <f t="shared" si="44"/>
        <v/>
      </c>
      <c r="S79" s="849" t="str">
        <f t="shared" si="45"/>
        <v/>
      </c>
      <c r="T79" s="849" t="str">
        <f t="shared" si="46"/>
        <v/>
      </c>
      <c r="U79" s="849" t="str">
        <f t="shared" si="47"/>
        <v/>
      </c>
      <c r="V79" s="849" t="str">
        <f t="shared" si="48"/>
        <v/>
      </c>
      <c r="W79" s="849" t="str">
        <f t="shared" si="49"/>
        <v/>
      </c>
      <c r="X79" s="845" t="str">
        <f t="shared" si="50"/>
        <v/>
      </c>
      <c r="Y79" s="164" t="str">
        <f t="shared" si="51"/>
        <v/>
      </c>
      <c r="Z79" s="162" t="str">
        <f t="shared" si="52"/>
        <v/>
      </c>
      <c r="AA79" s="164" t="str">
        <f t="shared" si="53"/>
        <v/>
      </c>
      <c r="AB79" s="164" t="str">
        <f t="shared" si="38"/>
        <v/>
      </c>
      <c r="AC79" s="778" t="str">
        <f t="shared" si="39"/>
        <v/>
      </c>
      <c r="AD79" s="163" t="str">
        <f t="shared" si="40"/>
        <v/>
      </c>
      <c r="AE79" s="162" t="str">
        <f t="shared" si="41"/>
        <v/>
      </c>
      <c r="AF79" s="129"/>
      <c r="AG79" s="105" t="str">
        <f t="shared" si="42"/>
        <v/>
      </c>
      <c r="AH79" s="130"/>
      <c r="AI79" s="43" t="str" cm="1">
        <f t="array" ref="AI79">IF(OR(AG79="",O79=""),"",_xlfn.IFS(
ROUND(IFERROR(VALUE(TRIM(SUBSTITUTE(AG79,CHAR(160),""))),0),2)&gt;
ROUND(IFERROR(VALUE(TRIM(SUBSTITUTE(O79,CHAR(160),""))),0),2),
"KO : Le montant retenu est supérieur au montant présenté. Merci de revoir la ligne de contributions ou plafonner son montant.",
ROUND(IFERROR(VALUE(TRIM(SUBSTITUTE(O79,CHAR(160),""))),0),2)=0,
"",
ROUND(IFERROR(VALUE(TRIM(SUBSTITUTE(AG79,CHAR(160),""))),0),2)=
ROUND(IFERROR(VALUE(TRIM(SUBSTITUTE(O79,CHAR(160),""))),0),2),
"OK",
ROUND(IFERROR(VALUE(TRIM(SUBSTITUTE(AG79,CHAR(160),""))),0),2)=0,
"Attention : Montant présenté entièrement rejeté.",
ROUND(IFERROR(VALUE(TRIM(SUBSTITUTE(AG79,CHAR(160),""))),0),2)&lt;
ROUND(IFERROR(VALUE(TRIM(SUBSTITUTE(O79,CHAR(160),""))),0),2),
"Attention : Montant présenté partiellement rejeté.",
TRUE,""
))</f>
        <v/>
      </c>
      <c r="AJ79" s="869" t="str">
        <f t="shared" si="43"/>
        <v/>
      </c>
    </row>
    <row r="80" spans="1:36" s="25" customFormat="1" ht="16">
      <c r="A80" s="883">
        <v>72</v>
      </c>
      <c r="B80" s="902"/>
      <c r="C80" s="83"/>
      <c r="D80" s="83"/>
      <c r="E80" s="124"/>
      <c r="F80" s="83"/>
      <c r="G80" s="131"/>
      <c r="H80" s="83"/>
      <c r="I80" s="125"/>
      <c r="J80" s="126"/>
      <c r="K80" s="125"/>
      <c r="L80" s="125"/>
      <c r="M80" s="778" t="str">
        <f t="shared" si="37"/>
        <v/>
      </c>
      <c r="N80" s="127"/>
      <c r="O80" s="165" t="str">
        <f t="shared" si="36"/>
        <v/>
      </c>
      <c r="P80" s="83"/>
      <c r="Q80" s="901"/>
      <c r="R80" s="868" t="str">
        <f t="shared" si="44"/>
        <v/>
      </c>
      <c r="S80" s="849" t="str">
        <f t="shared" si="45"/>
        <v/>
      </c>
      <c r="T80" s="849" t="str">
        <f t="shared" si="46"/>
        <v/>
      </c>
      <c r="U80" s="849" t="str">
        <f t="shared" si="47"/>
        <v/>
      </c>
      <c r="V80" s="849" t="str">
        <f t="shared" si="48"/>
        <v/>
      </c>
      <c r="W80" s="849" t="str">
        <f t="shared" si="49"/>
        <v/>
      </c>
      <c r="X80" s="845" t="str">
        <f t="shared" si="50"/>
        <v/>
      </c>
      <c r="Y80" s="164" t="str">
        <f t="shared" si="51"/>
        <v/>
      </c>
      <c r="Z80" s="162" t="str">
        <f t="shared" si="52"/>
        <v/>
      </c>
      <c r="AA80" s="164" t="str">
        <f t="shared" si="53"/>
        <v/>
      </c>
      <c r="AB80" s="164" t="str">
        <f t="shared" si="38"/>
        <v/>
      </c>
      <c r="AC80" s="778" t="str">
        <f t="shared" si="39"/>
        <v/>
      </c>
      <c r="AD80" s="163" t="str">
        <f t="shared" si="40"/>
        <v/>
      </c>
      <c r="AE80" s="162" t="str">
        <f t="shared" si="41"/>
        <v/>
      </c>
      <c r="AF80" s="129"/>
      <c r="AG80" s="105" t="str">
        <f t="shared" si="42"/>
        <v/>
      </c>
      <c r="AH80" s="130"/>
      <c r="AI80" s="43" t="str" cm="1">
        <f t="array" ref="AI80">IF(OR(AG80="",O80=""),"",_xlfn.IFS(
ROUND(IFERROR(VALUE(TRIM(SUBSTITUTE(AG80,CHAR(160),""))),0),2)&gt;
ROUND(IFERROR(VALUE(TRIM(SUBSTITUTE(O80,CHAR(160),""))),0),2),
"KO : Le montant retenu est supérieur au montant présenté. Merci de revoir la ligne de contributions ou plafonner son montant.",
ROUND(IFERROR(VALUE(TRIM(SUBSTITUTE(O80,CHAR(160),""))),0),2)=0,
"",
ROUND(IFERROR(VALUE(TRIM(SUBSTITUTE(AG80,CHAR(160),""))),0),2)=
ROUND(IFERROR(VALUE(TRIM(SUBSTITUTE(O80,CHAR(160),""))),0),2),
"OK",
ROUND(IFERROR(VALUE(TRIM(SUBSTITUTE(AG80,CHAR(160),""))),0),2)=0,
"Attention : Montant présenté entièrement rejeté.",
ROUND(IFERROR(VALUE(TRIM(SUBSTITUTE(AG80,CHAR(160),""))),0),2)&lt;
ROUND(IFERROR(VALUE(TRIM(SUBSTITUTE(O80,CHAR(160),""))),0),2),
"Attention : Montant présenté partiellement rejeté.",
TRUE,""
))</f>
        <v/>
      </c>
      <c r="AJ80" s="869" t="str">
        <f t="shared" si="43"/>
        <v/>
      </c>
    </row>
    <row r="81" spans="1:36" s="25" customFormat="1" ht="16">
      <c r="A81" s="883">
        <v>73</v>
      </c>
      <c r="B81" s="902"/>
      <c r="C81" s="83"/>
      <c r="D81" s="83"/>
      <c r="E81" s="124"/>
      <c r="F81" s="83"/>
      <c r="G81" s="131"/>
      <c r="H81" s="83"/>
      <c r="I81" s="125"/>
      <c r="J81" s="126"/>
      <c r="K81" s="125"/>
      <c r="L81" s="125"/>
      <c r="M81" s="778" t="str">
        <f t="shared" si="37"/>
        <v/>
      </c>
      <c r="N81" s="127"/>
      <c r="O81" s="165" t="str">
        <f t="shared" si="36"/>
        <v/>
      </c>
      <c r="P81" s="83"/>
      <c r="Q81" s="901"/>
      <c r="R81" s="868" t="str">
        <f t="shared" si="44"/>
        <v/>
      </c>
      <c r="S81" s="849" t="str">
        <f t="shared" si="45"/>
        <v/>
      </c>
      <c r="T81" s="849" t="str">
        <f t="shared" si="46"/>
        <v/>
      </c>
      <c r="U81" s="849" t="str">
        <f t="shared" si="47"/>
        <v/>
      </c>
      <c r="V81" s="849" t="str">
        <f t="shared" si="48"/>
        <v/>
      </c>
      <c r="W81" s="849" t="str">
        <f t="shared" si="49"/>
        <v/>
      </c>
      <c r="X81" s="845" t="str">
        <f t="shared" si="50"/>
        <v/>
      </c>
      <c r="Y81" s="164" t="str">
        <f t="shared" si="51"/>
        <v/>
      </c>
      <c r="Z81" s="162" t="str">
        <f t="shared" si="52"/>
        <v/>
      </c>
      <c r="AA81" s="164" t="str">
        <f t="shared" si="53"/>
        <v/>
      </c>
      <c r="AB81" s="164" t="str">
        <f t="shared" si="38"/>
        <v/>
      </c>
      <c r="AC81" s="778" t="str">
        <f t="shared" si="39"/>
        <v/>
      </c>
      <c r="AD81" s="163" t="str">
        <f t="shared" si="40"/>
        <v/>
      </c>
      <c r="AE81" s="162" t="str">
        <f t="shared" si="41"/>
        <v/>
      </c>
      <c r="AF81" s="129"/>
      <c r="AG81" s="105" t="str">
        <f t="shared" si="42"/>
        <v/>
      </c>
      <c r="AH81" s="130"/>
      <c r="AI81" s="43" t="str" cm="1">
        <f t="array" ref="AI81">IF(OR(AG81="",O81=""),"",_xlfn.IFS(
ROUND(IFERROR(VALUE(TRIM(SUBSTITUTE(AG81,CHAR(160),""))),0),2)&gt;
ROUND(IFERROR(VALUE(TRIM(SUBSTITUTE(O81,CHAR(160),""))),0),2),
"KO : Le montant retenu est supérieur au montant présenté. Merci de revoir la ligne de contributions ou plafonner son montant.",
ROUND(IFERROR(VALUE(TRIM(SUBSTITUTE(O81,CHAR(160),""))),0),2)=0,
"",
ROUND(IFERROR(VALUE(TRIM(SUBSTITUTE(AG81,CHAR(160),""))),0),2)=
ROUND(IFERROR(VALUE(TRIM(SUBSTITUTE(O81,CHAR(160),""))),0),2),
"OK",
ROUND(IFERROR(VALUE(TRIM(SUBSTITUTE(AG81,CHAR(160),""))),0),2)=0,
"Attention : Montant présenté entièrement rejeté.",
ROUND(IFERROR(VALUE(TRIM(SUBSTITUTE(AG81,CHAR(160),""))),0),2)&lt;
ROUND(IFERROR(VALUE(TRIM(SUBSTITUTE(O81,CHAR(160),""))),0),2),
"Attention : Montant présenté partiellement rejeté.",
TRUE,""
))</f>
        <v/>
      </c>
      <c r="AJ81" s="869" t="str">
        <f t="shared" si="43"/>
        <v/>
      </c>
    </row>
    <row r="82" spans="1:36" s="25" customFormat="1" ht="16">
      <c r="A82" s="883">
        <v>74</v>
      </c>
      <c r="B82" s="902"/>
      <c r="C82" s="83"/>
      <c r="D82" s="83"/>
      <c r="E82" s="124"/>
      <c r="F82" s="83"/>
      <c r="G82" s="131"/>
      <c r="H82" s="83"/>
      <c r="I82" s="125"/>
      <c r="J82" s="126"/>
      <c r="K82" s="125"/>
      <c r="L82" s="125"/>
      <c r="M82" s="778" t="str">
        <f t="shared" si="37"/>
        <v/>
      </c>
      <c r="N82" s="127"/>
      <c r="O82" s="165" t="str">
        <f t="shared" si="36"/>
        <v/>
      </c>
      <c r="P82" s="83"/>
      <c r="Q82" s="901"/>
      <c r="R82" s="868" t="str">
        <f t="shared" si="44"/>
        <v/>
      </c>
      <c r="S82" s="849" t="str">
        <f t="shared" si="45"/>
        <v/>
      </c>
      <c r="T82" s="849" t="str">
        <f t="shared" si="46"/>
        <v/>
      </c>
      <c r="U82" s="849" t="str">
        <f t="shared" si="47"/>
        <v/>
      </c>
      <c r="V82" s="849" t="str">
        <f t="shared" si="48"/>
        <v/>
      </c>
      <c r="W82" s="849" t="str">
        <f t="shared" si="49"/>
        <v/>
      </c>
      <c r="X82" s="845" t="str">
        <f t="shared" si="50"/>
        <v/>
      </c>
      <c r="Y82" s="164" t="str">
        <f t="shared" si="51"/>
        <v/>
      </c>
      <c r="Z82" s="162" t="str">
        <f t="shared" si="52"/>
        <v/>
      </c>
      <c r="AA82" s="164" t="str">
        <f t="shared" si="53"/>
        <v/>
      </c>
      <c r="AB82" s="164" t="str">
        <f t="shared" si="38"/>
        <v/>
      </c>
      <c r="AC82" s="778" t="str">
        <f t="shared" si="39"/>
        <v/>
      </c>
      <c r="AD82" s="163" t="str">
        <f t="shared" si="40"/>
        <v/>
      </c>
      <c r="AE82" s="162" t="str">
        <f t="shared" si="41"/>
        <v/>
      </c>
      <c r="AF82" s="129"/>
      <c r="AG82" s="105" t="str">
        <f t="shared" si="42"/>
        <v/>
      </c>
      <c r="AH82" s="130"/>
      <c r="AI82" s="43" t="str" cm="1">
        <f t="array" ref="AI82">IF(OR(AG82="",O82=""),"",_xlfn.IFS(
ROUND(IFERROR(VALUE(TRIM(SUBSTITUTE(AG82,CHAR(160),""))),0),2)&gt;
ROUND(IFERROR(VALUE(TRIM(SUBSTITUTE(O82,CHAR(160),""))),0),2),
"KO : Le montant retenu est supérieur au montant présenté. Merci de revoir la ligne de contributions ou plafonner son montant.",
ROUND(IFERROR(VALUE(TRIM(SUBSTITUTE(O82,CHAR(160),""))),0),2)=0,
"",
ROUND(IFERROR(VALUE(TRIM(SUBSTITUTE(AG82,CHAR(160),""))),0),2)=
ROUND(IFERROR(VALUE(TRIM(SUBSTITUTE(O82,CHAR(160),""))),0),2),
"OK",
ROUND(IFERROR(VALUE(TRIM(SUBSTITUTE(AG82,CHAR(160),""))),0),2)=0,
"Attention : Montant présenté entièrement rejeté.",
ROUND(IFERROR(VALUE(TRIM(SUBSTITUTE(AG82,CHAR(160),""))),0),2)&lt;
ROUND(IFERROR(VALUE(TRIM(SUBSTITUTE(O82,CHAR(160),""))),0),2),
"Attention : Montant présenté partiellement rejeté.",
TRUE,""
))</f>
        <v/>
      </c>
      <c r="AJ82" s="869" t="str">
        <f t="shared" si="43"/>
        <v/>
      </c>
    </row>
    <row r="83" spans="1:36" s="25" customFormat="1" ht="16">
      <c r="A83" s="883">
        <v>75</v>
      </c>
      <c r="B83" s="902"/>
      <c r="C83" s="83"/>
      <c r="D83" s="83"/>
      <c r="E83" s="124"/>
      <c r="F83" s="83"/>
      <c r="G83" s="131"/>
      <c r="H83" s="83"/>
      <c r="I83" s="125"/>
      <c r="J83" s="126"/>
      <c r="K83" s="125"/>
      <c r="L83" s="125"/>
      <c r="M83" s="778" t="str">
        <f t="shared" si="37"/>
        <v/>
      </c>
      <c r="N83" s="127"/>
      <c r="O83" s="165" t="str">
        <f t="shared" si="36"/>
        <v/>
      </c>
      <c r="P83" s="83"/>
      <c r="Q83" s="901"/>
      <c r="R83" s="868" t="str">
        <f t="shared" si="44"/>
        <v/>
      </c>
      <c r="S83" s="849" t="str">
        <f t="shared" si="45"/>
        <v/>
      </c>
      <c r="T83" s="849" t="str">
        <f t="shared" si="46"/>
        <v/>
      </c>
      <c r="U83" s="849" t="str">
        <f t="shared" si="47"/>
        <v/>
      </c>
      <c r="V83" s="849" t="str">
        <f t="shared" si="48"/>
        <v/>
      </c>
      <c r="W83" s="849" t="str">
        <f t="shared" si="49"/>
        <v/>
      </c>
      <c r="X83" s="845" t="str">
        <f t="shared" si="50"/>
        <v/>
      </c>
      <c r="Y83" s="164" t="str">
        <f t="shared" si="51"/>
        <v/>
      </c>
      <c r="Z83" s="162" t="str">
        <f t="shared" si="52"/>
        <v/>
      </c>
      <c r="AA83" s="164" t="str">
        <f t="shared" si="53"/>
        <v/>
      </c>
      <c r="AB83" s="164" t="str">
        <f t="shared" si="38"/>
        <v/>
      </c>
      <c r="AC83" s="778" t="str">
        <f t="shared" si="39"/>
        <v/>
      </c>
      <c r="AD83" s="163" t="str">
        <f t="shared" si="40"/>
        <v/>
      </c>
      <c r="AE83" s="162" t="str">
        <f t="shared" si="41"/>
        <v/>
      </c>
      <c r="AF83" s="129"/>
      <c r="AG83" s="105" t="str">
        <f t="shared" si="42"/>
        <v/>
      </c>
      <c r="AH83" s="130"/>
      <c r="AI83" s="43" t="str" cm="1">
        <f t="array" ref="AI83">IF(OR(AG83="",O83=""),"",_xlfn.IFS(
ROUND(IFERROR(VALUE(TRIM(SUBSTITUTE(AG83,CHAR(160),""))),0),2)&gt;
ROUND(IFERROR(VALUE(TRIM(SUBSTITUTE(O83,CHAR(160),""))),0),2),
"KO : Le montant retenu est supérieur au montant présenté. Merci de revoir la ligne de contributions ou plafonner son montant.",
ROUND(IFERROR(VALUE(TRIM(SUBSTITUTE(O83,CHAR(160),""))),0),2)=0,
"",
ROUND(IFERROR(VALUE(TRIM(SUBSTITUTE(AG83,CHAR(160),""))),0),2)=
ROUND(IFERROR(VALUE(TRIM(SUBSTITUTE(O83,CHAR(160),""))),0),2),
"OK",
ROUND(IFERROR(VALUE(TRIM(SUBSTITUTE(AG83,CHAR(160),""))),0),2)=0,
"Attention : Montant présenté entièrement rejeté.",
ROUND(IFERROR(VALUE(TRIM(SUBSTITUTE(AG83,CHAR(160),""))),0),2)&lt;
ROUND(IFERROR(VALUE(TRIM(SUBSTITUTE(O83,CHAR(160),""))),0),2),
"Attention : Montant présenté partiellement rejeté.",
TRUE,""
))</f>
        <v/>
      </c>
      <c r="AJ83" s="869" t="str">
        <f t="shared" si="43"/>
        <v/>
      </c>
    </row>
    <row r="84" spans="1:36" s="25" customFormat="1" ht="16">
      <c r="A84" s="883">
        <v>76</v>
      </c>
      <c r="B84" s="902"/>
      <c r="C84" s="83"/>
      <c r="D84" s="83"/>
      <c r="E84" s="124"/>
      <c r="F84" s="83"/>
      <c r="G84" s="131"/>
      <c r="H84" s="83"/>
      <c r="I84" s="125"/>
      <c r="J84" s="126"/>
      <c r="K84" s="125"/>
      <c r="L84" s="125"/>
      <c r="M84" s="778" t="str">
        <f t="shared" si="37"/>
        <v/>
      </c>
      <c r="N84" s="127"/>
      <c r="O84" s="165" t="str">
        <f t="shared" si="36"/>
        <v/>
      </c>
      <c r="P84" s="83"/>
      <c r="Q84" s="901"/>
      <c r="R84" s="868" t="str">
        <f t="shared" si="44"/>
        <v/>
      </c>
      <c r="S84" s="849" t="str">
        <f t="shared" si="45"/>
        <v/>
      </c>
      <c r="T84" s="849" t="str">
        <f t="shared" si="46"/>
        <v/>
      </c>
      <c r="U84" s="849" t="str">
        <f t="shared" si="47"/>
        <v/>
      </c>
      <c r="V84" s="849" t="str">
        <f t="shared" si="48"/>
        <v/>
      </c>
      <c r="W84" s="849" t="str">
        <f t="shared" si="49"/>
        <v/>
      </c>
      <c r="X84" s="845" t="str">
        <f t="shared" si="50"/>
        <v/>
      </c>
      <c r="Y84" s="164" t="str">
        <f t="shared" si="51"/>
        <v/>
      </c>
      <c r="Z84" s="162" t="str">
        <f t="shared" si="52"/>
        <v/>
      </c>
      <c r="AA84" s="164" t="str">
        <f t="shared" si="53"/>
        <v/>
      </c>
      <c r="AB84" s="164" t="str">
        <f t="shared" si="38"/>
        <v/>
      </c>
      <c r="AC84" s="778" t="str">
        <f t="shared" si="39"/>
        <v/>
      </c>
      <c r="AD84" s="163" t="str">
        <f t="shared" si="40"/>
        <v/>
      </c>
      <c r="AE84" s="162" t="str">
        <f t="shared" si="41"/>
        <v/>
      </c>
      <c r="AF84" s="129"/>
      <c r="AG84" s="105" t="str">
        <f t="shared" si="42"/>
        <v/>
      </c>
      <c r="AH84" s="130"/>
      <c r="AI84" s="43" t="str" cm="1">
        <f t="array" ref="AI84">IF(OR(AG84="",O84=""),"",_xlfn.IFS(
ROUND(IFERROR(VALUE(TRIM(SUBSTITUTE(AG84,CHAR(160),""))),0),2)&gt;
ROUND(IFERROR(VALUE(TRIM(SUBSTITUTE(O84,CHAR(160),""))),0),2),
"KO : Le montant retenu est supérieur au montant présenté. Merci de revoir la ligne de contributions ou plafonner son montant.",
ROUND(IFERROR(VALUE(TRIM(SUBSTITUTE(O84,CHAR(160),""))),0),2)=0,
"",
ROUND(IFERROR(VALUE(TRIM(SUBSTITUTE(AG84,CHAR(160),""))),0),2)=
ROUND(IFERROR(VALUE(TRIM(SUBSTITUTE(O84,CHAR(160),""))),0),2),
"OK",
ROUND(IFERROR(VALUE(TRIM(SUBSTITUTE(AG84,CHAR(160),""))),0),2)=0,
"Attention : Montant présenté entièrement rejeté.",
ROUND(IFERROR(VALUE(TRIM(SUBSTITUTE(AG84,CHAR(160),""))),0),2)&lt;
ROUND(IFERROR(VALUE(TRIM(SUBSTITUTE(O84,CHAR(160),""))),0),2),
"Attention : Montant présenté partiellement rejeté.",
TRUE,""
))</f>
        <v/>
      </c>
      <c r="AJ84" s="869" t="str">
        <f t="shared" si="43"/>
        <v/>
      </c>
    </row>
    <row r="85" spans="1:36" s="25" customFormat="1" ht="16">
      <c r="A85" s="883">
        <v>77</v>
      </c>
      <c r="B85" s="902"/>
      <c r="C85" s="83"/>
      <c r="D85" s="83"/>
      <c r="E85" s="124"/>
      <c r="F85" s="83"/>
      <c r="G85" s="131"/>
      <c r="H85" s="83"/>
      <c r="I85" s="125"/>
      <c r="J85" s="126"/>
      <c r="K85" s="125"/>
      <c r="L85" s="125"/>
      <c r="M85" s="778" t="str">
        <f t="shared" si="37"/>
        <v/>
      </c>
      <c r="N85" s="127"/>
      <c r="O85" s="165" t="str">
        <f t="shared" si="36"/>
        <v/>
      </c>
      <c r="P85" s="83"/>
      <c r="Q85" s="901"/>
      <c r="R85" s="868" t="str">
        <f t="shared" si="44"/>
        <v/>
      </c>
      <c r="S85" s="849" t="str">
        <f t="shared" si="45"/>
        <v/>
      </c>
      <c r="T85" s="849" t="str">
        <f t="shared" si="46"/>
        <v/>
      </c>
      <c r="U85" s="849" t="str">
        <f t="shared" si="47"/>
        <v/>
      </c>
      <c r="V85" s="849" t="str">
        <f t="shared" si="48"/>
        <v/>
      </c>
      <c r="W85" s="849" t="str">
        <f t="shared" si="49"/>
        <v/>
      </c>
      <c r="X85" s="845" t="str">
        <f t="shared" si="50"/>
        <v/>
      </c>
      <c r="Y85" s="164" t="str">
        <f t="shared" si="51"/>
        <v/>
      </c>
      <c r="Z85" s="162" t="str">
        <f t="shared" si="52"/>
        <v/>
      </c>
      <c r="AA85" s="164" t="str">
        <f t="shared" si="53"/>
        <v/>
      </c>
      <c r="AB85" s="164" t="str">
        <f t="shared" si="38"/>
        <v/>
      </c>
      <c r="AC85" s="778" t="str">
        <f t="shared" si="39"/>
        <v/>
      </c>
      <c r="AD85" s="163" t="str">
        <f t="shared" si="40"/>
        <v/>
      </c>
      <c r="AE85" s="162" t="str">
        <f t="shared" si="41"/>
        <v/>
      </c>
      <c r="AF85" s="129"/>
      <c r="AG85" s="105" t="str">
        <f t="shared" si="42"/>
        <v/>
      </c>
      <c r="AH85" s="130"/>
      <c r="AI85" s="43" t="str" cm="1">
        <f t="array" ref="AI85">IF(OR(AG85="",O85=""),"",_xlfn.IFS(
ROUND(IFERROR(VALUE(TRIM(SUBSTITUTE(AG85,CHAR(160),""))),0),2)&gt;
ROUND(IFERROR(VALUE(TRIM(SUBSTITUTE(O85,CHAR(160),""))),0),2),
"KO : Le montant retenu est supérieur au montant présenté. Merci de revoir la ligne de contributions ou plafonner son montant.",
ROUND(IFERROR(VALUE(TRIM(SUBSTITUTE(O85,CHAR(160),""))),0),2)=0,
"",
ROUND(IFERROR(VALUE(TRIM(SUBSTITUTE(AG85,CHAR(160),""))),0),2)=
ROUND(IFERROR(VALUE(TRIM(SUBSTITUTE(O85,CHAR(160),""))),0),2),
"OK",
ROUND(IFERROR(VALUE(TRIM(SUBSTITUTE(AG85,CHAR(160),""))),0),2)=0,
"Attention : Montant présenté entièrement rejeté.",
ROUND(IFERROR(VALUE(TRIM(SUBSTITUTE(AG85,CHAR(160),""))),0),2)&lt;
ROUND(IFERROR(VALUE(TRIM(SUBSTITUTE(O85,CHAR(160),""))),0),2),
"Attention : Montant présenté partiellement rejeté.",
TRUE,""
))</f>
        <v/>
      </c>
      <c r="AJ85" s="869" t="str">
        <f t="shared" si="43"/>
        <v/>
      </c>
    </row>
    <row r="86" spans="1:36" s="25" customFormat="1" ht="16">
      <c r="A86" s="883">
        <v>78</v>
      </c>
      <c r="B86" s="902"/>
      <c r="C86" s="83"/>
      <c r="D86" s="83"/>
      <c r="E86" s="124"/>
      <c r="F86" s="83"/>
      <c r="G86" s="131"/>
      <c r="H86" s="83"/>
      <c r="I86" s="125"/>
      <c r="J86" s="126"/>
      <c r="K86" s="125"/>
      <c r="L86" s="125"/>
      <c r="M86" s="778" t="str">
        <f t="shared" si="37"/>
        <v/>
      </c>
      <c r="N86" s="127"/>
      <c r="O86" s="165" t="str">
        <f t="shared" si="36"/>
        <v/>
      </c>
      <c r="P86" s="83"/>
      <c r="Q86" s="901"/>
      <c r="R86" s="868" t="str">
        <f t="shared" si="44"/>
        <v/>
      </c>
      <c r="S86" s="849" t="str">
        <f t="shared" si="45"/>
        <v/>
      </c>
      <c r="T86" s="849" t="str">
        <f t="shared" si="46"/>
        <v/>
      </c>
      <c r="U86" s="849" t="str">
        <f t="shared" si="47"/>
        <v/>
      </c>
      <c r="V86" s="849" t="str">
        <f t="shared" si="48"/>
        <v/>
      </c>
      <c r="W86" s="849" t="str">
        <f t="shared" si="49"/>
        <v/>
      </c>
      <c r="X86" s="845" t="str">
        <f t="shared" si="50"/>
        <v/>
      </c>
      <c r="Y86" s="164" t="str">
        <f t="shared" si="51"/>
        <v/>
      </c>
      <c r="Z86" s="162" t="str">
        <f t="shared" si="52"/>
        <v/>
      </c>
      <c r="AA86" s="164" t="str">
        <f t="shared" si="53"/>
        <v/>
      </c>
      <c r="AB86" s="164" t="str">
        <f t="shared" si="38"/>
        <v/>
      </c>
      <c r="AC86" s="778" t="str">
        <f t="shared" si="39"/>
        <v/>
      </c>
      <c r="AD86" s="163" t="str">
        <f t="shared" si="40"/>
        <v/>
      </c>
      <c r="AE86" s="162" t="str">
        <f t="shared" si="41"/>
        <v/>
      </c>
      <c r="AF86" s="129"/>
      <c r="AG86" s="105" t="str">
        <f t="shared" si="42"/>
        <v/>
      </c>
      <c r="AH86" s="130"/>
      <c r="AI86" s="43" t="str" cm="1">
        <f t="array" ref="AI86">IF(OR(AG86="",O86=""),"",_xlfn.IFS(
ROUND(IFERROR(VALUE(TRIM(SUBSTITUTE(AG86,CHAR(160),""))),0),2)&gt;
ROUND(IFERROR(VALUE(TRIM(SUBSTITUTE(O86,CHAR(160),""))),0),2),
"KO : Le montant retenu est supérieur au montant présenté. Merci de revoir la ligne de contributions ou plafonner son montant.",
ROUND(IFERROR(VALUE(TRIM(SUBSTITUTE(O86,CHAR(160),""))),0),2)=0,
"",
ROUND(IFERROR(VALUE(TRIM(SUBSTITUTE(AG86,CHAR(160),""))),0),2)=
ROUND(IFERROR(VALUE(TRIM(SUBSTITUTE(O86,CHAR(160),""))),0),2),
"OK",
ROUND(IFERROR(VALUE(TRIM(SUBSTITUTE(AG86,CHAR(160),""))),0),2)=0,
"Attention : Montant présenté entièrement rejeté.",
ROUND(IFERROR(VALUE(TRIM(SUBSTITUTE(AG86,CHAR(160),""))),0),2)&lt;
ROUND(IFERROR(VALUE(TRIM(SUBSTITUTE(O86,CHAR(160),""))),0),2),
"Attention : Montant présenté partiellement rejeté.",
TRUE,""
))</f>
        <v/>
      </c>
      <c r="AJ86" s="869" t="str">
        <f t="shared" si="43"/>
        <v/>
      </c>
    </row>
    <row r="87" spans="1:36" s="25" customFormat="1" ht="16">
      <c r="A87" s="883">
        <v>79</v>
      </c>
      <c r="B87" s="902"/>
      <c r="C87" s="83"/>
      <c r="D87" s="83"/>
      <c r="E87" s="124"/>
      <c r="F87" s="83"/>
      <c r="G87" s="131"/>
      <c r="H87" s="83"/>
      <c r="I87" s="125"/>
      <c r="J87" s="126"/>
      <c r="K87" s="125"/>
      <c r="L87" s="125"/>
      <c r="M87" s="778" t="str">
        <f t="shared" si="37"/>
        <v/>
      </c>
      <c r="N87" s="127"/>
      <c r="O87" s="165" t="str">
        <f t="shared" si="36"/>
        <v/>
      </c>
      <c r="P87" s="83"/>
      <c r="Q87" s="901"/>
      <c r="R87" s="868" t="str">
        <f t="shared" si="44"/>
        <v/>
      </c>
      <c r="S87" s="849" t="str">
        <f t="shared" si="45"/>
        <v/>
      </c>
      <c r="T87" s="849" t="str">
        <f t="shared" si="46"/>
        <v/>
      </c>
      <c r="U87" s="849" t="str">
        <f t="shared" si="47"/>
        <v/>
      </c>
      <c r="V87" s="849" t="str">
        <f t="shared" si="48"/>
        <v/>
      </c>
      <c r="W87" s="849" t="str">
        <f t="shared" si="49"/>
        <v/>
      </c>
      <c r="X87" s="845" t="str">
        <f t="shared" si="50"/>
        <v/>
      </c>
      <c r="Y87" s="164" t="str">
        <f t="shared" si="51"/>
        <v/>
      </c>
      <c r="Z87" s="162" t="str">
        <f t="shared" si="52"/>
        <v/>
      </c>
      <c r="AA87" s="164" t="str">
        <f t="shared" si="53"/>
        <v/>
      </c>
      <c r="AB87" s="164" t="str">
        <f t="shared" si="38"/>
        <v/>
      </c>
      <c r="AC87" s="778" t="str">
        <f t="shared" si="39"/>
        <v/>
      </c>
      <c r="AD87" s="163" t="str">
        <f t="shared" si="40"/>
        <v/>
      </c>
      <c r="AE87" s="162" t="str">
        <f t="shared" si="41"/>
        <v/>
      </c>
      <c r="AF87" s="129"/>
      <c r="AG87" s="105" t="str">
        <f t="shared" si="42"/>
        <v/>
      </c>
      <c r="AH87" s="130"/>
      <c r="AI87" s="43" t="str" cm="1">
        <f t="array" ref="AI87">IF(OR(AG87="",O87=""),"",_xlfn.IFS(
ROUND(IFERROR(VALUE(TRIM(SUBSTITUTE(AG87,CHAR(160),""))),0),2)&gt;
ROUND(IFERROR(VALUE(TRIM(SUBSTITUTE(O87,CHAR(160),""))),0),2),
"KO : Le montant retenu est supérieur au montant présenté. Merci de revoir la ligne de contributions ou plafonner son montant.",
ROUND(IFERROR(VALUE(TRIM(SUBSTITUTE(O87,CHAR(160),""))),0),2)=0,
"",
ROUND(IFERROR(VALUE(TRIM(SUBSTITUTE(AG87,CHAR(160),""))),0),2)=
ROUND(IFERROR(VALUE(TRIM(SUBSTITUTE(O87,CHAR(160),""))),0),2),
"OK",
ROUND(IFERROR(VALUE(TRIM(SUBSTITUTE(AG87,CHAR(160),""))),0),2)=0,
"Attention : Montant présenté entièrement rejeté.",
ROUND(IFERROR(VALUE(TRIM(SUBSTITUTE(AG87,CHAR(160),""))),0),2)&lt;
ROUND(IFERROR(VALUE(TRIM(SUBSTITUTE(O87,CHAR(160),""))),0),2),
"Attention : Montant présenté partiellement rejeté.",
TRUE,""
))</f>
        <v/>
      </c>
      <c r="AJ87" s="869" t="str">
        <f t="shared" si="43"/>
        <v/>
      </c>
    </row>
    <row r="88" spans="1:36" s="25" customFormat="1" ht="16">
      <c r="A88" s="883">
        <v>80</v>
      </c>
      <c r="B88" s="902"/>
      <c r="C88" s="83"/>
      <c r="D88" s="83"/>
      <c r="E88" s="124"/>
      <c r="F88" s="83"/>
      <c r="G88" s="131"/>
      <c r="H88" s="83"/>
      <c r="I88" s="125"/>
      <c r="J88" s="126"/>
      <c r="K88" s="125"/>
      <c r="L88" s="125"/>
      <c r="M88" s="778" t="str">
        <f t="shared" si="37"/>
        <v/>
      </c>
      <c r="N88" s="127"/>
      <c r="O88" s="165" t="str">
        <f t="shared" si="36"/>
        <v/>
      </c>
      <c r="P88" s="83"/>
      <c r="Q88" s="901"/>
      <c r="R88" s="868" t="str">
        <f t="shared" si="44"/>
        <v/>
      </c>
      <c r="S88" s="849" t="str">
        <f t="shared" si="45"/>
        <v/>
      </c>
      <c r="T88" s="849" t="str">
        <f t="shared" si="46"/>
        <v/>
      </c>
      <c r="U88" s="849" t="str">
        <f t="shared" si="47"/>
        <v/>
      </c>
      <c r="V88" s="849" t="str">
        <f t="shared" si="48"/>
        <v/>
      </c>
      <c r="W88" s="849" t="str">
        <f t="shared" si="49"/>
        <v/>
      </c>
      <c r="X88" s="845" t="str">
        <f t="shared" si="50"/>
        <v/>
      </c>
      <c r="Y88" s="164" t="str">
        <f t="shared" si="51"/>
        <v/>
      </c>
      <c r="Z88" s="162" t="str">
        <f t="shared" si="52"/>
        <v/>
      </c>
      <c r="AA88" s="164" t="str">
        <f t="shared" si="53"/>
        <v/>
      </c>
      <c r="AB88" s="164" t="str">
        <f t="shared" si="38"/>
        <v/>
      </c>
      <c r="AC88" s="778" t="str">
        <f t="shared" si="39"/>
        <v/>
      </c>
      <c r="AD88" s="163" t="str">
        <f t="shared" si="40"/>
        <v/>
      </c>
      <c r="AE88" s="162" t="str">
        <f t="shared" si="41"/>
        <v/>
      </c>
      <c r="AF88" s="129"/>
      <c r="AG88" s="105" t="str">
        <f t="shared" si="42"/>
        <v/>
      </c>
      <c r="AH88" s="130"/>
      <c r="AI88" s="43" t="str" cm="1">
        <f t="array" ref="AI88">IF(OR(AG88="",O88=""),"",_xlfn.IFS(
ROUND(IFERROR(VALUE(TRIM(SUBSTITUTE(AG88,CHAR(160),""))),0),2)&gt;
ROUND(IFERROR(VALUE(TRIM(SUBSTITUTE(O88,CHAR(160),""))),0),2),
"KO : Le montant retenu est supérieur au montant présenté. Merci de revoir la ligne de contributions ou plafonner son montant.",
ROUND(IFERROR(VALUE(TRIM(SUBSTITUTE(O88,CHAR(160),""))),0),2)=0,
"",
ROUND(IFERROR(VALUE(TRIM(SUBSTITUTE(AG88,CHAR(160),""))),0),2)=
ROUND(IFERROR(VALUE(TRIM(SUBSTITUTE(O88,CHAR(160),""))),0),2),
"OK",
ROUND(IFERROR(VALUE(TRIM(SUBSTITUTE(AG88,CHAR(160),""))),0),2)=0,
"Attention : Montant présenté entièrement rejeté.",
ROUND(IFERROR(VALUE(TRIM(SUBSTITUTE(AG88,CHAR(160),""))),0),2)&lt;
ROUND(IFERROR(VALUE(TRIM(SUBSTITUTE(O88,CHAR(160),""))),0),2),
"Attention : Montant présenté partiellement rejeté.",
TRUE,""
))</f>
        <v/>
      </c>
      <c r="AJ88" s="869" t="str">
        <f t="shared" si="43"/>
        <v/>
      </c>
    </row>
    <row r="89" spans="1:36" s="25" customFormat="1" ht="16">
      <c r="A89" s="883">
        <v>81</v>
      </c>
      <c r="B89" s="902"/>
      <c r="C89" s="83"/>
      <c r="D89" s="83"/>
      <c r="E89" s="124"/>
      <c r="F89" s="83"/>
      <c r="G89" s="131"/>
      <c r="H89" s="83"/>
      <c r="I89" s="125"/>
      <c r="J89" s="126"/>
      <c r="K89" s="125"/>
      <c r="L89" s="125"/>
      <c r="M89" s="778" t="str">
        <f t="shared" si="37"/>
        <v/>
      </c>
      <c r="N89" s="127"/>
      <c r="O89" s="165" t="str">
        <f t="shared" si="36"/>
        <v/>
      </c>
      <c r="P89" s="83"/>
      <c r="Q89" s="901"/>
      <c r="R89" s="868" t="str">
        <f t="shared" si="44"/>
        <v/>
      </c>
      <c r="S89" s="849" t="str">
        <f t="shared" si="45"/>
        <v/>
      </c>
      <c r="T89" s="849" t="str">
        <f t="shared" si="46"/>
        <v/>
      </c>
      <c r="U89" s="849" t="str">
        <f t="shared" si="47"/>
        <v/>
      </c>
      <c r="V89" s="849" t="str">
        <f t="shared" si="48"/>
        <v/>
      </c>
      <c r="W89" s="849" t="str">
        <f t="shared" si="49"/>
        <v/>
      </c>
      <c r="X89" s="845" t="str">
        <f t="shared" si="50"/>
        <v/>
      </c>
      <c r="Y89" s="164" t="str">
        <f t="shared" si="51"/>
        <v/>
      </c>
      <c r="Z89" s="162" t="str">
        <f t="shared" si="52"/>
        <v/>
      </c>
      <c r="AA89" s="164" t="str">
        <f t="shared" si="53"/>
        <v/>
      </c>
      <c r="AB89" s="164" t="str">
        <f t="shared" si="38"/>
        <v/>
      </c>
      <c r="AC89" s="778" t="str">
        <f t="shared" si="39"/>
        <v/>
      </c>
      <c r="AD89" s="163" t="str">
        <f t="shared" si="40"/>
        <v/>
      </c>
      <c r="AE89" s="162" t="str">
        <f t="shared" si="41"/>
        <v/>
      </c>
      <c r="AF89" s="129"/>
      <c r="AG89" s="105" t="str">
        <f t="shared" si="42"/>
        <v/>
      </c>
      <c r="AH89" s="130"/>
      <c r="AI89" s="43" t="str" cm="1">
        <f t="array" ref="AI89">IF(OR(AG89="",O89=""),"",_xlfn.IFS(
ROUND(IFERROR(VALUE(TRIM(SUBSTITUTE(AG89,CHAR(160),""))),0),2)&gt;
ROUND(IFERROR(VALUE(TRIM(SUBSTITUTE(O89,CHAR(160),""))),0),2),
"KO : Le montant retenu est supérieur au montant présenté. Merci de revoir la ligne de contributions ou plafonner son montant.",
ROUND(IFERROR(VALUE(TRIM(SUBSTITUTE(O89,CHAR(160),""))),0),2)=0,
"",
ROUND(IFERROR(VALUE(TRIM(SUBSTITUTE(AG89,CHAR(160),""))),0),2)=
ROUND(IFERROR(VALUE(TRIM(SUBSTITUTE(O89,CHAR(160),""))),0),2),
"OK",
ROUND(IFERROR(VALUE(TRIM(SUBSTITUTE(AG89,CHAR(160),""))),0),2)=0,
"Attention : Montant présenté entièrement rejeté.",
ROUND(IFERROR(VALUE(TRIM(SUBSTITUTE(AG89,CHAR(160),""))),0),2)&lt;
ROUND(IFERROR(VALUE(TRIM(SUBSTITUTE(O89,CHAR(160),""))),0),2),
"Attention : Montant présenté partiellement rejeté.",
TRUE,""
))</f>
        <v/>
      </c>
      <c r="AJ89" s="869" t="str">
        <f t="shared" si="43"/>
        <v/>
      </c>
    </row>
    <row r="90" spans="1:36" s="25" customFormat="1" ht="16">
      <c r="A90" s="883">
        <v>82</v>
      </c>
      <c r="B90" s="902"/>
      <c r="C90" s="83"/>
      <c r="D90" s="83"/>
      <c r="E90" s="124"/>
      <c r="F90" s="83"/>
      <c r="G90" s="131"/>
      <c r="H90" s="83"/>
      <c r="I90" s="125"/>
      <c r="J90" s="126"/>
      <c r="K90" s="125"/>
      <c r="L90" s="125"/>
      <c r="M90" s="778" t="str">
        <f t="shared" si="37"/>
        <v/>
      </c>
      <c r="N90" s="127"/>
      <c r="O90" s="165" t="str">
        <f t="shared" si="36"/>
        <v/>
      </c>
      <c r="P90" s="83"/>
      <c r="Q90" s="901"/>
      <c r="R90" s="868" t="str">
        <f t="shared" si="44"/>
        <v/>
      </c>
      <c r="S90" s="849" t="str">
        <f t="shared" si="45"/>
        <v/>
      </c>
      <c r="T90" s="849" t="str">
        <f t="shared" si="46"/>
        <v/>
      </c>
      <c r="U90" s="849" t="str">
        <f t="shared" si="47"/>
        <v/>
      </c>
      <c r="V90" s="849" t="str">
        <f t="shared" si="48"/>
        <v/>
      </c>
      <c r="W90" s="849" t="str">
        <f t="shared" si="49"/>
        <v/>
      </c>
      <c r="X90" s="845" t="str">
        <f t="shared" si="50"/>
        <v/>
      </c>
      <c r="Y90" s="164" t="str">
        <f t="shared" si="51"/>
        <v/>
      </c>
      <c r="Z90" s="162" t="str">
        <f t="shared" si="52"/>
        <v/>
      </c>
      <c r="AA90" s="164" t="str">
        <f t="shared" si="53"/>
        <v/>
      </c>
      <c r="AB90" s="164" t="str">
        <f t="shared" si="38"/>
        <v/>
      </c>
      <c r="AC90" s="778" t="str">
        <f t="shared" si="39"/>
        <v/>
      </c>
      <c r="AD90" s="163" t="str">
        <f t="shared" si="40"/>
        <v/>
      </c>
      <c r="AE90" s="162" t="str">
        <f t="shared" si="41"/>
        <v/>
      </c>
      <c r="AF90" s="129"/>
      <c r="AG90" s="105" t="str">
        <f t="shared" si="42"/>
        <v/>
      </c>
      <c r="AH90" s="130"/>
      <c r="AI90" s="43" t="str" cm="1">
        <f t="array" ref="AI90">IF(OR(AG90="",O90=""),"",_xlfn.IFS(
ROUND(IFERROR(VALUE(TRIM(SUBSTITUTE(AG90,CHAR(160),""))),0),2)&gt;
ROUND(IFERROR(VALUE(TRIM(SUBSTITUTE(O90,CHAR(160),""))),0),2),
"KO : Le montant retenu est supérieur au montant présenté. Merci de revoir la ligne de contributions ou plafonner son montant.",
ROUND(IFERROR(VALUE(TRIM(SUBSTITUTE(O90,CHAR(160),""))),0),2)=0,
"",
ROUND(IFERROR(VALUE(TRIM(SUBSTITUTE(AG90,CHAR(160),""))),0),2)=
ROUND(IFERROR(VALUE(TRIM(SUBSTITUTE(O90,CHAR(160),""))),0),2),
"OK",
ROUND(IFERROR(VALUE(TRIM(SUBSTITUTE(AG90,CHAR(160),""))),0),2)=0,
"Attention : Montant présenté entièrement rejeté.",
ROUND(IFERROR(VALUE(TRIM(SUBSTITUTE(AG90,CHAR(160),""))),0),2)&lt;
ROUND(IFERROR(VALUE(TRIM(SUBSTITUTE(O90,CHAR(160),""))),0),2),
"Attention : Montant présenté partiellement rejeté.",
TRUE,""
))</f>
        <v/>
      </c>
      <c r="AJ90" s="869" t="str">
        <f t="shared" si="43"/>
        <v/>
      </c>
    </row>
    <row r="91" spans="1:36" s="25" customFormat="1" ht="16">
      <c r="A91" s="883">
        <v>83</v>
      </c>
      <c r="B91" s="902"/>
      <c r="C91" s="83"/>
      <c r="D91" s="83"/>
      <c r="E91" s="124"/>
      <c r="F91" s="83"/>
      <c r="G91" s="131"/>
      <c r="H91" s="83"/>
      <c r="I91" s="125"/>
      <c r="J91" s="126"/>
      <c r="K91" s="125"/>
      <c r="L91" s="125"/>
      <c r="M91" s="778" t="str">
        <f t="shared" si="37"/>
        <v/>
      </c>
      <c r="N91" s="127"/>
      <c r="O91" s="165" t="str">
        <f t="shared" si="36"/>
        <v/>
      </c>
      <c r="P91" s="83"/>
      <c r="Q91" s="901"/>
      <c r="R91" s="868" t="str">
        <f t="shared" si="44"/>
        <v/>
      </c>
      <c r="S91" s="849" t="str">
        <f t="shared" si="45"/>
        <v/>
      </c>
      <c r="T91" s="849" t="str">
        <f t="shared" si="46"/>
        <v/>
      </c>
      <c r="U91" s="849" t="str">
        <f t="shared" si="47"/>
        <v/>
      </c>
      <c r="V91" s="849" t="str">
        <f t="shared" si="48"/>
        <v/>
      </c>
      <c r="W91" s="849" t="str">
        <f t="shared" si="49"/>
        <v/>
      </c>
      <c r="X91" s="845" t="str">
        <f t="shared" si="50"/>
        <v/>
      </c>
      <c r="Y91" s="164" t="str">
        <f t="shared" si="51"/>
        <v/>
      </c>
      <c r="Z91" s="162" t="str">
        <f t="shared" si="52"/>
        <v/>
      </c>
      <c r="AA91" s="164" t="str">
        <f t="shared" si="53"/>
        <v/>
      </c>
      <c r="AB91" s="164" t="str">
        <f t="shared" si="38"/>
        <v/>
      </c>
      <c r="AC91" s="778" t="str">
        <f t="shared" si="39"/>
        <v/>
      </c>
      <c r="AD91" s="163" t="str">
        <f t="shared" si="40"/>
        <v/>
      </c>
      <c r="AE91" s="162" t="str">
        <f t="shared" si="41"/>
        <v/>
      </c>
      <c r="AF91" s="129"/>
      <c r="AG91" s="105" t="str">
        <f t="shared" si="42"/>
        <v/>
      </c>
      <c r="AH91" s="130"/>
      <c r="AI91" s="43" t="str" cm="1">
        <f t="array" ref="AI91">IF(OR(AG91="",O91=""),"",_xlfn.IFS(
ROUND(IFERROR(VALUE(TRIM(SUBSTITUTE(AG91,CHAR(160),""))),0),2)&gt;
ROUND(IFERROR(VALUE(TRIM(SUBSTITUTE(O91,CHAR(160),""))),0),2),
"KO : Le montant retenu est supérieur au montant présenté. Merci de revoir la ligne de contributions ou plafonner son montant.",
ROUND(IFERROR(VALUE(TRIM(SUBSTITUTE(O91,CHAR(160),""))),0),2)=0,
"",
ROUND(IFERROR(VALUE(TRIM(SUBSTITUTE(AG91,CHAR(160),""))),0),2)=
ROUND(IFERROR(VALUE(TRIM(SUBSTITUTE(O91,CHAR(160),""))),0),2),
"OK",
ROUND(IFERROR(VALUE(TRIM(SUBSTITUTE(AG91,CHAR(160),""))),0),2)=0,
"Attention : Montant présenté entièrement rejeté.",
ROUND(IFERROR(VALUE(TRIM(SUBSTITUTE(AG91,CHAR(160),""))),0),2)&lt;
ROUND(IFERROR(VALUE(TRIM(SUBSTITUTE(O91,CHAR(160),""))),0),2),
"Attention : Montant présenté partiellement rejeté.",
TRUE,""
))</f>
        <v/>
      </c>
      <c r="AJ91" s="869" t="str">
        <f t="shared" si="43"/>
        <v/>
      </c>
    </row>
    <row r="92" spans="1:36" s="25" customFormat="1" ht="16">
      <c r="A92" s="883">
        <v>84</v>
      </c>
      <c r="B92" s="902"/>
      <c r="C92" s="83"/>
      <c r="D92" s="83"/>
      <c r="E92" s="124"/>
      <c r="F92" s="83"/>
      <c r="G92" s="131"/>
      <c r="H92" s="83"/>
      <c r="I92" s="125"/>
      <c r="J92" s="126"/>
      <c r="K92" s="125"/>
      <c r="L92" s="125"/>
      <c r="M92" s="778" t="str">
        <f t="shared" si="37"/>
        <v/>
      </c>
      <c r="N92" s="127"/>
      <c r="O92" s="165" t="str">
        <f t="shared" si="36"/>
        <v/>
      </c>
      <c r="P92" s="83"/>
      <c r="Q92" s="901"/>
      <c r="R92" s="868" t="str">
        <f t="shared" si="44"/>
        <v/>
      </c>
      <c r="S92" s="849" t="str">
        <f t="shared" si="45"/>
        <v/>
      </c>
      <c r="T92" s="849" t="str">
        <f t="shared" si="46"/>
        <v/>
      </c>
      <c r="U92" s="849" t="str">
        <f t="shared" si="47"/>
        <v/>
      </c>
      <c r="V92" s="849" t="str">
        <f t="shared" si="48"/>
        <v/>
      </c>
      <c r="W92" s="849" t="str">
        <f t="shared" si="49"/>
        <v/>
      </c>
      <c r="X92" s="845" t="str">
        <f t="shared" si="50"/>
        <v/>
      </c>
      <c r="Y92" s="164" t="str">
        <f t="shared" si="51"/>
        <v/>
      </c>
      <c r="Z92" s="162" t="str">
        <f t="shared" si="52"/>
        <v/>
      </c>
      <c r="AA92" s="164" t="str">
        <f t="shared" si="53"/>
        <v/>
      </c>
      <c r="AB92" s="164" t="str">
        <f t="shared" si="38"/>
        <v/>
      </c>
      <c r="AC92" s="778" t="str">
        <f t="shared" si="39"/>
        <v/>
      </c>
      <c r="AD92" s="163" t="str">
        <f t="shared" si="40"/>
        <v/>
      </c>
      <c r="AE92" s="162" t="str">
        <f t="shared" si="41"/>
        <v/>
      </c>
      <c r="AF92" s="129"/>
      <c r="AG92" s="105" t="str">
        <f t="shared" si="42"/>
        <v/>
      </c>
      <c r="AH92" s="130"/>
      <c r="AI92" s="43" t="str" cm="1">
        <f t="array" ref="AI92">IF(OR(AG92="",O92=""),"",_xlfn.IFS(
ROUND(IFERROR(VALUE(TRIM(SUBSTITUTE(AG92,CHAR(160),""))),0),2)&gt;
ROUND(IFERROR(VALUE(TRIM(SUBSTITUTE(O92,CHAR(160),""))),0),2),
"KO : Le montant retenu est supérieur au montant présenté. Merci de revoir la ligne de contributions ou plafonner son montant.",
ROUND(IFERROR(VALUE(TRIM(SUBSTITUTE(O92,CHAR(160),""))),0),2)=0,
"",
ROUND(IFERROR(VALUE(TRIM(SUBSTITUTE(AG92,CHAR(160),""))),0),2)=
ROUND(IFERROR(VALUE(TRIM(SUBSTITUTE(O92,CHAR(160),""))),0),2),
"OK",
ROUND(IFERROR(VALUE(TRIM(SUBSTITUTE(AG92,CHAR(160),""))),0),2)=0,
"Attention : Montant présenté entièrement rejeté.",
ROUND(IFERROR(VALUE(TRIM(SUBSTITUTE(AG92,CHAR(160),""))),0),2)&lt;
ROUND(IFERROR(VALUE(TRIM(SUBSTITUTE(O92,CHAR(160),""))),0),2),
"Attention : Montant présenté partiellement rejeté.",
TRUE,""
))</f>
        <v/>
      </c>
      <c r="AJ92" s="869" t="str">
        <f t="shared" si="43"/>
        <v/>
      </c>
    </row>
    <row r="93" spans="1:36" s="25" customFormat="1" ht="16">
      <c r="A93" s="883">
        <v>85</v>
      </c>
      <c r="B93" s="902"/>
      <c r="C93" s="83"/>
      <c r="D93" s="83"/>
      <c r="E93" s="124"/>
      <c r="F93" s="83"/>
      <c r="G93" s="131"/>
      <c r="H93" s="83"/>
      <c r="I93" s="125"/>
      <c r="J93" s="126"/>
      <c r="K93" s="125"/>
      <c r="L93" s="125"/>
      <c r="M93" s="778" t="str">
        <f t="shared" si="37"/>
        <v/>
      </c>
      <c r="N93" s="127"/>
      <c r="O93" s="165" t="str">
        <f t="shared" si="36"/>
        <v/>
      </c>
      <c r="P93" s="83"/>
      <c r="Q93" s="901"/>
      <c r="R93" s="868" t="str">
        <f t="shared" si="44"/>
        <v/>
      </c>
      <c r="S93" s="849" t="str">
        <f t="shared" si="45"/>
        <v/>
      </c>
      <c r="T93" s="849" t="str">
        <f t="shared" si="46"/>
        <v/>
      </c>
      <c r="U93" s="849" t="str">
        <f t="shared" si="47"/>
        <v/>
      </c>
      <c r="V93" s="849" t="str">
        <f t="shared" si="48"/>
        <v/>
      </c>
      <c r="W93" s="849" t="str">
        <f t="shared" si="49"/>
        <v/>
      </c>
      <c r="X93" s="845" t="str">
        <f t="shared" si="50"/>
        <v/>
      </c>
      <c r="Y93" s="164" t="str">
        <f t="shared" si="51"/>
        <v/>
      </c>
      <c r="Z93" s="162" t="str">
        <f t="shared" si="52"/>
        <v/>
      </c>
      <c r="AA93" s="164" t="str">
        <f t="shared" si="53"/>
        <v/>
      </c>
      <c r="AB93" s="164" t="str">
        <f t="shared" si="38"/>
        <v/>
      </c>
      <c r="AC93" s="778" t="str">
        <f t="shared" si="39"/>
        <v/>
      </c>
      <c r="AD93" s="163" t="str">
        <f t="shared" si="40"/>
        <v/>
      </c>
      <c r="AE93" s="162" t="str">
        <f t="shared" si="41"/>
        <v/>
      </c>
      <c r="AF93" s="129"/>
      <c r="AG93" s="105" t="str">
        <f t="shared" si="42"/>
        <v/>
      </c>
      <c r="AH93" s="130"/>
      <c r="AI93" s="43" t="str" cm="1">
        <f t="array" ref="AI93">IF(OR(AG93="",O93=""),"",_xlfn.IFS(
ROUND(IFERROR(VALUE(TRIM(SUBSTITUTE(AG93,CHAR(160),""))),0),2)&gt;
ROUND(IFERROR(VALUE(TRIM(SUBSTITUTE(O93,CHAR(160),""))),0),2),
"KO : Le montant retenu est supérieur au montant présenté. Merci de revoir la ligne de contributions ou plafonner son montant.",
ROUND(IFERROR(VALUE(TRIM(SUBSTITUTE(O93,CHAR(160),""))),0),2)=0,
"",
ROUND(IFERROR(VALUE(TRIM(SUBSTITUTE(AG93,CHAR(160),""))),0),2)=
ROUND(IFERROR(VALUE(TRIM(SUBSTITUTE(O93,CHAR(160),""))),0),2),
"OK",
ROUND(IFERROR(VALUE(TRIM(SUBSTITUTE(AG93,CHAR(160),""))),0),2)=0,
"Attention : Montant présenté entièrement rejeté.",
ROUND(IFERROR(VALUE(TRIM(SUBSTITUTE(AG93,CHAR(160),""))),0),2)&lt;
ROUND(IFERROR(VALUE(TRIM(SUBSTITUTE(O93,CHAR(160),""))),0),2),
"Attention : Montant présenté partiellement rejeté.",
TRUE,""
))</f>
        <v/>
      </c>
      <c r="AJ93" s="869" t="str">
        <f t="shared" si="43"/>
        <v/>
      </c>
    </row>
    <row r="94" spans="1:36" s="25" customFormat="1" ht="16">
      <c r="A94" s="883">
        <v>86</v>
      </c>
      <c r="B94" s="902"/>
      <c r="C94" s="83"/>
      <c r="D94" s="83"/>
      <c r="E94" s="124"/>
      <c r="F94" s="83"/>
      <c r="G94" s="131"/>
      <c r="H94" s="83"/>
      <c r="I94" s="125"/>
      <c r="J94" s="126"/>
      <c r="K94" s="125"/>
      <c r="L94" s="125"/>
      <c r="M94" s="778" t="str">
        <f t="shared" si="37"/>
        <v/>
      </c>
      <c r="N94" s="127"/>
      <c r="O94" s="165" t="str">
        <f t="shared" si="36"/>
        <v/>
      </c>
      <c r="P94" s="83"/>
      <c r="Q94" s="901"/>
      <c r="R94" s="868" t="str">
        <f t="shared" si="44"/>
        <v/>
      </c>
      <c r="S94" s="849" t="str">
        <f t="shared" si="45"/>
        <v/>
      </c>
      <c r="T94" s="849" t="str">
        <f t="shared" si="46"/>
        <v/>
      </c>
      <c r="U94" s="849" t="str">
        <f t="shared" si="47"/>
        <v/>
      </c>
      <c r="V94" s="849" t="str">
        <f t="shared" si="48"/>
        <v/>
      </c>
      <c r="W94" s="849" t="str">
        <f t="shared" si="49"/>
        <v/>
      </c>
      <c r="X94" s="845" t="str">
        <f t="shared" si="50"/>
        <v/>
      </c>
      <c r="Y94" s="164" t="str">
        <f t="shared" si="51"/>
        <v/>
      </c>
      <c r="Z94" s="162" t="str">
        <f t="shared" si="52"/>
        <v/>
      </c>
      <c r="AA94" s="164" t="str">
        <f t="shared" si="53"/>
        <v/>
      </c>
      <c r="AB94" s="164" t="str">
        <f t="shared" si="38"/>
        <v/>
      </c>
      <c r="AC94" s="778" t="str">
        <f t="shared" si="39"/>
        <v/>
      </c>
      <c r="AD94" s="163" t="str">
        <f t="shared" si="40"/>
        <v/>
      </c>
      <c r="AE94" s="162" t="str">
        <f t="shared" si="41"/>
        <v/>
      </c>
      <c r="AF94" s="129"/>
      <c r="AG94" s="105" t="str">
        <f t="shared" si="42"/>
        <v/>
      </c>
      <c r="AH94" s="130"/>
      <c r="AI94" s="43" t="str" cm="1">
        <f t="array" ref="AI94">IF(OR(AG94="",O94=""),"",_xlfn.IFS(
ROUND(IFERROR(VALUE(TRIM(SUBSTITUTE(AG94,CHAR(160),""))),0),2)&gt;
ROUND(IFERROR(VALUE(TRIM(SUBSTITUTE(O94,CHAR(160),""))),0),2),
"KO : Le montant retenu est supérieur au montant présenté. Merci de revoir la ligne de contributions ou plafonner son montant.",
ROUND(IFERROR(VALUE(TRIM(SUBSTITUTE(O94,CHAR(160),""))),0),2)=0,
"",
ROUND(IFERROR(VALUE(TRIM(SUBSTITUTE(AG94,CHAR(160),""))),0),2)=
ROUND(IFERROR(VALUE(TRIM(SUBSTITUTE(O94,CHAR(160),""))),0),2),
"OK",
ROUND(IFERROR(VALUE(TRIM(SUBSTITUTE(AG94,CHAR(160),""))),0),2)=0,
"Attention : Montant présenté entièrement rejeté.",
ROUND(IFERROR(VALUE(TRIM(SUBSTITUTE(AG94,CHAR(160),""))),0),2)&lt;
ROUND(IFERROR(VALUE(TRIM(SUBSTITUTE(O94,CHAR(160),""))),0),2),
"Attention : Montant présenté partiellement rejeté.",
TRUE,""
))</f>
        <v/>
      </c>
      <c r="AJ94" s="869" t="str">
        <f t="shared" si="43"/>
        <v/>
      </c>
    </row>
    <row r="95" spans="1:36" s="25" customFormat="1" ht="16">
      <c r="A95" s="883">
        <v>87</v>
      </c>
      <c r="B95" s="902"/>
      <c r="C95" s="83"/>
      <c r="D95" s="83"/>
      <c r="E95" s="124"/>
      <c r="F95" s="83"/>
      <c r="G95" s="131"/>
      <c r="H95" s="83"/>
      <c r="I95" s="125"/>
      <c r="J95" s="126"/>
      <c r="K95" s="125"/>
      <c r="L95" s="125"/>
      <c r="M95" s="778" t="str">
        <f t="shared" si="37"/>
        <v/>
      </c>
      <c r="N95" s="127"/>
      <c r="O95" s="165" t="str">
        <f t="shared" si="36"/>
        <v/>
      </c>
      <c r="P95" s="83"/>
      <c r="Q95" s="901"/>
      <c r="R95" s="868" t="str">
        <f t="shared" si="44"/>
        <v/>
      </c>
      <c r="S95" s="849" t="str">
        <f t="shared" si="45"/>
        <v/>
      </c>
      <c r="T95" s="849" t="str">
        <f t="shared" si="46"/>
        <v/>
      </c>
      <c r="U95" s="849" t="str">
        <f t="shared" si="47"/>
        <v/>
      </c>
      <c r="V95" s="849" t="str">
        <f t="shared" si="48"/>
        <v/>
      </c>
      <c r="W95" s="849" t="str">
        <f t="shared" si="49"/>
        <v/>
      </c>
      <c r="X95" s="845" t="str">
        <f t="shared" si="50"/>
        <v/>
      </c>
      <c r="Y95" s="164" t="str">
        <f t="shared" si="51"/>
        <v/>
      </c>
      <c r="Z95" s="162" t="str">
        <f t="shared" si="52"/>
        <v/>
      </c>
      <c r="AA95" s="164" t="str">
        <f t="shared" si="53"/>
        <v/>
      </c>
      <c r="AB95" s="164" t="str">
        <f t="shared" si="38"/>
        <v/>
      </c>
      <c r="AC95" s="778" t="str">
        <f t="shared" si="39"/>
        <v/>
      </c>
      <c r="AD95" s="163" t="str">
        <f t="shared" si="40"/>
        <v/>
      </c>
      <c r="AE95" s="162" t="str">
        <f t="shared" si="41"/>
        <v/>
      </c>
      <c r="AF95" s="129"/>
      <c r="AG95" s="105" t="str">
        <f t="shared" si="42"/>
        <v/>
      </c>
      <c r="AH95" s="130"/>
      <c r="AI95" s="43" t="str" cm="1">
        <f t="array" ref="AI95">IF(OR(AG95="",O95=""),"",_xlfn.IFS(
ROUND(IFERROR(VALUE(TRIM(SUBSTITUTE(AG95,CHAR(160),""))),0),2)&gt;
ROUND(IFERROR(VALUE(TRIM(SUBSTITUTE(O95,CHAR(160),""))),0),2),
"KO : Le montant retenu est supérieur au montant présenté. Merci de revoir la ligne de contributions ou plafonner son montant.",
ROUND(IFERROR(VALUE(TRIM(SUBSTITUTE(O95,CHAR(160),""))),0),2)=0,
"",
ROUND(IFERROR(VALUE(TRIM(SUBSTITUTE(AG95,CHAR(160),""))),0),2)=
ROUND(IFERROR(VALUE(TRIM(SUBSTITUTE(O95,CHAR(160),""))),0),2),
"OK",
ROUND(IFERROR(VALUE(TRIM(SUBSTITUTE(AG95,CHAR(160),""))),0),2)=0,
"Attention : Montant présenté entièrement rejeté.",
ROUND(IFERROR(VALUE(TRIM(SUBSTITUTE(AG95,CHAR(160),""))),0),2)&lt;
ROUND(IFERROR(VALUE(TRIM(SUBSTITUTE(O95,CHAR(160),""))),0),2),
"Attention : Montant présenté partiellement rejeté.",
TRUE,""
))</f>
        <v/>
      </c>
      <c r="AJ95" s="869" t="str">
        <f t="shared" si="43"/>
        <v/>
      </c>
    </row>
    <row r="96" spans="1:36" s="25" customFormat="1" ht="16">
      <c r="A96" s="883">
        <v>88</v>
      </c>
      <c r="B96" s="902"/>
      <c r="C96" s="83"/>
      <c r="D96" s="83"/>
      <c r="E96" s="124"/>
      <c r="F96" s="83"/>
      <c r="G96" s="131"/>
      <c r="H96" s="83"/>
      <c r="I96" s="125"/>
      <c r="J96" s="126"/>
      <c r="K96" s="125"/>
      <c r="L96" s="125"/>
      <c r="M96" s="778" t="str">
        <f t="shared" si="37"/>
        <v/>
      </c>
      <c r="N96" s="127"/>
      <c r="O96" s="165" t="str">
        <f t="shared" si="36"/>
        <v/>
      </c>
      <c r="P96" s="83"/>
      <c r="Q96" s="901"/>
      <c r="R96" s="868" t="str">
        <f t="shared" si="44"/>
        <v/>
      </c>
      <c r="S96" s="849" t="str">
        <f t="shared" si="45"/>
        <v/>
      </c>
      <c r="T96" s="849" t="str">
        <f t="shared" si="46"/>
        <v/>
      </c>
      <c r="U96" s="849" t="str">
        <f t="shared" si="47"/>
        <v/>
      </c>
      <c r="V96" s="849" t="str">
        <f t="shared" si="48"/>
        <v/>
      </c>
      <c r="W96" s="849" t="str">
        <f t="shared" si="49"/>
        <v/>
      </c>
      <c r="X96" s="845" t="str">
        <f t="shared" si="50"/>
        <v/>
      </c>
      <c r="Y96" s="164" t="str">
        <f t="shared" si="51"/>
        <v/>
      </c>
      <c r="Z96" s="162" t="str">
        <f t="shared" si="52"/>
        <v/>
      </c>
      <c r="AA96" s="164" t="str">
        <f t="shared" si="53"/>
        <v/>
      </c>
      <c r="AB96" s="164" t="str">
        <f t="shared" si="38"/>
        <v/>
      </c>
      <c r="AC96" s="778" t="str">
        <f t="shared" si="39"/>
        <v/>
      </c>
      <c r="AD96" s="163" t="str">
        <f t="shared" si="40"/>
        <v/>
      </c>
      <c r="AE96" s="162" t="str">
        <f t="shared" si="41"/>
        <v/>
      </c>
      <c r="AF96" s="129"/>
      <c r="AG96" s="105" t="str">
        <f t="shared" si="42"/>
        <v/>
      </c>
      <c r="AH96" s="130"/>
      <c r="AI96" s="43" t="str" cm="1">
        <f t="array" ref="AI96">IF(OR(AG96="",O96=""),"",_xlfn.IFS(
ROUND(IFERROR(VALUE(TRIM(SUBSTITUTE(AG96,CHAR(160),""))),0),2)&gt;
ROUND(IFERROR(VALUE(TRIM(SUBSTITUTE(O96,CHAR(160),""))),0),2),
"KO : Le montant retenu est supérieur au montant présenté. Merci de revoir la ligne de contributions ou plafonner son montant.",
ROUND(IFERROR(VALUE(TRIM(SUBSTITUTE(O96,CHAR(160),""))),0),2)=0,
"",
ROUND(IFERROR(VALUE(TRIM(SUBSTITUTE(AG96,CHAR(160),""))),0),2)=
ROUND(IFERROR(VALUE(TRIM(SUBSTITUTE(O96,CHAR(160),""))),0),2),
"OK",
ROUND(IFERROR(VALUE(TRIM(SUBSTITUTE(AG96,CHAR(160),""))),0),2)=0,
"Attention : Montant présenté entièrement rejeté.",
ROUND(IFERROR(VALUE(TRIM(SUBSTITUTE(AG96,CHAR(160),""))),0),2)&lt;
ROUND(IFERROR(VALUE(TRIM(SUBSTITUTE(O96,CHAR(160),""))),0),2),
"Attention : Montant présenté partiellement rejeté.",
TRUE,""
))</f>
        <v/>
      </c>
      <c r="AJ96" s="869" t="str">
        <f t="shared" si="43"/>
        <v/>
      </c>
    </row>
    <row r="97" spans="1:36" s="25" customFormat="1" ht="16">
      <c r="A97" s="883">
        <v>89</v>
      </c>
      <c r="B97" s="902"/>
      <c r="C97" s="83"/>
      <c r="D97" s="83"/>
      <c r="E97" s="124"/>
      <c r="F97" s="83"/>
      <c r="G97" s="131"/>
      <c r="H97" s="83"/>
      <c r="I97" s="125"/>
      <c r="J97" s="126"/>
      <c r="K97" s="125"/>
      <c r="L97" s="125"/>
      <c r="M97" s="778" t="str">
        <f t="shared" si="37"/>
        <v/>
      </c>
      <c r="N97" s="127"/>
      <c r="O97" s="165" t="str">
        <f t="shared" si="36"/>
        <v/>
      </c>
      <c r="P97" s="83"/>
      <c r="Q97" s="901"/>
      <c r="R97" s="868" t="str">
        <f t="shared" si="44"/>
        <v/>
      </c>
      <c r="S97" s="849" t="str">
        <f t="shared" si="45"/>
        <v/>
      </c>
      <c r="T97" s="849" t="str">
        <f t="shared" si="46"/>
        <v/>
      </c>
      <c r="U97" s="849" t="str">
        <f t="shared" si="47"/>
        <v/>
      </c>
      <c r="V97" s="849" t="str">
        <f t="shared" si="48"/>
        <v/>
      </c>
      <c r="W97" s="849" t="str">
        <f t="shared" si="49"/>
        <v/>
      </c>
      <c r="X97" s="845" t="str">
        <f t="shared" si="50"/>
        <v/>
      </c>
      <c r="Y97" s="164" t="str">
        <f t="shared" si="51"/>
        <v/>
      </c>
      <c r="Z97" s="162" t="str">
        <f t="shared" si="52"/>
        <v/>
      </c>
      <c r="AA97" s="164" t="str">
        <f t="shared" si="53"/>
        <v/>
      </c>
      <c r="AB97" s="164" t="str">
        <f t="shared" si="38"/>
        <v/>
      </c>
      <c r="AC97" s="778" t="str">
        <f t="shared" si="39"/>
        <v/>
      </c>
      <c r="AD97" s="163" t="str">
        <f t="shared" si="40"/>
        <v/>
      </c>
      <c r="AE97" s="162" t="str">
        <f t="shared" si="41"/>
        <v/>
      </c>
      <c r="AF97" s="129"/>
      <c r="AG97" s="105" t="str">
        <f t="shared" si="42"/>
        <v/>
      </c>
      <c r="AH97" s="130"/>
      <c r="AI97" s="43" t="str" cm="1">
        <f t="array" ref="AI97">IF(OR(AG97="",O97=""),"",_xlfn.IFS(
ROUND(IFERROR(VALUE(TRIM(SUBSTITUTE(AG97,CHAR(160),""))),0),2)&gt;
ROUND(IFERROR(VALUE(TRIM(SUBSTITUTE(O97,CHAR(160),""))),0),2),
"KO : Le montant retenu est supérieur au montant présenté. Merci de revoir la ligne de contributions ou plafonner son montant.",
ROUND(IFERROR(VALUE(TRIM(SUBSTITUTE(O97,CHAR(160),""))),0),2)=0,
"",
ROUND(IFERROR(VALUE(TRIM(SUBSTITUTE(AG97,CHAR(160),""))),0),2)=
ROUND(IFERROR(VALUE(TRIM(SUBSTITUTE(O97,CHAR(160),""))),0),2),
"OK",
ROUND(IFERROR(VALUE(TRIM(SUBSTITUTE(AG97,CHAR(160),""))),0),2)=0,
"Attention : Montant présenté entièrement rejeté.",
ROUND(IFERROR(VALUE(TRIM(SUBSTITUTE(AG97,CHAR(160),""))),0),2)&lt;
ROUND(IFERROR(VALUE(TRIM(SUBSTITUTE(O97,CHAR(160),""))),0),2),
"Attention : Montant présenté partiellement rejeté.",
TRUE,""
))</f>
        <v/>
      </c>
      <c r="AJ97" s="869" t="str">
        <f t="shared" si="43"/>
        <v/>
      </c>
    </row>
    <row r="98" spans="1:36" s="25" customFormat="1" ht="16">
      <c r="A98" s="883">
        <v>90</v>
      </c>
      <c r="B98" s="902"/>
      <c r="C98" s="83"/>
      <c r="D98" s="83"/>
      <c r="E98" s="124"/>
      <c r="F98" s="83"/>
      <c r="G98" s="131"/>
      <c r="H98" s="83"/>
      <c r="I98" s="125"/>
      <c r="J98" s="126"/>
      <c r="K98" s="125"/>
      <c r="L98" s="125"/>
      <c r="M98" s="778" t="str">
        <f t="shared" si="37"/>
        <v/>
      </c>
      <c r="N98" s="127"/>
      <c r="O98" s="165" t="str">
        <f t="shared" si="36"/>
        <v/>
      </c>
      <c r="P98" s="83"/>
      <c r="Q98" s="901"/>
      <c r="R98" s="868" t="str">
        <f t="shared" si="44"/>
        <v/>
      </c>
      <c r="S98" s="849" t="str">
        <f t="shared" si="45"/>
        <v/>
      </c>
      <c r="T98" s="849" t="str">
        <f t="shared" si="46"/>
        <v/>
      </c>
      <c r="U98" s="849" t="str">
        <f t="shared" si="47"/>
        <v/>
      </c>
      <c r="V98" s="849" t="str">
        <f t="shared" si="48"/>
        <v/>
      </c>
      <c r="W98" s="849" t="str">
        <f t="shared" si="49"/>
        <v/>
      </c>
      <c r="X98" s="845" t="str">
        <f t="shared" si="50"/>
        <v/>
      </c>
      <c r="Y98" s="164" t="str">
        <f t="shared" si="51"/>
        <v/>
      </c>
      <c r="Z98" s="162" t="str">
        <f t="shared" si="52"/>
        <v/>
      </c>
      <c r="AA98" s="164" t="str">
        <f t="shared" si="53"/>
        <v/>
      </c>
      <c r="AB98" s="164" t="str">
        <f t="shared" si="38"/>
        <v/>
      </c>
      <c r="AC98" s="778" t="str">
        <f t="shared" si="39"/>
        <v/>
      </c>
      <c r="AD98" s="163" t="str">
        <f t="shared" si="40"/>
        <v/>
      </c>
      <c r="AE98" s="162" t="str">
        <f t="shared" si="41"/>
        <v/>
      </c>
      <c r="AF98" s="129"/>
      <c r="AG98" s="105" t="str">
        <f t="shared" si="42"/>
        <v/>
      </c>
      <c r="AH98" s="130"/>
      <c r="AI98" s="43" t="str" cm="1">
        <f t="array" ref="AI98">IF(OR(AG98="",O98=""),"",_xlfn.IFS(
ROUND(IFERROR(VALUE(TRIM(SUBSTITUTE(AG98,CHAR(160),""))),0),2)&gt;
ROUND(IFERROR(VALUE(TRIM(SUBSTITUTE(O98,CHAR(160),""))),0),2),
"KO : Le montant retenu est supérieur au montant présenté. Merci de revoir la ligne de contributions ou plafonner son montant.",
ROUND(IFERROR(VALUE(TRIM(SUBSTITUTE(O98,CHAR(160),""))),0),2)=0,
"",
ROUND(IFERROR(VALUE(TRIM(SUBSTITUTE(AG98,CHAR(160),""))),0),2)=
ROUND(IFERROR(VALUE(TRIM(SUBSTITUTE(O98,CHAR(160),""))),0),2),
"OK",
ROUND(IFERROR(VALUE(TRIM(SUBSTITUTE(AG98,CHAR(160),""))),0),2)=0,
"Attention : Montant présenté entièrement rejeté.",
ROUND(IFERROR(VALUE(TRIM(SUBSTITUTE(AG98,CHAR(160),""))),0),2)&lt;
ROUND(IFERROR(VALUE(TRIM(SUBSTITUTE(O98,CHAR(160),""))),0),2),
"Attention : Montant présenté partiellement rejeté.",
TRUE,""
))</f>
        <v/>
      </c>
      <c r="AJ98" s="869" t="str">
        <f t="shared" si="43"/>
        <v/>
      </c>
    </row>
    <row r="99" spans="1:36" s="25" customFormat="1" ht="16">
      <c r="A99" s="883">
        <v>91</v>
      </c>
      <c r="B99" s="902"/>
      <c r="C99" s="83"/>
      <c r="D99" s="83"/>
      <c r="E99" s="124"/>
      <c r="F99" s="83"/>
      <c r="G99" s="131"/>
      <c r="H99" s="83"/>
      <c r="I99" s="125"/>
      <c r="J99" s="126"/>
      <c r="K99" s="125"/>
      <c r="L99" s="125"/>
      <c r="M99" s="778" t="str">
        <f t="shared" si="37"/>
        <v/>
      </c>
      <c r="N99" s="127"/>
      <c r="O99" s="165" t="str">
        <f t="shared" si="36"/>
        <v/>
      </c>
      <c r="P99" s="83"/>
      <c r="Q99" s="901"/>
      <c r="R99" s="868" t="str">
        <f t="shared" si="44"/>
        <v/>
      </c>
      <c r="S99" s="849" t="str">
        <f t="shared" si="45"/>
        <v/>
      </c>
      <c r="T99" s="849" t="str">
        <f t="shared" si="46"/>
        <v/>
      </c>
      <c r="U99" s="849" t="str">
        <f t="shared" si="47"/>
        <v/>
      </c>
      <c r="V99" s="849" t="str">
        <f t="shared" si="48"/>
        <v/>
      </c>
      <c r="W99" s="849" t="str">
        <f t="shared" si="49"/>
        <v/>
      </c>
      <c r="X99" s="845" t="str">
        <f t="shared" si="50"/>
        <v/>
      </c>
      <c r="Y99" s="164" t="str">
        <f t="shared" si="51"/>
        <v/>
      </c>
      <c r="Z99" s="162" t="str">
        <f t="shared" si="52"/>
        <v/>
      </c>
      <c r="AA99" s="164" t="str">
        <f t="shared" si="53"/>
        <v/>
      </c>
      <c r="AB99" s="164" t="str">
        <f t="shared" si="38"/>
        <v/>
      </c>
      <c r="AC99" s="778" t="str">
        <f t="shared" si="39"/>
        <v/>
      </c>
      <c r="AD99" s="163" t="str">
        <f t="shared" si="40"/>
        <v/>
      </c>
      <c r="AE99" s="162" t="str">
        <f t="shared" si="41"/>
        <v/>
      </c>
      <c r="AF99" s="129"/>
      <c r="AG99" s="105" t="str">
        <f t="shared" si="42"/>
        <v/>
      </c>
      <c r="AH99" s="130"/>
      <c r="AI99" s="43" t="str" cm="1">
        <f t="array" ref="AI99">IF(OR(AG99="",O99=""),"",_xlfn.IFS(
ROUND(IFERROR(VALUE(TRIM(SUBSTITUTE(AG99,CHAR(160),""))),0),2)&gt;
ROUND(IFERROR(VALUE(TRIM(SUBSTITUTE(O99,CHAR(160),""))),0),2),
"KO : Le montant retenu est supérieur au montant présenté. Merci de revoir la ligne de contributions ou plafonner son montant.",
ROUND(IFERROR(VALUE(TRIM(SUBSTITUTE(O99,CHAR(160),""))),0),2)=0,
"",
ROUND(IFERROR(VALUE(TRIM(SUBSTITUTE(AG99,CHAR(160),""))),0),2)=
ROUND(IFERROR(VALUE(TRIM(SUBSTITUTE(O99,CHAR(160),""))),0),2),
"OK",
ROUND(IFERROR(VALUE(TRIM(SUBSTITUTE(AG99,CHAR(160),""))),0),2)=0,
"Attention : Montant présenté entièrement rejeté.",
ROUND(IFERROR(VALUE(TRIM(SUBSTITUTE(AG99,CHAR(160),""))),0),2)&lt;
ROUND(IFERROR(VALUE(TRIM(SUBSTITUTE(O99,CHAR(160),""))),0),2),
"Attention : Montant présenté partiellement rejeté.",
TRUE,""
))</f>
        <v/>
      </c>
      <c r="AJ99" s="869" t="str">
        <f t="shared" si="43"/>
        <v/>
      </c>
    </row>
    <row r="100" spans="1:36" s="25" customFormat="1" ht="16">
      <c r="A100" s="883">
        <v>92</v>
      </c>
      <c r="B100" s="902"/>
      <c r="C100" s="83"/>
      <c r="D100" s="83"/>
      <c r="E100" s="124"/>
      <c r="F100" s="83"/>
      <c r="G100" s="131"/>
      <c r="H100" s="83"/>
      <c r="I100" s="125"/>
      <c r="J100" s="126"/>
      <c r="K100" s="125"/>
      <c r="L100" s="125"/>
      <c r="M100" s="778" t="str">
        <f t="shared" si="37"/>
        <v/>
      </c>
      <c r="N100" s="127"/>
      <c r="O100" s="165" t="str">
        <f t="shared" si="36"/>
        <v/>
      </c>
      <c r="P100" s="83"/>
      <c r="Q100" s="901"/>
      <c r="R100" s="868" t="str">
        <f t="shared" si="44"/>
        <v/>
      </c>
      <c r="S100" s="849" t="str">
        <f t="shared" si="45"/>
        <v/>
      </c>
      <c r="T100" s="849" t="str">
        <f t="shared" si="46"/>
        <v/>
      </c>
      <c r="U100" s="849" t="str">
        <f t="shared" si="47"/>
        <v/>
      </c>
      <c r="V100" s="849" t="str">
        <f t="shared" si="48"/>
        <v/>
      </c>
      <c r="W100" s="849" t="str">
        <f t="shared" si="49"/>
        <v/>
      </c>
      <c r="X100" s="845" t="str">
        <f t="shared" si="50"/>
        <v/>
      </c>
      <c r="Y100" s="164" t="str">
        <f t="shared" si="51"/>
        <v/>
      </c>
      <c r="Z100" s="162" t="str">
        <f t="shared" si="52"/>
        <v/>
      </c>
      <c r="AA100" s="164" t="str">
        <f t="shared" si="53"/>
        <v/>
      </c>
      <c r="AB100" s="164" t="str">
        <f t="shared" si="38"/>
        <v/>
      </c>
      <c r="AC100" s="778" t="str">
        <f t="shared" si="39"/>
        <v/>
      </c>
      <c r="AD100" s="163" t="str">
        <f t="shared" si="40"/>
        <v/>
      </c>
      <c r="AE100" s="162" t="str">
        <f t="shared" si="41"/>
        <v/>
      </c>
      <c r="AF100" s="129"/>
      <c r="AG100" s="105" t="str">
        <f t="shared" si="42"/>
        <v/>
      </c>
      <c r="AH100" s="130"/>
      <c r="AI100" s="43" t="str" cm="1">
        <f t="array" ref="AI100">IF(OR(AG100="",O100=""),"",_xlfn.IFS(
ROUND(IFERROR(VALUE(TRIM(SUBSTITUTE(AG100,CHAR(160),""))),0),2)&gt;
ROUND(IFERROR(VALUE(TRIM(SUBSTITUTE(O100,CHAR(160),""))),0),2),
"KO : Le montant retenu est supérieur au montant présenté. Merci de revoir la ligne de contributions ou plafonner son montant.",
ROUND(IFERROR(VALUE(TRIM(SUBSTITUTE(O100,CHAR(160),""))),0),2)=0,
"",
ROUND(IFERROR(VALUE(TRIM(SUBSTITUTE(AG100,CHAR(160),""))),0),2)=
ROUND(IFERROR(VALUE(TRIM(SUBSTITUTE(O100,CHAR(160),""))),0),2),
"OK",
ROUND(IFERROR(VALUE(TRIM(SUBSTITUTE(AG100,CHAR(160),""))),0),2)=0,
"Attention : Montant présenté entièrement rejeté.",
ROUND(IFERROR(VALUE(TRIM(SUBSTITUTE(AG100,CHAR(160),""))),0),2)&lt;
ROUND(IFERROR(VALUE(TRIM(SUBSTITUTE(O100,CHAR(160),""))),0),2),
"Attention : Montant présenté partiellement rejeté.",
TRUE,""
))</f>
        <v/>
      </c>
      <c r="AJ100" s="869" t="str">
        <f t="shared" si="43"/>
        <v/>
      </c>
    </row>
    <row r="101" spans="1:36" s="25" customFormat="1" ht="16">
      <c r="A101" s="883">
        <v>93</v>
      </c>
      <c r="B101" s="902"/>
      <c r="C101" s="83"/>
      <c r="D101" s="83"/>
      <c r="E101" s="124"/>
      <c r="F101" s="83"/>
      <c r="G101" s="131"/>
      <c r="H101" s="83"/>
      <c r="I101" s="125"/>
      <c r="J101" s="126"/>
      <c r="K101" s="125"/>
      <c r="L101" s="125"/>
      <c r="M101" s="778" t="str">
        <f t="shared" si="37"/>
        <v/>
      </c>
      <c r="N101" s="127"/>
      <c r="O101" s="165" t="str">
        <f t="shared" si="36"/>
        <v/>
      </c>
      <c r="P101" s="83"/>
      <c r="Q101" s="901"/>
      <c r="R101" s="868" t="str">
        <f t="shared" si="44"/>
        <v/>
      </c>
      <c r="S101" s="849" t="str">
        <f t="shared" si="45"/>
        <v/>
      </c>
      <c r="T101" s="849" t="str">
        <f t="shared" si="46"/>
        <v/>
      </c>
      <c r="U101" s="849" t="str">
        <f t="shared" si="47"/>
        <v/>
      </c>
      <c r="V101" s="849" t="str">
        <f t="shared" si="48"/>
        <v/>
      </c>
      <c r="W101" s="849" t="str">
        <f t="shared" si="49"/>
        <v/>
      </c>
      <c r="X101" s="845" t="str">
        <f t="shared" si="50"/>
        <v/>
      </c>
      <c r="Y101" s="164" t="str">
        <f t="shared" si="51"/>
        <v/>
      </c>
      <c r="Z101" s="162" t="str">
        <f t="shared" si="52"/>
        <v/>
      </c>
      <c r="AA101" s="164" t="str">
        <f t="shared" si="53"/>
        <v/>
      </c>
      <c r="AB101" s="164" t="str">
        <f t="shared" si="38"/>
        <v/>
      </c>
      <c r="AC101" s="778" t="str">
        <f t="shared" si="39"/>
        <v/>
      </c>
      <c r="AD101" s="163" t="str">
        <f t="shared" si="40"/>
        <v/>
      </c>
      <c r="AE101" s="162" t="str">
        <f t="shared" si="41"/>
        <v/>
      </c>
      <c r="AF101" s="129"/>
      <c r="AG101" s="105" t="str">
        <f t="shared" si="42"/>
        <v/>
      </c>
      <c r="AH101" s="130"/>
      <c r="AI101" s="43" t="str" cm="1">
        <f t="array" ref="AI101">IF(OR(AG101="",O101=""),"",_xlfn.IFS(
ROUND(IFERROR(VALUE(TRIM(SUBSTITUTE(AG101,CHAR(160),""))),0),2)&gt;
ROUND(IFERROR(VALUE(TRIM(SUBSTITUTE(O101,CHAR(160),""))),0),2),
"KO : Le montant retenu est supérieur au montant présenté. Merci de revoir la ligne de contributions ou plafonner son montant.",
ROUND(IFERROR(VALUE(TRIM(SUBSTITUTE(O101,CHAR(160),""))),0),2)=0,
"",
ROUND(IFERROR(VALUE(TRIM(SUBSTITUTE(AG101,CHAR(160),""))),0),2)=
ROUND(IFERROR(VALUE(TRIM(SUBSTITUTE(O101,CHAR(160),""))),0),2),
"OK",
ROUND(IFERROR(VALUE(TRIM(SUBSTITUTE(AG101,CHAR(160),""))),0),2)=0,
"Attention : Montant présenté entièrement rejeté.",
ROUND(IFERROR(VALUE(TRIM(SUBSTITUTE(AG101,CHAR(160),""))),0),2)&lt;
ROUND(IFERROR(VALUE(TRIM(SUBSTITUTE(O101,CHAR(160),""))),0),2),
"Attention : Montant présenté partiellement rejeté.",
TRUE,""
))</f>
        <v/>
      </c>
      <c r="AJ101" s="869" t="str">
        <f t="shared" si="43"/>
        <v/>
      </c>
    </row>
    <row r="102" spans="1:36" s="25" customFormat="1" ht="16">
      <c r="A102" s="883">
        <v>94</v>
      </c>
      <c r="B102" s="902"/>
      <c r="C102" s="83"/>
      <c r="D102" s="83"/>
      <c r="E102" s="124"/>
      <c r="F102" s="83"/>
      <c r="G102" s="131"/>
      <c r="H102" s="83"/>
      <c r="I102" s="125"/>
      <c r="J102" s="126"/>
      <c r="K102" s="125"/>
      <c r="L102" s="125"/>
      <c r="M102" s="778" t="str">
        <f t="shared" si="37"/>
        <v/>
      </c>
      <c r="N102" s="127"/>
      <c r="O102" s="165" t="str">
        <f t="shared" si="36"/>
        <v/>
      </c>
      <c r="P102" s="83"/>
      <c r="Q102" s="901"/>
      <c r="R102" s="868" t="str">
        <f t="shared" si="44"/>
        <v/>
      </c>
      <c r="S102" s="849" t="str">
        <f t="shared" si="45"/>
        <v/>
      </c>
      <c r="T102" s="849" t="str">
        <f t="shared" si="46"/>
        <v/>
      </c>
      <c r="U102" s="849" t="str">
        <f t="shared" si="47"/>
        <v/>
      </c>
      <c r="V102" s="849" t="str">
        <f t="shared" si="48"/>
        <v/>
      </c>
      <c r="W102" s="849" t="str">
        <f t="shared" si="49"/>
        <v/>
      </c>
      <c r="X102" s="845" t="str">
        <f t="shared" si="50"/>
        <v/>
      </c>
      <c r="Y102" s="164" t="str">
        <f t="shared" si="51"/>
        <v/>
      </c>
      <c r="Z102" s="162" t="str">
        <f t="shared" si="52"/>
        <v/>
      </c>
      <c r="AA102" s="164" t="str">
        <f t="shared" si="53"/>
        <v/>
      </c>
      <c r="AB102" s="164" t="str">
        <f t="shared" si="38"/>
        <v/>
      </c>
      <c r="AC102" s="778" t="str">
        <f t="shared" si="39"/>
        <v/>
      </c>
      <c r="AD102" s="163" t="str">
        <f t="shared" si="40"/>
        <v/>
      </c>
      <c r="AE102" s="162" t="str">
        <f t="shared" si="41"/>
        <v/>
      </c>
      <c r="AF102" s="129"/>
      <c r="AG102" s="105" t="str">
        <f t="shared" si="42"/>
        <v/>
      </c>
      <c r="AH102" s="130"/>
      <c r="AI102" s="43" t="str" cm="1">
        <f t="array" ref="AI102">IF(OR(AG102="",O102=""),"",_xlfn.IFS(
ROUND(IFERROR(VALUE(TRIM(SUBSTITUTE(AG102,CHAR(160),""))),0),2)&gt;
ROUND(IFERROR(VALUE(TRIM(SUBSTITUTE(O102,CHAR(160),""))),0),2),
"KO : Le montant retenu est supérieur au montant présenté. Merci de revoir la ligne de contributions ou plafonner son montant.",
ROUND(IFERROR(VALUE(TRIM(SUBSTITUTE(O102,CHAR(160),""))),0),2)=0,
"",
ROUND(IFERROR(VALUE(TRIM(SUBSTITUTE(AG102,CHAR(160),""))),0),2)=
ROUND(IFERROR(VALUE(TRIM(SUBSTITUTE(O102,CHAR(160),""))),0),2),
"OK",
ROUND(IFERROR(VALUE(TRIM(SUBSTITUTE(AG102,CHAR(160),""))),0),2)=0,
"Attention : Montant présenté entièrement rejeté.",
ROUND(IFERROR(VALUE(TRIM(SUBSTITUTE(AG102,CHAR(160),""))),0),2)&lt;
ROUND(IFERROR(VALUE(TRIM(SUBSTITUTE(O102,CHAR(160),""))),0),2),
"Attention : Montant présenté partiellement rejeté.",
TRUE,""
))</f>
        <v/>
      </c>
      <c r="AJ102" s="869" t="str">
        <f t="shared" si="43"/>
        <v/>
      </c>
    </row>
    <row r="103" spans="1:36" s="25" customFormat="1" ht="16">
      <c r="A103" s="883">
        <v>95</v>
      </c>
      <c r="B103" s="902"/>
      <c r="C103" s="83"/>
      <c r="D103" s="83"/>
      <c r="E103" s="124"/>
      <c r="F103" s="83"/>
      <c r="G103" s="131"/>
      <c r="H103" s="83"/>
      <c r="I103" s="125"/>
      <c r="J103" s="126"/>
      <c r="K103" s="125"/>
      <c r="L103" s="125"/>
      <c r="M103" s="778" t="str">
        <f t="shared" si="37"/>
        <v/>
      </c>
      <c r="N103" s="127"/>
      <c r="O103" s="165" t="str">
        <f t="shared" si="36"/>
        <v/>
      </c>
      <c r="P103" s="83"/>
      <c r="Q103" s="901"/>
      <c r="R103" s="868" t="str">
        <f t="shared" si="44"/>
        <v/>
      </c>
      <c r="S103" s="849" t="str">
        <f t="shared" si="45"/>
        <v/>
      </c>
      <c r="T103" s="849" t="str">
        <f t="shared" si="46"/>
        <v/>
      </c>
      <c r="U103" s="849" t="str">
        <f t="shared" si="47"/>
        <v/>
      </c>
      <c r="V103" s="849" t="str">
        <f t="shared" si="48"/>
        <v/>
      </c>
      <c r="W103" s="849" t="str">
        <f t="shared" si="49"/>
        <v/>
      </c>
      <c r="X103" s="845" t="str">
        <f t="shared" si="50"/>
        <v/>
      </c>
      <c r="Y103" s="164" t="str">
        <f t="shared" si="51"/>
        <v/>
      </c>
      <c r="Z103" s="162" t="str">
        <f t="shared" si="52"/>
        <v/>
      </c>
      <c r="AA103" s="164" t="str">
        <f t="shared" si="53"/>
        <v/>
      </c>
      <c r="AB103" s="164" t="str">
        <f t="shared" si="38"/>
        <v/>
      </c>
      <c r="AC103" s="778" t="str">
        <f t="shared" si="39"/>
        <v/>
      </c>
      <c r="AD103" s="163" t="str">
        <f t="shared" si="40"/>
        <v/>
      </c>
      <c r="AE103" s="162" t="str">
        <f t="shared" si="41"/>
        <v/>
      </c>
      <c r="AF103" s="129"/>
      <c r="AG103" s="105" t="str">
        <f t="shared" si="42"/>
        <v/>
      </c>
      <c r="AH103" s="130"/>
      <c r="AI103" s="43" t="str" cm="1">
        <f t="array" ref="AI103">IF(OR(AG103="",O103=""),"",_xlfn.IFS(
ROUND(IFERROR(VALUE(TRIM(SUBSTITUTE(AG103,CHAR(160),""))),0),2)&gt;
ROUND(IFERROR(VALUE(TRIM(SUBSTITUTE(O103,CHAR(160),""))),0),2),
"KO : Le montant retenu est supérieur au montant présenté. Merci de revoir la ligne de contributions ou plafonner son montant.",
ROUND(IFERROR(VALUE(TRIM(SUBSTITUTE(O103,CHAR(160),""))),0),2)=0,
"",
ROUND(IFERROR(VALUE(TRIM(SUBSTITUTE(AG103,CHAR(160),""))),0),2)=
ROUND(IFERROR(VALUE(TRIM(SUBSTITUTE(O103,CHAR(160),""))),0),2),
"OK",
ROUND(IFERROR(VALUE(TRIM(SUBSTITUTE(AG103,CHAR(160),""))),0),2)=0,
"Attention : Montant présenté entièrement rejeté.",
ROUND(IFERROR(VALUE(TRIM(SUBSTITUTE(AG103,CHAR(160),""))),0),2)&lt;
ROUND(IFERROR(VALUE(TRIM(SUBSTITUTE(O103,CHAR(160),""))),0),2),
"Attention : Montant présenté partiellement rejeté.",
TRUE,""
))</f>
        <v/>
      </c>
      <c r="AJ103" s="869" t="str">
        <f t="shared" si="43"/>
        <v/>
      </c>
    </row>
    <row r="104" spans="1:36" s="25" customFormat="1" ht="16">
      <c r="A104" s="883">
        <v>96</v>
      </c>
      <c r="B104" s="902"/>
      <c r="C104" s="83"/>
      <c r="D104" s="83"/>
      <c r="E104" s="124"/>
      <c r="F104" s="83"/>
      <c r="G104" s="131"/>
      <c r="H104" s="83"/>
      <c r="I104" s="125"/>
      <c r="J104" s="126"/>
      <c r="K104" s="125"/>
      <c r="L104" s="125"/>
      <c r="M104" s="778" t="str">
        <f t="shared" si="37"/>
        <v/>
      </c>
      <c r="N104" s="127"/>
      <c r="O104" s="165" t="str">
        <f t="shared" ref="O104:O108" si="54">IF(K104=0,"",((N104/K104)*M104)*G104)</f>
        <v/>
      </c>
      <c r="P104" s="83"/>
      <c r="Q104" s="901"/>
      <c r="R104" s="868" t="str">
        <f t="shared" si="44"/>
        <v/>
      </c>
      <c r="S104" s="849" t="str">
        <f t="shared" si="45"/>
        <v/>
      </c>
      <c r="T104" s="849" t="str">
        <f t="shared" si="46"/>
        <v/>
      </c>
      <c r="U104" s="849" t="str">
        <f t="shared" si="47"/>
        <v/>
      </c>
      <c r="V104" s="849" t="str">
        <f t="shared" si="48"/>
        <v/>
      </c>
      <c r="W104" s="849" t="str">
        <f t="shared" si="49"/>
        <v/>
      </c>
      <c r="X104" s="845" t="str">
        <f t="shared" si="50"/>
        <v/>
      </c>
      <c r="Y104" s="164" t="str">
        <f t="shared" si="51"/>
        <v/>
      </c>
      <c r="Z104" s="162" t="str">
        <f t="shared" si="52"/>
        <v/>
      </c>
      <c r="AA104" s="164" t="str">
        <f t="shared" si="53"/>
        <v/>
      </c>
      <c r="AB104" s="164" t="str">
        <f t="shared" si="38"/>
        <v/>
      </c>
      <c r="AC104" s="778" t="str">
        <f t="shared" si="39"/>
        <v/>
      </c>
      <c r="AD104" s="163" t="str">
        <f t="shared" si="40"/>
        <v/>
      </c>
      <c r="AE104" s="162" t="str">
        <f t="shared" si="41"/>
        <v/>
      </c>
      <c r="AF104" s="129"/>
      <c r="AG104" s="105" t="str">
        <f t="shared" si="42"/>
        <v/>
      </c>
      <c r="AH104" s="130"/>
      <c r="AI104" s="43" t="str" cm="1">
        <f t="array" ref="AI104">IF(OR(AG104="",O104=""),"",_xlfn.IFS(
ROUND(IFERROR(VALUE(TRIM(SUBSTITUTE(AG104,CHAR(160),""))),0),2)&gt;
ROUND(IFERROR(VALUE(TRIM(SUBSTITUTE(O104,CHAR(160),""))),0),2),
"KO : Le montant retenu est supérieur au montant présenté. Merci de revoir la ligne de contributions ou plafonner son montant.",
ROUND(IFERROR(VALUE(TRIM(SUBSTITUTE(O104,CHAR(160),""))),0),2)=0,
"",
ROUND(IFERROR(VALUE(TRIM(SUBSTITUTE(AG104,CHAR(160),""))),0),2)=
ROUND(IFERROR(VALUE(TRIM(SUBSTITUTE(O104,CHAR(160),""))),0),2),
"OK",
ROUND(IFERROR(VALUE(TRIM(SUBSTITUTE(AG104,CHAR(160),""))),0),2)=0,
"Attention : Montant présenté entièrement rejeté.",
ROUND(IFERROR(VALUE(TRIM(SUBSTITUTE(AG104,CHAR(160),""))),0),2)&lt;
ROUND(IFERROR(VALUE(TRIM(SUBSTITUTE(O104,CHAR(160),""))),0),2),
"Attention : Montant présenté partiellement rejeté.",
TRUE,""
))</f>
        <v/>
      </c>
      <c r="AJ104" s="869" t="str">
        <f t="shared" si="43"/>
        <v/>
      </c>
    </row>
    <row r="105" spans="1:36" s="25" customFormat="1" ht="16">
      <c r="A105" s="883">
        <v>97</v>
      </c>
      <c r="B105" s="902"/>
      <c r="C105" s="83"/>
      <c r="D105" s="83"/>
      <c r="E105" s="124"/>
      <c r="F105" s="83"/>
      <c r="G105" s="131"/>
      <c r="H105" s="83"/>
      <c r="I105" s="125"/>
      <c r="J105" s="126"/>
      <c r="K105" s="125"/>
      <c r="L105" s="125"/>
      <c r="M105" s="778" t="str">
        <f t="shared" ref="M105:M108" si="55">IF(K105="","",L105/365)</f>
        <v/>
      </c>
      <c r="N105" s="127"/>
      <c r="O105" s="165" t="str">
        <f t="shared" si="54"/>
        <v/>
      </c>
      <c r="P105" s="83"/>
      <c r="Q105" s="901"/>
      <c r="R105" s="868" t="str">
        <f t="shared" si="44"/>
        <v/>
      </c>
      <c r="S105" s="849" t="str">
        <f t="shared" si="45"/>
        <v/>
      </c>
      <c r="T105" s="849" t="str">
        <f t="shared" si="46"/>
        <v/>
      </c>
      <c r="U105" s="849" t="str">
        <f t="shared" si="47"/>
        <v/>
      </c>
      <c r="V105" s="849" t="str">
        <f t="shared" si="48"/>
        <v/>
      </c>
      <c r="W105" s="849" t="str">
        <f t="shared" si="49"/>
        <v/>
      </c>
      <c r="X105" s="845" t="str">
        <f t="shared" si="50"/>
        <v/>
      </c>
      <c r="Y105" s="164" t="str">
        <f t="shared" si="51"/>
        <v/>
      </c>
      <c r="Z105" s="162" t="str">
        <f t="shared" si="52"/>
        <v/>
      </c>
      <c r="AA105" s="164" t="str">
        <f t="shared" si="53"/>
        <v/>
      </c>
      <c r="AB105" s="164" t="str">
        <f t="shared" si="38"/>
        <v/>
      </c>
      <c r="AC105" s="778" t="str">
        <f t="shared" ref="AC105:AC108" si="56">IF(AA105="","",AB105/365)</f>
        <v/>
      </c>
      <c r="AD105" s="163" t="str">
        <f t="shared" si="40"/>
        <v/>
      </c>
      <c r="AE105" s="162" t="str">
        <f t="shared" si="41"/>
        <v/>
      </c>
      <c r="AF105" s="129"/>
      <c r="AG105" s="105" t="str">
        <f t="shared" si="42"/>
        <v/>
      </c>
      <c r="AH105" s="130"/>
      <c r="AI105" s="43" t="str" cm="1">
        <f t="array" ref="AI105">IF(OR(AG105="",O105=""),"",_xlfn.IFS(
ROUND(IFERROR(VALUE(TRIM(SUBSTITUTE(AG105,CHAR(160),""))),0),2)&gt;
ROUND(IFERROR(VALUE(TRIM(SUBSTITUTE(O105,CHAR(160),""))),0),2),
"KO : Le montant retenu est supérieur au montant présenté. Merci de revoir la ligne de contributions ou plafonner son montant.",
ROUND(IFERROR(VALUE(TRIM(SUBSTITUTE(O105,CHAR(160),""))),0),2)=0,
"",
ROUND(IFERROR(VALUE(TRIM(SUBSTITUTE(AG105,CHAR(160),""))),0),2)=
ROUND(IFERROR(VALUE(TRIM(SUBSTITUTE(O105,CHAR(160),""))),0),2),
"OK",
ROUND(IFERROR(VALUE(TRIM(SUBSTITUTE(AG105,CHAR(160),""))),0),2)=0,
"Attention : Montant présenté entièrement rejeté.",
ROUND(IFERROR(VALUE(TRIM(SUBSTITUTE(AG105,CHAR(160),""))),0),2)&lt;
ROUND(IFERROR(VALUE(TRIM(SUBSTITUTE(O105,CHAR(160),""))),0),2),
"Attention : Montant présenté partiellement rejeté.",
TRUE,""
))</f>
        <v/>
      </c>
      <c r="AJ105" s="869" t="str">
        <f t="shared" si="43"/>
        <v/>
      </c>
    </row>
    <row r="106" spans="1:36" s="25" customFormat="1" ht="16">
      <c r="A106" s="883">
        <v>98</v>
      </c>
      <c r="B106" s="902"/>
      <c r="C106" s="83"/>
      <c r="D106" s="83"/>
      <c r="E106" s="124"/>
      <c r="F106" s="83"/>
      <c r="G106" s="131"/>
      <c r="H106" s="83"/>
      <c r="I106" s="125"/>
      <c r="J106" s="126"/>
      <c r="K106" s="125"/>
      <c r="L106" s="125"/>
      <c r="M106" s="778" t="str">
        <f t="shared" si="55"/>
        <v/>
      </c>
      <c r="N106" s="127"/>
      <c r="O106" s="165" t="str">
        <f t="shared" si="54"/>
        <v/>
      </c>
      <c r="P106" s="83"/>
      <c r="Q106" s="901"/>
      <c r="R106" s="868" t="str">
        <f t="shared" si="44"/>
        <v/>
      </c>
      <c r="S106" s="849" t="str">
        <f t="shared" si="45"/>
        <v/>
      </c>
      <c r="T106" s="849" t="str">
        <f t="shared" si="46"/>
        <v/>
      </c>
      <c r="U106" s="849" t="str">
        <f t="shared" si="47"/>
        <v/>
      </c>
      <c r="V106" s="849" t="str">
        <f t="shared" si="48"/>
        <v/>
      </c>
      <c r="W106" s="849" t="str">
        <f t="shared" si="49"/>
        <v/>
      </c>
      <c r="X106" s="845" t="str">
        <f t="shared" si="50"/>
        <v/>
      </c>
      <c r="Y106" s="164" t="str">
        <f t="shared" si="51"/>
        <v/>
      </c>
      <c r="Z106" s="162" t="str">
        <f t="shared" si="52"/>
        <v/>
      </c>
      <c r="AA106" s="164" t="str">
        <f t="shared" si="53"/>
        <v/>
      </c>
      <c r="AB106" s="164" t="str">
        <f t="shared" si="38"/>
        <v/>
      </c>
      <c r="AC106" s="778" t="str">
        <f t="shared" si="56"/>
        <v/>
      </c>
      <c r="AD106" s="163" t="str">
        <f t="shared" si="40"/>
        <v/>
      </c>
      <c r="AE106" s="162" t="str">
        <f t="shared" si="41"/>
        <v/>
      </c>
      <c r="AF106" s="129"/>
      <c r="AG106" s="105" t="str">
        <f t="shared" si="42"/>
        <v/>
      </c>
      <c r="AH106" s="130"/>
      <c r="AI106" s="43" t="str" cm="1">
        <f t="array" ref="AI106">IF(OR(AG106="",O106=""),"",_xlfn.IFS(
ROUND(IFERROR(VALUE(TRIM(SUBSTITUTE(AG106,CHAR(160),""))),0),2)&gt;
ROUND(IFERROR(VALUE(TRIM(SUBSTITUTE(O106,CHAR(160),""))),0),2),
"KO : Le montant retenu est supérieur au montant présenté. Merci de revoir la ligne de contributions ou plafonner son montant.",
ROUND(IFERROR(VALUE(TRIM(SUBSTITUTE(O106,CHAR(160),""))),0),2)=0,
"",
ROUND(IFERROR(VALUE(TRIM(SUBSTITUTE(AG106,CHAR(160),""))),0),2)=
ROUND(IFERROR(VALUE(TRIM(SUBSTITUTE(O106,CHAR(160),""))),0),2),
"OK",
ROUND(IFERROR(VALUE(TRIM(SUBSTITUTE(AG106,CHAR(160),""))),0),2)=0,
"Attention : Montant présenté entièrement rejeté.",
ROUND(IFERROR(VALUE(TRIM(SUBSTITUTE(AG106,CHAR(160),""))),0),2)&lt;
ROUND(IFERROR(VALUE(TRIM(SUBSTITUTE(O106,CHAR(160),""))),0),2),
"Attention : Montant présenté partiellement rejeté.",
TRUE,""
))</f>
        <v/>
      </c>
      <c r="AJ106" s="869" t="str">
        <f t="shared" si="43"/>
        <v/>
      </c>
    </row>
    <row r="107" spans="1:36" s="25" customFormat="1" ht="16">
      <c r="A107" s="883">
        <v>99</v>
      </c>
      <c r="B107" s="902"/>
      <c r="C107" s="83"/>
      <c r="D107" s="83"/>
      <c r="E107" s="124"/>
      <c r="F107" s="83"/>
      <c r="G107" s="131"/>
      <c r="H107" s="83"/>
      <c r="I107" s="125"/>
      <c r="J107" s="126"/>
      <c r="K107" s="125"/>
      <c r="L107" s="125"/>
      <c r="M107" s="778" t="str">
        <f t="shared" si="55"/>
        <v/>
      </c>
      <c r="N107" s="127"/>
      <c r="O107" s="165" t="str">
        <f t="shared" si="54"/>
        <v/>
      </c>
      <c r="P107" s="83"/>
      <c r="Q107" s="901"/>
      <c r="R107" s="868" t="str">
        <f t="shared" si="44"/>
        <v/>
      </c>
      <c r="S107" s="849" t="str">
        <f t="shared" si="45"/>
        <v/>
      </c>
      <c r="T107" s="849" t="str">
        <f t="shared" si="46"/>
        <v/>
      </c>
      <c r="U107" s="849" t="str">
        <f t="shared" si="47"/>
        <v/>
      </c>
      <c r="V107" s="849" t="str">
        <f t="shared" si="48"/>
        <v/>
      </c>
      <c r="W107" s="849" t="str">
        <f t="shared" si="49"/>
        <v/>
      </c>
      <c r="X107" s="845" t="str">
        <f t="shared" si="50"/>
        <v/>
      </c>
      <c r="Y107" s="164" t="str">
        <f t="shared" si="51"/>
        <v/>
      </c>
      <c r="Z107" s="162" t="str">
        <f t="shared" si="52"/>
        <v/>
      </c>
      <c r="AA107" s="164" t="str">
        <f t="shared" si="53"/>
        <v/>
      </c>
      <c r="AB107" s="164" t="str">
        <f t="shared" si="38"/>
        <v/>
      </c>
      <c r="AC107" s="778" t="str">
        <f t="shared" si="56"/>
        <v/>
      </c>
      <c r="AD107" s="163" t="str">
        <f t="shared" si="40"/>
        <v/>
      </c>
      <c r="AE107" s="162" t="str">
        <f t="shared" si="41"/>
        <v/>
      </c>
      <c r="AF107" s="129"/>
      <c r="AG107" s="105" t="str">
        <f t="shared" si="42"/>
        <v/>
      </c>
      <c r="AH107" s="130"/>
      <c r="AI107" s="43" t="str" cm="1">
        <f t="array" ref="AI107">IF(OR(AG107="",O107=""),"",_xlfn.IFS(
ROUND(IFERROR(VALUE(TRIM(SUBSTITUTE(AG107,CHAR(160),""))),0),2)&gt;
ROUND(IFERROR(VALUE(TRIM(SUBSTITUTE(O107,CHAR(160),""))),0),2),
"KO : Le montant retenu est supérieur au montant présenté. Merci de revoir la ligne de contributions ou plafonner son montant.",
ROUND(IFERROR(VALUE(TRIM(SUBSTITUTE(O107,CHAR(160),""))),0),2)=0,
"",
ROUND(IFERROR(VALUE(TRIM(SUBSTITUTE(AG107,CHAR(160),""))),0),2)=
ROUND(IFERROR(VALUE(TRIM(SUBSTITUTE(O107,CHAR(160),""))),0),2),
"OK",
ROUND(IFERROR(VALUE(TRIM(SUBSTITUTE(AG107,CHAR(160),""))),0),2)=0,
"Attention : Montant présenté entièrement rejeté.",
ROUND(IFERROR(VALUE(TRIM(SUBSTITUTE(AG107,CHAR(160),""))),0),2)&lt;
ROUND(IFERROR(VALUE(TRIM(SUBSTITUTE(O107,CHAR(160),""))),0),2),
"Attention : Montant présenté partiellement rejeté.",
TRUE,""
))</f>
        <v/>
      </c>
      <c r="AJ107" s="869" t="str">
        <f t="shared" si="43"/>
        <v/>
      </c>
    </row>
    <row r="108" spans="1:36" s="25" customFormat="1" ht="17" thickBot="1">
      <c r="A108" s="883">
        <v>100</v>
      </c>
      <c r="B108" s="903"/>
      <c r="C108" s="904"/>
      <c r="D108" s="904"/>
      <c r="E108" s="905"/>
      <c r="F108" s="904"/>
      <c r="G108" s="906"/>
      <c r="H108" s="904"/>
      <c r="I108" s="907"/>
      <c r="J108" s="908"/>
      <c r="K108" s="907"/>
      <c r="L108" s="907"/>
      <c r="M108" s="875" t="str">
        <f t="shared" si="55"/>
        <v/>
      </c>
      <c r="N108" s="909"/>
      <c r="O108" s="910" t="str">
        <f t="shared" si="54"/>
        <v/>
      </c>
      <c r="P108" s="904"/>
      <c r="Q108" s="911"/>
      <c r="R108" s="870" t="str">
        <f t="shared" si="44"/>
        <v/>
      </c>
      <c r="S108" s="871" t="str">
        <f t="shared" si="45"/>
        <v/>
      </c>
      <c r="T108" s="871" t="str">
        <f t="shared" si="46"/>
        <v/>
      </c>
      <c r="U108" s="871" t="str">
        <f t="shared" si="47"/>
        <v/>
      </c>
      <c r="V108" s="871" t="str">
        <f t="shared" si="48"/>
        <v/>
      </c>
      <c r="W108" s="871" t="str">
        <f t="shared" si="49"/>
        <v/>
      </c>
      <c r="X108" s="872" t="str">
        <f t="shared" si="50"/>
        <v/>
      </c>
      <c r="Y108" s="873" t="str">
        <f t="shared" si="51"/>
        <v/>
      </c>
      <c r="Z108" s="874" t="str">
        <f t="shared" si="52"/>
        <v/>
      </c>
      <c r="AA108" s="873" t="str">
        <f t="shared" si="53"/>
        <v/>
      </c>
      <c r="AB108" s="873" t="str">
        <f t="shared" si="38"/>
        <v/>
      </c>
      <c r="AC108" s="875" t="str">
        <f t="shared" si="56"/>
        <v/>
      </c>
      <c r="AD108" s="876" t="str">
        <f t="shared" si="40"/>
        <v/>
      </c>
      <c r="AE108" s="874" t="str">
        <f t="shared" si="41"/>
        <v/>
      </c>
      <c r="AF108" s="877"/>
      <c r="AG108" s="878" t="str">
        <f t="shared" si="42"/>
        <v/>
      </c>
      <c r="AH108" s="879"/>
      <c r="AI108" s="880" t="str" cm="1">
        <f t="array" ref="AI108">IF(OR(AG108="",O108=""),"",_xlfn.IFS(
ROUND(IFERROR(VALUE(TRIM(SUBSTITUTE(AG108,CHAR(160),""))),0),2)&gt;
ROUND(IFERROR(VALUE(TRIM(SUBSTITUTE(O108,CHAR(160),""))),0),2),
"KO : Le montant retenu est supérieur au montant présenté. Merci de revoir la ligne de contributions ou plafonner son montant.",
ROUND(IFERROR(VALUE(TRIM(SUBSTITUTE(O108,CHAR(160),""))),0),2)=0,
"",
ROUND(IFERROR(VALUE(TRIM(SUBSTITUTE(AG108,CHAR(160),""))),0),2)=
ROUND(IFERROR(VALUE(TRIM(SUBSTITUTE(O108,CHAR(160),""))),0),2),
"OK",
ROUND(IFERROR(VALUE(TRIM(SUBSTITUTE(AG108,CHAR(160),""))),0),2)=0,
"Attention : Montant présenté entièrement rejeté.",
ROUND(IFERROR(VALUE(TRIM(SUBSTITUTE(AG108,CHAR(160),""))),0),2)&lt;
ROUND(IFERROR(VALUE(TRIM(SUBSTITUTE(O108,CHAR(160),""))),0),2),
"Attention : Montant présenté partiellement rejeté.",
TRUE,""
))</f>
        <v/>
      </c>
      <c r="AJ108" s="881" t="str">
        <f t="shared" si="43"/>
        <v/>
      </c>
    </row>
    <row r="109" spans="1:36" ht="15" customHeight="1">
      <c r="A109" s="1090" t="s">
        <v>124</v>
      </c>
      <c r="B109" s="1076"/>
      <c r="C109" s="1076"/>
      <c r="D109" s="1076"/>
      <c r="E109" s="1076"/>
      <c r="F109" s="1076"/>
      <c r="G109" s="1076"/>
      <c r="H109" s="1076"/>
      <c r="I109" s="1076"/>
      <c r="J109" s="1076"/>
      <c r="K109" s="1076"/>
      <c r="L109" s="1076"/>
      <c r="M109" s="1076"/>
      <c r="N109" s="1076"/>
      <c r="O109" s="133">
        <f>SUM(O9:O108)</f>
        <v>0</v>
      </c>
      <c r="P109" s="134"/>
      <c r="Q109" s="134"/>
      <c r="R109" s="134"/>
      <c r="S109" s="134"/>
      <c r="T109" s="134"/>
      <c r="U109" s="134"/>
      <c r="V109" s="134"/>
      <c r="W109" s="134"/>
      <c r="X109" s="134"/>
      <c r="Y109" s="134"/>
      <c r="Z109" s="134"/>
      <c r="AA109" s="134"/>
      <c r="AB109" s="134"/>
      <c r="AC109" s="134"/>
      <c r="AD109" s="134"/>
      <c r="AE109" s="134"/>
      <c r="AF109" s="135" t="s">
        <v>125</v>
      </c>
      <c r="AG109" s="133">
        <f>SUM(AG9:AG108)</f>
        <v>0</v>
      </c>
      <c r="AH109" s="134"/>
      <c r="AI109" s="134"/>
      <c r="AJ109" s="133">
        <f>SUM(AJ9:AJ108)</f>
        <v>0</v>
      </c>
    </row>
  </sheetData>
  <sheetProtection algorithmName="SHA-512" hashValue="VA4gmjP5ht8Tl2cU+DiSCVOEy1e6tFmldkkA0u8F8fOI2SY3QtbvdZFiI1W0gx5wPe/haTy3fUZBOdjrU8zlGg==" saltValue="3Ipnlh9ueC/dde+wMwqlrA==" spinCount="100000" sheet="1" formatCells="0" formatColumns="0" insertRows="0"/>
  <mergeCells count="6">
    <mergeCell ref="A109:N109"/>
    <mergeCell ref="D2:I2"/>
    <mergeCell ref="D3:I3"/>
    <mergeCell ref="A5:Q5"/>
    <mergeCell ref="R5:AJ5"/>
    <mergeCell ref="A6:A7"/>
  </mergeCells>
  <conditionalFormatting sqref="M9:M108">
    <cfRule type="expression" dxfId="45" priority="2">
      <formula>M9&gt;I9</formula>
    </cfRule>
  </conditionalFormatting>
  <conditionalFormatting sqref="R9:AD108">
    <cfRule type="expression" dxfId="44" priority="305">
      <formula>R9&lt;&gt;B9</formula>
    </cfRule>
  </conditionalFormatting>
  <conditionalFormatting sqref="AC9:AC108">
    <cfRule type="expression" dxfId="43" priority="1">
      <formula>AC9&gt;Y9</formula>
    </cfRule>
  </conditionalFormatting>
  <conditionalFormatting sqref="AF9:AF108">
    <cfRule type="containsText" dxfId="42" priority="7" operator="containsText" text="Non">
      <formula>NOT(ISERROR(SEARCH("Non",AF9)))</formula>
    </cfRule>
  </conditionalFormatting>
  <conditionalFormatting sqref="AI9:AI108">
    <cfRule type="containsText" dxfId="41" priority="10" operator="containsText" text="OK">
      <formula>NOT(ISERROR(SEARCH("OK",AI9)))</formula>
    </cfRule>
    <cfRule type="containsText" dxfId="40" priority="11" operator="containsText" text="KO">
      <formula>NOT(ISERROR(SEARCH("KO",AI9)))</formula>
    </cfRule>
    <cfRule type="containsText" dxfId="39" priority="12" operator="containsText" text="Attention">
      <formula>NOT(ISERROR(SEARCH("Attention",AI9)))</formula>
    </cfRule>
  </conditionalFormatting>
  <dataValidations count="3">
    <dataValidation type="list" allowBlank="1" showInputMessage="1" showErrorMessage="1" sqref="E9:E108" xr:uid="{8E0CB86A-907E-4948-8D29-D91861809FEB}">
      <formula1>"Neuf,Occasion"</formula1>
    </dataValidation>
    <dataValidation type="list" allowBlank="1" showInputMessage="1" showErrorMessage="1" sqref="AF9:AF108" xr:uid="{A20D5C83-0346-4159-8BE3-4DABC5341C75}">
      <formula1>"Oui,Non,Sans objet"</formula1>
    </dataValidation>
    <dataValidation type="list" allowBlank="1" showInputMessage="1" showErrorMessage="1" sqref="T8" xr:uid="{BE586170-14C8-43A9-B912-187901868A67}">
      <formula1>"Devis 1,Devis 2,Devis 3"</formula1>
    </dataValidation>
  </dataValidations>
  <pageMargins left="0.7" right="0.7" top="0.75" bottom="0.75" header="0.3" footer="0.3"/>
  <pageSetup paperSize="9" scale="12" orientation="portrait" r:id="rId1"/>
  <extLst>
    <ext xmlns:x14="http://schemas.microsoft.com/office/spreadsheetml/2009/9/main" uri="{CCE6A557-97BC-4b89-ADB6-D9C93CAAB3DF}">
      <x14:dataValidations xmlns:xm="http://schemas.microsoft.com/office/excel/2006/main" count="1">
        <x14:dataValidation type="list" allowBlank="1" showErrorMessage="1" promptTitle="Sélectionnez un poste de dépense" prompt="Cliquez sur le menu déroulant" xr:uid="{1EAB912B-AE7C-45C0-95EB-C5CC635A0664}">
          <x14:formula1>
            <xm:f>'0-Présentation poste-typeaction'!$J$4:$J$6</xm:f>
          </x14:formula1>
          <xm:sqref>C11:C108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98212-5ACC-4B63-A815-327CA8AEFFC6}">
  <sheetPr>
    <pageSetUpPr fitToPage="1"/>
  </sheetPr>
  <dimension ref="A1:BO109"/>
  <sheetViews>
    <sheetView topLeftCell="O1" zoomScale="58" zoomScaleNormal="70" workbookViewId="0">
      <selection activeCell="Y9" sqref="Y9"/>
    </sheetView>
  </sheetViews>
  <sheetFormatPr baseColWidth="10" defaultColWidth="10.83203125" defaultRowHeight="15" outlineLevelCol="1"/>
  <cols>
    <col min="1" max="1" width="10.5" customWidth="1"/>
    <col min="2" max="3" width="27.5" customWidth="1"/>
    <col min="4" max="4" width="26" style="5" customWidth="1"/>
    <col min="5" max="6" width="19.5" customWidth="1"/>
    <col min="7" max="7" width="27.5" customWidth="1"/>
    <col min="8" max="8" width="19.5" customWidth="1"/>
    <col min="9" max="9" width="17.83203125" customWidth="1"/>
    <col min="10" max="10" width="27.5" customWidth="1"/>
    <col min="11" max="11" width="27" customWidth="1"/>
    <col min="12" max="12" width="20.83203125" customWidth="1"/>
    <col min="13" max="13" width="20.5" customWidth="1"/>
    <col min="14" max="14" width="20.83203125" customWidth="1"/>
    <col min="15" max="15" width="27.5" customWidth="1"/>
    <col min="16" max="16" width="27" customWidth="1"/>
    <col min="17" max="17" width="20.83203125" customWidth="1"/>
    <col min="18" max="19" width="20.5" customWidth="1"/>
    <col min="20" max="20" width="27.5" customWidth="1"/>
    <col min="21" max="21" width="27" customWidth="1"/>
    <col min="22" max="24" width="20.83203125" customWidth="1"/>
    <col min="25" max="28" width="19.5" customWidth="1"/>
    <col min="29" max="29" width="50.5" customWidth="1"/>
    <col min="30" max="31" width="27.5" customWidth="1" outlineLevel="1"/>
    <col min="32" max="32" width="37.5" customWidth="1" outlineLevel="1"/>
    <col min="33" max="36" width="19.5" customWidth="1" outlineLevel="1"/>
    <col min="37" max="37" width="17.83203125" customWidth="1" outlineLevel="1"/>
    <col min="38" max="39" width="22.5" customWidth="1" outlineLevel="1"/>
    <col min="40" max="42" width="19.5" customWidth="1" outlineLevel="1"/>
    <col min="43" max="44" width="19.1640625" customWidth="1" outlineLevel="1"/>
    <col min="45" max="47" width="19.5" customWidth="1" outlineLevel="1"/>
    <col min="48" max="49" width="20.5" customWidth="1" outlineLevel="1"/>
    <col min="50" max="53" width="19.5" customWidth="1" outlineLevel="1"/>
    <col min="54" max="55" width="24.5" customWidth="1" outlineLevel="1"/>
    <col min="56" max="56" width="19.1640625" customWidth="1" outlineLevel="1"/>
    <col min="57" max="57" width="24.5" customWidth="1" outlineLevel="1"/>
    <col min="58" max="59" width="19.5" customWidth="1" outlineLevel="1"/>
    <col min="60" max="60" width="44.83203125" customWidth="1" outlineLevel="1"/>
    <col min="61" max="61" width="58.5" customWidth="1" outlineLevel="1"/>
    <col min="62" max="62" width="50.5" customWidth="1" outlineLevel="1"/>
    <col min="63" max="63" width="25.5" customWidth="1" outlineLevel="1"/>
    <col min="64" max="65" width="19.5" customWidth="1" outlineLevel="1"/>
    <col min="66" max="66" width="10.83203125" customWidth="1" outlineLevel="1"/>
  </cols>
  <sheetData>
    <row r="1" spans="1:67" s="146" customFormat="1">
      <c r="D1" s="147"/>
      <c r="H1"/>
    </row>
    <row r="2" spans="1:67" s="146" customFormat="1" ht="19">
      <c r="D2" s="1091"/>
      <c r="E2" s="1091"/>
      <c r="F2" s="1091"/>
      <c r="G2" s="1091"/>
      <c r="H2" s="1091"/>
      <c r="I2" s="1091"/>
    </row>
    <row r="3" spans="1:67" s="146" customFormat="1" ht="7" customHeight="1">
      <c r="D3" s="1092"/>
      <c r="E3" s="1092"/>
      <c r="F3" s="1092"/>
      <c r="G3" s="1092"/>
      <c r="H3" s="1092"/>
      <c r="I3" s="1092"/>
    </row>
    <row r="4" spans="1:67" s="146" customFormat="1" ht="16" thickBot="1">
      <c r="D4" s="147"/>
      <c r="H4"/>
    </row>
    <row r="5" spans="1:67" ht="84.75" customHeight="1" thickBot="1">
      <c r="A5" s="1103" t="s">
        <v>170</v>
      </c>
      <c r="B5" s="1104"/>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c r="AA5" s="1104"/>
      <c r="AB5" s="1104"/>
      <c r="AC5" s="1105"/>
      <c r="AD5" s="1106" t="s">
        <v>171</v>
      </c>
      <c r="AE5" s="1107"/>
      <c r="AF5" s="1107"/>
      <c r="AG5" s="1107"/>
      <c r="AH5" s="1107"/>
      <c r="AI5" s="1107"/>
      <c r="AJ5" s="1107"/>
      <c r="AK5" s="1107"/>
      <c r="AL5" s="1107"/>
      <c r="AM5" s="1107"/>
      <c r="AN5" s="1107"/>
      <c r="AO5" s="1107"/>
      <c r="AP5" s="1107"/>
      <c r="AQ5" s="1107"/>
      <c r="AR5" s="1107"/>
      <c r="AS5" s="1107"/>
      <c r="AT5" s="1107"/>
      <c r="AU5" s="1107"/>
      <c r="AV5" s="1107"/>
      <c r="AW5" s="1107"/>
      <c r="AX5" s="1107"/>
      <c r="AY5" s="1107"/>
      <c r="AZ5" s="1107"/>
      <c r="BA5" s="1107"/>
      <c r="BB5" s="1107"/>
      <c r="BC5" s="1107"/>
      <c r="BD5" s="1107"/>
      <c r="BE5" s="1107"/>
      <c r="BF5" s="1107"/>
      <c r="BG5" s="1107"/>
      <c r="BH5" s="1107"/>
      <c r="BI5" s="1107"/>
      <c r="BJ5" s="1107"/>
      <c r="BK5" s="1107"/>
      <c r="BL5" s="1107"/>
      <c r="BM5" s="1107"/>
      <c r="BN5" s="1108"/>
    </row>
    <row r="6" spans="1:67" s="1" customFormat="1" ht="64">
      <c r="A6" s="791" t="s">
        <v>38</v>
      </c>
      <c r="B6" s="792" t="s">
        <v>38</v>
      </c>
      <c r="C6" s="792" t="s">
        <v>39</v>
      </c>
      <c r="D6" s="792" t="s">
        <v>41</v>
      </c>
      <c r="E6" s="792" t="s">
        <v>64</v>
      </c>
      <c r="F6" s="792" t="s">
        <v>65</v>
      </c>
      <c r="G6" s="792" t="s">
        <v>43</v>
      </c>
      <c r="H6" s="792" t="s">
        <v>44</v>
      </c>
      <c r="I6" s="793" t="s">
        <v>47</v>
      </c>
      <c r="J6" s="794" t="s">
        <v>48</v>
      </c>
      <c r="K6" s="795" t="s">
        <v>49</v>
      </c>
      <c r="L6" s="796" t="s">
        <v>50</v>
      </c>
      <c r="M6" s="792" t="s">
        <v>51</v>
      </c>
      <c r="N6" s="793" t="s">
        <v>52</v>
      </c>
      <c r="O6" s="797" t="s">
        <v>68</v>
      </c>
      <c r="P6" s="798" t="s">
        <v>69</v>
      </c>
      <c r="Q6" s="799" t="s">
        <v>53</v>
      </c>
      <c r="R6" s="792" t="s">
        <v>54</v>
      </c>
      <c r="S6" s="793" t="s">
        <v>55</v>
      </c>
      <c r="T6" s="800" t="s">
        <v>68</v>
      </c>
      <c r="U6" s="801" t="s">
        <v>69</v>
      </c>
      <c r="V6" s="799" t="s">
        <v>56</v>
      </c>
      <c r="W6" s="792" t="s">
        <v>57</v>
      </c>
      <c r="X6" s="802" t="s">
        <v>58</v>
      </c>
      <c r="Y6" s="803" t="s">
        <v>59</v>
      </c>
      <c r="Z6" s="804" t="s">
        <v>60</v>
      </c>
      <c r="AA6" s="805" t="s">
        <v>61</v>
      </c>
      <c r="AB6" s="806" t="s">
        <v>62</v>
      </c>
      <c r="AC6" s="807" t="s">
        <v>63</v>
      </c>
      <c r="AD6" s="825" t="s">
        <v>38</v>
      </c>
      <c r="AE6" s="53" t="s">
        <v>39</v>
      </c>
      <c r="AF6" s="53" t="s">
        <v>41</v>
      </c>
      <c r="AG6" s="53" t="s">
        <v>64</v>
      </c>
      <c r="AH6" s="53" t="s">
        <v>65</v>
      </c>
      <c r="AI6" s="53" t="s">
        <v>43</v>
      </c>
      <c r="AJ6" s="53" t="s">
        <v>44</v>
      </c>
      <c r="AK6" s="54" t="s">
        <v>47</v>
      </c>
      <c r="AL6" s="817" t="s">
        <v>48</v>
      </c>
      <c r="AM6" s="818" t="s">
        <v>49</v>
      </c>
      <c r="AN6" s="55" t="s">
        <v>50</v>
      </c>
      <c r="AO6" s="53" t="s">
        <v>51</v>
      </c>
      <c r="AP6" s="54" t="s">
        <v>52</v>
      </c>
      <c r="AQ6" s="819" t="s">
        <v>48</v>
      </c>
      <c r="AR6" s="820" t="s">
        <v>49</v>
      </c>
      <c r="AS6" s="821" t="s">
        <v>53</v>
      </c>
      <c r="AT6" s="53" t="s">
        <v>54</v>
      </c>
      <c r="AU6" s="54" t="s">
        <v>55</v>
      </c>
      <c r="AV6" s="822" t="s">
        <v>48</v>
      </c>
      <c r="AW6" s="823" t="s">
        <v>49</v>
      </c>
      <c r="AX6" s="55" t="s">
        <v>56</v>
      </c>
      <c r="AY6" s="53" t="s">
        <v>57</v>
      </c>
      <c r="AZ6" s="824" t="s">
        <v>58</v>
      </c>
      <c r="BA6" s="55" t="s">
        <v>70</v>
      </c>
      <c r="BB6" s="53" t="s">
        <v>71</v>
      </c>
      <c r="BC6" s="53" t="s">
        <v>72</v>
      </c>
      <c r="BD6" s="37" t="s">
        <v>172</v>
      </c>
      <c r="BE6" s="54" t="s">
        <v>74</v>
      </c>
      <c r="BF6" s="53" t="s">
        <v>75</v>
      </c>
      <c r="BG6" s="53" t="s">
        <v>76</v>
      </c>
      <c r="BH6" s="53" t="s">
        <v>77</v>
      </c>
      <c r="BI6" s="55" t="s">
        <v>78</v>
      </c>
      <c r="BJ6" s="53" t="s">
        <v>79</v>
      </c>
      <c r="BK6" s="53" t="s">
        <v>80</v>
      </c>
      <c r="BL6" s="53" t="s">
        <v>81</v>
      </c>
      <c r="BM6" s="53" t="s">
        <v>82</v>
      </c>
      <c r="BN6" s="826" t="s">
        <v>83</v>
      </c>
    </row>
    <row r="7" spans="1:67" ht="160">
      <c r="A7" s="808"/>
      <c r="B7" s="603" t="s">
        <v>173</v>
      </c>
      <c r="C7" s="603" t="s">
        <v>174</v>
      </c>
      <c r="D7" s="603" t="s">
        <v>87</v>
      </c>
      <c r="E7" s="603" t="s">
        <v>91</v>
      </c>
      <c r="F7" s="603" t="s">
        <v>92</v>
      </c>
      <c r="G7" s="604" t="s">
        <v>89</v>
      </c>
      <c r="H7" s="604" t="s">
        <v>90</v>
      </c>
      <c r="I7" s="605" t="s">
        <v>93</v>
      </c>
      <c r="J7" s="705" t="s">
        <v>94</v>
      </c>
      <c r="K7" s="707" t="s">
        <v>95</v>
      </c>
      <c r="L7" s="107" t="s">
        <v>96</v>
      </c>
      <c r="M7" s="706" t="s">
        <v>97</v>
      </c>
      <c r="N7" s="606" t="s">
        <v>98</v>
      </c>
      <c r="O7" s="607" t="s">
        <v>105</v>
      </c>
      <c r="P7" s="707" t="s">
        <v>95</v>
      </c>
      <c r="Q7" s="706" t="s">
        <v>99</v>
      </c>
      <c r="R7" s="604" t="s">
        <v>97</v>
      </c>
      <c r="S7" s="606" t="s">
        <v>98</v>
      </c>
      <c r="T7" s="608" t="s">
        <v>105</v>
      </c>
      <c r="U7" s="708" t="s">
        <v>95</v>
      </c>
      <c r="V7" s="706" t="s">
        <v>99</v>
      </c>
      <c r="W7" s="604" t="s">
        <v>97</v>
      </c>
      <c r="X7" s="609" t="s">
        <v>98</v>
      </c>
      <c r="Y7" s="809" t="s">
        <v>100</v>
      </c>
      <c r="Z7" s="610" t="s">
        <v>98</v>
      </c>
      <c r="AA7" s="611" t="s">
        <v>98</v>
      </c>
      <c r="AB7" s="612" t="s">
        <v>98</v>
      </c>
      <c r="AC7" s="810" t="s">
        <v>101</v>
      </c>
      <c r="AD7" s="827" t="s">
        <v>102</v>
      </c>
      <c r="AE7" s="580" t="s">
        <v>102</v>
      </c>
      <c r="AF7" s="581" t="s">
        <v>102</v>
      </c>
      <c r="AG7" s="580" t="s">
        <v>91</v>
      </c>
      <c r="AH7" s="581" t="s">
        <v>102</v>
      </c>
      <c r="AI7" s="581" t="s">
        <v>103</v>
      </c>
      <c r="AJ7" s="581" t="s">
        <v>102</v>
      </c>
      <c r="AK7" s="582" t="s">
        <v>102</v>
      </c>
      <c r="AL7" s="583" t="s">
        <v>102</v>
      </c>
      <c r="AM7" s="557" t="s">
        <v>102</v>
      </c>
      <c r="AN7" s="586" t="s">
        <v>102</v>
      </c>
      <c r="AO7" s="581" t="s">
        <v>102</v>
      </c>
      <c r="AP7" s="582" t="s">
        <v>104</v>
      </c>
      <c r="AQ7" s="584" t="s">
        <v>102</v>
      </c>
      <c r="AR7" s="557" t="s">
        <v>102</v>
      </c>
      <c r="AS7" s="586" t="s">
        <v>102</v>
      </c>
      <c r="AT7" s="581" t="s">
        <v>102</v>
      </c>
      <c r="AU7" s="582" t="s">
        <v>104</v>
      </c>
      <c r="AV7" s="688" t="s">
        <v>94</v>
      </c>
      <c r="AW7" s="709" t="s">
        <v>95</v>
      </c>
      <c r="AX7" s="586" t="s">
        <v>102</v>
      </c>
      <c r="AY7" s="581" t="s">
        <v>102</v>
      </c>
      <c r="AZ7" s="585" t="s">
        <v>104</v>
      </c>
      <c r="BA7" s="586" t="s">
        <v>102</v>
      </c>
      <c r="BB7" s="581" t="s">
        <v>106</v>
      </c>
      <c r="BC7" s="581" t="s">
        <v>104</v>
      </c>
      <c r="BD7" s="613" t="s">
        <v>104</v>
      </c>
      <c r="BE7" s="582" t="s">
        <v>104</v>
      </c>
      <c r="BF7" s="581" t="s">
        <v>104</v>
      </c>
      <c r="BG7" s="581" t="s">
        <v>104</v>
      </c>
      <c r="BH7" s="581" t="s">
        <v>107</v>
      </c>
      <c r="BI7" s="586" t="s">
        <v>175</v>
      </c>
      <c r="BJ7" s="581" t="s">
        <v>109</v>
      </c>
      <c r="BK7" s="581" t="s">
        <v>110</v>
      </c>
      <c r="BL7" s="581" t="s">
        <v>98</v>
      </c>
      <c r="BM7" s="581" t="s">
        <v>98</v>
      </c>
      <c r="BN7" s="828" t="s">
        <v>98</v>
      </c>
    </row>
    <row r="8" spans="1:67" s="4" customFormat="1" ht="48">
      <c r="A8" s="811" t="s">
        <v>111</v>
      </c>
      <c r="B8" s="625" t="s">
        <v>176</v>
      </c>
      <c r="C8" s="626">
        <v>1</v>
      </c>
      <c r="D8" s="627" t="s">
        <v>26</v>
      </c>
      <c r="E8" s="628">
        <v>1</v>
      </c>
      <c r="F8" s="628" t="s">
        <v>177</v>
      </c>
      <c r="G8" s="625" t="s">
        <v>178</v>
      </c>
      <c r="H8" s="629" t="s">
        <v>115</v>
      </c>
      <c r="I8" s="637">
        <v>3</v>
      </c>
      <c r="J8" s="562" t="s">
        <v>117</v>
      </c>
      <c r="K8" s="563" t="s">
        <v>118</v>
      </c>
      <c r="L8" s="630">
        <v>8502</v>
      </c>
      <c r="M8" s="631">
        <f>L8*0.2</f>
        <v>1700.4</v>
      </c>
      <c r="N8" s="659">
        <f>L8+M8</f>
        <v>10202.4</v>
      </c>
      <c r="O8" s="662" t="s">
        <v>119</v>
      </c>
      <c r="P8" s="563" t="s">
        <v>120</v>
      </c>
      <c r="Q8" s="631">
        <v>9000</v>
      </c>
      <c r="R8" s="631">
        <f>Q8*0.2</f>
        <v>1800</v>
      </c>
      <c r="S8" s="659">
        <f>Q8+R8</f>
        <v>10800</v>
      </c>
      <c r="T8" s="678" t="s">
        <v>121</v>
      </c>
      <c r="U8" s="563" t="s">
        <v>122</v>
      </c>
      <c r="V8" s="631">
        <v>14354</v>
      </c>
      <c r="W8" s="631">
        <f>V8*0.2</f>
        <v>2870.8</v>
      </c>
      <c r="X8" s="679">
        <f>V8+W8</f>
        <v>17224.8</v>
      </c>
      <c r="Y8" s="677" t="s">
        <v>123</v>
      </c>
      <c r="Z8" s="630">
        <f>(_xlfn.IFS(Y8="Devis 1",L8,Y8="Devis 1 majoré",L8*1.15,Y8="Devis 2",Q8,Y8="Devis 3",V8))*C8</f>
        <v>8502</v>
      </c>
      <c r="AA8" s="630">
        <f>_xlfn.IFS(Y8="Devis 1",M8,Y8="Devis 1 majoré",M8*1.15,Y8="Devis 2",R8,Y8="Devis 3",W8)*C8</f>
        <v>1700.4</v>
      </c>
      <c r="AB8" s="630">
        <f>Z8+AA8</f>
        <v>10202.4</v>
      </c>
      <c r="AC8" s="812" t="s">
        <v>179</v>
      </c>
      <c r="AD8" s="829" t="str">
        <f>IF(B8="","",B8)</f>
        <v>Etude de faisabilité</v>
      </c>
      <c r="AE8" s="632">
        <f>IF(C8="","",C8)</f>
        <v>1</v>
      </c>
      <c r="AF8" s="625" t="s">
        <v>30</v>
      </c>
      <c r="AG8" s="628">
        <v>1</v>
      </c>
      <c r="AH8" s="625" t="str">
        <f>IF(F8="","",F8)</f>
        <v>euro</v>
      </c>
      <c r="AI8" s="625" t="str">
        <f>IF(G8="","",G8)</f>
        <v>Pas de marché public</v>
      </c>
      <c r="AJ8" s="625" t="str">
        <f>IF(H8="","",H8)</f>
        <v>Non concerné</v>
      </c>
      <c r="AK8" s="648">
        <f>IF(I8="","",I8)</f>
        <v>3</v>
      </c>
      <c r="AL8" s="653"/>
      <c r="AM8" s="625"/>
      <c r="AN8" s="631">
        <f>IF(L8="","",L8)</f>
        <v>8502</v>
      </c>
      <c r="AO8" s="631">
        <f>IF(M8="","",M8)</f>
        <v>1700.4</v>
      </c>
      <c r="AP8" s="659">
        <f>IF(OR(AN8="", AO8=""), "", IFERROR(VALUE(TRIM(SUBSTITUTE(AN8,CHAR(160),""))),0) + IFERROR(VALUE(TRIM(SUBSTITUTE(AO8,CHAR(160),""))),0))</f>
        <v>10202.4</v>
      </c>
      <c r="AQ8" s="669"/>
      <c r="AR8" s="631"/>
      <c r="AS8" s="631">
        <f>IF(Q8="","",Q8)</f>
        <v>9000</v>
      </c>
      <c r="AT8" s="631">
        <f>IF(R8="","",R8)</f>
        <v>1800</v>
      </c>
      <c r="AU8" s="659">
        <f>IF(OR(AS8="",AT8=""),"",IFERROR(VALUE(TRIM(SUBSTITUTE(AS8,CHAR(160),""))),0)+IFERROR(VALUE(TRIM(SUBSTITUTE(AT8,CHAR(160),""))),0))</f>
        <v>10800</v>
      </c>
      <c r="AV8" s="689"/>
      <c r="AW8" s="631"/>
      <c r="AX8" s="631">
        <f>IF(V8="","",V8)</f>
        <v>14354</v>
      </c>
      <c r="AY8" s="631">
        <f>IF(W8="","",W8)</f>
        <v>2870.8</v>
      </c>
      <c r="AZ8" s="690">
        <f>IF(OR(AX8="",AY8=""),"",IFERROR(VALUE(TRIM(SUBSTITUTE(AX8,CHAR(160),""))),0)+IFERROR(VALUE(TRIM(SUBSTITUTE(AY8,CHAR(160),""))),0))</f>
        <v>17224.8</v>
      </c>
      <c r="BA8" s="677" t="s">
        <v>123</v>
      </c>
      <c r="BB8" s="633" t="s">
        <v>180</v>
      </c>
      <c r="BC8" s="630">
        <f>IF(AF8="","",
IF(
AND(
IFERROR(VALUE(TRIM(SUBSTITUTE(AN8,CHAR(160),""))),0)=0,
IFERROR(VALUE(TRIM(SUBSTITUTE(AS8,CHAR(160),""))),0)=0,
IFERROR(VALUE(TRIM(SUBSTITUTE(AX8,CHAR(160),""))),0)=0
),
0,
IF(
1.15*
MIN(
IF(IFERROR(VALUE(TRIM(SUBSTITUTE(AN8,CHAR(160),""))),0)=0,1E+30,IFERROR(VALUE(TRIM(SUBSTITUTE(AN8,CHAR(160),""))),0)),
IF(IFERROR(VALUE(TRIM(SUBSTITUTE(AS8,CHAR(160),""))),0)=0,1E+30,IFERROR(VALUE(TRIM(SUBSTITUTE(AS8,CHAR(160),""))),0)),
IF(IFERROR(VALUE(TRIM(SUBSTITUTE(AX8,CHAR(160),""))),0)=0,1E+30,IFERROR(VALUE(TRIM(SUBSTITUTE(AX8,CHAR(160),""))),0))
)
*IFERROR(VALUE(TRIM(SUBSTITUTE(AE8,CHAR(160),""))),0)
=0,
0,
1.15*
MIN(
IF(IFERROR(VALUE(TRIM(SUBSTITUTE(AN8,CHAR(160),""))),0)=0,1E+30,IFERROR(VALUE(TRIM(SUBSTITUTE(AN8,CHAR(160),""))),0)),
IF(IFERROR(VALUE(TRIM(SUBSTITUTE(AS8,CHAR(160),""))),0)=0,1E+30,IFERROR(VALUE(TRIM(SUBSTITUTE(AS8,CHAR(160),""))),0)),
IF(IFERROR(VALUE(TRIM(SUBSTITUTE(AX8,CHAR(160),""))),0)=0,1E+30,IFERROR(VALUE(TRIM(SUBSTITUTE(AX8,CHAR(160),""))),0))
)
*IFERROR(VALUE(TRIM(SUBSTITUTE(AE8,CHAR(160),""))),0)
)
)
)</f>
        <v>9777.2999999999993</v>
      </c>
      <c r="BD8" s="630">
        <f>IF(BC8="","",IF(AND(ROUND(IFERROR(VALUE(TRIM(SUBSTITUTE(AO8,CHAR(160),""))),0),2)=0,ROUND(IFERROR(VALUE(TRIM(SUBSTITUTE(AT8,CHAR(160),""))),0),2)=0,ROUND(IFERROR(VALUE(TRIM(SUBSTITUTE(AY8,CHAR(160),""))),0),2)=0),0,ROUND(1.15*MIN(IF(ROUND(IFERROR(VALUE(TRIM(SUBSTITUTE(AN4,CHAR(160),""))),0),2)=0,1E+30,ROUND(IFERROR(VALUE(TRIM(SUBSTITUTE(AO8,CHAR(160),""))),0),2)),IF(ROUND(IFERROR(VALUE(TRIM(SUBSTITUTE(AS4,CHAR(160),""))),0),2)=0,1E+30,ROUND(IFERROR(VALUE(TRIM(SUBSTITUTE(AS4,CHAR(160),""))),0),2)),IF(ROUND(IFERROR(VALUE(TRIM(SUBSTITUTE(AY8,CHAR(160),""))),0),2)=0,1E+30,ROUND(IFERROR(VALUE(TRIM(SUBSTITUTE(AY8,CHAR(160),""))),0),2)))*ROUND(IFERROR(VALUE(TRIM(SUBSTITUTE(AE8,CHAR(160),""))),0),2),2)))</f>
        <v>3301.42</v>
      </c>
      <c r="BE8" s="630">
        <f>IF(BC8="","",BC8+BD8)</f>
        <v>13078.72</v>
      </c>
      <c r="BF8" s="630" cm="1">
        <f t="array" ref="BF8">IF($AE8="","",
_xlfn.IFS(
$BA8="Devis 1",
IF(ISBLANK(AN8),"",IFERROR(VALUE(TRIM(SUBSTITUTE(AN8,CHAR(160),""))),0)*IFERROR(VALUE(TRIM(SUBSTITUTE($AE8,CHAR(160),""))),0)),
$BA8="Devis 2",
IF(ISBLANK(AS8),"",IFERROR(VALUE(TRIM(SUBSTITUTE(AS8,CHAR(160),""))),0)*IFERROR(VALUE(TRIM(SUBSTITUTE($AE8,CHAR(160),""))),0)),
$BA8="Devis 3",
IF(ISBLANK(AX8),"",IFERROR(VALUE(TRIM(SUBSTITUTE(AX8,CHAR(160),""))),0)*IFERROR(VALUE(TRIM(SUBSTITUTE($AE8,CHAR(160),""))),0)),
TRUE,0
)
)</f>
        <v>8502</v>
      </c>
      <c r="BG8" s="630" cm="1">
        <f t="array" ref="BG8">IF($AE8="","",
_xlfn.IFS(
$BA8="Devis 1",
IF(ISBLANK(AO8),"",IFERROR(VALUE(TRIM(SUBSTITUTE(AO8,CHAR(160),""))),0)*IFERROR(VALUE(TRIM(SUBSTITUTE($AE8,CHAR(160),""))),0)),
$BA8="Devis 2",
IF(ISBLANK(AT8),"",IFERROR(VALUE(TRIM(SUBSTITUTE(AT8,CHAR(160),""))),0)*IFERROR(VALUE(TRIM(SUBSTITUTE($AE8,CHAR(160),""))),0)),
$BA8="Devis 3",
IF(ISBLANK(AY8),"",IFERROR(VALUE(TRIM(SUBSTITUTE(AY8,CHAR(160),""))),0)*IFERROR(VALUE(TRIM(SUBSTITUTE($AE8,CHAR(160),""))),0)),
TRUE,0
)
)</f>
        <v>1700.4</v>
      </c>
      <c r="BH8" s="634">
        <f>IF(BF8="","",BF8+BG8)</f>
        <v>10202.4</v>
      </c>
      <c r="BI8" s="635" t="s">
        <v>111</v>
      </c>
      <c r="BJ8" s="636" t="str" cm="1">
        <f t="array" ref="BJ8">IF(OR(BH8="",BE8="",BF8="",BC8="",BG8="",BD8=""),"",_xlfn.IFS(
ROUND(IFERROR(VALUE(TRIM(SUBSTITUTE(BH8,CHAR(160),""))),0),2)&gt;
ROUND(IFERROR(VALUE(TRIM(SUBSTITUTE(BE8,CHAR(160),""))),0),2),
"KO : Le montant retenu TTC est supérieur au montant raisonnable TTC. Merci de revoir la ligne de dépense ou plafonner son montant.",
ROUND(IFERROR(VALUE(TRIM(SUBSTITUTE(BF8,CHAR(160),""))),0),2)&gt;
ROUND(IFERROR(VALUE(TRIM(SUBSTITUTE(BC8,CHAR(160),""))),0),2),
"Attention : Le montant retenu HT est supérieur au montant HT raisonnable. Merci de revoir la ligne de dépense, plafonner son montant, ou justifier la reventillation HT / TVA.",
ROUND(IFERROR(VALUE(TRIM(SUBSTITUTE(BG8,CHAR(160),""))),0),2)&gt;
ROUND(IFERROR(VALUE(TRIM(SUBSTITUTE(BD8,CHAR(160),""))),0),2),
"Attention : Le montant TVA retenu est supérieur au montant TVA raisonnable. Merci de revoir la ligne de dépense, plafonner son montant, ou justifier la reventillation HT / TVA.",
ROUND(IFERROR(VALUE(TRIM(SUBSTITUTE(BH8,CHAR(160),""))),0),2)&gt;
ROUND(IFERROR(VALUE(TRIM(SUBSTITUTE(MIN(P9,S9,V9),CHAR(160),""))),0),2),
"Attention : Le devis retenu n'est pas le moins cher. Une justification de la part du porteur est nécessaire.",
ROUND(IFERROR(VALUE(TRIM(SUBSTITUTE(BH8,CHAR(160),""))),0),2)=0,
"Attention : montant présenté entièrement écarté",
ROUND(IFERROR(VALUE(TRIM(SUBSTITUTE(BE8,CHAR(160),""))),0),2)=
ROUND(IFERROR(VALUE(TRIM(SUBSTITUTE(BH8,CHAR(160),""))),0),2),
"OK",
ROUND(IFERROR(VALUE(TRIM(SUBSTITUTE(BE8,CHAR(160),""))),0),2)&gt;
ROUND(IFERROR(VALUE(TRIM(SUBSTITUTE(BH8,CHAR(160),""))),0),2),
" OK : Montant instruit inférieur au montant raisonnable.",
TRUE,""
))</f>
        <v>Attention : Le devis retenu n'est pas le moins cher. Une justification de la part du porteur est nécessaire.</v>
      </c>
      <c r="BK8" s="636" t="str" cm="1">
        <f t="array" ref="BK8">IF(OR(BH8="",AB8="",BF8="",Z8="",BG8="",AA8=""),"",_xlfn.IFS(
ROUND(IFERROR(VALUE(TRIM(SUBSTITUTE(BH8,CHAR(160),""))),0),2)&gt;
ROUND(IFERROR(VALUE(TRIM(SUBSTITUTE(AB8,CHAR(160),""))),0),2),
"KO : Le montant retenu TTC est supérieur au montant présenté TTC. Merci de revoir la ligne de dépense ou plafonner son montant.",
ROUND(IFERROR(VALUE(TRIM(SUBSTITUTE(BF8,CHAR(160),""))),0),2)&gt;
ROUND(IFERROR(VALUE(TRIM(SUBSTITUTE(Z8,CHAR(160),""))),0),2),
"Attention : Le montant retenu HT est supérieur au montant HT présenté. Merci de revoir la ligne de dépense, plafonner son montant, ou justifier la reventillation HT / TVA.",
ROUND(IFERROR(VALUE(TRIM(SUBSTITUTE(BG8,CHAR(160),""))),0),2)&gt;
ROUND(IFERROR(VALUE(TRIM(SUBSTITUTE(AA8,CHAR(160),""))),0),2),
"Attention : Le montant TVA retenu est supérieur au montant TVA présenté. Merci de revoir la ligne de dépense, plafonner son montant, ou justifier la reventillation HT / TVA.",
ROUND(IFERROR(VALUE(TRIM(SUBSTITUTE(AB8,CHAR(160),""))),0),2)=0,
"",
ROUND(IFERROR(VALUE(TRIM(SUBSTITUTE(BH8,CHAR(160),""))),0),2)=
ROUND(IFERROR(VALUE(TRIM(SUBSTITUTE(AB8,CHAR(160),""))),0),2),
"OK",
ROUND(IFERROR(VALUE(TRIM(SUBSTITUTE(BH8,CHAR(160),""))),0),2)=0,
"Attention : Montant présenté entièrement rejeté.",
ROUND(IFERROR(VALUE(TRIM(SUBSTITUTE(BH8,CHAR(160),""))),0),2)&lt;
ROUND(IFERROR(VALUE(TRIM(SUBSTITUTE(AB8,CHAR(160),""))),0),2),
"Attention : Montant présenté partiellement rejeté.",
TRUE,""
))</f>
        <v>OK</v>
      </c>
      <c r="BL8" s="630">
        <f t="shared" ref="BL8:BL39" si="0">IF(OR(Z8="",BF8=""),"",(IFERROR(VALUE(TRIM(SUBSTITUTE(Z8,CHAR(160),""))),0))-(IFERROR(VALUE(TRIM(SUBSTITUTE(BF8,CHAR(160),""))),0)))</f>
        <v>0</v>
      </c>
      <c r="BM8" s="630">
        <f t="shared" ref="BM8:BM39" si="1">IF(OR(AA8="",BG8=""),"",(IFERROR(VALUE(TRIM(SUBSTITUTE(AA8,CHAR(160),""))),0))-(IFERROR(VALUE(TRIM(SUBSTITUTE(BG8,CHAR(160),""))),0)))</f>
        <v>0</v>
      </c>
      <c r="BN8" s="830">
        <f t="shared" ref="BN8:BN39" si="2">IF(OR(AB8="",BH8=""),"",(IFERROR(VALUE(TRIM(SUBSTITUTE(AB8,CHAR(160),""))),0))-(IFERROR(VALUE(TRIM(SUBSTITUTE(BH8,CHAR(160),""))),0)))</f>
        <v>0</v>
      </c>
    </row>
    <row r="9" spans="1:67" ht="16">
      <c r="A9" s="813">
        <v>1</v>
      </c>
      <c r="B9" s="123"/>
      <c r="C9" s="614"/>
      <c r="D9" s="123"/>
      <c r="E9" s="615"/>
      <c r="F9" s="110"/>
      <c r="G9" s="111"/>
      <c r="H9" s="128"/>
      <c r="I9" s="642"/>
      <c r="J9" s="643"/>
      <c r="K9" s="554"/>
      <c r="L9" s="640"/>
      <c r="M9" s="641"/>
      <c r="N9" s="660" t="str">
        <f>IF(OR(L9="", M9=""), "", IFERROR(VALUE(TRIM(SUBSTITUTE(L9,CHAR(160),""))),0) + IFERROR(VALUE(TRIM(SUBSTITUTE(M9,CHAR(160),""))),0))</f>
        <v/>
      </c>
      <c r="O9" s="663"/>
      <c r="P9" s="554"/>
      <c r="Q9" s="641"/>
      <c r="R9" s="641"/>
      <c r="S9" s="660" t="str">
        <f>IF(OR(Q9="", R9=""), "", IFERROR(VALUE(TRIM(SUBSTITUTE(Q9,CHAR(160),""))),0) + IFERROR(VALUE(TRIM(SUBSTITUTE(R9,CHAR(160),""))),0))</f>
        <v/>
      </c>
      <c r="T9" s="680"/>
      <c r="U9" s="554"/>
      <c r="V9" s="641"/>
      <c r="W9" s="641"/>
      <c r="X9" s="681" t="str">
        <f>IF(OR(V9="", W9=""), "", IFERROR(VALUE(TRIM(SUBSTITUTE(V9,CHAR(160),""))),0) + IFERROR(VALUE(TRIM(SUBSTITUTE(W9,CHAR(160),""))),0))</f>
        <v/>
      </c>
      <c r="Y9" s="638"/>
      <c r="Z9" s="616" t="str" cm="1">
        <f t="array" ref="Z9">IF((_xlfn.IFS(TRIM(SUBSTITUTE(Y9,CHAR(160),""))="Devis 1",IFERROR(VALUE(TRIM(SUBSTITUTE(L9,CHAR(160),""))),0),TRIM(SUBSTITUTE(Y9,CHAR(160),""))="Devis 2",IFERROR(VALUE(TRIM(SUBSTITUTE(Q9,CHAR(160),""))),0),TRIM(SUBSTITUTE(Y9,CHAR(160),""))="Devis 3",IFERROR(VALUE(TRIM(SUBSTITUTE(V9,CHAR(160),""))),0),TRUE,0)*IFERROR(VALUE(TRIM(SUBSTITUTE(C9,CHAR(160),""))),0))=0,"",_xlfn.IFS(TRIM(SUBSTITUTE(Y9,CHAR(160),""))="Devis 1",IFERROR(VALUE(TRIM(SUBSTITUTE(L9,CHAR(160),""))),0),TRIM(SUBSTITUTE(Y9,CHAR(160),""))="Devis 2",IFERROR(VALUE(TRIM(SUBSTITUTE(Q9,CHAR(160),""))),0),TRIM(SUBSTITUTE(Y9,CHAR(160),""))="Devis 3",IFERROR(VALUE(TRIM(SUBSTITUTE(V9,CHAR(160),""))),0),TRUE,0)*IFERROR(VALUE(TRIM(SUBSTITUTE(C9,CHAR(160),""))),0))</f>
        <v/>
      </c>
      <c r="AA9" s="617" t="str" cm="1">
        <f t="array" ref="AA9">IF(ROUND((_xlfn.IFS(TRIM(SUBSTITUTE(Y9,CHAR(160),""))="Devis 1",IFERROR(VALUE(TRIM(SUBSTITUTE(M9,CHAR(160),""))),0),TRIM(SUBSTITUTE(Y9,CHAR(160),""))="Devis 2",IFERROR(VALUE(TRIM(SUBSTITUTE(R9,CHAR(160),""))),0),TRIM(SUBSTITUTE(Y9,CHAR(160),""))="Devis 3",IFERROR(VALUE(TRIM(SUBSTITUTE(W9,CHAR(160),""))),0),TRUE,0)*IFERROR(VALUE(TRIM(SUBSTITUTE(C9,CHAR(160),""))),0)),2)=0,IF(Z9&lt;&gt;"",0,""),ROUND((_xlfn.IFS(TRIM(SUBSTITUTE(Y9,CHAR(160),""))="Devis 1",IFERROR(VALUE(TRIM(SUBSTITUTE(M9,CHAR(160),""))),0),TRIM(SUBSTITUTE(Y9,CHAR(160),""))="Devis 2",IFERROR(VALUE(TRIM(SUBSTITUTE(R9,CHAR(160),""))),0),TRIM(SUBSTITUTE(Y9,CHAR(160),""))="Devis 3",IFERROR(VALUE(TRIM(SUBSTITUTE(W9,CHAR(160),""))),0),TRUE,0)*IFERROR(VALUE(TRIM(SUBSTITUTE(C9,CHAR(160),""))),0)),2))</f>
        <v/>
      </c>
      <c r="AB9" s="618" t="str">
        <f>IF(OR(Z9="", AA9=""), "", IFERROR(VALUE(TRIM(SUBSTITUTE(Z9,CHAR(160),""))),0) + IFERROR(VALUE(TRIM(SUBSTITUTE(AA9,CHAR(160),""))),0))</f>
        <v/>
      </c>
      <c r="AC9" s="814"/>
      <c r="AD9" s="831" t="str">
        <f t="shared" ref="AD9:AD40" si="3">IF(B9="","",B9)</f>
        <v/>
      </c>
      <c r="AE9" s="619" t="str">
        <f t="shared" ref="AE9:AM9" si="4">IF(C9="","",C9)</f>
        <v/>
      </c>
      <c r="AF9" s="619" t="str">
        <f t="shared" si="4"/>
        <v/>
      </c>
      <c r="AG9" s="619" t="str">
        <f t="shared" si="4"/>
        <v/>
      </c>
      <c r="AH9" s="619" t="str">
        <f t="shared" si="4"/>
        <v/>
      </c>
      <c r="AI9" s="619" t="str">
        <f t="shared" si="4"/>
        <v/>
      </c>
      <c r="AJ9" s="619" t="str">
        <f t="shared" si="4"/>
        <v/>
      </c>
      <c r="AK9" s="578" t="str">
        <f t="shared" si="4"/>
        <v/>
      </c>
      <c r="AL9" s="654" t="str">
        <f t="shared" si="4"/>
        <v/>
      </c>
      <c r="AM9" s="619" t="str">
        <f t="shared" si="4"/>
        <v/>
      </c>
      <c r="AN9" s="619" t="str">
        <f t="shared" ref="AN9" si="5">IF(L9="","",L9)</f>
        <v/>
      </c>
      <c r="AO9" s="619" t="str">
        <f t="shared" ref="AO9:AQ9" si="6">IF(M9="","",M9)</f>
        <v/>
      </c>
      <c r="AP9" s="667" t="str">
        <f>IF(OR(AN9="", AO9=""), "", IFERROR(VALUE(TRIM(SUBSTITUTE(AN9,CHAR(160),""))),0) + IFERROR(VALUE(TRIM(SUBSTITUTE(AO9,CHAR(160),""))),0))</f>
        <v/>
      </c>
      <c r="AQ9" s="670" t="str">
        <f t="shared" si="6"/>
        <v/>
      </c>
      <c r="AR9" s="619" t="str">
        <f t="shared" ref="AR9" si="7">IF(P9="","",P9)</f>
        <v/>
      </c>
      <c r="AS9" s="619" t="str">
        <f t="shared" ref="AS9" si="8">IF(Q9="","",Q9)</f>
        <v/>
      </c>
      <c r="AT9" s="619" t="str">
        <f t="shared" ref="AT9:AV9" si="9">IF(R9="","",R9)</f>
        <v/>
      </c>
      <c r="AU9" s="667" t="str">
        <f>IF(OR(AS9="",AT9=""),"",IFERROR(VALUE(TRIM(SUBSTITUTE(AS9,CHAR(160),""))),0)+IFERROR(VALUE(TRIM(SUBSTITUTE(AT9,CHAR(160),""))),0))</f>
        <v/>
      </c>
      <c r="AV9" s="691" t="str">
        <f t="shared" si="9"/>
        <v/>
      </c>
      <c r="AW9" s="619" t="str">
        <f t="shared" ref="AW9" si="10">IF(U9="","",U9)</f>
        <v/>
      </c>
      <c r="AX9" s="619" t="str">
        <f t="shared" ref="AX9" si="11">IF(V9="","",V9)</f>
        <v/>
      </c>
      <c r="AY9" s="619" t="str">
        <f t="shared" ref="AY9" si="12">IF(W9="","",W9)</f>
        <v/>
      </c>
      <c r="AZ9" s="692" t="str">
        <f>IF(OR(AX9="",AY9=""),"",IFERROR(VALUE(TRIM(SUBSTITUTE(AX9,CHAR(160),""))),0)+IFERROR(VALUE(TRIM(SUBSTITUTE(AY9,CHAR(160),""))),0))</f>
        <v/>
      </c>
      <c r="BA9" s="652" t="str">
        <f t="shared" ref="BA9:BA40" si="13">IF(Y9="","",Y9)</f>
        <v/>
      </c>
      <c r="BB9" s="620"/>
      <c r="BC9" s="621" t="str">
        <f>IF(AF9="","",
IF(
AND(
IFERROR(VALUE(TRIM(SUBSTITUTE(AN9,CHAR(160),""))),0)=0,
IFERROR(VALUE(TRIM(SUBSTITUTE(AS9,CHAR(160),""))),0)=0,
IFERROR(VALUE(TRIM(SUBSTITUTE(AX9,CHAR(160),""))),0)=0
),
0,
IF(
1.15*
MIN(
IF(IFERROR(VALUE(TRIM(SUBSTITUTE(AN9,CHAR(160),""))),0)=0,1E+30,IFERROR(VALUE(TRIM(SUBSTITUTE(AN9,CHAR(160),""))),0)),
IF(IFERROR(VALUE(TRIM(SUBSTITUTE(AS9,CHAR(160),""))),0)=0,1E+30,IFERROR(VALUE(TRIM(SUBSTITUTE(AS9,CHAR(160),""))),0)),
IF(IFERROR(VALUE(TRIM(SUBSTITUTE(AX9,CHAR(160),""))),0)=0,1E+30,IFERROR(VALUE(TRIM(SUBSTITUTE(AX9,CHAR(160),""))),0))
)
*IFERROR(VALUE(TRIM(SUBSTITUTE(AE9,CHAR(160),""))),0)
=0,
0,
1.15*
MIN(
IF(IFERROR(VALUE(TRIM(SUBSTITUTE(AN9,CHAR(160),""))),0)=0,1E+30,IFERROR(VALUE(TRIM(SUBSTITUTE(AN9,CHAR(160),""))),0)),
IF(IFERROR(VALUE(TRIM(SUBSTITUTE(AS9,CHAR(160),""))),0)=0,1E+30,IFERROR(VALUE(TRIM(SUBSTITUTE(AS9,CHAR(160),""))),0)),
IF(IFERROR(VALUE(TRIM(SUBSTITUTE(AX9,CHAR(160),""))),0)=0,1E+30,IFERROR(VALUE(TRIM(SUBSTITUTE(AX9,CHAR(160),""))),0))
)
*IFERROR(VALUE(TRIM(SUBSTITUTE(AE9,CHAR(160),""))),0)
)
)
)</f>
        <v/>
      </c>
      <c r="BD9" s="621" t="str">
        <f>IF(AF9="","",
IF(
AND(
IFERROR(VALUE(TRIM(SUBSTITUTE(AO9,CHAR(160),""))),0)=0,
IFERROR(VALUE(TRIM(SUBSTITUTE(AT9,CHAR(160),""))),0)=0,
IFERROR(VALUE(TRIM(SUBSTITUTE(AY9,CHAR(160),""))),0)=0
),
0,
IF(
1.15*
MIN(
IF(IFERROR(VALUE(TRIM(SUBSTITUTE(AO9,CHAR(160),""))),0)=0,1E+30,IFERROR(VALUE(TRIM(SUBSTITUTE(AO9,CHAR(160),""))),0)),
IF(IFERROR(VALUE(TRIM(SUBSTITUTE(AT9,CHAR(160),""))),0)=0,1E+30,IFERROR(VALUE(TRIM(SUBSTITUTE(AT9,CHAR(160),""))),0)),
IF(IFERROR(VALUE(TRIM(SUBSTITUTE(AY9,CHAR(160),""))),0)=0,1E+30,IFERROR(VALUE(TRIM(SUBSTITUTE(AY9,CHAR(160),""))),0))
)
*IFERROR(VALUE(TRIM(SUBSTITUTE(AE9,CHAR(160),""))),0)
=0,
0,
1.15*
MIN(
IF(IFERROR(VALUE(TRIM(SUBSTITUTE(AO9,CHAR(160),""))),0)=0,1E+30,IFERROR(VALUE(TRIM(SUBSTITUTE(AO9,CHAR(160),""))),0)),
IF(IFERROR(VALUE(TRIM(SUBSTITUTE(AT9,CHAR(160),""))),0)=0,1E+30,IFERROR(VALUE(TRIM(SUBSTITUTE(AT9,CHAR(160),""))),0)),
IF(IFERROR(VALUE(TRIM(SUBSTITUTE(AY9,CHAR(160),""))),0)=0,1E+30,IFERROR(VALUE(TRIM(SUBSTITUTE(AY9,CHAR(160),""))),0))
)
*IFERROR(VALUE(TRIM(SUBSTITUTE(AE9,CHAR(160),""))),0)
)
)
)</f>
        <v/>
      </c>
      <c r="BE9" s="621" t="str">
        <f>IF(BC9="","",BC9+BD9)</f>
        <v/>
      </c>
      <c r="BF9" s="622" t="str" cm="1">
        <f t="array" ref="BF9">IF($AE9="","",
_xlfn.IFS(
$BA9="Devis 1",
IF(ISBLANK(AN9),"",IFERROR(VALUE(TRIM(SUBSTITUTE(AN9,CHAR(160),""))),0)*IFERROR(VALUE(TRIM(SUBSTITUTE($AE9,CHAR(160),""))),0)),
$BA9="Devis 2",
IF(ISBLANK(AS9),"",IFERROR(VALUE(TRIM(SUBSTITUTE(AS9,CHAR(160),""))),0)*IFERROR(VALUE(TRIM(SUBSTITUTE($AE9,CHAR(160),""))),0)),
$BA9="Devis 3",
IF(ISBLANK(AX9),"",IFERROR(VALUE(TRIM(SUBSTITUTE(AX9,CHAR(160),""))),0)*IFERROR(VALUE(TRIM(SUBSTITUTE($AE9,CHAR(160),""))),0)),
TRUE,0
)
)</f>
        <v/>
      </c>
      <c r="BG9" s="622" t="str" cm="1">
        <f t="array" ref="BG9">IF($AE9="","",
_xlfn.IFS(
$BA9="Devis 1",
IF(ISBLANK(AO9),"",IFERROR(VALUE(TRIM(SUBSTITUTE(AO9,CHAR(160),""))),0)*IFERROR(VALUE(TRIM(SUBSTITUTE($AE9,CHAR(160),""))),0)),
$BA9="Devis 2",
IF(ISBLANK(AT9),"",IFERROR(VALUE(TRIM(SUBSTITUTE(AT9,CHAR(160),""))),0)*IFERROR(VALUE(TRIM(SUBSTITUTE($AE9,CHAR(160),""))),0)),
$BA9="Devis 3",
IF(ISBLANK(AY9),"",IFERROR(VALUE(TRIM(SUBSTITUTE(AY9,CHAR(160),""))),0)*IFERROR(VALUE(TRIM(SUBSTITUTE($AE9,CHAR(160),""))),0)),
TRUE,0
)
)</f>
        <v/>
      </c>
      <c r="BH9" s="621" t="str">
        <f>IF(BF9="","",BF9+BG9)</f>
        <v/>
      </c>
      <c r="BI9" s="623"/>
      <c r="BJ9" s="624" t="str" cm="1">
        <f t="array" ref="BJ9">IF(OR(BH9="",BE9="",BF9="",BC9="",BG9="",BD9=""),"",_xlfn.IFS(
ROUND(IFERROR(VALUE(TRIM(SUBSTITUTE(BH9,CHAR(160),""))),0),2)&gt;
ROUND(IFERROR(VALUE(TRIM(SUBSTITUTE(BE9,CHAR(160),""))),0),2),
"KO : Le montant retenu TTC est supérieur au montant raisonnable TTC. Merci de revoir la ligne de dépense ou plafonner son montant.",
ROUND(IFERROR(VALUE(TRIM(SUBSTITUTE(BF9,CHAR(160),""))),0),2)&gt;
ROUND(IFERROR(VALUE(TRIM(SUBSTITUTE(BC9,CHAR(160),""))),0),2),
"Attention : Le montant retenu HT est supérieur au montant HT raisonnable. Merci de revoir la ligne de dépense, plafonner son montant, ou justifier la reventillation HT / TVA.",
ROUND(IFERROR(VALUE(TRIM(SUBSTITUTE(BG9,CHAR(160),""))),0),2)&gt;
ROUND(IFERROR(VALUE(TRIM(SUBSTITUTE(BD9,CHAR(160),""))),0),2),
"Attention : Le montant TVA retenu est supérieur au montant TVA raisonnable. Merci de revoir la ligne de dépense, plafonner son montant, ou justifier la reventillation HT / TVA.",
ROUND(IFERROR(VALUE(TRIM(SUBSTITUTE(BH9,CHAR(160),""))),0),2)&gt;
ROUND(IFERROR(VALUE(TRIM(SUBSTITUTE(MIN(P10,S10,V10),CHAR(160),""))),0),2),
"Attention : Le devis retenu n'est pas le moins cher. Une justification de la part du porteur est nécessaire.",
ROUND(IFERROR(VALUE(TRIM(SUBSTITUTE(BH9,CHAR(160),""))),0),2)=0,
"Attention : montant présenté entièrement écarté",
ROUND(IFERROR(VALUE(TRIM(SUBSTITUTE(BE9,CHAR(160),""))),0),2)=
ROUND(IFERROR(VALUE(TRIM(SUBSTITUTE(BH9,CHAR(160),""))),0),2),
"OK",
ROUND(IFERROR(VALUE(TRIM(SUBSTITUTE(BE9,CHAR(160),""))),0),2)&gt;
ROUND(IFERROR(VALUE(TRIM(SUBSTITUTE(BH9,CHAR(160),""))),0),2),
" OK : Montant instruit inférieur au montant raisonnable.",
TRUE,""
))</f>
        <v/>
      </c>
      <c r="BK9" s="624" t="str" cm="1">
        <f t="array" ref="BK9">IF(OR(BH9="",AB9="",BF9="",Z9="",BG9="",AA9=""),"",_xlfn.IFS(
ROUND(IFERROR(VALUE(TRIM(SUBSTITUTE(BH9,CHAR(160),""))),0),2)&gt;
ROUND(IFERROR(VALUE(TRIM(SUBSTITUTE(AB9,CHAR(160),""))),0),2),
"KO : Le montant retenu TTC est supérieur au montant présenté TTC. Merci de revoir la ligne de dépense ou plafonner son montant.",
ROUND(IFERROR(VALUE(TRIM(SUBSTITUTE(BF9,CHAR(160),""))),0),2)&gt;
ROUND(IFERROR(VALUE(TRIM(SUBSTITUTE(Z9,CHAR(160),""))),0),2),
"Attention : Le montant retenu HT est supérieur au montant HT présenté. Merci de revoir la ligne de dépense, plafonner son montant, ou justifier la reventillation HT / TVA.",
ROUND(IFERROR(VALUE(TRIM(SUBSTITUTE(BG9,CHAR(160),""))),0),2)&gt;
ROUND(IFERROR(VALUE(TRIM(SUBSTITUTE(AA9,CHAR(160),""))),0),2),
"Attention : Le montant TVA retenu est supérieur au montant TVA présenté. Merci de revoir la ligne de dépense, plafonner son montant, ou justifier la reventillation HT / TVA.",
ROUND(IFERROR(VALUE(TRIM(SUBSTITUTE(AB9,CHAR(160),""))),0),2)=0,
"",
ROUND(IFERROR(VALUE(TRIM(SUBSTITUTE(BH9,CHAR(160),""))),0),2)=
ROUND(IFERROR(VALUE(TRIM(SUBSTITUTE(AB9,CHAR(160),""))),0),2),
"OK",
ROUND(IFERROR(VALUE(TRIM(SUBSTITUTE(BH9,CHAR(160),""))),0),2)=0,
"Attention : Montant présenté entièrement rejeté.",
ROUND(IFERROR(VALUE(TRIM(SUBSTITUTE(BH9,CHAR(160),""))),0),2)&lt;
ROUND(IFERROR(VALUE(TRIM(SUBSTITUTE(AB9,CHAR(160),""))),0),2),
"Attention : Montant présenté partiellement rejeté.",
TRUE,""
))</f>
        <v/>
      </c>
      <c r="BL9" s="621" t="str">
        <f t="shared" si="0"/>
        <v/>
      </c>
      <c r="BM9" s="621" t="str">
        <f t="shared" si="1"/>
        <v/>
      </c>
      <c r="BN9" s="832" t="str">
        <f t="shared" si="2"/>
        <v/>
      </c>
      <c r="BO9" s="5"/>
    </row>
    <row r="10" spans="1:67" ht="16">
      <c r="A10" s="813">
        <v>2</v>
      </c>
      <c r="B10" s="83"/>
      <c r="C10" s="108"/>
      <c r="D10" s="83"/>
      <c r="E10" s="109"/>
      <c r="F10" s="110"/>
      <c r="G10" s="111"/>
      <c r="H10" s="132"/>
      <c r="I10" s="642"/>
      <c r="J10" s="643"/>
      <c r="K10" s="554"/>
      <c r="L10" s="640"/>
      <c r="M10" s="641"/>
      <c r="N10" s="660" t="str">
        <f t="shared" ref="N10:N17" si="14">IF(OR(L10="", M10=""), "", IFERROR(VALUE(TRIM(SUBSTITUTE(L10,CHAR(160),""))),0) + IFERROR(VALUE(TRIM(SUBSTITUTE(M10,CHAR(160),""))),0))</f>
        <v/>
      </c>
      <c r="O10" s="663"/>
      <c r="P10" s="554"/>
      <c r="Q10" s="641"/>
      <c r="R10" s="641"/>
      <c r="S10" s="660" t="str">
        <f t="shared" ref="S10:S73" si="15">IF(OR(Q10="", R10=""), "", IFERROR(VALUE(TRIM(SUBSTITUTE(Q10,CHAR(160),""))),0) + IFERROR(VALUE(TRIM(SUBSTITUTE(R10,CHAR(160),""))),0))</f>
        <v/>
      </c>
      <c r="T10" s="680"/>
      <c r="U10" s="554"/>
      <c r="V10" s="641"/>
      <c r="W10" s="641"/>
      <c r="X10" s="681" t="str">
        <f t="shared" ref="X10:X12" si="16">IF(OR(V10="", W10=""), "", IFERROR(VALUE(TRIM(SUBSTITUTE(V10,CHAR(160),""))),0) + IFERROR(VALUE(TRIM(SUBSTITUTE(W10,CHAR(160),""))),0))</f>
        <v/>
      </c>
      <c r="Y10" s="639"/>
      <c r="Z10" s="112" t="str" cm="1">
        <f t="array" ref="Z10">IF((_xlfn.IFS(TRIM(SUBSTITUTE(Y10,CHAR(160),""))="Devis 1",IFERROR(VALUE(TRIM(SUBSTITUTE(L10,CHAR(160),""))),0),TRIM(SUBSTITUTE(Y10,CHAR(160),""))="Devis 2",IFERROR(VALUE(TRIM(SUBSTITUTE(Q10,CHAR(160),""))),0),TRIM(SUBSTITUTE(Y10,CHAR(160),""))="Devis 3",IFERROR(VALUE(TRIM(SUBSTITUTE(V10,CHAR(160),""))),0),TRUE,0)*IFERROR(VALUE(TRIM(SUBSTITUTE(C10,CHAR(160),""))),0))=0,"",_xlfn.IFS(TRIM(SUBSTITUTE(Y10,CHAR(160),""))="Devis 1",IFERROR(VALUE(TRIM(SUBSTITUTE(L10,CHAR(160),""))),0),TRIM(SUBSTITUTE(Y10,CHAR(160),""))="Devis 2",IFERROR(VALUE(TRIM(SUBSTITUTE(Q10,CHAR(160),""))),0),TRIM(SUBSTITUTE(Y10,CHAR(160),""))="Devis 3",IFERROR(VALUE(TRIM(SUBSTITUTE(V10,CHAR(160),""))),0),TRUE,0)*IFERROR(VALUE(TRIM(SUBSTITUTE(C10,CHAR(160),""))),0))</f>
        <v/>
      </c>
      <c r="AA10" s="89" t="str" cm="1">
        <f t="array" ref="AA10">IF(ROUND((_xlfn.IFS(TRIM(SUBSTITUTE(Y10,CHAR(160),""))="Devis 1",IFERROR(VALUE(TRIM(SUBSTITUTE(M10,CHAR(160),""))),0),TRIM(SUBSTITUTE(Y10,CHAR(160),""))="Devis 2",IFERROR(VALUE(TRIM(SUBSTITUTE(R10,CHAR(160),""))),0),TRIM(SUBSTITUTE(Y10,CHAR(160),""))="Devis 3",IFERROR(VALUE(TRIM(SUBSTITUTE(W10,CHAR(160),""))),0),TRUE,0)*IFERROR(VALUE(TRIM(SUBSTITUTE(C10,CHAR(160),""))),0)),2)=0,IF(Z10&lt;&gt;"",0,""),ROUND((_xlfn.IFS(TRIM(SUBSTITUTE(Y10,CHAR(160),""))="Devis 1",IFERROR(VALUE(TRIM(SUBSTITUTE(M10,CHAR(160),""))),0),TRIM(SUBSTITUTE(Y10,CHAR(160),""))="Devis 2",IFERROR(VALUE(TRIM(SUBSTITUTE(R10,CHAR(160),""))),0),TRIM(SUBSTITUTE(Y10,CHAR(160),""))="Devis 3",IFERROR(VALUE(TRIM(SUBSTITUTE(W10,CHAR(160),""))),0),TRUE,0)*IFERROR(VALUE(TRIM(SUBSTITUTE(C10,CHAR(160),""))),0)),2))</f>
        <v/>
      </c>
      <c r="AB10" s="113" t="str">
        <f t="shared" ref="AB10:AB73" si="17">IF(OR(Z10="", AA10=""), "", IFERROR(VALUE(TRIM(SUBSTITUTE(Z10,CHAR(160),""))),0) + IFERROR(VALUE(TRIM(SUBSTITUTE(AA10,CHAR(160),""))),0))</f>
        <v/>
      </c>
      <c r="AC10" s="814"/>
      <c r="AD10" s="833" t="str">
        <f t="shared" si="3"/>
        <v/>
      </c>
      <c r="AE10" s="595" t="str">
        <f t="shared" ref="AE10:AE41" si="18">IF(C10="","",C10)</f>
        <v/>
      </c>
      <c r="AF10" s="555" t="str">
        <f t="shared" ref="AF10:AF41" si="19">IF(D10="","",D10)</f>
        <v/>
      </c>
      <c r="AG10" s="555" t="str">
        <f t="shared" ref="AG10:AG41" si="20">IF(E10="","",E10)</f>
        <v/>
      </c>
      <c r="AH10" s="555" t="str">
        <f t="shared" ref="AH10:AH41" si="21">IF(F10="","",F10)</f>
        <v/>
      </c>
      <c r="AI10" s="555" t="str">
        <f t="shared" ref="AI10:AI41" si="22">IF(G10="","",G10)</f>
        <v/>
      </c>
      <c r="AJ10" s="555" t="str">
        <f t="shared" ref="AJ10:AJ41" si="23">IF(H10="","",H10)</f>
        <v/>
      </c>
      <c r="AK10" s="569" t="str">
        <f t="shared" ref="AK10:AK41" si="24">IF(I10="","",I10)</f>
        <v/>
      </c>
      <c r="AL10" s="564" t="str">
        <f t="shared" ref="AL10:AM24" si="25">IF(H10="","",H10)</f>
        <v/>
      </c>
      <c r="AM10" s="555" t="str">
        <f t="shared" si="25"/>
        <v/>
      </c>
      <c r="AN10" s="594" t="str">
        <f t="shared" ref="AN10:AN41" si="26">IF(L10="","",L10)</f>
        <v/>
      </c>
      <c r="AO10" s="594" t="str">
        <f t="shared" ref="AO10:AO41" si="27">IF(M10="","",M10)</f>
        <v/>
      </c>
      <c r="AP10" s="660" t="str">
        <f t="shared" ref="AP10:AP73" si="28">IF(OR(AN10="", AO10=""), "", IFERROR(VALUE(TRIM(SUBSTITUTE(AN10,CHAR(160),""))),0) + IFERROR(VALUE(TRIM(SUBSTITUTE(AO10,CHAR(160),""))),0))</f>
        <v/>
      </c>
      <c r="AQ10" s="671" t="str">
        <f t="shared" ref="AQ10:AR73" si="29">IF(M10="","",M10)</f>
        <v/>
      </c>
      <c r="AR10" s="593" t="str">
        <f t="shared" ref="AR10:AR72" si="30">IF(N10="","",N10)</f>
        <v/>
      </c>
      <c r="AS10" s="594" t="str">
        <f t="shared" ref="AS10:AS41" si="31">IF(Q10="","",Q10)</f>
        <v/>
      </c>
      <c r="AT10" s="594" t="str">
        <f t="shared" ref="AT10:AT41" si="32">IF(R10="","",R10)</f>
        <v/>
      </c>
      <c r="AU10" s="660" t="str">
        <f t="shared" ref="AU10:AU73" si="33">IF(OR(AS10="",AT10=""),"",IFERROR(VALUE(TRIM(SUBSTITUTE(AS10,CHAR(160),""))),0)+IFERROR(VALUE(TRIM(SUBSTITUTE(AT10,CHAR(160),""))),0))</f>
        <v/>
      </c>
      <c r="AV10" s="693" t="str">
        <f t="shared" ref="AV10:AW24" si="34">IF(R10="","",R10)</f>
        <v/>
      </c>
      <c r="AW10" s="593" t="str">
        <f t="shared" si="34"/>
        <v/>
      </c>
      <c r="AX10" s="594" t="str">
        <f t="shared" ref="AX10:AX41" si="35">IF(V10="","",V10)</f>
        <v/>
      </c>
      <c r="AY10" s="594" t="str">
        <f t="shared" ref="AY10:AY41" si="36">IF(W10="","",W10)</f>
        <v/>
      </c>
      <c r="AZ10" s="694" t="str">
        <f>IF(OR(AX10="",AY10=""),"",IFERROR(VALUE(TRIM(SUBSTITUTE(AX10,CHAR(160),""))),0)+IFERROR(VALUE(TRIM(SUBSTITUTE(AY10,CHAR(160),""))),0))</f>
        <v/>
      </c>
      <c r="BA10" s="687" t="str">
        <f t="shared" si="13"/>
        <v/>
      </c>
      <c r="BB10" s="599"/>
      <c r="BC10" s="621" t="str">
        <f t="shared" ref="BC10:BC73" si="37">IF(AF10="","",
IF(
AND(
IFERROR(VALUE(TRIM(SUBSTITUTE(AN10,CHAR(160),""))),0)=0,
IFERROR(VALUE(TRIM(SUBSTITUTE(AS10,CHAR(160),""))),0)=0,
IFERROR(VALUE(TRIM(SUBSTITUTE(AX10,CHAR(160),""))),0)=0
),
0,
IF(
1.15*
MIN(
IF(IFERROR(VALUE(TRIM(SUBSTITUTE(AN10,CHAR(160),""))),0)=0,1E+30,IFERROR(VALUE(TRIM(SUBSTITUTE(AN10,CHAR(160),""))),0)),
IF(IFERROR(VALUE(TRIM(SUBSTITUTE(AS10,CHAR(160),""))),0)=0,1E+30,IFERROR(VALUE(TRIM(SUBSTITUTE(AS10,CHAR(160),""))),0)),
IF(IFERROR(VALUE(TRIM(SUBSTITUTE(AX10,CHAR(160),""))),0)=0,1E+30,IFERROR(VALUE(TRIM(SUBSTITUTE(AX10,CHAR(160),""))),0))
)
*IFERROR(VALUE(TRIM(SUBSTITUTE(AE10,CHAR(160),""))),0)
=0,
0,
1.15*
MIN(
IF(IFERROR(VALUE(TRIM(SUBSTITUTE(AN10,CHAR(160),""))),0)=0,1E+30,IFERROR(VALUE(TRIM(SUBSTITUTE(AN10,CHAR(160),""))),0)),
IF(IFERROR(VALUE(TRIM(SUBSTITUTE(AS10,CHAR(160),""))),0)=0,1E+30,IFERROR(VALUE(TRIM(SUBSTITUTE(AS10,CHAR(160),""))),0)),
IF(IFERROR(VALUE(TRIM(SUBSTITUTE(AX10,CHAR(160),""))),0)=0,1E+30,IFERROR(VALUE(TRIM(SUBSTITUTE(AX10,CHAR(160),""))),0))
)
*IFERROR(VALUE(TRIM(SUBSTITUTE(AE10,CHAR(160),""))),0)
)
)
)</f>
        <v/>
      </c>
      <c r="BD10" s="621" t="str">
        <f t="shared" ref="BD10:BD73" si="38">IF(AF10="","",
IF(
AND(
IFERROR(VALUE(TRIM(SUBSTITUTE(AO10,CHAR(160),""))),0)=0,
IFERROR(VALUE(TRIM(SUBSTITUTE(AT10,CHAR(160),""))),0)=0,
IFERROR(VALUE(TRIM(SUBSTITUTE(AY10,CHAR(160),""))),0)=0
),
0,
IF(
1.15*
MIN(
IF(IFERROR(VALUE(TRIM(SUBSTITUTE(AO10,CHAR(160),""))),0)=0,1E+30,IFERROR(VALUE(TRIM(SUBSTITUTE(AO10,CHAR(160),""))),0)),
IF(IFERROR(VALUE(TRIM(SUBSTITUTE(AT10,CHAR(160),""))),0)=0,1E+30,IFERROR(VALUE(TRIM(SUBSTITUTE(AT10,CHAR(160),""))),0)),
IF(IFERROR(VALUE(TRIM(SUBSTITUTE(AY10,CHAR(160),""))),0)=0,1E+30,IFERROR(VALUE(TRIM(SUBSTITUTE(AY10,CHAR(160),""))),0))
)
*IFERROR(VALUE(TRIM(SUBSTITUTE(AE10,CHAR(160),""))),0)
=0,
0,
1.15*
MIN(
IF(IFERROR(VALUE(TRIM(SUBSTITUTE(AO10,CHAR(160),""))),0)=0,1E+30,IFERROR(VALUE(TRIM(SUBSTITUTE(AO10,CHAR(160),""))),0)),
IF(IFERROR(VALUE(TRIM(SUBSTITUTE(AT10,CHAR(160),""))),0)=0,1E+30,IFERROR(VALUE(TRIM(SUBSTITUTE(AT10,CHAR(160),""))),0)),
IF(IFERROR(VALUE(TRIM(SUBSTITUTE(AY10,CHAR(160),""))),0)=0,1E+30,IFERROR(VALUE(TRIM(SUBSTITUTE(AY10,CHAR(160),""))),0))
)
*IFERROR(VALUE(TRIM(SUBSTITUTE(AE10,CHAR(160),""))),0)
)
)
)</f>
        <v/>
      </c>
      <c r="BE10" s="621" t="str">
        <f t="shared" ref="BE10:BE73" si="39">IF(BC10="","",BC10+BD10)</f>
        <v/>
      </c>
      <c r="BF10" s="622" t="str" cm="1">
        <f t="array" ref="BF10">IF($AE10="","",
_xlfn.IFS(
$BA10="Devis 1",
IF(ISBLANK(AN10),"",IFERROR(VALUE(TRIM(SUBSTITUTE(AN10,CHAR(160),""))),0)*IFERROR(VALUE(TRIM(SUBSTITUTE($AE10,CHAR(160),""))),0)),
$BA10="Devis 2",
IF(ISBLANK(AS10),"",IFERROR(VALUE(TRIM(SUBSTITUTE(AS10,CHAR(160),""))),0)*IFERROR(VALUE(TRIM(SUBSTITUTE($AE10,CHAR(160),""))),0)),
$BA10="Devis 3",
IF(ISBLANK(AX10),"",IFERROR(VALUE(TRIM(SUBSTITUTE(AX10,CHAR(160),""))),0)*IFERROR(VALUE(TRIM(SUBSTITUTE($AE10,CHAR(160),""))),0)),
TRUE,0
)
)</f>
        <v/>
      </c>
      <c r="BG10" s="622" t="str" cm="1">
        <f t="array" ref="BG10">IF($AE10="","",
_xlfn.IFS(
$BA10="Devis 1",
IF(ISBLANK(AO10),"",IFERROR(VALUE(TRIM(SUBSTITUTE(AO10,CHAR(160),""))),0)*IFERROR(VALUE(TRIM(SUBSTITUTE($AE10,CHAR(160),""))),0)),
$BA10="Devis 2",
IF(ISBLANK(AT10),"",IFERROR(VALUE(TRIM(SUBSTITUTE(AT10,CHAR(160),""))),0)*IFERROR(VALUE(TRIM(SUBSTITUTE($AE10,CHAR(160),""))),0)),
$BA10="Devis 3",
IF(ISBLANK(AY10),"",IFERROR(VALUE(TRIM(SUBSTITUTE(AY10,CHAR(160),""))),0)*IFERROR(VALUE(TRIM(SUBSTITUTE($AE10,CHAR(160),""))),0)),
TRUE,0
)
)</f>
        <v/>
      </c>
      <c r="BH10" s="621" t="str">
        <f t="shared" ref="BH10:BH73" si="40">IF(BF10="","",BF10+BG10)</f>
        <v/>
      </c>
      <c r="BI10" s="601"/>
      <c r="BJ10" s="602" t="str" cm="1">
        <f t="array" ref="BJ10">IF(OR(BH10="",BE10="",BF10="",BC10="",BG10="",BD10=""),"",_xlfn.IFS(
ROUND(IFERROR(VALUE(TRIM(SUBSTITUTE(BH10,CHAR(160),""))),0),2)&gt;
ROUND(IFERROR(VALUE(TRIM(SUBSTITUTE(BE10,CHAR(160),""))),0),2),
"KO : Le montant retenu TTC est supérieur au montant raisonnable TTC. Merci de revoir la ligne de dépense ou plafonner son montant.",
ROUND(IFERROR(VALUE(TRIM(SUBSTITUTE(BF10,CHAR(160),""))),0),2)&gt;
ROUND(IFERROR(VALUE(TRIM(SUBSTITUTE(BC10,CHAR(160),""))),0),2),
"Attention : Le montant retenu HT est supérieur au montant HT raisonnable. Merci de revoir la ligne de dépense, plafonner son montant, ou justifier la reventillation HT / TVA.",
ROUND(IFERROR(VALUE(TRIM(SUBSTITUTE(BG10,CHAR(160),""))),0),2)&gt;
ROUND(IFERROR(VALUE(TRIM(SUBSTITUTE(BD10,CHAR(160),""))),0),2),
"Attention : Le montant TVA retenu est supérieur au montant TVA raisonnable. Merci de revoir la ligne de dépense, plafonner son montant, ou justifier la reventillation HT / TVA.",
ROUND(IFERROR(VALUE(TRIM(SUBSTITUTE(BH10,CHAR(160),""))),0),2)&gt;
ROUND(IFERROR(VALUE(TRIM(SUBSTITUTE(MIN(P11,S11,V11),CHAR(160),""))),0),2),
"Attention : Le devis retenu n'est pas le moins cher. Une justification de la part du porteur est nécessaire.",
ROUND(IFERROR(VALUE(TRIM(SUBSTITUTE(BH10,CHAR(160),""))),0),2)=0,
"Attention : montant présenté entièrement écarté",
ROUND(IFERROR(VALUE(TRIM(SUBSTITUTE(BE10,CHAR(160),""))),0),2)=
ROUND(IFERROR(VALUE(TRIM(SUBSTITUTE(BH10,CHAR(160),""))),0),2),
"OK",
ROUND(IFERROR(VALUE(TRIM(SUBSTITUTE(BE10,CHAR(160),""))),0),2)&gt;
ROUND(IFERROR(VALUE(TRIM(SUBSTITUTE(BH10,CHAR(160),""))),0),2),
" OK : Montant instruit inférieur au montant raisonnable.",
TRUE,""
))</f>
        <v/>
      </c>
      <c r="BK10" s="602" t="str" cm="1">
        <f t="array" ref="BK10">IF(OR(BH10="",AB10="",BF10="",Z10="",BG10="",AA10=""),"",_xlfn.IFS(
ROUND(IFERROR(VALUE(TRIM(SUBSTITUTE(BH10,CHAR(160),""))),0),2)&gt;
ROUND(IFERROR(VALUE(TRIM(SUBSTITUTE(AB10,CHAR(160),""))),0),2),
"KO : Le montant retenu TTC est supérieur au montant présenté TTC. Merci de revoir la ligne de dépense ou plafonner son montant.",
ROUND(IFERROR(VALUE(TRIM(SUBSTITUTE(BF10,CHAR(160),""))),0),2)&gt;
ROUND(IFERROR(VALUE(TRIM(SUBSTITUTE(Z10,CHAR(160),""))),0),2),
"Attention : Le montant retenu HT est supérieur au montant HT présenté. Merci de revoir la ligne de dépense, plafonner son montant, ou justifier la reventillation HT / TVA.",
ROUND(IFERROR(VALUE(TRIM(SUBSTITUTE(BG10,CHAR(160),""))),0),2)&gt;
ROUND(IFERROR(VALUE(TRIM(SUBSTITUTE(AA10,CHAR(160),""))),0),2),
"Attention : Le montant TVA retenu est supérieur au montant TVA présenté. Merci de revoir la ligne de dépense, plafonner son montant, ou justifier la reventillation HT / TVA.",
ROUND(IFERROR(VALUE(TRIM(SUBSTITUTE(AB10,CHAR(160),""))),0),2)=0,
"",
ROUND(IFERROR(VALUE(TRIM(SUBSTITUTE(BH10,CHAR(160),""))),0),2)=
ROUND(IFERROR(VALUE(TRIM(SUBSTITUTE(AB10,CHAR(160),""))),0),2),
"OK",
ROUND(IFERROR(VALUE(TRIM(SUBSTITUTE(BH10,CHAR(160),""))),0),2)=0,
"Attention : Montant présenté entièrement rejeté.",
ROUND(IFERROR(VALUE(TRIM(SUBSTITUTE(BH10,CHAR(160),""))),0),2)&lt;
ROUND(IFERROR(VALUE(TRIM(SUBSTITUTE(AB10,CHAR(160),""))),0),2),
"Attention : Montant présenté partiellement rejeté.",
TRUE,""
))</f>
        <v/>
      </c>
      <c r="BL10" s="600" t="str">
        <f t="shared" si="0"/>
        <v/>
      </c>
      <c r="BM10" s="600" t="str">
        <f t="shared" si="1"/>
        <v/>
      </c>
      <c r="BN10" s="834" t="str">
        <f t="shared" si="2"/>
        <v/>
      </c>
      <c r="BO10" s="5"/>
    </row>
    <row r="11" spans="1:67" ht="16">
      <c r="A11" s="813">
        <v>3</v>
      </c>
      <c r="B11" s="83"/>
      <c r="C11" s="108"/>
      <c r="D11" s="83"/>
      <c r="E11" s="109"/>
      <c r="F11" s="110"/>
      <c r="G11" s="111"/>
      <c r="H11" s="132"/>
      <c r="I11" s="642"/>
      <c r="J11" s="643"/>
      <c r="K11" s="554"/>
      <c r="L11" s="640"/>
      <c r="M11" s="641"/>
      <c r="N11" s="660" t="str">
        <f t="shared" si="14"/>
        <v/>
      </c>
      <c r="O11" s="663"/>
      <c r="P11" s="554"/>
      <c r="Q11" s="641"/>
      <c r="R11" s="641"/>
      <c r="S11" s="660" t="str">
        <f t="shared" si="15"/>
        <v/>
      </c>
      <c r="T11" s="680"/>
      <c r="U11" s="554"/>
      <c r="V11" s="641"/>
      <c r="W11" s="641"/>
      <c r="X11" s="681" t="str">
        <f t="shared" si="16"/>
        <v/>
      </c>
      <c r="Y11" s="639"/>
      <c r="Z11" s="112" t="str" cm="1">
        <f t="array" ref="Z11">IF((_xlfn.IFS(TRIM(SUBSTITUTE(Y11,CHAR(160),""))="Devis 1",IFERROR(VALUE(TRIM(SUBSTITUTE(L11,CHAR(160),""))),0),TRIM(SUBSTITUTE(Y11,CHAR(160),""))="Devis 2",IFERROR(VALUE(TRIM(SUBSTITUTE(Q11,CHAR(160),""))),0),TRIM(SUBSTITUTE(Y11,CHAR(160),""))="Devis 3",IFERROR(VALUE(TRIM(SUBSTITUTE(V11,CHAR(160),""))),0),TRUE,0)*IFERROR(VALUE(TRIM(SUBSTITUTE(C11,CHAR(160),""))),0))=0,"",_xlfn.IFS(TRIM(SUBSTITUTE(Y11,CHAR(160),""))="Devis 1",IFERROR(VALUE(TRIM(SUBSTITUTE(L11,CHAR(160),""))),0),TRIM(SUBSTITUTE(Y11,CHAR(160),""))="Devis 2",IFERROR(VALUE(TRIM(SUBSTITUTE(Q11,CHAR(160),""))),0),TRIM(SUBSTITUTE(Y11,CHAR(160),""))="Devis 3",IFERROR(VALUE(TRIM(SUBSTITUTE(V11,CHAR(160),""))),0),TRUE,0)*IFERROR(VALUE(TRIM(SUBSTITUTE(C11,CHAR(160),""))),0))</f>
        <v/>
      </c>
      <c r="AA11" s="89" t="str" cm="1">
        <f t="array" ref="AA11">IF(ROUND((_xlfn.IFS(TRIM(SUBSTITUTE(Y11,CHAR(160),""))="Devis 1",IFERROR(VALUE(TRIM(SUBSTITUTE(M11,CHAR(160),""))),0),TRIM(SUBSTITUTE(Y11,CHAR(160),""))="Devis 2",IFERROR(VALUE(TRIM(SUBSTITUTE(R11,CHAR(160),""))),0),TRIM(SUBSTITUTE(Y11,CHAR(160),""))="Devis 3",IFERROR(VALUE(TRIM(SUBSTITUTE(W11,CHAR(160),""))),0),TRUE,0)*IFERROR(VALUE(TRIM(SUBSTITUTE(C11,CHAR(160),""))),0)),2)=0,IF(Z11&lt;&gt;"",0,""),ROUND((_xlfn.IFS(TRIM(SUBSTITUTE(Y11,CHAR(160),""))="Devis 1",IFERROR(VALUE(TRIM(SUBSTITUTE(M11,CHAR(160),""))),0),TRIM(SUBSTITUTE(Y11,CHAR(160),""))="Devis 2",IFERROR(VALUE(TRIM(SUBSTITUTE(R11,CHAR(160),""))),0),TRIM(SUBSTITUTE(Y11,CHAR(160),""))="Devis 3",IFERROR(VALUE(TRIM(SUBSTITUTE(W11,CHAR(160),""))),0),TRUE,0)*IFERROR(VALUE(TRIM(SUBSTITUTE(C11,CHAR(160),""))),0)),2))</f>
        <v/>
      </c>
      <c r="AB11" s="113" t="str">
        <f t="shared" si="17"/>
        <v/>
      </c>
      <c r="AC11" s="814"/>
      <c r="AD11" s="833" t="str">
        <f t="shared" si="3"/>
        <v/>
      </c>
      <c r="AE11" s="595" t="str">
        <f t="shared" si="18"/>
        <v/>
      </c>
      <c r="AF11" s="555" t="str">
        <f t="shared" si="19"/>
        <v/>
      </c>
      <c r="AG11" s="555" t="str">
        <f t="shared" si="20"/>
        <v/>
      </c>
      <c r="AH11" s="555" t="str">
        <f t="shared" si="21"/>
        <v/>
      </c>
      <c r="AI11" s="555" t="str">
        <f t="shared" si="22"/>
        <v/>
      </c>
      <c r="AJ11" s="555" t="str">
        <f t="shared" si="23"/>
        <v/>
      </c>
      <c r="AK11" s="569" t="str">
        <f t="shared" si="24"/>
        <v/>
      </c>
      <c r="AL11" s="564" t="str">
        <f t="shared" si="25"/>
        <v/>
      </c>
      <c r="AM11" s="555" t="str">
        <f t="shared" si="25"/>
        <v/>
      </c>
      <c r="AN11" s="594" t="str">
        <f t="shared" si="26"/>
        <v/>
      </c>
      <c r="AO11" s="594" t="str">
        <f t="shared" si="27"/>
        <v/>
      </c>
      <c r="AP11" s="660" t="str">
        <f t="shared" si="28"/>
        <v/>
      </c>
      <c r="AQ11" s="671" t="str">
        <f t="shared" si="29"/>
        <v/>
      </c>
      <c r="AR11" s="593" t="str">
        <f t="shared" si="30"/>
        <v/>
      </c>
      <c r="AS11" s="594" t="str">
        <f t="shared" si="31"/>
        <v/>
      </c>
      <c r="AT11" s="594" t="str">
        <f t="shared" si="32"/>
        <v/>
      </c>
      <c r="AU11" s="660" t="str">
        <f t="shared" si="33"/>
        <v/>
      </c>
      <c r="AV11" s="693" t="str">
        <f t="shared" si="34"/>
        <v/>
      </c>
      <c r="AW11" s="593" t="str">
        <f t="shared" si="34"/>
        <v/>
      </c>
      <c r="AX11" s="594" t="str">
        <f t="shared" si="35"/>
        <v/>
      </c>
      <c r="AY11" s="594" t="str">
        <f t="shared" si="36"/>
        <v/>
      </c>
      <c r="AZ11" s="694" t="str">
        <f t="shared" ref="AZ11:AZ73" si="41">IF(OR(AX11="",AY11=""),"",IFERROR(VALUE(TRIM(SUBSTITUTE(AX11,CHAR(160),""))),0)+IFERROR(VALUE(TRIM(SUBSTITUTE(AY11,CHAR(160),""))),0))</f>
        <v/>
      </c>
      <c r="BA11" s="687" t="str">
        <f t="shared" si="13"/>
        <v/>
      </c>
      <c r="BB11" s="599"/>
      <c r="BC11" s="621" t="str">
        <f t="shared" si="37"/>
        <v/>
      </c>
      <c r="BD11" s="621" t="str">
        <f t="shared" si="38"/>
        <v/>
      </c>
      <c r="BE11" s="621" t="str">
        <f t="shared" si="39"/>
        <v/>
      </c>
      <c r="BF11" s="622" t="str" cm="1">
        <f t="array" ref="BF11">IF($AE11="","",
_xlfn.IFS(
$BA11="Devis 1",
IF(ISBLANK(AN11),"",IFERROR(VALUE(TRIM(SUBSTITUTE(AN11,CHAR(160),""))),0)*IFERROR(VALUE(TRIM(SUBSTITUTE($AE11,CHAR(160),""))),0)),
$BA11="Devis 2",
IF(ISBLANK(AS11),"",IFERROR(VALUE(TRIM(SUBSTITUTE(AS11,CHAR(160),""))),0)*IFERROR(VALUE(TRIM(SUBSTITUTE($AE11,CHAR(160),""))),0)),
$BA11="Devis 3",
IF(ISBLANK(AX11),"",IFERROR(VALUE(TRIM(SUBSTITUTE(AX11,CHAR(160),""))),0)*IFERROR(VALUE(TRIM(SUBSTITUTE($AE11,CHAR(160),""))),0)),
TRUE,0
)
)</f>
        <v/>
      </c>
      <c r="BG11" s="622" t="str" cm="1">
        <f t="array" ref="BG11">IF($AE11="","",
_xlfn.IFS(
$BA11="Devis 1",
IF(ISBLANK(AO11),"",IFERROR(VALUE(TRIM(SUBSTITUTE(AO11,CHAR(160),""))),0)*IFERROR(VALUE(TRIM(SUBSTITUTE($AE11,CHAR(160),""))),0)),
$BA11="Devis 2",
IF(ISBLANK(AT11),"",IFERROR(VALUE(TRIM(SUBSTITUTE(AT11,CHAR(160),""))),0)*IFERROR(VALUE(TRIM(SUBSTITUTE($AE11,CHAR(160),""))),0)),
$BA11="Devis 3",
IF(ISBLANK(AY11),"",IFERROR(VALUE(TRIM(SUBSTITUTE(AY11,CHAR(160),""))),0)*IFERROR(VALUE(TRIM(SUBSTITUTE($AE11,CHAR(160),""))),0)),
TRUE,0
)
)</f>
        <v/>
      </c>
      <c r="BH11" s="621" t="str">
        <f t="shared" si="40"/>
        <v/>
      </c>
      <c r="BI11" s="601"/>
      <c r="BJ11" s="602" t="str" cm="1">
        <f t="array" ref="BJ11">IF(OR(BH11="",BE11="",BF11="",BC11="",BG11="",BD11=""),"",_xlfn.IFS(
ROUND(IFERROR(VALUE(TRIM(SUBSTITUTE(BH11,CHAR(160),""))),0),2)&gt;
ROUND(IFERROR(VALUE(TRIM(SUBSTITUTE(BE11,CHAR(160),""))),0),2),
"KO : Le montant retenu TTC est supérieur au montant raisonnable TTC. Merci de revoir la ligne de dépense ou plafonner son montant.",
ROUND(IFERROR(VALUE(TRIM(SUBSTITUTE(BF11,CHAR(160),""))),0),2)&gt;
ROUND(IFERROR(VALUE(TRIM(SUBSTITUTE(BC11,CHAR(160),""))),0),2),
"Attention : Le montant retenu HT est supérieur au montant HT raisonnable. Merci de revoir la ligne de dépense, plafonner son montant, ou justifier la reventillation HT / TVA.",
ROUND(IFERROR(VALUE(TRIM(SUBSTITUTE(BG11,CHAR(160),""))),0),2)&gt;
ROUND(IFERROR(VALUE(TRIM(SUBSTITUTE(BD11,CHAR(160),""))),0),2),
"Attention : Le montant TVA retenu est supérieur au montant TVA raisonnable. Merci de revoir la ligne de dépense, plafonner son montant, ou justifier la reventillation HT / TVA.",
ROUND(IFERROR(VALUE(TRIM(SUBSTITUTE(BH11,CHAR(160),""))),0),2)&gt;
ROUND(IFERROR(VALUE(TRIM(SUBSTITUTE(MIN(P12,S12,V12),CHAR(160),""))),0),2),
"Attention : Le devis retenu n'est pas le moins cher. Une justification de la part du porteur est nécessaire.",
ROUND(IFERROR(VALUE(TRIM(SUBSTITUTE(BH11,CHAR(160),""))),0),2)=0,
"Attention : montant présenté entièrement écarté",
ROUND(IFERROR(VALUE(TRIM(SUBSTITUTE(BE11,CHAR(160),""))),0),2)=
ROUND(IFERROR(VALUE(TRIM(SUBSTITUTE(BH11,CHAR(160),""))),0),2),
"OK",
ROUND(IFERROR(VALUE(TRIM(SUBSTITUTE(BE11,CHAR(160),""))),0),2)&gt;
ROUND(IFERROR(VALUE(TRIM(SUBSTITUTE(BH11,CHAR(160),""))),0),2),
" OK : Montant instruit inférieur au montant raisonnable.",
TRUE,""
))</f>
        <v/>
      </c>
      <c r="BK11" s="602" t="str" cm="1">
        <f t="array" ref="BK11">IF(OR(BH11="",AB11="",BF11="",Z11="",BG11="",AA11=""),"",_xlfn.IFS(
ROUND(IFERROR(VALUE(TRIM(SUBSTITUTE(BH11,CHAR(160),""))),0),2)&gt;
ROUND(IFERROR(VALUE(TRIM(SUBSTITUTE(AB11,CHAR(160),""))),0),2),
"KO : Le montant retenu TTC est supérieur au montant présenté TTC. Merci de revoir la ligne de dépense ou plafonner son montant.",
ROUND(IFERROR(VALUE(TRIM(SUBSTITUTE(BF11,CHAR(160),""))),0),2)&gt;
ROUND(IFERROR(VALUE(TRIM(SUBSTITUTE(Z11,CHAR(160),""))),0),2),
"Attention : Le montant retenu HT est supérieur au montant HT présenté. Merci de revoir la ligne de dépense, plafonner son montant, ou justifier la reventillation HT / TVA.",
ROUND(IFERROR(VALUE(TRIM(SUBSTITUTE(BG11,CHAR(160),""))),0),2)&gt;
ROUND(IFERROR(VALUE(TRIM(SUBSTITUTE(AA11,CHAR(160),""))),0),2),
"Attention : Le montant TVA retenu est supérieur au montant TVA présenté. Merci de revoir la ligne de dépense, plafonner son montant, ou justifier la reventillation HT / TVA.",
ROUND(IFERROR(VALUE(TRIM(SUBSTITUTE(AB11,CHAR(160),""))),0),2)=0,
"",
ROUND(IFERROR(VALUE(TRIM(SUBSTITUTE(BH11,CHAR(160),""))),0),2)=
ROUND(IFERROR(VALUE(TRIM(SUBSTITUTE(AB11,CHAR(160),""))),0),2),
"OK",
ROUND(IFERROR(VALUE(TRIM(SUBSTITUTE(BH11,CHAR(160),""))),0),2)=0,
"Attention : Montant présenté entièrement rejeté.",
ROUND(IFERROR(VALUE(TRIM(SUBSTITUTE(BH11,CHAR(160),""))),0),2)&lt;
ROUND(IFERROR(VALUE(TRIM(SUBSTITUTE(AB11,CHAR(160),""))),0),2),
"Attention : Montant présenté partiellement rejeté.",
TRUE,""
))</f>
        <v/>
      </c>
      <c r="BL11" s="600" t="str">
        <f t="shared" si="0"/>
        <v/>
      </c>
      <c r="BM11" s="600" t="str">
        <f t="shared" si="1"/>
        <v/>
      </c>
      <c r="BN11" s="834" t="str">
        <f t="shared" si="2"/>
        <v/>
      </c>
      <c r="BO11" s="5"/>
    </row>
    <row r="12" spans="1:67" ht="16">
      <c r="A12" s="813">
        <v>4</v>
      </c>
      <c r="B12" s="83"/>
      <c r="C12" s="108"/>
      <c r="D12" s="83"/>
      <c r="E12" s="109"/>
      <c r="F12" s="110"/>
      <c r="G12" s="111"/>
      <c r="H12" s="132"/>
      <c r="I12" s="642"/>
      <c r="J12" s="643"/>
      <c r="K12" s="554"/>
      <c r="L12" s="640"/>
      <c r="M12" s="641"/>
      <c r="N12" s="660" t="str">
        <f t="shared" si="14"/>
        <v/>
      </c>
      <c r="O12" s="663"/>
      <c r="P12" s="554"/>
      <c r="Q12" s="641"/>
      <c r="R12" s="641"/>
      <c r="S12" s="660" t="str">
        <f t="shared" si="15"/>
        <v/>
      </c>
      <c r="T12" s="680"/>
      <c r="U12" s="554"/>
      <c r="V12" s="641"/>
      <c r="W12" s="641"/>
      <c r="X12" s="681" t="str">
        <f t="shared" si="16"/>
        <v/>
      </c>
      <c r="Y12" s="639"/>
      <c r="Z12" s="112" t="str" cm="1">
        <f t="array" ref="Z12">IF((_xlfn.IFS(TRIM(SUBSTITUTE(Y12,CHAR(160),""))="Devis 1",IFERROR(VALUE(TRIM(SUBSTITUTE(L12,CHAR(160),""))),0),TRIM(SUBSTITUTE(Y12,CHAR(160),""))="Devis 2",IFERROR(VALUE(TRIM(SUBSTITUTE(Q12,CHAR(160),""))),0),TRIM(SUBSTITUTE(Y12,CHAR(160),""))="Devis 3",IFERROR(VALUE(TRIM(SUBSTITUTE(V12,CHAR(160),""))),0),TRUE,0)*IFERROR(VALUE(TRIM(SUBSTITUTE(C12,CHAR(160),""))),0))=0,"",_xlfn.IFS(TRIM(SUBSTITUTE(Y12,CHAR(160),""))="Devis 1",IFERROR(VALUE(TRIM(SUBSTITUTE(L12,CHAR(160),""))),0),TRIM(SUBSTITUTE(Y12,CHAR(160),""))="Devis 2",IFERROR(VALUE(TRIM(SUBSTITUTE(Q12,CHAR(160),""))),0),TRIM(SUBSTITUTE(Y12,CHAR(160),""))="Devis 3",IFERROR(VALUE(TRIM(SUBSTITUTE(V12,CHAR(160),""))),0),TRUE,0)*IFERROR(VALUE(TRIM(SUBSTITUTE(C12,CHAR(160),""))),0))</f>
        <v/>
      </c>
      <c r="AA12" s="89" t="str" cm="1">
        <f t="array" ref="AA12">IF(ROUND((_xlfn.IFS(TRIM(SUBSTITUTE(Y12,CHAR(160),""))="Devis 1",IFERROR(VALUE(TRIM(SUBSTITUTE(M12,CHAR(160),""))),0),TRIM(SUBSTITUTE(Y12,CHAR(160),""))="Devis 2",IFERROR(VALUE(TRIM(SUBSTITUTE(R12,CHAR(160),""))),0),TRIM(SUBSTITUTE(Y12,CHAR(160),""))="Devis 3",IFERROR(VALUE(TRIM(SUBSTITUTE(W12,CHAR(160),""))),0),TRUE,0)*IFERROR(VALUE(TRIM(SUBSTITUTE(C12,CHAR(160),""))),0)),2)=0,IF(Z12&lt;&gt;"",0,""),ROUND((_xlfn.IFS(TRIM(SUBSTITUTE(Y12,CHAR(160),""))="Devis 1",IFERROR(VALUE(TRIM(SUBSTITUTE(M12,CHAR(160),""))),0),TRIM(SUBSTITUTE(Y12,CHAR(160),""))="Devis 2",IFERROR(VALUE(TRIM(SUBSTITUTE(R12,CHAR(160),""))),0),TRIM(SUBSTITUTE(Y12,CHAR(160),""))="Devis 3",IFERROR(VALUE(TRIM(SUBSTITUTE(W12,CHAR(160),""))),0),TRUE,0)*IFERROR(VALUE(TRIM(SUBSTITUTE(C12,CHAR(160),""))),0)),2))</f>
        <v/>
      </c>
      <c r="AB12" s="113" t="str">
        <f t="shared" si="17"/>
        <v/>
      </c>
      <c r="AC12" s="814"/>
      <c r="AD12" s="833" t="str">
        <f t="shared" si="3"/>
        <v/>
      </c>
      <c r="AE12" s="595" t="str">
        <f t="shared" si="18"/>
        <v/>
      </c>
      <c r="AF12" s="555" t="str">
        <f t="shared" si="19"/>
        <v/>
      </c>
      <c r="AG12" s="555" t="str">
        <f t="shared" si="20"/>
        <v/>
      </c>
      <c r="AH12" s="555" t="str">
        <f t="shared" si="21"/>
        <v/>
      </c>
      <c r="AI12" s="555" t="str">
        <f t="shared" si="22"/>
        <v/>
      </c>
      <c r="AJ12" s="555" t="str">
        <f t="shared" si="23"/>
        <v/>
      </c>
      <c r="AK12" s="569" t="str">
        <f t="shared" si="24"/>
        <v/>
      </c>
      <c r="AL12" s="564" t="str">
        <f t="shared" si="25"/>
        <v/>
      </c>
      <c r="AM12" s="555" t="str">
        <f t="shared" si="25"/>
        <v/>
      </c>
      <c r="AN12" s="594" t="str">
        <f t="shared" si="26"/>
        <v/>
      </c>
      <c r="AO12" s="594" t="str">
        <f t="shared" si="27"/>
        <v/>
      </c>
      <c r="AP12" s="660" t="str">
        <f t="shared" si="28"/>
        <v/>
      </c>
      <c r="AQ12" s="671" t="str">
        <f t="shared" si="29"/>
        <v/>
      </c>
      <c r="AR12" s="593" t="str">
        <f t="shared" si="30"/>
        <v/>
      </c>
      <c r="AS12" s="594" t="str">
        <f t="shared" si="31"/>
        <v/>
      </c>
      <c r="AT12" s="594" t="str">
        <f t="shared" si="32"/>
        <v/>
      </c>
      <c r="AU12" s="660" t="str">
        <f t="shared" si="33"/>
        <v/>
      </c>
      <c r="AV12" s="693" t="str">
        <f t="shared" si="34"/>
        <v/>
      </c>
      <c r="AW12" s="593" t="str">
        <f t="shared" si="34"/>
        <v/>
      </c>
      <c r="AX12" s="594" t="str">
        <f t="shared" si="35"/>
        <v/>
      </c>
      <c r="AY12" s="594" t="str">
        <f t="shared" si="36"/>
        <v/>
      </c>
      <c r="AZ12" s="694" t="str">
        <f t="shared" si="41"/>
        <v/>
      </c>
      <c r="BA12" s="687" t="str">
        <f t="shared" si="13"/>
        <v/>
      </c>
      <c r="BB12" s="599"/>
      <c r="BC12" s="621" t="str">
        <f t="shared" si="37"/>
        <v/>
      </c>
      <c r="BD12" s="621" t="str">
        <f t="shared" si="38"/>
        <v/>
      </c>
      <c r="BE12" s="621" t="str">
        <f t="shared" si="39"/>
        <v/>
      </c>
      <c r="BF12" s="622" t="str" cm="1">
        <f t="array" ref="BF12">IF($AE12="","",
_xlfn.IFS(
$BA12="Devis 1",
IF(ISBLANK(AN12),"",IFERROR(VALUE(TRIM(SUBSTITUTE(AN12,CHAR(160),""))),0)*IFERROR(VALUE(TRIM(SUBSTITUTE($AE12,CHAR(160),""))),0)),
$BA12="Devis 2",
IF(ISBLANK(AS12),"",IFERROR(VALUE(TRIM(SUBSTITUTE(AS12,CHAR(160),""))),0)*IFERROR(VALUE(TRIM(SUBSTITUTE($AE12,CHAR(160),""))),0)),
$BA12="Devis 3",
IF(ISBLANK(AX12),"",IFERROR(VALUE(TRIM(SUBSTITUTE(AX12,CHAR(160),""))),0)*IFERROR(VALUE(TRIM(SUBSTITUTE($AE12,CHAR(160),""))),0)),
TRUE,0
)
)</f>
        <v/>
      </c>
      <c r="BG12" s="622" t="str" cm="1">
        <f t="array" ref="BG12">IF($AE12="","",
_xlfn.IFS(
$BA12="Devis 1",
IF(ISBLANK(AO12),"",IFERROR(VALUE(TRIM(SUBSTITUTE(AO12,CHAR(160),""))),0)*IFERROR(VALUE(TRIM(SUBSTITUTE($AE12,CHAR(160),""))),0)),
$BA12="Devis 2",
IF(ISBLANK(AT12),"",IFERROR(VALUE(TRIM(SUBSTITUTE(AT12,CHAR(160),""))),0)*IFERROR(VALUE(TRIM(SUBSTITUTE($AE12,CHAR(160),""))),0)),
$BA12="Devis 3",
IF(ISBLANK(AY12),"",IFERROR(VALUE(TRIM(SUBSTITUTE(AY12,CHAR(160),""))),0)*IFERROR(VALUE(TRIM(SUBSTITUTE($AE12,CHAR(160),""))),0)),
TRUE,0
)
)</f>
        <v/>
      </c>
      <c r="BH12" s="621" t="str">
        <f t="shared" si="40"/>
        <v/>
      </c>
      <c r="BI12" s="601"/>
      <c r="BJ12" s="602" t="str" cm="1">
        <f t="array" ref="BJ12">IF(OR(BH12="",BE12="",BF12="",BC12="",BG12="",BD12=""),"",_xlfn.IFS(
ROUND(IFERROR(VALUE(TRIM(SUBSTITUTE(BH12,CHAR(160),""))),0),2)&gt;
ROUND(IFERROR(VALUE(TRIM(SUBSTITUTE(BE12,CHAR(160),""))),0),2),
"KO : Le montant retenu TTC est supérieur au montant raisonnable TTC. Merci de revoir la ligne de dépense ou plafonner son montant.",
ROUND(IFERROR(VALUE(TRIM(SUBSTITUTE(BF12,CHAR(160),""))),0),2)&gt;
ROUND(IFERROR(VALUE(TRIM(SUBSTITUTE(BC12,CHAR(160),""))),0),2),
"Attention : Le montant retenu HT est supérieur au montant HT raisonnable. Merci de revoir la ligne de dépense, plafonner son montant, ou justifier la reventillation HT / TVA.",
ROUND(IFERROR(VALUE(TRIM(SUBSTITUTE(BG12,CHAR(160),""))),0),2)&gt;
ROUND(IFERROR(VALUE(TRIM(SUBSTITUTE(BD12,CHAR(160),""))),0),2),
"Attention : Le montant TVA retenu est supérieur au montant TVA raisonnable. Merci de revoir la ligne de dépense, plafonner son montant, ou justifier la reventillation HT / TVA.",
ROUND(IFERROR(VALUE(TRIM(SUBSTITUTE(BH12,CHAR(160),""))),0),2)&gt;
ROUND(IFERROR(VALUE(TRIM(SUBSTITUTE(MIN(P13,S13,V13),CHAR(160),""))),0),2),
"Attention : Le devis retenu n'est pas le moins cher. Une justification de la part du porteur est nécessaire.",
ROUND(IFERROR(VALUE(TRIM(SUBSTITUTE(BH12,CHAR(160),""))),0),2)=0,
"Attention : montant présenté entièrement écarté",
ROUND(IFERROR(VALUE(TRIM(SUBSTITUTE(BE12,CHAR(160),""))),0),2)=
ROUND(IFERROR(VALUE(TRIM(SUBSTITUTE(BH12,CHAR(160),""))),0),2),
"OK",
ROUND(IFERROR(VALUE(TRIM(SUBSTITUTE(BE12,CHAR(160),""))),0),2)&gt;
ROUND(IFERROR(VALUE(TRIM(SUBSTITUTE(BH12,CHAR(160),""))),0),2),
" OK : Montant instruit inférieur au montant raisonnable.",
TRUE,""
))</f>
        <v/>
      </c>
      <c r="BK12" s="602" t="str" cm="1">
        <f t="array" ref="BK12">IF(OR(BH12="",AB12="",BF12="",Z12="",BG12="",AA12=""),"",_xlfn.IFS(
ROUND(IFERROR(VALUE(TRIM(SUBSTITUTE(BH12,CHAR(160),""))),0),2)&gt;
ROUND(IFERROR(VALUE(TRIM(SUBSTITUTE(AB12,CHAR(160),""))),0),2),
"KO : Le montant retenu TTC est supérieur au montant présenté TTC. Merci de revoir la ligne de dépense ou plafonner son montant.",
ROUND(IFERROR(VALUE(TRIM(SUBSTITUTE(BF12,CHAR(160),""))),0),2)&gt;
ROUND(IFERROR(VALUE(TRIM(SUBSTITUTE(Z12,CHAR(160),""))),0),2),
"Attention : Le montant retenu HT est supérieur au montant HT présenté. Merci de revoir la ligne de dépense, plafonner son montant, ou justifier la reventillation HT / TVA.",
ROUND(IFERROR(VALUE(TRIM(SUBSTITUTE(BG12,CHAR(160),""))),0),2)&gt;
ROUND(IFERROR(VALUE(TRIM(SUBSTITUTE(AA12,CHAR(160),""))),0),2),
"Attention : Le montant TVA retenu est supérieur au montant TVA présenté. Merci de revoir la ligne de dépense, plafonner son montant, ou justifier la reventillation HT / TVA.",
ROUND(IFERROR(VALUE(TRIM(SUBSTITUTE(AB12,CHAR(160),""))),0),2)=0,
"",
ROUND(IFERROR(VALUE(TRIM(SUBSTITUTE(BH12,CHAR(160),""))),0),2)=
ROUND(IFERROR(VALUE(TRIM(SUBSTITUTE(AB12,CHAR(160),""))),0),2),
"OK",
ROUND(IFERROR(VALUE(TRIM(SUBSTITUTE(BH12,CHAR(160),""))),0),2)=0,
"Attention : Montant présenté entièrement rejeté.",
ROUND(IFERROR(VALUE(TRIM(SUBSTITUTE(BH12,CHAR(160),""))),0),2)&lt;
ROUND(IFERROR(VALUE(TRIM(SUBSTITUTE(AB12,CHAR(160),""))),0),2),
"Attention : Montant présenté partiellement rejeté.",
TRUE,""
))</f>
        <v/>
      </c>
      <c r="BL12" s="600" t="str">
        <f t="shared" si="0"/>
        <v/>
      </c>
      <c r="BM12" s="600" t="str">
        <f t="shared" si="1"/>
        <v/>
      </c>
      <c r="BN12" s="834" t="str">
        <f t="shared" si="2"/>
        <v/>
      </c>
      <c r="BO12" s="5"/>
    </row>
    <row r="13" spans="1:67" ht="16">
      <c r="A13" s="813">
        <v>5</v>
      </c>
      <c r="B13" s="83"/>
      <c r="C13" s="108"/>
      <c r="D13" s="83"/>
      <c r="E13" s="109"/>
      <c r="F13" s="110"/>
      <c r="G13" s="111"/>
      <c r="H13" s="132"/>
      <c r="I13" s="642"/>
      <c r="J13" s="643"/>
      <c r="K13" s="554"/>
      <c r="L13" s="640"/>
      <c r="M13" s="641"/>
      <c r="N13" s="660" t="str">
        <f t="shared" si="14"/>
        <v/>
      </c>
      <c r="O13" s="663"/>
      <c r="P13" s="554"/>
      <c r="Q13" s="641"/>
      <c r="R13" s="641"/>
      <c r="S13" s="660" t="str">
        <f t="shared" si="15"/>
        <v/>
      </c>
      <c r="T13" s="680"/>
      <c r="U13" s="554"/>
      <c r="V13" s="641"/>
      <c r="W13" s="641"/>
      <c r="X13" s="681" t="str">
        <f>IF(OR(V13="", W13=""), "", IFERROR(VALUE(TRIM(SUBSTITUTE(V13,CHAR(160),""))),0) + IFERROR(VALUE(TRIM(SUBSTITUTE(W13,CHAR(160),""))),0))</f>
        <v/>
      </c>
      <c r="Y13" s="639"/>
      <c r="Z13" s="112" t="str" cm="1">
        <f t="array" ref="Z13">IF((_xlfn.IFS(TRIM(SUBSTITUTE(Y13,CHAR(160),""))="Devis 1",IFERROR(VALUE(TRIM(SUBSTITUTE(L13,CHAR(160),""))),0),TRIM(SUBSTITUTE(Y13,CHAR(160),""))="Devis 2",IFERROR(VALUE(TRIM(SUBSTITUTE(Q13,CHAR(160),""))),0),TRIM(SUBSTITUTE(Y13,CHAR(160),""))="Devis 3",IFERROR(VALUE(TRIM(SUBSTITUTE(V13,CHAR(160),""))),0),TRUE,0)*IFERROR(VALUE(TRIM(SUBSTITUTE(C13,CHAR(160),""))),0))=0,"",_xlfn.IFS(TRIM(SUBSTITUTE(Y13,CHAR(160),""))="Devis 1",IFERROR(VALUE(TRIM(SUBSTITUTE(L13,CHAR(160),""))),0),TRIM(SUBSTITUTE(Y13,CHAR(160),""))="Devis 2",IFERROR(VALUE(TRIM(SUBSTITUTE(Q13,CHAR(160),""))),0),TRIM(SUBSTITUTE(Y13,CHAR(160),""))="Devis 3",IFERROR(VALUE(TRIM(SUBSTITUTE(V13,CHAR(160),""))),0),TRUE,0)*IFERROR(VALUE(TRIM(SUBSTITUTE(C13,CHAR(160),""))),0))</f>
        <v/>
      </c>
      <c r="AA13" s="89" t="str" cm="1">
        <f t="array" ref="AA13">IF(ROUND((_xlfn.IFS(TRIM(SUBSTITUTE(Y13,CHAR(160),""))="Devis 1",IFERROR(VALUE(TRIM(SUBSTITUTE(M13,CHAR(160),""))),0),TRIM(SUBSTITUTE(Y13,CHAR(160),""))="Devis 2",IFERROR(VALUE(TRIM(SUBSTITUTE(R13,CHAR(160),""))),0),TRIM(SUBSTITUTE(Y13,CHAR(160),""))="Devis 3",IFERROR(VALUE(TRIM(SUBSTITUTE(W13,CHAR(160),""))),0),TRUE,0)*IFERROR(VALUE(TRIM(SUBSTITUTE(C13,CHAR(160),""))),0)),2)=0,IF(Z13&lt;&gt;"",0,""),ROUND((_xlfn.IFS(TRIM(SUBSTITUTE(Y13,CHAR(160),""))="Devis 1",IFERROR(VALUE(TRIM(SUBSTITUTE(M13,CHAR(160),""))),0),TRIM(SUBSTITUTE(Y13,CHAR(160),""))="Devis 2",IFERROR(VALUE(TRIM(SUBSTITUTE(R13,CHAR(160),""))),0),TRIM(SUBSTITUTE(Y13,CHAR(160),""))="Devis 3",IFERROR(VALUE(TRIM(SUBSTITUTE(W13,CHAR(160),""))),0),TRUE,0)*IFERROR(VALUE(TRIM(SUBSTITUTE(C13,CHAR(160),""))),0)),2))</f>
        <v/>
      </c>
      <c r="AB13" s="113" t="str">
        <f t="shared" si="17"/>
        <v/>
      </c>
      <c r="AC13" s="814"/>
      <c r="AD13" s="833" t="str">
        <f t="shared" si="3"/>
        <v/>
      </c>
      <c r="AE13" s="595" t="str">
        <f t="shared" si="18"/>
        <v/>
      </c>
      <c r="AF13" s="555" t="str">
        <f t="shared" si="19"/>
        <v/>
      </c>
      <c r="AG13" s="555" t="str">
        <f t="shared" si="20"/>
        <v/>
      </c>
      <c r="AH13" s="555" t="str">
        <f t="shared" si="21"/>
        <v/>
      </c>
      <c r="AI13" s="555" t="str">
        <f t="shared" si="22"/>
        <v/>
      </c>
      <c r="AJ13" s="555" t="str">
        <f t="shared" si="23"/>
        <v/>
      </c>
      <c r="AK13" s="569" t="str">
        <f t="shared" si="24"/>
        <v/>
      </c>
      <c r="AL13" s="564" t="str">
        <f t="shared" si="25"/>
        <v/>
      </c>
      <c r="AM13" s="555" t="str">
        <f t="shared" si="25"/>
        <v/>
      </c>
      <c r="AN13" s="594" t="str">
        <f t="shared" si="26"/>
        <v/>
      </c>
      <c r="AO13" s="594" t="str">
        <f t="shared" si="27"/>
        <v/>
      </c>
      <c r="AP13" s="660" t="str">
        <f t="shared" si="28"/>
        <v/>
      </c>
      <c r="AQ13" s="671" t="str">
        <f t="shared" si="29"/>
        <v/>
      </c>
      <c r="AR13" s="593" t="str">
        <f t="shared" si="30"/>
        <v/>
      </c>
      <c r="AS13" s="594" t="str">
        <f t="shared" si="31"/>
        <v/>
      </c>
      <c r="AT13" s="594" t="str">
        <f t="shared" si="32"/>
        <v/>
      </c>
      <c r="AU13" s="660" t="str">
        <f t="shared" si="33"/>
        <v/>
      </c>
      <c r="AV13" s="693" t="str">
        <f t="shared" si="34"/>
        <v/>
      </c>
      <c r="AW13" s="593" t="str">
        <f t="shared" si="34"/>
        <v/>
      </c>
      <c r="AX13" s="594" t="str">
        <f t="shared" si="35"/>
        <v/>
      </c>
      <c r="AY13" s="594" t="str">
        <f t="shared" si="36"/>
        <v/>
      </c>
      <c r="AZ13" s="694" t="str">
        <f t="shared" si="41"/>
        <v/>
      </c>
      <c r="BA13" s="687" t="str">
        <f t="shared" si="13"/>
        <v/>
      </c>
      <c r="BB13" s="599"/>
      <c r="BC13" s="621" t="str">
        <f t="shared" si="37"/>
        <v/>
      </c>
      <c r="BD13" s="621" t="str">
        <f t="shared" si="38"/>
        <v/>
      </c>
      <c r="BE13" s="621" t="str">
        <f t="shared" si="39"/>
        <v/>
      </c>
      <c r="BF13" s="622" t="str" cm="1">
        <f t="array" ref="BF13">IF($AE13="","",
_xlfn.IFS(
$BA13="Devis 1",
IF(ISBLANK(AN13),"",IFERROR(VALUE(TRIM(SUBSTITUTE(AN13,CHAR(160),""))),0)*IFERROR(VALUE(TRIM(SUBSTITUTE($AE13,CHAR(160),""))),0)),
$BA13="Devis 2",
IF(ISBLANK(AS13),"",IFERROR(VALUE(TRIM(SUBSTITUTE(AS13,CHAR(160),""))),0)*IFERROR(VALUE(TRIM(SUBSTITUTE($AE13,CHAR(160),""))),0)),
$BA13="Devis 3",
IF(ISBLANK(AX13),"",IFERROR(VALUE(TRIM(SUBSTITUTE(AX13,CHAR(160),""))),0)*IFERROR(VALUE(TRIM(SUBSTITUTE($AE13,CHAR(160),""))),0)),
TRUE,0
)
)</f>
        <v/>
      </c>
      <c r="BG13" s="622" t="str" cm="1">
        <f t="array" ref="BG13">IF($AE13="","",
_xlfn.IFS(
$BA13="Devis 1",
IF(ISBLANK(AO13),"",IFERROR(VALUE(TRIM(SUBSTITUTE(AO13,CHAR(160),""))),0)*IFERROR(VALUE(TRIM(SUBSTITUTE($AE13,CHAR(160),""))),0)),
$BA13="Devis 2",
IF(ISBLANK(AT13),"",IFERROR(VALUE(TRIM(SUBSTITUTE(AT13,CHAR(160),""))),0)*IFERROR(VALUE(TRIM(SUBSTITUTE($AE13,CHAR(160),""))),0)),
$BA13="Devis 3",
IF(ISBLANK(AY13),"",IFERROR(VALUE(TRIM(SUBSTITUTE(AY13,CHAR(160),""))),0)*IFERROR(VALUE(TRIM(SUBSTITUTE($AE13,CHAR(160),""))),0)),
TRUE,0
)
)</f>
        <v/>
      </c>
      <c r="BH13" s="621" t="str">
        <f t="shared" si="40"/>
        <v/>
      </c>
      <c r="BI13" s="601"/>
      <c r="BJ13" s="602" t="str" cm="1">
        <f t="array" ref="BJ13">IF(OR(BH13="",BE13="",BF13="",BC13="",BG13="",BD13=""),"",_xlfn.IFS(
ROUND(IFERROR(VALUE(TRIM(SUBSTITUTE(BH13,CHAR(160),""))),0),2)&gt;
ROUND(IFERROR(VALUE(TRIM(SUBSTITUTE(BE13,CHAR(160),""))),0),2),
"KO : Le montant retenu TTC est supérieur au montant raisonnable TTC. Merci de revoir la ligne de dépense ou plafonner son montant.",
ROUND(IFERROR(VALUE(TRIM(SUBSTITUTE(BF13,CHAR(160),""))),0),2)&gt;
ROUND(IFERROR(VALUE(TRIM(SUBSTITUTE(BC13,CHAR(160),""))),0),2),
"Attention : Le montant retenu HT est supérieur au montant HT raisonnable. Merci de revoir la ligne de dépense, plafonner son montant, ou justifier la reventillation HT / TVA.",
ROUND(IFERROR(VALUE(TRIM(SUBSTITUTE(BG13,CHAR(160),""))),0),2)&gt;
ROUND(IFERROR(VALUE(TRIM(SUBSTITUTE(BD13,CHAR(160),""))),0),2),
"Attention : Le montant TVA retenu est supérieur au montant TVA raisonnable. Merci de revoir la ligne de dépense, plafonner son montant, ou justifier la reventillation HT / TVA.",
ROUND(IFERROR(VALUE(TRIM(SUBSTITUTE(BH13,CHAR(160),""))),0),2)&gt;
ROUND(IFERROR(VALUE(TRIM(SUBSTITUTE(MIN(P14,S14,V14),CHAR(160),""))),0),2),
"Attention : Le devis retenu n'est pas le moins cher. Une justification de la part du porteur est nécessaire.",
ROUND(IFERROR(VALUE(TRIM(SUBSTITUTE(BH13,CHAR(160),""))),0),2)=0,
"Attention : montant présenté entièrement écarté",
ROUND(IFERROR(VALUE(TRIM(SUBSTITUTE(BE13,CHAR(160),""))),0),2)=
ROUND(IFERROR(VALUE(TRIM(SUBSTITUTE(BH13,CHAR(160),""))),0),2),
"OK",
ROUND(IFERROR(VALUE(TRIM(SUBSTITUTE(BE13,CHAR(160),""))),0),2)&gt;
ROUND(IFERROR(VALUE(TRIM(SUBSTITUTE(BH13,CHAR(160),""))),0),2),
" OK : Montant instruit inférieur au montant raisonnable.",
TRUE,""
))</f>
        <v/>
      </c>
      <c r="BK13" s="602" t="str" cm="1">
        <f t="array" ref="BK13">IF(OR(BH13="",AB13="",BF13="",Z13="",BG13="",AA13=""),"",_xlfn.IFS(
ROUND(IFERROR(VALUE(TRIM(SUBSTITUTE(BH13,CHAR(160),""))),0),2)&gt;
ROUND(IFERROR(VALUE(TRIM(SUBSTITUTE(AB13,CHAR(160),""))),0),2),
"KO : Le montant retenu TTC est supérieur au montant présenté TTC. Merci de revoir la ligne de dépense ou plafonner son montant.",
ROUND(IFERROR(VALUE(TRIM(SUBSTITUTE(BF13,CHAR(160),""))),0),2)&gt;
ROUND(IFERROR(VALUE(TRIM(SUBSTITUTE(Z13,CHAR(160),""))),0),2),
"Attention : Le montant retenu HT est supérieur au montant HT présenté. Merci de revoir la ligne de dépense, plafonner son montant, ou justifier la reventillation HT / TVA.",
ROUND(IFERROR(VALUE(TRIM(SUBSTITUTE(BG13,CHAR(160),""))),0),2)&gt;
ROUND(IFERROR(VALUE(TRIM(SUBSTITUTE(AA13,CHAR(160),""))),0),2),
"Attention : Le montant TVA retenu est supérieur au montant TVA présenté. Merci de revoir la ligne de dépense, plafonner son montant, ou justifier la reventillation HT / TVA.",
ROUND(IFERROR(VALUE(TRIM(SUBSTITUTE(AB13,CHAR(160),""))),0),2)=0,
"",
ROUND(IFERROR(VALUE(TRIM(SUBSTITUTE(BH13,CHAR(160),""))),0),2)=
ROUND(IFERROR(VALUE(TRIM(SUBSTITUTE(AB13,CHAR(160),""))),0),2),
"OK",
ROUND(IFERROR(VALUE(TRIM(SUBSTITUTE(BH13,CHAR(160),""))),0),2)=0,
"Attention : Montant présenté entièrement rejeté.",
ROUND(IFERROR(VALUE(TRIM(SUBSTITUTE(BH13,CHAR(160),""))),0),2)&lt;
ROUND(IFERROR(VALUE(TRIM(SUBSTITUTE(AB13,CHAR(160),""))),0),2),
"Attention : Montant présenté partiellement rejeté.",
TRUE,""
))</f>
        <v/>
      </c>
      <c r="BL13" s="600" t="str">
        <f t="shared" si="0"/>
        <v/>
      </c>
      <c r="BM13" s="600" t="str">
        <f t="shared" si="1"/>
        <v/>
      </c>
      <c r="BN13" s="834" t="str">
        <f t="shared" si="2"/>
        <v/>
      </c>
      <c r="BO13" s="5"/>
    </row>
    <row r="14" spans="1:67" ht="16">
      <c r="A14" s="813">
        <v>6</v>
      </c>
      <c r="B14" s="83"/>
      <c r="C14" s="108"/>
      <c r="D14" s="83"/>
      <c r="E14" s="109"/>
      <c r="F14" s="110"/>
      <c r="G14" s="111"/>
      <c r="H14" s="132"/>
      <c r="I14" s="642"/>
      <c r="J14" s="643"/>
      <c r="K14" s="554"/>
      <c r="L14" s="640"/>
      <c r="M14" s="641"/>
      <c r="N14" s="660" t="str">
        <f t="shared" si="14"/>
        <v/>
      </c>
      <c r="O14" s="663"/>
      <c r="P14" s="554"/>
      <c r="Q14" s="641"/>
      <c r="R14" s="641"/>
      <c r="S14" s="660" t="str">
        <f t="shared" si="15"/>
        <v/>
      </c>
      <c r="T14" s="680"/>
      <c r="U14" s="554"/>
      <c r="V14" s="641"/>
      <c r="W14" s="641"/>
      <c r="X14" s="681" t="str">
        <f t="shared" ref="X14:X35" si="42">IF(OR(V14="", W14=""), "", IFERROR(VALUE(TRIM(SUBSTITUTE(V14,CHAR(160),""))),0) + IFERROR(VALUE(TRIM(SUBSTITUTE(W14,CHAR(160),""))),0))</f>
        <v/>
      </c>
      <c r="Y14" s="639"/>
      <c r="Z14" s="112" t="str" cm="1">
        <f t="array" ref="Z14">IF((_xlfn.IFS(TRIM(SUBSTITUTE(Y14,CHAR(160),""))="Devis 1",IFERROR(VALUE(TRIM(SUBSTITUTE(L14,CHAR(160),""))),0),TRIM(SUBSTITUTE(Y14,CHAR(160),""))="Devis 2",IFERROR(VALUE(TRIM(SUBSTITUTE(Q14,CHAR(160),""))),0),TRIM(SUBSTITUTE(Y14,CHAR(160),""))="Devis 3",IFERROR(VALUE(TRIM(SUBSTITUTE(V14,CHAR(160),""))),0),TRUE,0)*IFERROR(VALUE(TRIM(SUBSTITUTE(C14,CHAR(160),""))),0))=0,"",_xlfn.IFS(TRIM(SUBSTITUTE(Y14,CHAR(160),""))="Devis 1",IFERROR(VALUE(TRIM(SUBSTITUTE(L14,CHAR(160),""))),0),TRIM(SUBSTITUTE(Y14,CHAR(160),""))="Devis 2",IFERROR(VALUE(TRIM(SUBSTITUTE(Q14,CHAR(160),""))),0),TRIM(SUBSTITUTE(Y14,CHAR(160),""))="Devis 3",IFERROR(VALUE(TRIM(SUBSTITUTE(V14,CHAR(160),""))),0),TRUE,0)*IFERROR(VALUE(TRIM(SUBSTITUTE(C14,CHAR(160),""))),0))</f>
        <v/>
      </c>
      <c r="AA14" s="89" t="str" cm="1">
        <f t="array" ref="AA14">IF(ROUND((_xlfn.IFS(TRIM(SUBSTITUTE(Y14,CHAR(160),""))="Devis 1",IFERROR(VALUE(TRIM(SUBSTITUTE(M14,CHAR(160),""))),0),TRIM(SUBSTITUTE(Y14,CHAR(160),""))="Devis 2",IFERROR(VALUE(TRIM(SUBSTITUTE(R14,CHAR(160),""))),0),TRIM(SUBSTITUTE(Y14,CHAR(160),""))="Devis 3",IFERROR(VALUE(TRIM(SUBSTITUTE(W14,CHAR(160),""))),0),TRUE,0)*IFERROR(VALUE(TRIM(SUBSTITUTE(C14,CHAR(160),""))),0)),2)=0,IF(Z14&lt;&gt;"",0,""),ROUND((_xlfn.IFS(TRIM(SUBSTITUTE(Y14,CHAR(160),""))="Devis 1",IFERROR(VALUE(TRIM(SUBSTITUTE(M14,CHAR(160),""))),0),TRIM(SUBSTITUTE(Y14,CHAR(160),""))="Devis 2",IFERROR(VALUE(TRIM(SUBSTITUTE(R14,CHAR(160),""))),0),TRIM(SUBSTITUTE(Y14,CHAR(160),""))="Devis 3",IFERROR(VALUE(TRIM(SUBSTITUTE(W14,CHAR(160),""))),0),TRUE,0)*IFERROR(VALUE(TRIM(SUBSTITUTE(C14,CHAR(160),""))),0)),2))</f>
        <v/>
      </c>
      <c r="AB14" s="113" t="str">
        <f t="shared" si="17"/>
        <v/>
      </c>
      <c r="AC14" s="814"/>
      <c r="AD14" s="833" t="str">
        <f t="shared" si="3"/>
        <v/>
      </c>
      <c r="AE14" s="595" t="str">
        <f t="shared" si="18"/>
        <v/>
      </c>
      <c r="AF14" s="555" t="str">
        <f t="shared" si="19"/>
        <v/>
      </c>
      <c r="AG14" s="555" t="str">
        <f t="shared" si="20"/>
        <v/>
      </c>
      <c r="AH14" s="555" t="str">
        <f t="shared" si="21"/>
        <v/>
      </c>
      <c r="AI14" s="555" t="str">
        <f t="shared" si="22"/>
        <v/>
      </c>
      <c r="AJ14" s="555" t="str">
        <f t="shared" si="23"/>
        <v/>
      </c>
      <c r="AK14" s="569" t="str">
        <f t="shared" si="24"/>
        <v/>
      </c>
      <c r="AL14" s="564" t="str">
        <f t="shared" si="25"/>
        <v/>
      </c>
      <c r="AM14" s="555" t="str">
        <f t="shared" si="25"/>
        <v/>
      </c>
      <c r="AN14" s="594" t="str">
        <f t="shared" si="26"/>
        <v/>
      </c>
      <c r="AO14" s="594" t="str">
        <f t="shared" si="27"/>
        <v/>
      </c>
      <c r="AP14" s="660" t="str">
        <f t="shared" si="28"/>
        <v/>
      </c>
      <c r="AQ14" s="671" t="str">
        <f t="shared" si="29"/>
        <v/>
      </c>
      <c r="AR14" s="593" t="str">
        <f t="shared" si="30"/>
        <v/>
      </c>
      <c r="AS14" s="594" t="str">
        <f t="shared" si="31"/>
        <v/>
      </c>
      <c r="AT14" s="594" t="str">
        <f t="shared" si="32"/>
        <v/>
      </c>
      <c r="AU14" s="660" t="str">
        <f t="shared" si="33"/>
        <v/>
      </c>
      <c r="AV14" s="693" t="str">
        <f t="shared" si="34"/>
        <v/>
      </c>
      <c r="AW14" s="593" t="str">
        <f t="shared" si="34"/>
        <v/>
      </c>
      <c r="AX14" s="594" t="str">
        <f t="shared" si="35"/>
        <v/>
      </c>
      <c r="AY14" s="594" t="str">
        <f t="shared" si="36"/>
        <v/>
      </c>
      <c r="AZ14" s="694" t="str">
        <f t="shared" si="41"/>
        <v/>
      </c>
      <c r="BA14" s="687" t="str">
        <f t="shared" si="13"/>
        <v/>
      </c>
      <c r="BB14" s="599"/>
      <c r="BC14" s="621" t="str">
        <f t="shared" si="37"/>
        <v/>
      </c>
      <c r="BD14" s="621" t="str">
        <f t="shared" si="38"/>
        <v/>
      </c>
      <c r="BE14" s="621" t="str">
        <f t="shared" si="39"/>
        <v/>
      </c>
      <c r="BF14" s="622" t="str" cm="1">
        <f t="array" ref="BF14">IF($AE14="","",
_xlfn.IFS(
$BA14="Devis 1",
IF(ISBLANK(AN14),"",IFERROR(VALUE(TRIM(SUBSTITUTE(AN14,CHAR(160),""))),0)*IFERROR(VALUE(TRIM(SUBSTITUTE($AE14,CHAR(160),""))),0)),
$BA14="Devis 2",
IF(ISBLANK(AS14),"",IFERROR(VALUE(TRIM(SUBSTITUTE(AS14,CHAR(160),""))),0)*IFERROR(VALUE(TRIM(SUBSTITUTE($AE14,CHAR(160),""))),0)),
$BA14="Devis 3",
IF(ISBLANK(AX14),"",IFERROR(VALUE(TRIM(SUBSTITUTE(AX14,CHAR(160),""))),0)*IFERROR(VALUE(TRIM(SUBSTITUTE($AE14,CHAR(160),""))),0)),
TRUE,0
)
)</f>
        <v/>
      </c>
      <c r="BG14" s="622" t="str" cm="1">
        <f t="array" ref="BG14">IF($AE14="","",
_xlfn.IFS(
$BA14="Devis 1",
IF(ISBLANK(AO14),"",IFERROR(VALUE(TRIM(SUBSTITUTE(AO14,CHAR(160),""))),0)*IFERROR(VALUE(TRIM(SUBSTITUTE($AE14,CHAR(160),""))),0)),
$BA14="Devis 2",
IF(ISBLANK(AT14),"",IFERROR(VALUE(TRIM(SUBSTITUTE(AT14,CHAR(160),""))),0)*IFERROR(VALUE(TRIM(SUBSTITUTE($AE14,CHAR(160),""))),0)),
$BA14="Devis 3",
IF(ISBLANK(AY14),"",IFERROR(VALUE(TRIM(SUBSTITUTE(AY14,CHAR(160),""))),0)*IFERROR(VALUE(TRIM(SUBSTITUTE($AE14,CHAR(160),""))),0)),
TRUE,0
)
)</f>
        <v/>
      </c>
      <c r="BH14" s="621" t="str">
        <f>IF(BF14="","",BF14+BG14)</f>
        <v/>
      </c>
      <c r="BI14" s="601"/>
      <c r="BJ14" s="602" t="str" cm="1">
        <f t="array" ref="BJ14">IF(OR(BH14="",BE14="",BF14="",BC14="",BG14="",BD14=""),"",_xlfn.IFS(
ROUND(IFERROR(VALUE(TRIM(SUBSTITUTE(BH14,CHAR(160),""))),0),2)&gt;
ROUND(IFERROR(VALUE(TRIM(SUBSTITUTE(BE14,CHAR(160),""))),0),2),
"KO : Le montant retenu TTC est supérieur au montant raisonnable TTC. Merci de revoir la ligne de dépense ou plafonner son montant.",
ROUND(IFERROR(VALUE(TRIM(SUBSTITUTE(BF14,CHAR(160),""))),0),2)&gt;
ROUND(IFERROR(VALUE(TRIM(SUBSTITUTE(BC14,CHAR(160),""))),0),2),
"Attention : Le montant retenu HT est supérieur au montant HT raisonnable. Merci de revoir la ligne de dépense, plafonner son montant, ou justifier la reventillation HT / TVA.",
ROUND(IFERROR(VALUE(TRIM(SUBSTITUTE(BG14,CHAR(160),""))),0),2)&gt;
ROUND(IFERROR(VALUE(TRIM(SUBSTITUTE(BD14,CHAR(160),""))),0),2),
"Attention : Le montant TVA retenu est supérieur au montant TVA raisonnable. Merci de revoir la ligne de dépense, plafonner son montant, ou justifier la reventillation HT / TVA.",
ROUND(IFERROR(VALUE(TRIM(SUBSTITUTE(BH14,CHAR(160),""))),0),2)&gt;
ROUND(IFERROR(VALUE(TRIM(SUBSTITUTE(MIN(P15,S15,V15),CHAR(160),""))),0),2),
"Attention : Le devis retenu n'est pas le moins cher. Une justification de la part du porteur est nécessaire.",
ROUND(IFERROR(VALUE(TRIM(SUBSTITUTE(BH14,CHAR(160),""))),0),2)=0,
"Attention : montant présenté entièrement écarté",
ROUND(IFERROR(VALUE(TRIM(SUBSTITUTE(BE14,CHAR(160),""))),0),2)=
ROUND(IFERROR(VALUE(TRIM(SUBSTITUTE(BH14,CHAR(160),""))),0),2),
"OK",
ROUND(IFERROR(VALUE(TRIM(SUBSTITUTE(BE14,CHAR(160),""))),0),2)&gt;
ROUND(IFERROR(VALUE(TRIM(SUBSTITUTE(BH14,CHAR(160),""))),0),2),
" OK : Montant instruit inférieur au montant raisonnable.",
TRUE,""
))</f>
        <v/>
      </c>
      <c r="BK14" s="602" t="str" cm="1">
        <f t="array" ref="BK14">IF(OR(BH14="",AB14="",BF14="",Z14="",BG14="",AA14=""),"",_xlfn.IFS(
ROUND(IFERROR(VALUE(TRIM(SUBSTITUTE(BH14,CHAR(160),""))),0),2)&gt;
ROUND(IFERROR(VALUE(TRIM(SUBSTITUTE(AB14,CHAR(160),""))),0),2),
"KO : Le montant retenu TTC est supérieur au montant présenté TTC. Merci de revoir la ligne de dépense ou plafonner son montant.",
ROUND(IFERROR(VALUE(TRIM(SUBSTITUTE(BF14,CHAR(160),""))),0),2)&gt;
ROUND(IFERROR(VALUE(TRIM(SUBSTITUTE(Z14,CHAR(160),""))),0),2),
"Attention : Le montant retenu HT est supérieur au montant HT présenté. Merci de revoir la ligne de dépense, plafonner son montant, ou justifier la reventillation HT / TVA.",
ROUND(IFERROR(VALUE(TRIM(SUBSTITUTE(BG14,CHAR(160),""))),0),2)&gt;
ROUND(IFERROR(VALUE(TRIM(SUBSTITUTE(AA14,CHAR(160),""))),0),2),
"Attention : Le montant TVA retenu est supérieur au montant TVA présenté. Merci de revoir la ligne de dépense, plafonner son montant, ou justifier la reventillation HT / TVA.",
ROUND(IFERROR(VALUE(TRIM(SUBSTITUTE(AB14,CHAR(160),""))),0),2)=0,
"",
ROUND(IFERROR(VALUE(TRIM(SUBSTITUTE(BH14,CHAR(160),""))),0),2)=
ROUND(IFERROR(VALUE(TRIM(SUBSTITUTE(AB14,CHAR(160),""))),0),2),
"OK",
ROUND(IFERROR(VALUE(TRIM(SUBSTITUTE(BH14,CHAR(160),""))),0),2)=0,
"Attention : Montant présenté entièrement rejeté.",
ROUND(IFERROR(VALUE(TRIM(SUBSTITUTE(BH14,CHAR(160),""))),0),2)&lt;
ROUND(IFERROR(VALUE(TRIM(SUBSTITUTE(AB14,CHAR(160),""))),0),2),
"Attention : Montant présenté partiellement rejeté.",
TRUE,""
))</f>
        <v/>
      </c>
      <c r="BL14" s="600" t="str">
        <f t="shared" si="0"/>
        <v/>
      </c>
      <c r="BM14" s="600" t="str">
        <f t="shared" si="1"/>
        <v/>
      </c>
      <c r="BN14" s="834" t="str">
        <f t="shared" si="2"/>
        <v/>
      </c>
      <c r="BO14" s="5"/>
    </row>
    <row r="15" spans="1:67" ht="16">
      <c r="A15" s="813">
        <v>7</v>
      </c>
      <c r="B15" s="83"/>
      <c r="C15" s="108"/>
      <c r="D15" s="83"/>
      <c r="E15" s="109"/>
      <c r="F15" s="110"/>
      <c r="G15" s="111"/>
      <c r="H15" s="132"/>
      <c r="I15" s="642"/>
      <c r="J15" s="643"/>
      <c r="K15" s="554"/>
      <c r="L15" s="640"/>
      <c r="M15" s="641"/>
      <c r="N15" s="660" t="str">
        <f t="shared" si="14"/>
        <v/>
      </c>
      <c r="O15" s="663"/>
      <c r="P15" s="554"/>
      <c r="Q15" s="641"/>
      <c r="R15" s="641"/>
      <c r="S15" s="660" t="str">
        <f t="shared" si="15"/>
        <v/>
      </c>
      <c r="T15" s="680"/>
      <c r="U15" s="554"/>
      <c r="V15" s="641"/>
      <c r="W15" s="641"/>
      <c r="X15" s="681" t="str">
        <f t="shared" si="42"/>
        <v/>
      </c>
      <c r="Y15" s="639"/>
      <c r="Z15" s="112" t="str" cm="1">
        <f t="array" ref="Z15">IF((_xlfn.IFS(TRIM(SUBSTITUTE(Y15,CHAR(160),""))="Devis 1",IFERROR(VALUE(TRIM(SUBSTITUTE(L15,CHAR(160),""))),0),TRIM(SUBSTITUTE(Y15,CHAR(160),""))="Devis 2",IFERROR(VALUE(TRIM(SUBSTITUTE(Q15,CHAR(160),""))),0),TRIM(SUBSTITUTE(Y15,CHAR(160),""))="Devis 3",IFERROR(VALUE(TRIM(SUBSTITUTE(V15,CHAR(160),""))),0),TRUE,0)*IFERROR(VALUE(TRIM(SUBSTITUTE(C15,CHAR(160),""))),0))=0,"",_xlfn.IFS(TRIM(SUBSTITUTE(Y15,CHAR(160),""))="Devis 1",IFERROR(VALUE(TRIM(SUBSTITUTE(L15,CHAR(160),""))),0),TRIM(SUBSTITUTE(Y15,CHAR(160),""))="Devis 2",IFERROR(VALUE(TRIM(SUBSTITUTE(Q15,CHAR(160),""))),0),TRIM(SUBSTITUTE(Y15,CHAR(160),""))="Devis 3",IFERROR(VALUE(TRIM(SUBSTITUTE(V15,CHAR(160),""))),0),TRUE,0)*IFERROR(VALUE(TRIM(SUBSTITUTE(C15,CHAR(160),""))),0))</f>
        <v/>
      </c>
      <c r="AA15" s="89" t="str" cm="1">
        <f t="array" ref="AA15">IF(ROUND((_xlfn.IFS(TRIM(SUBSTITUTE(Y15,CHAR(160),""))="Devis 1",IFERROR(VALUE(TRIM(SUBSTITUTE(M15,CHAR(160),""))),0),TRIM(SUBSTITUTE(Y15,CHAR(160),""))="Devis 2",IFERROR(VALUE(TRIM(SUBSTITUTE(R15,CHAR(160),""))),0),TRIM(SUBSTITUTE(Y15,CHAR(160),""))="Devis 3",IFERROR(VALUE(TRIM(SUBSTITUTE(W15,CHAR(160),""))),0),TRUE,0)*IFERROR(VALUE(TRIM(SUBSTITUTE(C15,CHAR(160),""))),0)),2)=0,IF(Z15&lt;&gt;"",0,""),ROUND((_xlfn.IFS(TRIM(SUBSTITUTE(Y15,CHAR(160),""))="Devis 1",IFERROR(VALUE(TRIM(SUBSTITUTE(M15,CHAR(160),""))),0),TRIM(SUBSTITUTE(Y15,CHAR(160),""))="Devis 2",IFERROR(VALUE(TRIM(SUBSTITUTE(R15,CHAR(160),""))),0),TRIM(SUBSTITUTE(Y15,CHAR(160),""))="Devis 3",IFERROR(VALUE(TRIM(SUBSTITUTE(W15,CHAR(160),""))),0),TRUE,0)*IFERROR(VALUE(TRIM(SUBSTITUTE(C15,CHAR(160),""))),0)),2))</f>
        <v/>
      </c>
      <c r="AB15" s="113" t="str">
        <f t="shared" si="17"/>
        <v/>
      </c>
      <c r="AC15" s="814"/>
      <c r="AD15" s="833" t="str">
        <f t="shared" si="3"/>
        <v/>
      </c>
      <c r="AE15" s="595" t="str">
        <f t="shared" si="18"/>
        <v/>
      </c>
      <c r="AF15" s="555" t="str">
        <f t="shared" si="19"/>
        <v/>
      </c>
      <c r="AG15" s="555" t="str">
        <f t="shared" si="20"/>
        <v/>
      </c>
      <c r="AH15" s="555" t="str">
        <f t="shared" si="21"/>
        <v/>
      </c>
      <c r="AI15" s="555" t="str">
        <f t="shared" si="22"/>
        <v/>
      </c>
      <c r="AJ15" s="555" t="str">
        <f t="shared" si="23"/>
        <v/>
      </c>
      <c r="AK15" s="569" t="str">
        <f t="shared" si="24"/>
        <v/>
      </c>
      <c r="AL15" s="564" t="str">
        <f t="shared" si="25"/>
        <v/>
      </c>
      <c r="AM15" s="555" t="str">
        <f t="shared" si="25"/>
        <v/>
      </c>
      <c r="AN15" s="594" t="str">
        <f t="shared" si="26"/>
        <v/>
      </c>
      <c r="AO15" s="594" t="str">
        <f t="shared" si="27"/>
        <v/>
      </c>
      <c r="AP15" s="660" t="str">
        <f t="shared" si="28"/>
        <v/>
      </c>
      <c r="AQ15" s="671" t="str">
        <f t="shared" si="29"/>
        <v/>
      </c>
      <c r="AR15" s="593" t="str">
        <f t="shared" si="30"/>
        <v/>
      </c>
      <c r="AS15" s="594" t="str">
        <f t="shared" si="31"/>
        <v/>
      </c>
      <c r="AT15" s="594" t="str">
        <f t="shared" si="32"/>
        <v/>
      </c>
      <c r="AU15" s="660" t="str">
        <f t="shared" si="33"/>
        <v/>
      </c>
      <c r="AV15" s="693" t="str">
        <f t="shared" si="34"/>
        <v/>
      </c>
      <c r="AW15" s="593" t="str">
        <f t="shared" si="34"/>
        <v/>
      </c>
      <c r="AX15" s="594" t="str">
        <f t="shared" si="35"/>
        <v/>
      </c>
      <c r="AY15" s="594" t="str">
        <f t="shared" si="36"/>
        <v/>
      </c>
      <c r="AZ15" s="694" t="str">
        <f t="shared" si="41"/>
        <v/>
      </c>
      <c r="BA15" s="687" t="str">
        <f t="shared" si="13"/>
        <v/>
      </c>
      <c r="BB15" s="599"/>
      <c r="BC15" s="621" t="str">
        <f t="shared" si="37"/>
        <v/>
      </c>
      <c r="BD15" s="621" t="str">
        <f t="shared" si="38"/>
        <v/>
      </c>
      <c r="BE15" s="621" t="str">
        <f t="shared" si="39"/>
        <v/>
      </c>
      <c r="BF15" s="622" t="str" cm="1">
        <f t="array" ref="BF15">IF($AE15="","",
_xlfn.IFS(
$BA15="Devis 1",
IF(ISBLANK(AN15),"",IFERROR(VALUE(TRIM(SUBSTITUTE(AN15,CHAR(160),""))),0)*IFERROR(VALUE(TRIM(SUBSTITUTE($AE15,CHAR(160),""))),0)),
$BA15="Devis 2",
IF(ISBLANK(AS15),"",IFERROR(VALUE(TRIM(SUBSTITUTE(AS15,CHAR(160),""))),0)*IFERROR(VALUE(TRIM(SUBSTITUTE($AE15,CHAR(160),""))),0)),
$BA15="Devis 3",
IF(ISBLANK(AX15),"",IFERROR(VALUE(TRIM(SUBSTITUTE(AX15,CHAR(160),""))),0)*IFERROR(VALUE(TRIM(SUBSTITUTE($AE15,CHAR(160),""))),0)),
TRUE,0
)
)</f>
        <v/>
      </c>
      <c r="BG15" s="622" t="str" cm="1">
        <f t="array" ref="BG15">IF($AE15="","",
_xlfn.IFS(
$BA15="Devis 1",
IF(ISBLANK(AO15),"",IFERROR(VALUE(TRIM(SUBSTITUTE(AO15,CHAR(160),""))),0)*IFERROR(VALUE(TRIM(SUBSTITUTE($AE15,CHAR(160),""))),0)),
$BA15="Devis 2",
IF(ISBLANK(AT15),"",IFERROR(VALUE(TRIM(SUBSTITUTE(AT15,CHAR(160),""))),0)*IFERROR(VALUE(TRIM(SUBSTITUTE($AE15,CHAR(160),""))),0)),
$BA15="Devis 3",
IF(ISBLANK(AY15),"",IFERROR(VALUE(TRIM(SUBSTITUTE(AY15,CHAR(160),""))),0)*IFERROR(VALUE(TRIM(SUBSTITUTE($AE15,CHAR(160),""))),0)),
TRUE,0
)
)</f>
        <v/>
      </c>
      <c r="BH15" s="621" t="str">
        <f t="shared" si="40"/>
        <v/>
      </c>
      <c r="BI15" s="601"/>
      <c r="BJ15" s="602" t="str" cm="1">
        <f t="array" ref="BJ15">IF(OR(BH15="",BE15="",BF15="",BC15="",BG15="",BD15=""),"",_xlfn.IFS(
ROUND(IFERROR(VALUE(TRIM(SUBSTITUTE(BH15,CHAR(160),""))),0),2)&gt;
ROUND(IFERROR(VALUE(TRIM(SUBSTITUTE(BE15,CHAR(160),""))),0),2),
"KO : Le montant retenu TTC est supérieur au montant raisonnable TTC. Merci de revoir la ligne de dépense ou plafonner son montant.",
ROUND(IFERROR(VALUE(TRIM(SUBSTITUTE(BF15,CHAR(160),""))),0),2)&gt;
ROUND(IFERROR(VALUE(TRIM(SUBSTITUTE(BC15,CHAR(160),""))),0),2),
"Attention : Le montant retenu HT est supérieur au montant HT raisonnable. Merci de revoir la ligne de dépense, plafonner son montant, ou justifier la reventillation HT / TVA.",
ROUND(IFERROR(VALUE(TRIM(SUBSTITUTE(BG15,CHAR(160),""))),0),2)&gt;
ROUND(IFERROR(VALUE(TRIM(SUBSTITUTE(BD15,CHAR(160),""))),0),2),
"Attention : Le montant TVA retenu est supérieur au montant TVA raisonnable. Merci de revoir la ligne de dépense, plafonner son montant, ou justifier la reventillation HT / TVA.",
ROUND(IFERROR(VALUE(TRIM(SUBSTITUTE(BH15,CHAR(160),""))),0),2)&gt;
ROUND(IFERROR(VALUE(TRIM(SUBSTITUTE(MIN(P16,S16,V16),CHAR(160),""))),0),2),
"Attention : Le devis retenu n'est pas le moins cher. Une justification de la part du porteur est nécessaire.",
ROUND(IFERROR(VALUE(TRIM(SUBSTITUTE(BH15,CHAR(160),""))),0),2)=0,
"Attention : montant présenté entièrement écarté",
ROUND(IFERROR(VALUE(TRIM(SUBSTITUTE(BE15,CHAR(160),""))),0),2)=
ROUND(IFERROR(VALUE(TRIM(SUBSTITUTE(BH15,CHAR(160),""))),0),2),
"OK",
ROUND(IFERROR(VALUE(TRIM(SUBSTITUTE(BE15,CHAR(160),""))),0),2)&gt;
ROUND(IFERROR(VALUE(TRIM(SUBSTITUTE(BH15,CHAR(160),""))),0),2),
" OK : Montant instruit inférieur au montant raisonnable.",
TRUE,""
))</f>
        <v/>
      </c>
      <c r="BK15" s="602" t="str" cm="1">
        <f t="array" ref="BK15">IF(OR(BH15="",AB15="",BF15="",Z15="",BG15="",AA15=""),"",_xlfn.IFS(
ROUND(IFERROR(VALUE(TRIM(SUBSTITUTE(BH15,CHAR(160),""))),0),2)&gt;
ROUND(IFERROR(VALUE(TRIM(SUBSTITUTE(AB15,CHAR(160),""))),0),2),
"KO : Le montant retenu TTC est supérieur au montant présenté TTC. Merci de revoir la ligne de dépense ou plafonner son montant.",
ROUND(IFERROR(VALUE(TRIM(SUBSTITUTE(BF15,CHAR(160),""))),0),2)&gt;
ROUND(IFERROR(VALUE(TRIM(SUBSTITUTE(Z15,CHAR(160),""))),0),2),
"Attention : Le montant retenu HT est supérieur au montant HT présenté. Merci de revoir la ligne de dépense, plafonner son montant, ou justifier la reventillation HT / TVA.",
ROUND(IFERROR(VALUE(TRIM(SUBSTITUTE(BG15,CHAR(160),""))),0),2)&gt;
ROUND(IFERROR(VALUE(TRIM(SUBSTITUTE(AA15,CHAR(160),""))),0),2),
"Attention : Le montant TVA retenu est supérieur au montant TVA présenté. Merci de revoir la ligne de dépense, plafonner son montant, ou justifier la reventillation HT / TVA.",
ROUND(IFERROR(VALUE(TRIM(SUBSTITUTE(AB15,CHAR(160),""))),0),2)=0,
"",
ROUND(IFERROR(VALUE(TRIM(SUBSTITUTE(BH15,CHAR(160),""))),0),2)=
ROUND(IFERROR(VALUE(TRIM(SUBSTITUTE(AB15,CHAR(160),""))),0),2),
"OK",
ROUND(IFERROR(VALUE(TRIM(SUBSTITUTE(BH15,CHAR(160),""))),0),2)=0,
"Attention : Montant présenté entièrement rejeté.",
ROUND(IFERROR(VALUE(TRIM(SUBSTITUTE(BH15,CHAR(160),""))),0),2)&lt;
ROUND(IFERROR(VALUE(TRIM(SUBSTITUTE(AB15,CHAR(160),""))),0),2),
"Attention : Montant présenté partiellement rejeté.",
TRUE,""
))</f>
        <v/>
      </c>
      <c r="BL15" s="600" t="str">
        <f t="shared" si="0"/>
        <v/>
      </c>
      <c r="BM15" s="600" t="str">
        <f t="shared" si="1"/>
        <v/>
      </c>
      <c r="BN15" s="834" t="str">
        <f t="shared" si="2"/>
        <v/>
      </c>
      <c r="BO15" s="5"/>
    </row>
    <row r="16" spans="1:67" ht="16">
      <c r="A16" s="813">
        <v>8</v>
      </c>
      <c r="B16" s="83"/>
      <c r="C16" s="108"/>
      <c r="D16" s="83"/>
      <c r="E16" s="109"/>
      <c r="F16" s="110"/>
      <c r="G16" s="111"/>
      <c r="H16" s="132"/>
      <c r="I16" s="642"/>
      <c r="J16" s="643"/>
      <c r="K16" s="554"/>
      <c r="L16" s="640"/>
      <c r="M16" s="641"/>
      <c r="N16" s="660" t="str">
        <f t="shared" si="14"/>
        <v/>
      </c>
      <c r="O16" s="663"/>
      <c r="P16" s="554"/>
      <c r="Q16" s="641"/>
      <c r="R16" s="641"/>
      <c r="S16" s="660" t="str">
        <f t="shared" si="15"/>
        <v/>
      </c>
      <c r="T16" s="680"/>
      <c r="U16" s="554"/>
      <c r="V16" s="641"/>
      <c r="W16" s="641"/>
      <c r="X16" s="681" t="str">
        <f t="shared" si="42"/>
        <v/>
      </c>
      <c r="Y16" s="639"/>
      <c r="Z16" s="112" t="str" cm="1">
        <f t="array" ref="Z16">IF((_xlfn.IFS(TRIM(SUBSTITUTE(Y16,CHAR(160),""))="Devis 1",IFERROR(VALUE(TRIM(SUBSTITUTE(L16,CHAR(160),""))),0),TRIM(SUBSTITUTE(Y16,CHAR(160),""))="Devis 2",IFERROR(VALUE(TRIM(SUBSTITUTE(Q16,CHAR(160),""))),0),TRIM(SUBSTITUTE(Y16,CHAR(160),""))="Devis 3",IFERROR(VALUE(TRIM(SUBSTITUTE(V16,CHAR(160),""))),0),TRUE,0)*IFERROR(VALUE(TRIM(SUBSTITUTE(C16,CHAR(160),""))),0))=0,"",_xlfn.IFS(TRIM(SUBSTITUTE(Y16,CHAR(160),""))="Devis 1",IFERROR(VALUE(TRIM(SUBSTITUTE(L16,CHAR(160),""))),0),TRIM(SUBSTITUTE(Y16,CHAR(160),""))="Devis 2",IFERROR(VALUE(TRIM(SUBSTITUTE(Q16,CHAR(160),""))),0),TRIM(SUBSTITUTE(Y16,CHAR(160),""))="Devis 3",IFERROR(VALUE(TRIM(SUBSTITUTE(V16,CHAR(160),""))),0),TRUE,0)*IFERROR(VALUE(TRIM(SUBSTITUTE(C16,CHAR(160),""))),0))</f>
        <v/>
      </c>
      <c r="AA16" s="89" t="str" cm="1">
        <f t="array" ref="AA16">IF(ROUND((_xlfn.IFS(TRIM(SUBSTITUTE(Y16,CHAR(160),""))="Devis 1",IFERROR(VALUE(TRIM(SUBSTITUTE(M16,CHAR(160),""))),0),TRIM(SUBSTITUTE(Y16,CHAR(160),""))="Devis 2",IFERROR(VALUE(TRIM(SUBSTITUTE(R16,CHAR(160),""))),0),TRIM(SUBSTITUTE(Y16,CHAR(160),""))="Devis 3",IFERROR(VALUE(TRIM(SUBSTITUTE(W16,CHAR(160),""))),0),TRUE,0)*IFERROR(VALUE(TRIM(SUBSTITUTE(C16,CHAR(160),""))),0)),2)=0,IF(Z16&lt;&gt;"",0,""),ROUND((_xlfn.IFS(TRIM(SUBSTITUTE(Y16,CHAR(160),""))="Devis 1",IFERROR(VALUE(TRIM(SUBSTITUTE(M16,CHAR(160),""))),0),TRIM(SUBSTITUTE(Y16,CHAR(160),""))="Devis 2",IFERROR(VALUE(TRIM(SUBSTITUTE(R16,CHAR(160),""))),0),TRIM(SUBSTITUTE(Y16,CHAR(160),""))="Devis 3",IFERROR(VALUE(TRIM(SUBSTITUTE(W16,CHAR(160),""))),0),TRUE,0)*IFERROR(VALUE(TRIM(SUBSTITUTE(C16,CHAR(160),""))),0)),2))</f>
        <v/>
      </c>
      <c r="AB16" s="113" t="str">
        <f t="shared" si="17"/>
        <v/>
      </c>
      <c r="AC16" s="814"/>
      <c r="AD16" s="833" t="str">
        <f t="shared" si="3"/>
        <v/>
      </c>
      <c r="AE16" s="595" t="str">
        <f t="shared" si="18"/>
        <v/>
      </c>
      <c r="AF16" s="555" t="str">
        <f t="shared" si="19"/>
        <v/>
      </c>
      <c r="AG16" s="555" t="str">
        <f t="shared" si="20"/>
        <v/>
      </c>
      <c r="AH16" s="555" t="str">
        <f t="shared" si="21"/>
        <v/>
      </c>
      <c r="AI16" s="555" t="str">
        <f t="shared" si="22"/>
        <v/>
      </c>
      <c r="AJ16" s="555" t="str">
        <f t="shared" si="23"/>
        <v/>
      </c>
      <c r="AK16" s="569" t="str">
        <f t="shared" si="24"/>
        <v/>
      </c>
      <c r="AL16" s="564" t="str">
        <f t="shared" si="25"/>
        <v/>
      </c>
      <c r="AM16" s="555" t="str">
        <f t="shared" si="25"/>
        <v/>
      </c>
      <c r="AN16" s="594" t="str">
        <f t="shared" si="26"/>
        <v/>
      </c>
      <c r="AO16" s="594" t="str">
        <f t="shared" si="27"/>
        <v/>
      </c>
      <c r="AP16" s="660" t="str">
        <f t="shared" si="28"/>
        <v/>
      </c>
      <c r="AQ16" s="671" t="str">
        <f t="shared" si="29"/>
        <v/>
      </c>
      <c r="AR16" s="593" t="str">
        <f t="shared" si="30"/>
        <v/>
      </c>
      <c r="AS16" s="594" t="str">
        <f t="shared" si="31"/>
        <v/>
      </c>
      <c r="AT16" s="594" t="str">
        <f t="shared" si="32"/>
        <v/>
      </c>
      <c r="AU16" s="660" t="str">
        <f t="shared" si="33"/>
        <v/>
      </c>
      <c r="AV16" s="693" t="str">
        <f t="shared" si="34"/>
        <v/>
      </c>
      <c r="AW16" s="593" t="str">
        <f t="shared" si="34"/>
        <v/>
      </c>
      <c r="AX16" s="594" t="str">
        <f t="shared" si="35"/>
        <v/>
      </c>
      <c r="AY16" s="594" t="str">
        <f t="shared" si="36"/>
        <v/>
      </c>
      <c r="AZ16" s="694" t="str">
        <f t="shared" si="41"/>
        <v/>
      </c>
      <c r="BA16" s="687" t="str">
        <f t="shared" si="13"/>
        <v/>
      </c>
      <c r="BB16" s="599"/>
      <c r="BC16" s="621" t="str">
        <f t="shared" si="37"/>
        <v/>
      </c>
      <c r="BD16" s="621" t="str">
        <f t="shared" si="38"/>
        <v/>
      </c>
      <c r="BE16" s="621" t="str">
        <f t="shared" si="39"/>
        <v/>
      </c>
      <c r="BF16" s="622" t="str" cm="1">
        <f t="array" ref="BF16">IF($AE16="","",
_xlfn.IFS(
$BA16="Devis 1",
IF(ISBLANK(AN16),"",IFERROR(VALUE(TRIM(SUBSTITUTE(AN16,CHAR(160),""))),0)*IFERROR(VALUE(TRIM(SUBSTITUTE($AE16,CHAR(160),""))),0)),
$BA16="Devis 2",
IF(ISBLANK(AS16),"",IFERROR(VALUE(TRIM(SUBSTITUTE(AS16,CHAR(160),""))),0)*IFERROR(VALUE(TRIM(SUBSTITUTE($AE16,CHAR(160),""))),0)),
$BA16="Devis 3",
IF(ISBLANK(AX16),"",IFERROR(VALUE(TRIM(SUBSTITUTE(AX16,CHAR(160),""))),0)*IFERROR(VALUE(TRIM(SUBSTITUTE($AE16,CHAR(160),""))),0)),
TRUE,0
)
)</f>
        <v/>
      </c>
      <c r="BG16" s="622" t="str" cm="1">
        <f t="array" ref="BG16">IF($AE16="","",
_xlfn.IFS(
$BA16="Devis 1",
IF(ISBLANK(AO16),"",IFERROR(VALUE(TRIM(SUBSTITUTE(AO16,CHAR(160),""))),0)*IFERROR(VALUE(TRIM(SUBSTITUTE($AE16,CHAR(160),""))),0)),
$BA16="Devis 2",
IF(ISBLANK(AT16),"",IFERROR(VALUE(TRIM(SUBSTITUTE(AT16,CHAR(160),""))),0)*IFERROR(VALUE(TRIM(SUBSTITUTE($AE16,CHAR(160),""))),0)),
$BA16="Devis 3",
IF(ISBLANK(AY16),"",IFERROR(VALUE(TRIM(SUBSTITUTE(AY16,CHAR(160),""))),0)*IFERROR(VALUE(TRIM(SUBSTITUTE($AE16,CHAR(160),""))),0)),
TRUE,0
)
)</f>
        <v/>
      </c>
      <c r="BH16" s="621" t="str">
        <f t="shared" si="40"/>
        <v/>
      </c>
      <c r="BI16" s="601"/>
      <c r="BJ16" s="602" t="str" cm="1">
        <f t="array" ref="BJ16">IF(OR(BH16="",BE16="",BF16="",BC16="",BG16="",BD16=""),"",_xlfn.IFS(
ROUND(IFERROR(VALUE(TRIM(SUBSTITUTE(BH16,CHAR(160),""))),0),2)&gt;
ROUND(IFERROR(VALUE(TRIM(SUBSTITUTE(BE16,CHAR(160),""))),0),2),
"KO : Le montant retenu TTC est supérieur au montant raisonnable TTC. Merci de revoir la ligne de dépense ou plafonner son montant.",
ROUND(IFERROR(VALUE(TRIM(SUBSTITUTE(BF16,CHAR(160),""))),0),2)&gt;
ROUND(IFERROR(VALUE(TRIM(SUBSTITUTE(BC16,CHAR(160),""))),0),2),
"Attention : Le montant retenu HT est supérieur au montant HT raisonnable. Merci de revoir la ligne de dépense, plafonner son montant, ou justifier la reventillation HT / TVA.",
ROUND(IFERROR(VALUE(TRIM(SUBSTITUTE(BG16,CHAR(160),""))),0),2)&gt;
ROUND(IFERROR(VALUE(TRIM(SUBSTITUTE(BD16,CHAR(160),""))),0),2),
"Attention : Le montant TVA retenu est supérieur au montant TVA raisonnable. Merci de revoir la ligne de dépense, plafonner son montant, ou justifier la reventillation HT / TVA.",
ROUND(IFERROR(VALUE(TRIM(SUBSTITUTE(BH16,CHAR(160),""))),0),2)&gt;
ROUND(IFERROR(VALUE(TRIM(SUBSTITUTE(MIN(P17,S17,V17),CHAR(160),""))),0),2),
"Attention : Le devis retenu n'est pas le moins cher. Une justification de la part du porteur est nécessaire.",
ROUND(IFERROR(VALUE(TRIM(SUBSTITUTE(BH16,CHAR(160),""))),0),2)=0,
"Attention : montant présenté entièrement écarté",
ROUND(IFERROR(VALUE(TRIM(SUBSTITUTE(BE16,CHAR(160),""))),0),2)=
ROUND(IFERROR(VALUE(TRIM(SUBSTITUTE(BH16,CHAR(160),""))),0),2),
"OK",
ROUND(IFERROR(VALUE(TRIM(SUBSTITUTE(BE16,CHAR(160),""))),0),2)&gt;
ROUND(IFERROR(VALUE(TRIM(SUBSTITUTE(BH16,CHAR(160),""))),0),2),
" OK : Montant instruit inférieur au montant raisonnable.",
TRUE,""
))</f>
        <v/>
      </c>
      <c r="BK16" s="602" t="str" cm="1">
        <f t="array" ref="BK16">IF(OR(BH16="",AB16="",BF16="",Z16="",BG16="",AA16=""),"",_xlfn.IFS(
ROUND(IFERROR(VALUE(TRIM(SUBSTITUTE(BH16,CHAR(160),""))),0),2)&gt;
ROUND(IFERROR(VALUE(TRIM(SUBSTITUTE(AB16,CHAR(160),""))),0),2),
"KO : Le montant retenu TTC est supérieur au montant présenté TTC. Merci de revoir la ligne de dépense ou plafonner son montant.",
ROUND(IFERROR(VALUE(TRIM(SUBSTITUTE(BF16,CHAR(160),""))),0),2)&gt;
ROUND(IFERROR(VALUE(TRIM(SUBSTITUTE(Z16,CHAR(160),""))),0),2),
"Attention : Le montant retenu HT est supérieur au montant HT présenté. Merci de revoir la ligne de dépense, plafonner son montant, ou justifier la reventillation HT / TVA.",
ROUND(IFERROR(VALUE(TRIM(SUBSTITUTE(BG16,CHAR(160),""))),0),2)&gt;
ROUND(IFERROR(VALUE(TRIM(SUBSTITUTE(AA16,CHAR(160),""))),0),2),
"Attention : Le montant TVA retenu est supérieur au montant TVA présenté. Merci de revoir la ligne de dépense, plafonner son montant, ou justifier la reventillation HT / TVA.",
ROUND(IFERROR(VALUE(TRIM(SUBSTITUTE(AB16,CHAR(160),""))),0),2)=0,
"",
ROUND(IFERROR(VALUE(TRIM(SUBSTITUTE(BH16,CHAR(160),""))),0),2)=
ROUND(IFERROR(VALUE(TRIM(SUBSTITUTE(AB16,CHAR(160),""))),0),2),
"OK",
ROUND(IFERROR(VALUE(TRIM(SUBSTITUTE(BH16,CHAR(160),""))),0),2)=0,
"Attention : Montant présenté entièrement rejeté.",
ROUND(IFERROR(VALUE(TRIM(SUBSTITUTE(BH16,CHAR(160),""))),0),2)&lt;
ROUND(IFERROR(VALUE(TRIM(SUBSTITUTE(AB16,CHAR(160),""))),0),2),
"Attention : Montant présenté partiellement rejeté.",
TRUE,""
))</f>
        <v/>
      </c>
      <c r="BL16" s="600" t="str">
        <f t="shared" si="0"/>
        <v/>
      </c>
      <c r="BM16" s="600" t="str">
        <f t="shared" si="1"/>
        <v/>
      </c>
      <c r="BN16" s="834" t="str">
        <f t="shared" si="2"/>
        <v/>
      </c>
      <c r="BO16" s="5"/>
    </row>
    <row r="17" spans="1:67" ht="16">
      <c r="A17" s="813">
        <v>9</v>
      </c>
      <c r="B17" s="83"/>
      <c r="C17" s="108"/>
      <c r="D17" s="83"/>
      <c r="E17" s="109"/>
      <c r="F17" s="110"/>
      <c r="G17" s="111"/>
      <c r="H17" s="132"/>
      <c r="I17" s="642"/>
      <c r="J17" s="643"/>
      <c r="K17" s="554"/>
      <c r="L17" s="640"/>
      <c r="M17" s="641"/>
      <c r="N17" s="660" t="str">
        <f t="shared" si="14"/>
        <v/>
      </c>
      <c r="O17" s="663"/>
      <c r="P17" s="554"/>
      <c r="Q17" s="641"/>
      <c r="R17" s="641"/>
      <c r="S17" s="660" t="str">
        <f t="shared" si="15"/>
        <v/>
      </c>
      <c r="T17" s="680"/>
      <c r="U17" s="554"/>
      <c r="V17" s="641"/>
      <c r="W17" s="641"/>
      <c r="X17" s="681" t="str">
        <f t="shared" si="42"/>
        <v/>
      </c>
      <c r="Y17" s="639"/>
      <c r="Z17" s="112" t="str" cm="1">
        <f t="array" ref="Z17">IF((_xlfn.IFS(TRIM(SUBSTITUTE(Y17,CHAR(160),""))="Devis 1",IFERROR(VALUE(TRIM(SUBSTITUTE(L17,CHAR(160),""))),0),TRIM(SUBSTITUTE(Y17,CHAR(160),""))="Devis 2",IFERROR(VALUE(TRIM(SUBSTITUTE(Q17,CHAR(160),""))),0),TRIM(SUBSTITUTE(Y17,CHAR(160),""))="Devis 3",IFERROR(VALUE(TRIM(SUBSTITUTE(V17,CHAR(160),""))),0),TRUE,0)*IFERROR(VALUE(TRIM(SUBSTITUTE(C17,CHAR(160),""))),0))=0,"",_xlfn.IFS(TRIM(SUBSTITUTE(Y17,CHAR(160),""))="Devis 1",IFERROR(VALUE(TRIM(SUBSTITUTE(L17,CHAR(160),""))),0),TRIM(SUBSTITUTE(Y17,CHAR(160),""))="Devis 2",IFERROR(VALUE(TRIM(SUBSTITUTE(Q17,CHAR(160),""))),0),TRIM(SUBSTITUTE(Y17,CHAR(160),""))="Devis 3",IFERROR(VALUE(TRIM(SUBSTITUTE(V17,CHAR(160),""))),0),TRUE,0)*IFERROR(VALUE(TRIM(SUBSTITUTE(C17,CHAR(160),""))),0))</f>
        <v/>
      </c>
      <c r="AA17" s="89" t="str" cm="1">
        <f t="array" ref="AA17">IF(ROUND((_xlfn.IFS(TRIM(SUBSTITUTE(Y17,CHAR(160),""))="Devis 1",IFERROR(VALUE(TRIM(SUBSTITUTE(M17,CHAR(160),""))),0),TRIM(SUBSTITUTE(Y17,CHAR(160),""))="Devis 2",IFERROR(VALUE(TRIM(SUBSTITUTE(R17,CHAR(160),""))),0),TRIM(SUBSTITUTE(Y17,CHAR(160),""))="Devis 3",IFERROR(VALUE(TRIM(SUBSTITUTE(W17,CHAR(160),""))),0),TRUE,0)*IFERROR(VALUE(TRIM(SUBSTITUTE(C17,CHAR(160),""))),0)),2)=0,IF(Z17&lt;&gt;"",0,""),ROUND((_xlfn.IFS(TRIM(SUBSTITUTE(Y17,CHAR(160),""))="Devis 1",IFERROR(VALUE(TRIM(SUBSTITUTE(M17,CHAR(160),""))),0),TRIM(SUBSTITUTE(Y17,CHAR(160),""))="Devis 2",IFERROR(VALUE(TRIM(SUBSTITUTE(R17,CHAR(160),""))),0),TRIM(SUBSTITUTE(Y17,CHAR(160),""))="Devis 3",IFERROR(VALUE(TRIM(SUBSTITUTE(W17,CHAR(160),""))),0),TRUE,0)*IFERROR(VALUE(TRIM(SUBSTITUTE(C17,CHAR(160),""))),0)),2))</f>
        <v/>
      </c>
      <c r="AB17" s="113" t="str">
        <f t="shared" si="17"/>
        <v/>
      </c>
      <c r="AC17" s="814"/>
      <c r="AD17" s="833" t="str">
        <f t="shared" si="3"/>
        <v/>
      </c>
      <c r="AE17" s="595" t="str">
        <f t="shared" si="18"/>
        <v/>
      </c>
      <c r="AF17" s="555" t="str">
        <f t="shared" si="19"/>
        <v/>
      </c>
      <c r="AG17" s="555" t="str">
        <f t="shared" si="20"/>
        <v/>
      </c>
      <c r="AH17" s="555" t="str">
        <f t="shared" si="21"/>
        <v/>
      </c>
      <c r="AI17" s="555" t="str">
        <f t="shared" si="22"/>
        <v/>
      </c>
      <c r="AJ17" s="555" t="str">
        <f t="shared" si="23"/>
        <v/>
      </c>
      <c r="AK17" s="569" t="str">
        <f t="shared" si="24"/>
        <v/>
      </c>
      <c r="AL17" s="564" t="str">
        <f t="shared" si="25"/>
        <v/>
      </c>
      <c r="AM17" s="555" t="str">
        <f t="shared" si="25"/>
        <v/>
      </c>
      <c r="AN17" s="594" t="str">
        <f t="shared" si="26"/>
        <v/>
      </c>
      <c r="AO17" s="594" t="str">
        <f t="shared" si="27"/>
        <v/>
      </c>
      <c r="AP17" s="660" t="str">
        <f t="shared" si="28"/>
        <v/>
      </c>
      <c r="AQ17" s="671" t="str">
        <f t="shared" si="29"/>
        <v/>
      </c>
      <c r="AR17" s="593" t="str">
        <f t="shared" si="30"/>
        <v/>
      </c>
      <c r="AS17" s="594" t="str">
        <f t="shared" si="31"/>
        <v/>
      </c>
      <c r="AT17" s="594" t="str">
        <f t="shared" si="32"/>
        <v/>
      </c>
      <c r="AU17" s="660" t="str">
        <f t="shared" si="33"/>
        <v/>
      </c>
      <c r="AV17" s="693" t="str">
        <f t="shared" si="34"/>
        <v/>
      </c>
      <c r="AW17" s="593" t="str">
        <f t="shared" si="34"/>
        <v/>
      </c>
      <c r="AX17" s="594" t="str">
        <f t="shared" si="35"/>
        <v/>
      </c>
      <c r="AY17" s="594" t="str">
        <f t="shared" si="36"/>
        <v/>
      </c>
      <c r="AZ17" s="694" t="str">
        <f t="shared" si="41"/>
        <v/>
      </c>
      <c r="BA17" s="687" t="str">
        <f t="shared" si="13"/>
        <v/>
      </c>
      <c r="BB17" s="599"/>
      <c r="BC17" s="621" t="str">
        <f t="shared" si="37"/>
        <v/>
      </c>
      <c r="BD17" s="621" t="str">
        <f t="shared" si="38"/>
        <v/>
      </c>
      <c r="BE17" s="621" t="str">
        <f t="shared" si="39"/>
        <v/>
      </c>
      <c r="BF17" s="622" t="str" cm="1">
        <f t="array" ref="BF17">IF($AE17="","",
_xlfn.IFS(
$BA17="Devis 1",
IF(ISBLANK(AN17),"",IFERROR(VALUE(TRIM(SUBSTITUTE(AN17,CHAR(160),""))),0)*IFERROR(VALUE(TRIM(SUBSTITUTE($AE17,CHAR(160),""))),0)),
$BA17="Devis 2",
IF(ISBLANK(AS17),"",IFERROR(VALUE(TRIM(SUBSTITUTE(AS17,CHAR(160),""))),0)*IFERROR(VALUE(TRIM(SUBSTITUTE($AE17,CHAR(160),""))),0)),
$BA17="Devis 3",
IF(ISBLANK(AX17),"",IFERROR(VALUE(TRIM(SUBSTITUTE(AX17,CHAR(160),""))),0)*IFERROR(VALUE(TRIM(SUBSTITUTE($AE17,CHAR(160),""))),0)),
TRUE,0
)
)</f>
        <v/>
      </c>
      <c r="BG17" s="622" t="str" cm="1">
        <f t="array" ref="BG17">IF($AE17="","",
_xlfn.IFS(
$BA17="Devis 1",
IF(ISBLANK(AO17),"",IFERROR(VALUE(TRIM(SUBSTITUTE(AO17,CHAR(160),""))),0)*IFERROR(VALUE(TRIM(SUBSTITUTE($AE17,CHAR(160),""))),0)),
$BA17="Devis 2",
IF(ISBLANK(AT17),"",IFERROR(VALUE(TRIM(SUBSTITUTE(AT17,CHAR(160),""))),0)*IFERROR(VALUE(TRIM(SUBSTITUTE($AE17,CHAR(160),""))),0)),
$BA17="Devis 3",
IF(ISBLANK(AY17),"",IFERROR(VALUE(TRIM(SUBSTITUTE(AY17,CHAR(160),""))),0)*IFERROR(VALUE(TRIM(SUBSTITUTE($AE17,CHAR(160),""))),0)),
TRUE,0
)
)</f>
        <v/>
      </c>
      <c r="BH17" s="621" t="str">
        <f t="shared" si="40"/>
        <v/>
      </c>
      <c r="BI17" s="601"/>
      <c r="BJ17" s="602" t="str" cm="1">
        <f t="array" ref="BJ17">IF(OR(BH17="",BE17="",BF17="",BC17="",BG17="",BD17=""),"",_xlfn.IFS(
ROUND(IFERROR(VALUE(TRIM(SUBSTITUTE(BH17,CHAR(160),""))),0),2)&gt;
ROUND(IFERROR(VALUE(TRIM(SUBSTITUTE(BE17,CHAR(160),""))),0),2),
"KO : Le montant retenu TTC est supérieur au montant raisonnable TTC. Merci de revoir la ligne de dépense ou plafonner son montant.",
ROUND(IFERROR(VALUE(TRIM(SUBSTITUTE(BF17,CHAR(160),""))),0),2)&gt;
ROUND(IFERROR(VALUE(TRIM(SUBSTITUTE(BC17,CHAR(160),""))),0),2),
"Attention : Le montant retenu HT est supérieur au montant HT raisonnable. Merci de revoir la ligne de dépense, plafonner son montant, ou justifier la reventillation HT / TVA.",
ROUND(IFERROR(VALUE(TRIM(SUBSTITUTE(BG17,CHAR(160),""))),0),2)&gt;
ROUND(IFERROR(VALUE(TRIM(SUBSTITUTE(BD17,CHAR(160),""))),0),2),
"Attention : Le montant TVA retenu est supérieur au montant TVA raisonnable. Merci de revoir la ligne de dépense, plafonner son montant, ou justifier la reventillation HT / TVA.",
ROUND(IFERROR(VALUE(TRIM(SUBSTITUTE(BH17,CHAR(160),""))),0),2)&gt;
ROUND(IFERROR(VALUE(TRIM(SUBSTITUTE(MIN(P18,S18,V18),CHAR(160),""))),0),2),
"Attention : Le devis retenu n'est pas le moins cher. Une justification de la part du porteur est nécessaire.",
ROUND(IFERROR(VALUE(TRIM(SUBSTITUTE(BH17,CHAR(160),""))),0),2)=0,
"Attention : montant présenté entièrement écarté",
ROUND(IFERROR(VALUE(TRIM(SUBSTITUTE(BE17,CHAR(160),""))),0),2)=
ROUND(IFERROR(VALUE(TRIM(SUBSTITUTE(BH17,CHAR(160),""))),0),2),
"OK",
ROUND(IFERROR(VALUE(TRIM(SUBSTITUTE(BE17,CHAR(160),""))),0),2)&gt;
ROUND(IFERROR(VALUE(TRIM(SUBSTITUTE(BH17,CHAR(160),""))),0),2),
" OK : Montant instruit inférieur au montant raisonnable.",
TRUE,""
))</f>
        <v/>
      </c>
      <c r="BK17" s="602" t="str" cm="1">
        <f t="array" ref="BK17">IF(OR(BH17="",AB17="",BF17="",Z17="",BG17="",AA17=""),"",_xlfn.IFS(
ROUND(IFERROR(VALUE(TRIM(SUBSTITUTE(BH17,CHAR(160),""))),0),2)&gt;
ROUND(IFERROR(VALUE(TRIM(SUBSTITUTE(AB17,CHAR(160),""))),0),2),
"KO : Le montant retenu TTC est supérieur au montant présenté TTC. Merci de revoir la ligne de dépense ou plafonner son montant.",
ROUND(IFERROR(VALUE(TRIM(SUBSTITUTE(BF17,CHAR(160),""))),0),2)&gt;
ROUND(IFERROR(VALUE(TRIM(SUBSTITUTE(Z17,CHAR(160),""))),0),2),
"Attention : Le montant retenu HT est supérieur au montant HT présenté. Merci de revoir la ligne de dépense, plafonner son montant, ou justifier la reventillation HT / TVA.",
ROUND(IFERROR(VALUE(TRIM(SUBSTITUTE(BG17,CHAR(160),""))),0),2)&gt;
ROUND(IFERROR(VALUE(TRIM(SUBSTITUTE(AA17,CHAR(160),""))),0),2),
"Attention : Le montant TVA retenu est supérieur au montant TVA présenté. Merci de revoir la ligne de dépense, plafonner son montant, ou justifier la reventillation HT / TVA.",
ROUND(IFERROR(VALUE(TRIM(SUBSTITUTE(AB17,CHAR(160),""))),0),2)=0,
"",
ROUND(IFERROR(VALUE(TRIM(SUBSTITUTE(BH17,CHAR(160),""))),0),2)=
ROUND(IFERROR(VALUE(TRIM(SUBSTITUTE(AB17,CHAR(160),""))),0),2),
"OK",
ROUND(IFERROR(VALUE(TRIM(SUBSTITUTE(BH17,CHAR(160),""))),0),2)=0,
"Attention : Montant présenté entièrement rejeté.",
ROUND(IFERROR(VALUE(TRIM(SUBSTITUTE(BH17,CHAR(160),""))),0),2)&lt;
ROUND(IFERROR(VALUE(TRIM(SUBSTITUTE(AB17,CHAR(160),""))),0),2),
"Attention : Montant présenté partiellement rejeté.",
TRUE,""
))</f>
        <v/>
      </c>
      <c r="BL17" s="600" t="str">
        <f t="shared" si="0"/>
        <v/>
      </c>
      <c r="BM17" s="600" t="str">
        <f t="shared" si="1"/>
        <v/>
      </c>
      <c r="BN17" s="834" t="str">
        <f t="shared" si="2"/>
        <v/>
      </c>
      <c r="BO17" s="5"/>
    </row>
    <row r="18" spans="1:67" ht="16">
      <c r="A18" s="813">
        <v>10</v>
      </c>
      <c r="B18" s="83"/>
      <c r="C18" s="108"/>
      <c r="D18" s="83"/>
      <c r="E18" s="109"/>
      <c r="F18" s="110"/>
      <c r="G18" s="111"/>
      <c r="H18" s="132"/>
      <c r="I18" s="642"/>
      <c r="J18" s="643"/>
      <c r="K18" s="554"/>
      <c r="L18" s="640"/>
      <c r="M18" s="641"/>
      <c r="N18" s="660" t="str">
        <f>IF(OR(L18="", M18=""), "", IFERROR(VALUE(TRIM(SUBSTITUTE(L18,CHAR(160),""))),0) + IFERROR(VALUE(TRIM(SUBSTITUTE(M18,CHAR(160),""))),0))</f>
        <v/>
      </c>
      <c r="O18" s="663"/>
      <c r="P18" s="554"/>
      <c r="Q18" s="641"/>
      <c r="R18" s="641"/>
      <c r="S18" s="660" t="str">
        <f t="shared" si="15"/>
        <v/>
      </c>
      <c r="T18" s="680"/>
      <c r="U18" s="554"/>
      <c r="V18" s="641"/>
      <c r="W18" s="641"/>
      <c r="X18" s="681" t="str">
        <f t="shared" si="42"/>
        <v/>
      </c>
      <c r="Y18" s="639"/>
      <c r="Z18" s="112" t="str" cm="1">
        <f t="array" ref="Z18">IF((_xlfn.IFS(TRIM(SUBSTITUTE(Y18,CHAR(160),""))="Devis 1",IFERROR(VALUE(TRIM(SUBSTITUTE(L18,CHAR(160),""))),0),TRIM(SUBSTITUTE(Y18,CHAR(160),""))="Devis 2",IFERROR(VALUE(TRIM(SUBSTITUTE(Q18,CHAR(160),""))),0),TRIM(SUBSTITUTE(Y18,CHAR(160),""))="Devis 3",IFERROR(VALUE(TRIM(SUBSTITUTE(V18,CHAR(160),""))),0),TRUE,0)*IFERROR(VALUE(TRIM(SUBSTITUTE(C18,CHAR(160),""))),0))=0,"",_xlfn.IFS(TRIM(SUBSTITUTE(Y18,CHAR(160),""))="Devis 1",IFERROR(VALUE(TRIM(SUBSTITUTE(L18,CHAR(160),""))),0),TRIM(SUBSTITUTE(Y18,CHAR(160),""))="Devis 2",IFERROR(VALUE(TRIM(SUBSTITUTE(Q18,CHAR(160),""))),0),TRIM(SUBSTITUTE(Y18,CHAR(160),""))="Devis 3",IFERROR(VALUE(TRIM(SUBSTITUTE(V18,CHAR(160),""))),0),TRUE,0)*IFERROR(VALUE(TRIM(SUBSTITUTE(C18,CHAR(160),""))),0))</f>
        <v/>
      </c>
      <c r="AA18" s="89" t="str" cm="1">
        <f t="array" ref="AA18">IF(ROUND((_xlfn.IFS(TRIM(SUBSTITUTE(Y18,CHAR(160),""))="Devis 1",IFERROR(VALUE(TRIM(SUBSTITUTE(M18,CHAR(160),""))),0),TRIM(SUBSTITUTE(Y18,CHAR(160),""))="Devis 2",IFERROR(VALUE(TRIM(SUBSTITUTE(R18,CHAR(160),""))),0),TRIM(SUBSTITUTE(Y18,CHAR(160),""))="Devis 3",IFERROR(VALUE(TRIM(SUBSTITUTE(W18,CHAR(160),""))),0),TRUE,0)*IFERROR(VALUE(TRIM(SUBSTITUTE(C18,CHAR(160),""))),0)),2)=0,IF(Z18&lt;&gt;"",0,""),ROUND((_xlfn.IFS(TRIM(SUBSTITUTE(Y18,CHAR(160),""))="Devis 1",IFERROR(VALUE(TRIM(SUBSTITUTE(M18,CHAR(160),""))),0),TRIM(SUBSTITUTE(Y18,CHAR(160),""))="Devis 2",IFERROR(VALUE(TRIM(SUBSTITUTE(R18,CHAR(160),""))),0),TRIM(SUBSTITUTE(Y18,CHAR(160),""))="Devis 3",IFERROR(VALUE(TRIM(SUBSTITUTE(W18,CHAR(160),""))),0),TRUE,0)*IFERROR(VALUE(TRIM(SUBSTITUTE(C18,CHAR(160),""))),0)),2))</f>
        <v/>
      </c>
      <c r="AB18" s="113" t="str">
        <f t="shared" si="17"/>
        <v/>
      </c>
      <c r="AC18" s="814"/>
      <c r="AD18" s="833" t="str">
        <f t="shared" si="3"/>
        <v/>
      </c>
      <c r="AE18" s="595" t="str">
        <f t="shared" si="18"/>
        <v/>
      </c>
      <c r="AF18" s="555" t="str">
        <f t="shared" si="19"/>
        <v/>
      </c>
      <c r="AG18" s="555" t="str">
        <f t="shared" si="20"/>
        <v/>
      </c>
      <c r="AH18" s="555" t="str">
        <f t="shared" si="21"/>
        <v/>
      </c>
      <c r="AI18" s="555" t="str">
        <f t="shared" si="22"/>
        <v/>
      </c>
      <c r="AJ18" s="555" t="str">
        <f t="shared" si="23"/>
        <v/>
      </c>
      <c r="AK18" s="569" t="str">
        <f t="shared" si="24"/>
        <v/>
      </c>
      <c r="AL18" s="564" t="str">
        <f t="shared" si="25"/>
        <v/>
      </c>
      <c r="AM18" s="555" t="str">
        <f t="shared" si="25"/>
        <v/>
      </c>
      <c r="AN18" s="594" t="str">
        <f t="shared" si="26"/>
        <v/>
      </c>
      <c r="AO18" s="594" t="str">
        <f t="shared" si="27"/>
        <v/>
      </c>
      <c r="AP18" s="660" t="str">
        <f t="shared" si="28"/>
        <v/>
      </c>
      <c r="AQ18" s="671" t="str">
        <f t="shared" si="29"/>
        <v/>
      </c>
      <c r="AR18" s="593" t="str">
        <f t="shared" si="30"/>
        <v/>
      </c>
      <c r="AS18" s="594" t="str">
        <f t="shared" si="31"/>
        <v/>
      </c>
      <c r="AT18" s="594" t="str">
        <f t="shared" si="32"/>
        <v/>
      </c>
      <c r="AU18" s="660" t="str">
        <f t="shared" si="33"/>
        <v/>
      </c>
      <c r="AV18" s="693" t="str">
        <f t="shared" si="34"/>
        <v/>
      </c>
      <c r="AW18" s="593" t="str">
        <f t="shared" si="34"/>
        <v/>
      </c>
      <c r="AX18" s="594" t="str">
        <f t="shared" si="35"/>
        <v/>
      </c>
      <c r="AY18" s="594" t="str">
        <f t="shared" si="36"/>
        <v/>
      </c>
      <c r="AZ18" s="694" t="str">
        <f t="shared" si="41"/>
        <v/>
      </c>
      <c r="BA18" s="687" t="str">
        <f t="shared" si="13"/>
        <v/>
      </c>
      <c r="BB18" s="599"/>
      <c r="BC18" s="621" t="str">
        <f t="shared" si="37"/>
        <v/>
      </c>
      <c r="BD18" s="621" t="str">
        <f t="shared" si="38"/>
        <v/>
      </c>
      <c r="BE18" s="621" t="str">
        <f t="shared" si="39"/>
        <v/>
      </c>
      <c r="BF18" s="622" t="str" cm="1">
        <f t="array" ref="BF18">IF($AE18="","",
_xlfn.IFS(
$BA18="Devis 1",
IF(ISBLANK(AN18),"",IFERROR(VALUE(TRIM(SUBSTITUTE(AN18,CHAR(160),""))),0)*IFERROR(VALUE(TRIM(SUBSTITUTE($AE18,CHAR(160),""))),0)),
$BA18="Devis 2",
IF(ISBLANK(AS18),"",IFERROR(VALUE(TRIM(SUBSTITUTE(AS18,CHAR(160),""))),0)*IFERROR(VALUE(TRIM(SUBSTITUTE($AE18,CHAR(160),""))),0)),
$BA18="Devis 3",
IF(ISBLANK(AX18),"",IFERROR(VALUE(TRIM(SUBSTITUTE(AX18,CHAR(160),""))),0)*IFERROR(VALUE(TRIM(SUBSTITUTE($AE18,CHAR(160),""))),0)),
TRUE,0
)
)</f>
        <v/>
      </c>
      <c r="BG18" s="622" t="str" cm="1">
        <f t="array" ref="BG18">IF($AE18="","",
_xlfn.IFS(
$BA18="Devis 1",
IF(ISBLANK(AO18),"",IFERROR(VALUE(TRIM(SUBSTITUTE(AO18,CHAR(160),""))),0)*IFERROR(VALUE(TRIM(SUBSTITUTE($AE18,CHAR(160),""))),0)),
$BA18="Devis 2",
IF(ISBLANK(AT18),"",IFERROR(VALUE(TRIM(SUBSTITUTE(AT18,CHAR(160),""))),0)*IFERROR(VALUE(TRIM(SUBSTITUTE($AE18,CHAR(160),""))),0)),
$BA18="Devis 3",
IF(ISBLANK(AY18),"",IFERROR(VALUE(TRIM(SUBSTITUTE(AY18,CHAR(160),""))),0)*IFERROR(VALUE(TRIM(SUBSTITUTE($AE18,CHAR(160),""))),0)),
TRUE,0
)
)</f>
        <v/>
      </c>
      <c r="BH18" s="621" t="str">
        <f t="shared" si="40"/>
        <v/>
      </c>
      <c r="BI18" s="601"/>
      <c r="BJ18" s="602" t="str" cm="1">
        <f t="array" ref="BJ18">IF(OR(BH18="",BE18="",BF18="",BC18="",BG18="",BD18=""),"",_xlfn.IFS(
ROUND(IFERROR(VALUE(TRIM(SUBSTITUTE(BH18,CHAR(160),""))),0),2)&gt;
ROUND(IFERROR(VALUE(TRIM(SUBSTITUTE(BE18,CHAR(160),""))),0),2),
"KO : Le montant retenu TTC est supérieur au montant raisonnable TTC. Merci de revoir la ligne de dépense ou plafonner son montant.",
ROUND(IFERROR(VALUE(TRIM(SUBSTITUTE(BF18,CHAR(160),""))),0),2)&gt;
ROUND(IFERROR(VALUE(TRIM(SUBSTITUTE(BC18,CHAR(160),""))),0),2),
"Attention : Le montant retenu HT est supérieur au montant HT raisonnable. Merci de revoir la ligne de dépense, plafonner son montant, ou justifier la reventillation HT / TVA.",
ROUND(IFERROR(VALUE(TRIM(SUBSTITUTE(BG18,CHAR(160),""))),0),2)&gt;
ROUND(IFERROR(VALUE(TRIM(SUBSTITUTE(BD18,CHAR(160),""))),0),2),
"Attention : Le montant TVA retenu est supérieur au montant TVA raisonnable. Merci de revoir la ligne de dépense, plafonner son montant, ou justifier la reventillation HT / TVA.",
ROUND(IFERROR(VALUE(TRIM(SUBSTITUTE(BH18,CHAR(160),""))),0),2)&gt;
ROUND(IFERROR(VALUE(TRIM(SUBSTITUTE(MIN(P19,S19,V19),CHAR(160),""))),0),2),
"Attention : Le devis retenu n'est pas le moins cher. Une justification de la part du porteur est nécessaire.",
ROUND(IFERROR(VALUE(TRIM(SUBSTITUTE(BH18,CHAR(160),""))),0),2)=0,
"Attention : montant présenté entièrement écarté",
ROUND(IFERROR(VALUE(TRIM(SUBSTITUTE(BE18,CHAR(160),""))),0),2)=
ROUND(IFERROR(VALUE(TRIM(SUBSTITUTE(BH18,CHAR(160),""))),0),2),
"OK",
ROUND(IFERROR(VALUE(TRIM(SUBSTITUTE(BE18,CHAR(160),""))),0),2)&gt;
ROUND(IFERROR(VALUE(TRIM(SUBSTITUTE(BH18,CHAR(160),""))),0),2),
" OK : Montant instruit inférieur au montant raisonnable.",
TRUE,""
))</f>
        <v/>
      </c>
      <c r="BK18" s="602" t="str" cm="1">
        <f t="array" ref="BK18">IF(OR(BH18="",AB18="",BF18="",Z18="",BG18="",AA18=""),"",_xlfn.IFS(
ROUND(IFERROR(VALUE(TRIM(SUBSTITUTE(BH18,CHAR(160),""))),0),2)&gt;
ROUND(IFERROR(VALUE(TRIM(SUBSTITUTE(AB18,CHAR(160),""))),0),2),
"KO : Le montant retenu TTC est supérieur au montant présenté TTC. Merci de revoir la ligne de dépense ou plafonner son montant.",
ROUND(IFERROR(VALUE(TRIM(SUBSTITUTE(BF18,CHAR(160),""))),0),2)&gt;
ROUND(IFERROR(VALUE(TRIM(SUBSTITUTE(Z18,CHAR(160),""))),0),2),
"Attention : Le montant retenu HT est supérieur au montant HT présenté. Merci de revoir la ligne de dépense, plafonner son montant, ou justifier la reventillation HT / TVA.",
ROUND(IFERROR(VALUE(TRIM(SUBSTITUTE(BG18,CHAR(160),""))),0),2)&gt;
ROUND(IFERROR(VALUE(TRIM(SUBSTITUTE(AA18,CHAR(160),""))),0),2),
"Attention : Le montant TVA retenu est supérieur au montant TVA présenté. Merci de revoir la ligne de dépense, plafonner son montant, ou justifier la reventillation HT / TVA.",
ROUND(IFERROR(VALUE(TRIM(SUBSTITUTE(AB18,CHAR(160),""))),0),2)=0,
"",
ROUND(IFERROR(VALUE(TRIM(SUBSTITUTE(BH18,CHAR(160),""))),0),2)=
ROUND(IFERROR(VALUE(TRIM(SUBSTITUTE(AB18,CHAR(160),""))),0),2),
"OK",
ROUND(IFERROR(VALUE(TRIM(SUBSTITUTE(BH18,CHAR(160),""))),0),2)=0,
"Attention : Montant présenté entièrement rejeté.",
ROUND(IFERROR(VALUE(TRIM(SUBSTITUTE(BH18,CHAR(160),""))),0),2)&lt;
ROUND(IFERROR(VALUE(TRIM(SUBSTITUTE(AB18,CHAR(160),""))),0),2),
"Attention : Montant présenté partiellement rejeté.",
TRUE,""
))</f>
        <v/>
      </c>
      <c r="BL18" s="600" t="str">
        <f t="shared" si="0"/>
        <v/>
      </c>
      <c r="BM18" s="600" t="str">
        <f t="shared" si="1"/>
        <v/>
      </c>
      <c r="BN18" s="834" t="str">
        <f t="shared" si="2"/>
        <v/>
      </c>
      <c r="BO18" s="5"/>
    </row>
    <row r="19" spans="1:67" ht="16">
      <c r="A19" s="813">
        <v>11</v>
      </c>
      <c r="B19" s="83"/>
      <c r="C19" s="108"/>
      <c r="D19" s="83"/>
      <c r="E19" s="109"/>
      <c r="F19" s="110"/>
      <c r="G19" s="111"/>
      <c r="H19" s="132"/>
      <c r="I19" s="642"/>
      <c r="J19" s="643"/>
      <c r="K19" s="554"/>
      <c r="L19" s="640"/>
      <c r="M19" s="641"/>
      <c r="N19" s="660" t="str">
        <f t="shared" ref="N19:N82" si="43">IF(OR(L19="", M19=""), "", IFERROR(VALUE(TRIM(SUBSTITUTE(L19,CHAR(160),""))),0) + IFERROR(VALUE(TRIM(SUBSTITUTE(M19,CHAR(160),""))),0))</f>
        <v/>
      </c>
      <c r="O19" s="663"/>
      <c r="P19" s="554"/>
      <c r="Q19" s="641"/>
      <c r="R19" s="641"/>
      <c r="S19" s="660" t="str">
        <f t="shared" si="15"/>
        <v/>
      </c>
      <c r="T19" s="680"/>
      <c r="U19" s="554"/>
      <c r="V19" s="641"/>
      <c r="W19" s="641"/>
      <c r="X19" s="681" t="str">
        <f t="shared" si="42"/>
        <v/>
      </c>
      <c r="Y19" s="639"/>
      <c r="Z19" s="112" t="str" cm="1">
        <f t="array" ref="Z19">IF((_xlfn.IFS(TRIM(SUBSTITUTE(Y19,CHAR(160),""))="Devis 1",IFERROR(VALUE(TRIM(SUBSTITUTE(L19,CHAR(160),""))),0),TRIM(SUBSTITUTE(Y19,CHAR(160),""))="Devis 2",IFERROR(VALUE(TRIM(SUBSTITUTE(Q19,CHAR(160),""))),0),TRIM(SUBSTITUTE(Y19,CHAR(160),""))="Devis 3",IFERROR(VALUE(TRIM(SUBSTITUTE(V19,CHAR(160),""))),0),TRUE,0)*IFERROR(VALUE(TRIM(SUBSTITUTE(C19,CHAR(160),""))),0))=0,"",_xlfn.IFS(TRIM(SUBSTITUTE(Y19,CHAR(160),""))="Devis 1",IFERROR(VALUE(TRIM(SUBSTITUTE(L19,CHAR(160),""))),0),TRIM(SUBSTITUTE(Y19,CHAR(160),""))="Devis 2",IFERROR(VALUE(TRIM(SUBSTITUTE(Q19,CHAR(160),""))),0),TRIM(SUBSTITUTE(Y19,CHAR(160),""))="Devis 3",IFERROR(VALUE(TRIM(SUBSTITUTE(V19,CHAR(160),""))),0),TRUE,0)*IFERROR(VALUE(TRIM(SUBSTITUTE(C19,CHAR(160),""))),0))</f>
        <v/>
      </c>
      <c r="AA19" s="89" t="str" cm="1">
        <f t="array" ref="AA19">IF(ROUND((_xlfn.IFS(TRIM(SUBSTITUTE(Y19,CHAR(160),""))="Devis 1",IFERROR(VALUE(TRIM(SUBSTITUTE(M19,CHAR(160),""))),0),TRIM(SUBSTITUTE(Y19,CHAR(160),""))="Devis 2",IFERROR(VALUE(TRIM(SUBSTITUTE(R19,CHAR(160),""))),0),TRIM(SUBSTITUTE(Y19,CHAR(160),""))="Devis 3",IFERROR(VALUE(TRIM(SUBSTITUTE(W19,CHAR(160),""))),0),TRUE,0)*IFERROR(VALUE(TRIM(SUBSTITUTE(C19,CHAR(160),""))),0)),2)=0,IF(Z19&lt;&gt;"",0,""),ROUND((_xlfn.IFS(TRIM(SUBSTITUTE(Y19,CHAR(160),""))="Devis 1",IFERROR(VALUE(TRIM(SUBSTITUTE(M19,CHAR(160),""))),0),TRIM(SUBSTITUTE(Y19,CHAR(160),""))="Devis 2",IFERROR(VALUE(TRIM(SUBSTITUTE(R19,CHAR(160),""))),0),TRIM(SUBSTITUTE(Y19,CHAR(160),""))="Devis 3",IFERROR(VALUE(TRIM(SUBSTITUTE(W19,CHAR(160),""))),0),TRUE,0)*IFERROR(VALUE(TRIM(SUBSTITUTE(C19,CHAR(160),""))),0)),2))</f>
        <v/>
      </c>
      <c r="AB19" s="113" t="str">
        <f t="shared" si="17"/>
        <v/>
      </c>
      <c r="AC19" s="814"/>
      <c r="AD19" s="833" t="str">
        <f t="shared" si="3"/>
        <v/>
      </c>
      <c r="AE19" s="595" t="str">
        <f t="shared" si="18"/>
        <v/>
      </c>
      <c r="AF19" s="555" t="str">
        <f t="shared" si="19"/>
        <v/>
      </c>
      <c r="AG19" s="555" t="str">
        <f t="shared" si="20"/>
        <v/>
      </c>
      <c r="AH19" s="555" t="str">
        <f t="shared" si="21"/>
        <v/>
      </c>
      <c r="AI19" s="555" t="str">
        <f t="shared" si="22"/>
        <v/>
      </c>
      <c r="AJ19" s="555" t="str">
        <f t="shared" si="23"/>
        <v/>
      </c>
      <c r="AK19" s="569" t="str">
        <f t="shared" si="24"/>
        <v/>
      </c>
      <c r="AL19" s="564" t="str">
        <f t="shared" si="25"/>
        <v/>
      </c>
      <c r="AM19" s="555" t="str">
        <f t="shared" si="25"/>
        <v/>
      </c>
      <c r="AN19" s="594" t="str">
        <f t="shared" si="26"/>
        <v/>
      </c>
      <c r="AO19" s="594" t="str">
        <f t="shared" si="27"/>
        <v/>
      </c>
      <c r="AP19" s="660" t="str">
        <f t="shared" si="28"/>
        <v/>
      </c>
      <c r="AQ19" s="671" t="str">
        <f t="shared" si="29"/>
        <v/>
      </c>
      <c r="AR19" s="593" t="str">
        <f t="shared" si="30"/>
        <v/>
      </c>
      <c r="AS19" s="594" t="str">
        <f t="shared" si="31"/>
        <v/>
      </c>
      <c r="AT19" s="594" t="str">
        <f t="shared" si="32"/>
        <v/>
      </c>
      <c r="AU19" s="660" t="str">
        <f t="shared" si="33"/>
        <v/>
      </c>
      <c r="AV19" s="693" t="str">
        <f t="shared" si="34"/>
        <v/>
      </c>
      <c r="AW19" s="593" t="str">
        <f t="shared" si="34"/>
        <v/>
      </c>
      <c r="AX19" s="594" t="str">
        <f t="shared" si="35"/>
        <v/>
      </c>
      <c r="AY19" s="594" t="str">
        <f t="shared" si="36"/>
        <v/>
      </c>
      <c r="AZ19" s="694" t="str">
        <f t="shared" si="41"/>
        <v/>
      </c>
      <c r="BA19" s="687" t="str">
        <f t="shared" si="13"/>
        <v/>
      </c>
      <c r="BB19" s="599"/>
      <c r="BC19" s="621" t="str">
        <f t="shared" si="37"/>
        <v/>
      </c>
      <c r="BD19" s="621" t="str">
        <f t="shared" si="38"/>
        <v/>
      </c>
      <c r="BE19" s="621" t="str">
        <f t="shared" si="39"/>
        <v/>
      </c>
      <c r="BF19" s="622" t="str" cm="1">
        <f t="array" ref="BF19">IF($AE19="","",
_xlfn.IFS(
$BA19="Devis 1",
IF(ISBLANK(AN19),"",IFERROR(VALUE(TRIM(SUBSTITUTE(AN19,CHAR(160),""))),0)*IFERROR(VALUE(TRIM(SUBSTITUTE($AE19,CHAR(160),""))),0)),
$BA19="Devis 2",
IF(ISBLANK(AS19),"",IFERROR(VALUE(TRIM(SUBSTITUTE(AS19,CHAR(160),""))),0)*IFERROR(VALUE(TRIM(SUBSTITUTE($AE19,CHAR(160),""))),0)),
$BA19="Devis 3",
IF(ISBLANK(AX19),"",IFERROR(VALUE(TRIM(SUBSTITUTE(AX19,CHAR(160),""))),0)*IFERROR(VALUE(TRIM(SUBSTITUTE($AE19,CHAR(160),""))),0)),
TRUE,0
)
)</f>
        <v/>
      </c>
      <c r="BG19" s="622" t="str" cm="1">
        <f t="array" ref="BG19">IF($AE19="","",
_xlfn.IFS(
$BA19="Devis 1",
IF(ISBLANK(AO19),"",IFERROR(VALUE(TRIM(SUBSTITUTE(AO19,CHAR(160),""))),0)*IFERROR(VALUE(TRIM(SUBSTITUTE($AE19,CHAR(160),""))),0)),
$BA19="Devis 2",
IF(ISBLANK(AT19),"",IFERROR(VALUE(TRIM(SUBSTITUTE(AT19,CHAR(160),""))),0)*IFERROR(VALUE(TRIM(SUBSTITUTE($AE19,CHAR(160),""))),0)),
$BA19="Devis 3",
IF(ISBLANK(AY19),"",IFERROR(VALUE(TRIM(SUBSTITUTE(AY19,CHAR(160),""))),0)*IFERROR(VALUE(TRIM(SUBSTITUTE($AE19,CHAR(160),""))),0)),
TRUE,0
)
)</f>
        <v/>
      </c>
      <c r="BH19" s="621" t="str">
        <f t="shared" si="40"/>
        <v/>
      </c>
      <c r="BI19" s="601"/>
      <c r="BJ19" s="602" t="str" cm="1">
        <f t="array" ref="BJ19">IF(OR(BH19="",BE19="",BF19="",BC19="",BG19="",BD19=""),"",_xlfn.IFS(
ROUND(IFERROR(VALUE(TRIM(SUBSTITUTE(BH19,CHAR(160),""))),0),2)&gt;
ROUND(IFERROR(VALUE(TRIM(SUBSTITUTE(BE19,CHAR(160),""))),0),2),
"KO : Le montant retenu TTC est supérieur au montant raisonnable TTC. Merci de revoir la ligne de dépense ou plafonner son montant.",
ROUND(IFERROR(VALUE(TRIM(SUBSTITUTE(BF19,CHAR(160),""))),0),2)&gt;
ROUND(IFERROR(VALUE(TRIM(SUBSTITUTE(BC19,CHAR(160),""))),0),2),
"Attention : Le montant retenu HT est supérieur au montant HT raisonnable. Merci de revoir la ligne de dépense, plafonner son montant, ou justifier la reventillation HT / TVA.",
ROUND(IFERROR(VALUE(TRIM(SUBSTITUTE(BG19,CHAR(160),""))),0),2)&gt;
ROUND(IFERROR(VALUE(TRIM(SUBSTITUTE(BD19,CHAR(160),""))),0),2),
"Attention : Le montant TVA retenu est supérieur au montant TVA raisonnable. Merci de revoir la ligne de dépense, plafonner son montant, ou justifier la reventillation HT / TVA.",
ROUND(IFERROR(VALUE(TRIM(SUBSTITUTE(BH19,CHAR(160),""))),0),2)&gt;
ROUND(IFERROR(VALUE(TRIM(SUBSTITUTE(MIN(P20,S20,V20),CHAR(160),""))),0),2),
"Attention : Le devis retenu n'est pas le moins cher. Une justification de la part du porteur est nécessaire.",
ROUND(IFERROR(VALUE(TRIM(SUBSTITUTE(BH19,CHAR(160),""))),0),2)=0,
"Attention : montant présenté entièrement écarté",
ROUND(IFERROR(VALUE(TRIM(SUBSTITUTE(BE19,CHAR(160),""))),0),2)=
ROUND(IFERROR(VALUE(TRIM(SUBSTITUTE(BH19,CHAR(160),""))),0),2),
"OK",
ROUND(IFERROR(VALUE(TRIM(SUBSTITUTE(BE19,CHAR(160),""))),0),2)&gt;
ROUND(IFERROR(VALUE(TRIM(SUBSTITUTE(BH19,CHAR(160),""))),0),2),
" OK : Montant instruit inférieur au montant raisonnable.",
TRUE,""
))</f>
        <v/>
      </c>
      <c r="BK19" s="602" t="str" cm="1">
        <f t="array" ref="BK19">IF(OR(BH19="",AB19="",BF19="",Z19="",BG19="",AA19=""),"",_xlfn.IFS(
ROUND(IFERROR(VALUE(TRIM(SUBSTITUTE(BH19,CHAR(160),""))),0),2)&gt;
ROUND(IFERROR(VALUE(TRIM(SUBSTITUTE(AB19,CHAR(160),""))),0),2),
"KO : Le montant retenu TTC est supérieur au montant présenté TTC. Merci de revoir la ligne de dépense ou plafonner son montant.",
ROUND(IFERROR(VALUE(TRIM(SUBSTITUTE(BF19,CHAR(160),""))),0),2)&gt;
ROUND(IFERROR(VALUE(TRIM(SUBSTITUTE(Z19,CHAR(160),""))),0),2),
"Attention : Le montant retenu HT est supérieur au montant HT présenté. Merci de revoir la ligne de dépense, plafonner son montant, ou justifier la reventillation HT / TVA.",
ROUND(IFERROR(VALUE(TRIM(SUBSTITUTE(BG19,CHAR(160),""))),0),2)&gt;
ROUND(IFERROR(VALUE(TRIM(SUBSTITUTE(AA19,CHAR(160),""))),0),2),
"Attention : Le montant TVA retenu est supérieur au montant TVA présenté. Merci de revoir la ligne de dépense, plafonner son montant, ou justifier la reventillation HT / TVA.",
ROUND(IFERROR(VALUE(TRIM(SUBSTITUTE(AB19,CHAR(160),""))),0),2)=0,
"",
ROUND(IFERROR(VALUE(TRIM(SUBSTITUTE(BH19,CHAR(160),""))),0),2)=
ROUND(IFERROR(VALUE(TRIM(SUBSTITUTE(AB19,CHAR(160),""))),0),2),
"OK",
ROUND(IFERROR(VALUE(TRIM(SUBSTITUTE(BH19,CHAR(160),""))),0),2)=0,
"Attention : Montant présenté entièrement rejeté.",
ROUND(IFERROR(VALUE(TRIM(SUBSTITUTE(BH19,CHAR(160),""))),0),2)&lt;
ROUND(IFERROR(VALUE(TRIM(SUBSTITUTE(AB19,CHAR(160),""))),0),2),
"Attention : Montant présenté partiellement rejeté.",
TRUE,""
))</f>
        <v/>
      </c>
      <c r="BL19" s="600" t="str">
        <f t="shared" si="0"/>
        <v/>
      </c>
      <c r="BM19" s="600" t="str">
        <f t="shared" si="1"/>
        <v/>
      </c>
      <c r="BN19" s="834" t="str">
        <f t="shared" si="2"/>
        <v/>
      </c>
      <c r="BO19" s="5"/>
    </row>
    <row r="20" spans="1:67" ht="16">
      <c r="A20" s="813">
        <v>12</v>
      </c>
      <c r="B20" s="83"/>
      <c r="C20" s="108"/>
      <c r="D20" s="83"/>
      <c r="E20" s="109"/>
      <c r="F20" s="110"/>
      <c r="G20" s="111"/>
      <c r="H20" s="132"/>
      <c r="I20" s="642"/>
      <c r="J20" s="643"/>
      <c r="K20" s="554"/>
      <c r="L20" s="640"/>
      <c r="M20" s="641"/>
      <c r="N20" s="660" t="str">
        <f t="shared" si="43"/>
        <v/>
      </c>
      <c r="O20" s="663"/>
      <c r="P20" s="554"/>
      <c r="Q20" s="641"/>
      <c r="R20" s="641"/>
      <c r="S20" s="660" t="str">
        <f t="shared" si="15"/>
        <v/>
      </c>
      <c r="T20" s="680"/>
      <c r="U20" s="554"/>
      <c r="V20" s="641"/>
      <c r="W20" s="641"/>
      <c r="X20" s="681" t="str">
        <f t="shared" si="42"/>
        <v/>
      </c>
      <c r="Y20" s="639"/>
      <c r="Z20" s="112" t="str" cm="1">
        <f t="array" ref="Z20">IF((_xlfn.IFS(TRIM(SUBSTITUTE(Y20,CHAR(160),""))="Devis 1",IFERROR(VALUE(TRIM(SUBSTITUTE(L20,CHAR(160),""))),0),TRIM(SUBSTITUTE(Y20,CHAR(160),""))="Devis 2",IFERROR(VALUE(TRIM(SUBSTITUTE(Q20,CHAR(160),""))),0),TRIM(SUBSTITUTE(Y20,CHAR(160),""))="Devis 3",IFERROR(VALUE(TRIM(SUBSTITUTE(V20,CHAR(160),""))),0),TRUE,0)*IFERROR(VALUE(TRIM(SUBSTITUTE(C20,CHAR(160),""))),0))=0,"",_xlfn.IFS(TRIM(SUBSTITUTE(Y20,CHAR(160),""))="Devis 1",IFERROR(VALUE(TRIM(SUBSTITUTE(L20,CHAR(160),""))),0),TRIM(SUBSTITUTE(Y20,CHAR(160),""))="Devis 2",IFERROR(VALUE(TRIM(SUBSTITUTE(Q20,CHAR(160),""))),0),TRIM(SUBSTITUTE(Y20,CHAR(160),""))="Devis 3",IFERROR(VALUE(TRIM(SUBSTITUTE(V20,CHAR(160),""))),0),TRUE,0)*IFERROR(VALUE(TRIM(SUBSTITUTE(C20,CHAR(160),""))),0))</f>
        <v/>
      </c>
      <c r="AA20" s="89" t="str" cm="1">
        <f t="array" ref="AA20">IF(ROUND((_xlfn.IFS(TRIM(SUBSTITUTE(Y20,CHAR(160),""))="Devis 1",IFERROR(VALUE(TRIM(SUBSTITUTE(M20,CHAR(160),""))),0),TRIM(SUBSTITUTE(Y20,CHAR(160),""))="Devis 2",IFERROR(VALUE(TRIM(SUBSTITUTE(R20,CHAR(160),""))),0),TRIM(SUBSTITUTE(Y20,CHAR(160),""))="Devis 3",IFERROR(VALUE(TRIM(SUBSTITUTE(W20,CHAR(160),""))),0),TRUE,0)*IFERROR(VALUE(TRIM(SUBSTITUTE(C20,CHAR(160),""))),0)),2)=0,IF(Z20&lt;&gt;"",0,""),ROUND((_xlfn.IFS(TRIM(SUBSTITUTE(Y20,CHAR(160),""))="Devis 1",IFERROR(VALUE(TRIM(SUBSTITUTE(M20,CHAR(160),""))),0),TRIM(SUBSTITUTE(Y20,CHAR(160),""))="Devis 2",IFERROR(VALUE(TRIM(SUBSTITUTE(R20,CHAR(160),""))),0),TRIM(SUBSTITUTE(Y20,CHAR(160),""))="Devis 3",IFERROR(VALUE(TRIM(SUBSTITUTE(W20,CHAR(160),""))),0),TRUE,0)*IFERROR(VALUE(TRIM(SUBSTITUTE(C20,CHAR(160),""))),0)),2))</f>
        <v/>
      </c>
      <c r="AB20" s="113" t="str">
        <f t="shared" si="17"/>
        <v/>
      </c>
      <c r="AC20" s="814"/>
      <c r="AD20" s="833" t="str">
        <f t="shared" si="3"/>
        <v/>
      </c>
      <c r="AE20" s="595" t="str">
        <f t="shared" si="18"/>
        <v/>
      </c>
      <c r="AF20" s="555" t="str">
        <f t="shared" si="19"/>
        <v/>
      </c>
      <c r="AG20" s="555" t="str">
        <f t="shared" si="20"/>
        <v/>
      </c>
      <c r="AH20" s="555" t="str">
        <f t="shared" si="21"/>
        <v/>
      </c>
      <c r="AI20" s="555" t="str">
        <f t="shared" si="22"/>
        <v/>
      </c>
      <c r="AJ20" s="555" t="str">
        <f t="shared" si="23"/>
        <v/>
      </c>
      <c r="AK20" s="569" t="str">
        <f t="shared" si="24"/>
        <v/>
      </c>
      <c r="AL20" s="564" t="str">
        <f t="shared" si="25"/>
        <v/>
      </c>
      <c r="AM20" s="555" t="str">
        <f t="shared" si="25"/>
        <v/>
      </c>
      <c r="AN20" s="594" t="str">
        <f t="shared" si="26"/>
        <v/>
      </c>
      <c r="AO20" s="594" t="str">
        <f t="shared" si="27"/>
        <v/>
      </c>
      <c r="AP20" s="660" t="str">
        <f t="shared" si="28"/>
        <v/>
      </c>
      <c r="AQ20" s="671" t="str">
        <f t="shared" si="29"/>
        <v/>
      </c>
      <c r="AR20" s="593" t="str">
        <f t="shared" si="30"/>
        <v/>
      </c>
      <c r="AS20" s="594" t="str">
        <f t="shared" si="31"/>
        <v/>
      </c>
      <c r="AT20" s="594" t="str">
        <f t="shared" si="32"/>
        <v/>
      </c>
      <c r="AU20" s="660" t="str">
        <f t="shared" si="33"/>
        <v/>
      </c>
      <c r="AV20" s="693" t="str">
        <f t="shared" si="34"/>
        <v/>
      </c>
      <c r="AW20" s="593" t="str">
        <f t="shared" si="34"/>
        <v/>
      </c>
      <c r="AX20" s="594" t="str">
        <f t="shared" si="35"/>
        <v/>
      </c>
      <c r="AY20" s="594" t="str">
        <f t="shared" si="36"/>
        <v/>
      </c>
      <c r="AZ20" s="694" t="str">
        <f t="shared" si="41"/>
        <v/>
      </c>
      <c r="BA20" s="687" t="str">
        <f t="shared" si="13"/>
        <v/>
      </c>
      <c r="BB20" s="599"/>
      <c r="BC20" s="621" t="str">
        <f t="shared" si="37"/>
        <v/>
      </c>
      <c r="BD20" s="621" t="str">
        <f t="shared" si="38"/>
        <v/>
      </c>
      <c r="BE20" s="621" t="str">
        <f t="shared" si="39"/>
        <v/>
      </c>
      <c r="BF20" s="622" t="str" cm="1">
        <f t="array" ref="BF20">IF($AE20="","",
_xlfn.IFS(
$BA20="Devis 1",
IF(ISBLANK(AN20),"",IFERROR(VALUE(TRIM(SUBSTITUTE(AN20,CHAR(160),""))),0)*IFERROR(VALUE(TRIM(SUBSTITUTE($AE20,CHAR(160),""))),0)),
$BA20="Devis 2",
IF(ISBLANK(AS20),"",IFERROR(VALUE(TRIM(SUBSTITUTE(AS20,CHAR(160),""))),0)*IFERROR(VALUE(TRIM(SUBSTITUTE($AE20,CHAR(160),""))),0)),
$BA20="Devis 3",
IF(ISBLANK(AX20),"",IFERROR(VALUE(TRIM(SUBSTITUTE(AX20,CHAR(160),""))),0)*IFERROR(VALUE(TRIM(SUBSTITUTE($AE20,CHAR(160),""))),0)),
TRUE,0
)
)</f>
        <v/>
      </c>
      <c r="BG20" s="622" t="str" cm="1">
        <f t="array" ref="BG20">IF($AE20="","",
_xlfn.IFS(
$BA20="Devis 1",
IF(ISBLANK(AO20),"",IFERROR(VALUE(TRIM(SUBSTITUTE(AO20,CHAR(160),""))),0)*IFERROR(VALUE(TRIM(SUBSTITUTE($AE20,CHAR(160),""))),0)),
$BA20="Devis 2",
IF(ISBLANK(AT20),"",IFERROR(VALUE(TRIM(SUBSTITUTE(AT20,CHAR(160),""))),0)*IFERROR(VALUE(TRIM(SUBSTITUTE($AE20,CHAR(160),""))),0)),
$BA20="Devis 3",
IF(ISBLANK(AY20),"",IFERROR(VALUE(TRIM(SUBSTITUTE(AY20,CHAR(160),""))),0)*IFERROR(VALUE(TRIM(SUBSTITUTE($AE20,CHAR(160),""))),0)),
TRUE,0
)
)</f>
        <v/>
      </c>
      <c r="BH20" s="621" t="str">
        <f t="shared" si="40"/>
        <v/>
      </c>
      <c r="BI20" s="601"/>
      <c r="BJ20" s="602" t="str" cm="1">
        <f t="array" ref="BJ20">IF(OR(BH20="",BE20="",BF20="",BC20="",BG20="",BD20=""),"",_xlfn.IFS(
ROUND(IFERROR(VALUE(TRIM(SUBSTITUTE(BH20,CHAR(160),""))),0),2)&gt;
ROUND(IFERROR(VALUE(TRIM(SUBSTITUTE(BE20,CHAR(160),""))),0),2),
"KO : Le montant retenu TTC est supérieur au montant raisonnable TTC. Merci de revoir la ligne de dépense ou plafonner son montant.",
ROUND(IFERROR(VALUE(TRIM(SUBSTITUTE(BF20,CHAR(160),""))),0),2)&gt;
ROUND(IFERROR(VALUE(TRIM(SUBSTITUTE(BC20,CHAR(160),""))),0),2),
"Attention : Le montant retenu HT est supérieur au montant HT raisonnable. Merci de revoir la ligne de dépense, plafonner son montant, ou justifier la reventillation HT / TVA.",
ROUND(IFERROR(VALUE(TRIM(SUBSTITUTE(BG20,CHAR(160),""))),0),2)&gt;
ROUND(IFERROR(VALUE(TRIM(SUBSTITUTE(BD20,CHAR(160),""))),0),2),
"Attention : Le montant TVA retenu est supérieur au montant TVA raisonnable. Merci de revoir la ligne de dépense, plafonner son montant, ou justifier la reventillation HT / TVA.",
ROUND(IFERROR(VALUE(TRIM(SUBSTITUTE(BH20,CHAR(160),""))),0),2)&gt;
ROUND(IFERROR(VALUE(TRIM(SUBSTITUTE(MIN(P21,S21,V21),CHAR(160),""))),0),2),
"Attention : Le devis retenu n'est pas le moins cher. Une justification de la part du porteur est nécessaire.",
ROUND(IFERROR(VALUE(TRIM(SUBSTITUTE(BH20,CHAR(160),""))),0),2)=0,
"Attention : montant présenté entièrement écarté",
ROUND(IFERROR(VALUE(TRIM(SUBSTITUTE(BE20,CHAR(160),""))),0),2)=
ROUND(IFERROR(VALUE(TRIM(SUBSTITUTE(BH20,CHAR(160),""))),0),2),
"OK",
ROUND(IFERROR(VALUE(TRIM(SUBSTITUTE(BE20,CHAR(160),""))),0),2)&gt;
ROUND(IFERROR(VALUE(TRIM(SUBSTITUTE(BH20,CHAR(160),""))),0),2),
" OK : Montant instruit inférieur au montant raisonnable.",
TRUE,""
))</f>
        <v/>
      </c>
      <c r="BK20" s="602" t="str" cm="1">
        <f t="array" ref="BK20">IF(OR(BH20="",AB20="",BF20="",Z20="",BG20="",AA20=""),"",_xlfn.IFS(
ROUND(IFERROR(VALUE(TRIM(SUBSTITUTE(BH20,CHAR(160),""))),0),2)&gt;
ROUND(IFERROR(VALUE(TRIM(SUBSTITUTE(AB20,CHAR(160),""))),0),2),
"KO : Le montant retenu TTC est supérieur au montant présenté TTC. Merci de revoir la ligne de dépense ou plafonner son montant.",
ROUND(IFERROR(VALUE(TRIM(SUBSTITUTE(BF20,CHAR(160),""))),0),2)&gt;
ROUND(IFERROR(VALUE(TRIM(SUBSTITUTE(Z20,CHAR(160),""))),0),2),
"Attention : Le montant retenu HT est supérieur au montant HT présenté. Merci de revoir la ligne de dépense, plafonner son montant, ou justifier la reventillation HT / TVA.",
ROUND(IFERROR(VALUE(TRIM(SUBSTITUTE(BG20,CHAR(160),""))),0),2)&gt;
ROUND(IFERROR(VALUE(TRIM(SUBSTITUTE(AA20,CHAR(160),""))),0),2),
"Attention : Le montant TVA retenu est supérieur au montant TVA présenté. Merci de revoir la ligne de dépense, plafonner son montant, ou justifier la reventillation HT / TVA.",
ROUND(IFERROR(VALUE(TRIM(SUBSTITUTE(AB20,CHAR(160),""))),0),2)=0,
"",
ROUND(IFERROR(VALUE(TRIM(SUBSTITUTE(BH20,CHAR(160),""))),0),2)=
ROUND(IFERROR(VALUE(TRIM(SUBSTITUTE(AB20,CHAR(160),""))),0),2),
"OK",
ROUND(IFERROR(VALUE(TRIM(SUBSTITUTE(BH20,CHAR(160),""))),0),2)=0,
"Attention : Montant présenté entièrement rejeté.",
ROUND(IFERROR(VALUE(TRIM(SUBSTITUTE(BH20,CHAR(160),""))),0),2)&lt;
ROUND(IFERROR(VALUE(TRIM(SUBSTITUTE(AB20,CHAR(160),""))),0),2),
"Attention : Montant présenté partiellement rejeté.",
TRUE,""
))</f>
        <v/>
      </c>
      <c r="BL20" s="600" t="str">
        <f t="shared" si="0"/>
        <v/>
      </c>
      <c r="BM20" s="600" t="str">
        <f t="shared" si="1"/>
        <v/>
      </c>
      <c r="BN20" s="834" t="str">
        <f t="shared" si="2"/>
        <v/>
      </c>
      <c r="BO20" s="5"/>
    </row>
    <row r="21" spans="1:67" ht="16">
      <c r="A21" s="813">
        <v>13</v>
      </c>
      <c r="B21" s="83"/>
      <c r="C21" s="108"/>
      <c r="D21" s="83"/>
      <c r="E21" s="109"/>
      <c r="F21" s="110"/>
      <c r="G21" s="111"/>
      <c r="H21" s="132"/>
      <c r="I21" s="642"/>
      <c r="J21" s="643"/>
      <c r="K21" s="554"/>
      <c r="L21" s="640"/>
      <c r="M21" s="641"/>
      <c r="N21" s="660" t="str">
        <f t="shared" si="43"/>
        <v/>
      </c>
      <c r="O21" s="663"/>
      <c r="P21" s="554"/>
      <c r="Q21" s="641"/>
      <c r="R21" s="641"/>
      <c r="S21" s="660" t="str">
        <f t="shared" si="15"/>
        <v/>
      </c>
      <c r="T21" s="680"/>
      <c r="U21" s="554"/>
      <c r="V21" s="641"/>
      <c r="W21" s="641"/>
      <c r="X21" s="681" t="str">
        <f t="shared" si="42"/>
        <v/>
      </c>
      <c r="Y21" s="639"/>
      <c r="Z21" s="112" t="str" cm="1">
        <f t="array" ref="Z21">IF((_xlfn.IFS(TRIM(SUBSTITUTE(Y21,CHAR(160),""))="Devis 1",IFERROR(VALUE(TRIM(SUBSTITUTE(L21,CHAR(160),""))),0),TRIM(SUBSTITUTE(Y21,CHAR(160),""))="Devis 2",IFERROR(VALUE(TRIM(SUBSTITUTE(Q21,CHAR(160),""))),0),TRIM(SUBSTITUTE(Y21,CHAR(160),""))="Devis 3",IFERROR(VALUE(TRIM(SUBSTITUTE(V21,CHAR(160),""))),0),TRUE,0)*IFERROR(VALUE(TRIM(SUBSTITUTE(C21,CHAR(160),""))),0))=0,"",_xlfn.IFS(TRIM(SUBSTITUTE(Y21,CHAR(160),""))="Devis 1",IFERROR(VALUE(TRIM(SUBSTITUTE(L21,CHAR(160),""))),0),TRIM(SUBSTITUTE(Y21,CHAR(160),""))="Devis 2",IFERROR(VALUE(TRIM(SUBSTITUTE(Q21,CHAR(160),""))),0),TRIM(SUBSTITUTE(Y21,CHAR(160),""))="Devis 3",IFERROR(VALUE(TRIM(SUBSTITUTE(V21,CHAR(160),""))),0),TRUE,0)*IFERROR(VALUE(TRIM(SUBSTITUTE(C21,CHAR(160),""))),0))</f>
        <v/>
      </c>
      <c r="AA21" s="89" t="str" cm="1">
        <f t="array" ref="AA21">IF(ROUND((_xlfn.IFS(TRIM(SUBSTITUTE(Y21,CHAR(160),""))="Devis 1",IFERROR(VALUE(TRIM(SUBSTITUTE(M21,CHAR(160),""))),0),TRIM(SUBSTITUTE(Y21,CHAR(160),""))="Devis 2",IFERROR(VALUE(TRIM(SUBSTITUTE(R21,CHAR(160),""))),0),TRIM(SUBSTITUTE(Y21,CHAR(160),""))="Devis 3",IFERROR(VALUE(TRIM(SUBSTITUTE(W21,CHAR(160),""))),0),TRUE,0)*IFERROR(VALUE(TRIM(SUBSTITUTE(C21,CHAR(160),""))),0)),2)=0,IF(Z21&lt;&gt;"",0,""),ROUND((_xlfn.IFS(TRIM(SUBSTITUTE(Y21,CHAR(160),""))="Devis 1",IFERROR(VALUE(TRIM(SUBSTITUTE(M21,CHAR(160),""))),0),TRIM(SUBSTITUTE(Y21,CHAR(160),""))="Devis 2",IFERROR(VALUE(TRIM(SUBSTITUTE(R21,CHAR(160),""))),0),TRIM(SUBSTITUTE(Y21,CHAR(160),""))="Devis 3",IFERROR(VALUE(TRIM(SUBSTITUTE(W21,CHAR(160),""))),0),TRUE,0)*IFERROR(VALUE(TRIM(SUBSTITUTE(C21,CHAR(160),""))),0)),2))</f>
        <v/>
      </c>
      <c r="AB21" s="113" t="str">
        <f t="shared" si="17"/>
        <v/>
      </c>
      <c r="AC21" s="814"/>
      <c r="AD21" s="833" t="str">
        <f t="shared" si="3"/>
        <v/>
      </c>
      <c r="AE21" s="595" t="str">
        <f t="shared" si="18"/>
        <v/>
      </c>
      <c r="AF21" s="555" t="str">
        <f t="shared" si="19"/>
        <v/>
      </c>
      <c r="AG21" s="555" t="str">
        <f t="shared" si="20"/>
        <v/>
      </c>
      <c r="AH21" s="555" t="str">
        <f t="shared" si="21"/>
        <v/>
      </c>
      <c r="AI21" s="555" t="str">
        <f t="shared" si="22"/>
        <v/>
      </c>
      <c r="AJ21" s="555" t="str">
        <f t="shared" si="23"/>
        <v/>
      </c>
      <c r="AK21" s="569" t="str">
        <f t="shared" si="24"/>
        <v/>
      </c>
      <c r="AL21" s="564" t="str">
        <f t="shared" si="25"/>
        <v/>
      </c>
      <c r="AM21" s="555" t="str">
        <f t="shared" si="25"/>
        <v/>
      </c>
      <c r="AN21" s="594" t="str">
        <f t="shared" si="26"/>
        <v/>
      </c>
      <c r="AO21" s="594" t="str">
        <f t="shared" si="27"/>
        <v/>
      </c>
      <c r="AP21" s="660" t="str">
        <f t="shared" si="28"/>
        <v/>
      </c>
      <c r="AQ21" s="671" t="str">
        <f t="shared" si="29"/>
        <v/>
      </c>
      <c r="AR21" s="593" t="str">
        <f t="shared" si="30"/>
        <v/>
      </c>
      <c r="AS21" s="594" t="str">
        <f t="shared" si="31"/>
        <v/>
      </c>
      <c r="AT21" s="594" t="str">
        <f t="shared" si="32"/>
        <v/>
      </c>
      <c r="AU21" s="660" t="str">
        <f t="shared" si="33"/>
        <v/>
      </c>
      <c r="AV21" s="693" t="str">
        <f t="shared" si="34"/>
        <v/>
      </c>
      <c r="AW21" s="593" t="str">
        <f t="shared" si="34"/>
        <v/>
      </c>
      <c r="AX21" s="594" t="str">
        <f t="shared" si="35"/>
        <v/>
      </c>
      <c r="AY21" s="594" t="str">
        <f t="shared" si="36"/>
        <v/>
      </c>
      <c r="AZ21" s="694" t="str">
        <f t="shared" si="41"/>
        <v/>
      </c>
      <c r="BA21" s="687" t="str">
        <f t="shared" si="13"/>
        <v/>
      </c>
      <c r="BB21" s="599"/>
      <c r="BC21" s="621" t="str">
        <f t="shared" si="37"/>
        <v/>
      </c>
      <c r="BD21" s="621" t="str">
        <f t="shared" si="38"/>
        <v/>
      </c>
      <c r="BE21" s="621" t="str">
        <f t="shared" si="39"/>
        <v/>
      </c>
      <c r="BF21" s="622" t="str" cm="1">
        <f t="array" ref="BF21">IF($AE21="","",
_xlfn.IFS(
$BA21="Devis 1",
IF(ISBLANK(AN21),"",IFERROR(VALUE(TRIM(SUBSTITUTE(AN21,CHAR(160),""))),0)*IFERROR(VALUE(TRIM(SUBSTITUTE($AE21,CHAR(160),""))),0)),
$BA21="Devis 2",
IF(ISBLANK(AS21),"",IFERROR(VALUE(TRIM(SUBSTITUTE(AS21,CHAR(160),""))),0)*IFERROR(VALUE(TRIM(SUBSTITUTE($AE21,CHAR(160),""))),0)),
$BA21="Devis 3",
IF(ISBLANK(AX21),"",IFERROR(VALUE(TRIM(SUBSTITUTE(AX21,CHAR(160),""))),0)*IFERROR(VALUE(TRIM(SUBSTITUTE($AE21,CHAR(160),""))),0)),
TRUE,0
)
)</f>
        <v/>
      </c>
      <c r="BG21" s="622" t="str" cm="1">
        <f t="array" ref="BG21">IF($AE21="","",
_xlfn.IFS(
$BA21="Devis 1",
IF(ISBLANK(AO21),"",IFERROR(VALUE(TRIM(SUBSTITUTE(AO21,CHAR(160),""))),0)*IFERROR(VALUE(TRIM(SUBSTITUTE($AE21,CHAR(160),""))),0)),
$BA21="Devis 2",
IF(ISBLANK(AT21),"",IFERROR(VALUE(TRIM(SUBSTITUTE(AT21,CHAR(160),""))),0)*IFERROR(VALUE(TRIM(SUBSTITUTE($AE21,CHAR(160),""))),0)),
$BA21="Devis 3",
IF(ISBLANK(AY21),"",IFERROR(VALUE(TRIM(SUBSTITUTE(AY21,CHAR(160),""))),0)*IFERROR(VALUE(TRIM(SUBSTITUTE($AE21,CHAR(160),""))),0)),
TRUE,0
)
)</f>
        <v/>
      </c>
      <c r="BH21" s="621" t="str">
        <f t="shared" si="40"/>
        <v/>
      </c>
      <c r="BI21" s="601"/>
      <c r="BJ21" s="602" t="str" cm="1">
        <f t="array" ref="BJ21">IF(OR(BH21="",BE21="",BF21="",BC21="",BG21="",BD21=""),"",_xlfn.IFS(
ROUND(IFERROR(VALUE(TRIM(SUBSTITUTE(BH21,CHAR(160),""))),0),2)&gt;
ROUND(IFERROR(VALUE(TRIM(SUBSTITUTE(BE21,CHAR(160),""))),0),2),
"KO : Le montant retenu TTC est supérieur au montant raisonnable TTC. Merci de revoir la ligne de dépense ou plafonner son montant.",
ROUND(IFERROR(VALUE(TRIM(SUBSTITUTE(BF21,CHAR(160),""))),0),2)&gt;
ROUND(IFERROR(VALUE(TRIM(SUBSTITUTE(BC21,CHAR(160),""))),0),2),
"Attention : Le montant retenu HT est supérieur au montant HT raisonnable. Merci de revoir la ligne de dépense, plafonner son montant, ou justifier la reventillation HT / TVA.",
ROUND(IFERROR(VALUE(TRIM(SUBSTITUTE(BG21,CHAR(160),""))),0),2)&gt;
ROUND(IFERROR(VALUE(TRIM(SUBSTITUTE(BD21,CHAR(160),""))),0),2),
"Attention : Le montant TVA retenu est supérieur au montant TVA raisonnable. Merci de revoir la ligne de dépense, plafonner son montant, ou justifier la reventillation HT / TVA.",
ROUND(IFERROR(VALUE(TRIM(SUBSTITUTE(BH21,CHAR(160),""))),0),2)&gt;
ROUND(IFERROR(VALUE(TRIM(SUBSTITUTE(MIN(P22,S22,V22),CHAR(160),""))),0),2),
"Attention : Le devis retenu n'est pas le moins cher. Une justification de la part du porteur est nécessaire.",
ROUND(IFERROR(VALUE(TRIM(SUBSTITUTE(BH21,CHAR(160),""))),0),2)=0,
"Attention : montant présenté entièrement écarté",
ROUND(IFERROR(VALUE(TRIM(SUBSTITUTE(BE21,CHAR(160),""))),0),2)=
ROUND(IFERROR(VALUE(TRIM(SUBSTITUTE(BH21,CHAR(160),""))),0),2),
"OK",
ROUND(IFERROR(VALUE(TRIM(SUBSTITUTE(BE21,CHAR(160),""))),0),2)&gt;
ROUND(IFERROR(VALUE(TRIM(SUBSTITUTE(BH21,CHAR(160),""))),0),2),
" OK : Montant instruit inférieur au montant raisonnable.",
TRUE,""
))</f>
        <v/>
      </c>
      <c r="BK21" s="602" t="str" cm="1">
        <f t="array" ref="BK21">IF(OR(BH21="",AB21="",BF21="",Z21="",BG21="",AA21=""),"",_xlfn.IFS(
ROUND(IFERROR(VALUE(TRIM(SUBSTITUTE(BH21,CHAR(160),""))),0),2)&gt;
ROUND(IFERROR(VALUE(TRIM(SUBSTITUTE(AB21,CHAR(160),""))),0),2),
"KO : Le montant retenu TTC est supérieur au montant présenté TTC. Merci de revoir la ligne de dépense ou plafonner son montant.",
ROUND(IFERROR(VALUE(TRIM(SUBSTITUTE(BF21,CHAR(160),""))),0),2)&gt;
ROUND(IFERROR(VALUE(TRIM(SUBSTITUTE(Z21,CHAR(160),""))),0),2),
"Attention : Le montant retenu HT est supérieur au montant HT présenté. Merci de revoir la ligne de dépense, plafonner son montant, ou justifier la reventillation HT / TVA.",
ROUND(IFERROR(VALUE(TRIM(SUBSTITUTE(BG21,CHAR(160),""))),0),2)&gt;
ROUND(IFERROR(VALUE(TRIM(SUBSTITUTE(AA21,CHAR(160),""))),0),2),
"Attention : Le montant TVA retenu est supérieur au montant TVA présenté. Merci de revoir la ligne de dépense, plafonner son montant, ou justifier la reventillation HT / TVA.",
ROUND(IFERROR(VALUE(TRIM(SUBSTITUTE(AB21,CHAR(160),""))),0),2)=0,
"",
ROUND(IFERROR(VALUE(TRIM(SUBSTITUTE(BH21,CHAR(160),""))),0),2)=
ROUND(IFERROR(VALUE(TRIM(SUBSTITUTE(AB21,CHAR(160),""))),0),2),
"OK",
ROUND(IFERROR(VALUE(TRIM(SUBSTITUTE(BH21,CHAR(160),""))),0),2)=0,
"Attention : Montant présenté entièrement rejeté.",
ROUND(IFERROR(VALUE(TRIM(SUBSTITUTE(BH21,CHAR(160),""))),0),2)&lt;
ROUND(IFERROR(VALUE(TRIM(SUBSTITUTE(AB21,CHAR(160),""))),0),2),
"Attention : Montant présenté partiellement rejeté.",
TRUE,""
))</f>
        <v/>
      </c>
      <c r="BL21" s="600" t="str">
        <f t="shared" si="0"/>
        <v/>
      </c>
      <c r="BM21" s="600" t="str">
        <f t="shared" si="1"/>
        <v/>
      </c>
      <c r="BN21" s="834" t="str">
        <f t="shared" si="2"/>
        <v/>
      </c>
      <c r="BO21" s="5"/>
    </row>
    <row r="22" spans="1:67" ht="16">
      <c r="A22" s="813">
        <v>14</v>
      </c>
      <c r="B22" s="83"/>
      <c r="C22" s="108"/>
      <c r="D22" s="83"/>
      <c r="E22" s="109"/>
      <c r="F22" s="110"/>
      <c r="G22" s="111"/>
      <c r="H22" s="132"/>
      <c r="I22" s="642"/>
      <c r="J22" s="643"/>
      <c r="K22" s="554"/>
      <c r="L22" s="640"/>
      <c r="M22" s="641"/>
      <c r="N22" s="660" t="str">
        <f t="shared" si="43"/>
        <v/>
      </c>
      <c r="O22" s="663"/>
      <c r="P22" s="554"/>
      <c r="Q22" s="641"/>
      <c r="R22" s="641"/>
      <c r="S22" s="660" t="str">
        <f t="shared" si="15"/>
        <v/>
      </c>
      <c r="T22" s="680"/>
      <c r="U22" s="554"/>
      <c r="V22" s="641"/>
      <c r="W22" s="641"/>
      <c r="X22" s="681" t="str">
        <f t="shared" si="42"/>
        <v/>
      </c>
      <c r="Y22" s="639"/>
      <c r="Z22" s="112" t="str" cm="1">
        <f t="array" ref="Z22">IF((_xlfn.IFS(TRIM(SUBSTITUTE(Y22,CHAR(160),""))="Devis 1",IFERROR(VALUE(TRIM(SUBSTITUTE(L22,CHAR(160),""))),0),TRIM(SUBSTITUTE(Y22,CHAR(160),""))="Devis 2",IFERROR(VALUE(TRIM(SUBSTITUTE(Q22,CHAR(160),""))),0),TRIM(SUBSTITUTE(Y22,CHAR(160),""))="Devis 3",IFERROR(VALUE(TRIM(SUBSTITUTE(V22,CHAR(160),""))),0),TRUE,0)*IFERROR(VALUE(TRIM(SUBSTITUTE(C22,CHAR(160),""))),0))=0,"",_xlfn.IFS(TRIM(SUBSTITUTE(Y22,CHAR(160),""))="Devis 1",IFERROR(VALUE(TRIM(SUBSTITUTE(L22,CHAR(160),""))),0),TRIM(SUBSTITUTE(Y22,CHAR(160),""))="Devis 2",IFERROR(VALUE(TRIM(SUBSTITUTE(Q22,CHAR(160),""))),0),TRIM(SUBSTITUTE(Y22,CHAR(160),""))="Devis 3",IFERROR(VALUE(TRIM(SUBSTITUTE(V22,CHAR(160),""))),0),TRUE,0)*IFERROR(VALUE(TRIM(SUBSTITUTE(C22,CHAR(160),""))),0))</f>
        <v/>
      </c>
      <c r="AA22" s="89" t="str" cm="1">
        <f t="array" ref="AA22">IF(ROUND((_xlfn.IFS(TRIM(SUBSTITUTE(Y22,CHAR(160),""))="Devis 1",IFERROR(VALUE(TRIM(SUBSTITUTE(M22,CHAR(160),""))),0),TRIM(SUBSTITUTE(Y22,CHAR(160),""))="Devis 2",IFERROR(VALUE(TRIM(SUBSTITUTE(R22,CHAR(160),""))),0),TRIM(SUBSTITUTE(Y22,CHAR(160),""))="Devis 3",IFERROR(VALUE(TRIM(SUBSTITUTE(W22,CHAR(160),""))),0),TRUE,0)*IFERROR(VALUE(TRIM(SUBSTITUTE(C22,CHAR(160),""))),0)),2)=0,IF(Z22&lt;&gt;"",0,""),ROUND((_xlfn.IFS(TRIM(SUBSTITUTE(Y22,CHAR(160),""))="Devis 1",IFERROR(VALUE(TRIM(SUBSTITUTE(M22,CHAR(160),""))),0),TRIM(SUBSTITUTE(Y22,CHAR(160),""))="Devis 2",IFERROR(VALUE(TRIM(SUBSTITUTE(R22,CHAR(160),""))),0),TRIM(SUBSTITUTE(Y22,CHAR(160),""))="Devis 3",IFERROR(VALUE(TRIM(SUBSTITUTE(W22,CHAR(160),""))),0),TRUE,0)*IFERROR(VALUE(TRIM(SUBSTITUTE(C22,CHAR(160),""))),0)),2))</f>
        <v/>
      </c>
      <c r="AB22" s="113" t="str">
        <f t="shared" si="17"/>
        <v/>
      </c>
      <c r="AC22" s="814"/>
      <c r="AD22" s="833" t="str">
        <f t="shared" si="3"/>
        <v/>
      </c>
      <c r="AE22" s="595" t="str">
        <f t="shared" si="18"/>
        <v/>
      </c>
      <c r="AF22" s="555" t="str">
        <f t="shared" si="19"/>
        <v/>
      </c>
      <c r="AG22" s="555" t="str">
        <f t="shared" si="20"/>
        <v/>
      </c>
      <c r="AH22" s="555" t="str">
        <f t="shared" si="21"/>
        <v/>
      </c>
      <c r="AI22" s="555" t="str">
        <f t="shared" si="22"/>
        <v/>
      </c>
      <c r="AJ22" s="555" t="str">
        <f t="shared" si="23"/>
        <v/>
      </c>
      <c r="AK22" s="569" t="str">
        <f t="shared" si="24"/>
        <v/>
      </c>
      <c r="AL22" s="564" t="str">
        <f t="shared" si="25"/>
        <v/>
      </c>
      <c r="AM22" s="555" t="str">
        <f t="shared" si="25"/>
        <v/>
      </c>
      <c r="AN22" s="594" t="str">
        <f t="shared" si="26"/>
        <v/>
      </c>
      <c r="AO22" s="594" t="str">
        <f t="shared" si="27"/>
        <v/>
      </c>
      <c r="AP22" s="660" t="str">
        <f t="shared" si="28"/>
        <v/>
      </c>
      <c r="AQ22" s="671" t="str">
        <f t="shared" si="29"/>
        <v/>
      </c>
      <c r="AR22" s="593" t="str">
        <f t="shared" si="30"/>
        <v/>
      </c>
      <c r="AS22" s="594" t="str">
        <f t="shared" si="31"/>
        <v/>
      </c>
      <c r="AT22" s="594" t="str">
        <f t="shared" si="32"/>
        <v/>
      </c>
      <c r="AU22" s="660" t="str">
        <f t="shared" si="33"/>
        <v/>
      </c>
      <c r="AV22" s="693" t="str">
        <f t="shared" si="34"/>
        <v/>
      </c>
      <c r="AW22" s="593" t="str">
        <f t="shared" si="34"/>
        <v/>
      </c>
      <c r="AX22" s="594" t="str">
        <f t="shared" si="35"/>
        <v/>
      </c>
      <c r="AY22" s="594" t="str">
        <f t="shared" si="36"/>
        <v/>
      </c>
      <c r="AZ22" s="694" t="str">
        <f t="shared" si="41"/>
        <v/>
      </c>
      <c r="BA22" s="687" t="str">
        <f t="shared" si="13"/>
        <v/>
      </c>
      <c r="BB22" s="599"/>
      <c r="BC22" s="621" t="str">
        <f t="shared" si="37"/>
        <v/>
      </c>
      <c r="BD22" s="621" t="str">
        <f t="shared" si="38"/>
        <v/>
      </c>
      <c r="BE22" s="621" t="str">
        <f t="shared" si="39"/>
        <v/>
      </c>
      <c r="BF22" s="622" t="str" cm="1">
        <f t="array" ref="BF22">IF($AE22="","",
_xlfn.IFS(
$BA22="Devis 1",
IF(ISBLANK(AN22),"",IFERROR(VALUE(TRIM(SUBSTITUTE(AN22,CHAR(160),""))),0)*IFERROR(VALUE(TRIM(SUBSTITUTE($AE22,CHAR(160),""))),0)),
$BA22="Devis 2",
IF(ISBLANK(AS22),"",IFERROR(VALUE(TRIM(SUBSTITUTE(AS22,CHAR(160),""))),0)*IFERROR(VALUE(TRIM(SUBSTITUTE($AE22,CHAR(160),""))),0)),
$BA22="Devis 3",
IF(ISBLANK(AX22),"",IFERROR(VALUE(TRIM(SUBSTITUTE(AX22,CHAR(160),""))),0)*IFERROR(VALUE(TRIM(SUBSTITUTE($AE22,CHAR(160),""))),0)),
TRUE,0
)
)</f>
        <v/>
      </c>
      <c r="BG22" s="622" t="str" cm="1">
        <f t="array" ref="BG22">IF($AE22="","",
_xlfn.IFS(
$BA22="Devis 1",
IF(ISBLANK(AO22),"",IFERROR(VALUE(TRIM(SUBSTITUTE(AO22,CHAR(160),""))),0)*IFERROR(VALUE(TRIM(SUBSTITUTE($AE22,CHAR(160),""))),0)),
$BA22="Devis 2",
IF(ISBLANK(AT22),"",IFERROR(VALUE(TRIM(SUBSTITUTE(AT22,CHAR(160),""))),0)*IFERROR(VALUE(TRIM(SUBSTITUTE($AE22,CHAR(160),""))),0)),
$BA22="Devis 3",
IF(ISBLANK(AY22),"",IFERROR(VALUE(TRIM(SUBSTITUTE(AY22,CHAR(160),""))),0)*IFERROR(VALUE(TRIM(SUBSTITUTE($AE22,CHAR(160),""))),0)),
TRUE,0
)
)</f>
        <v/>
      </c>
      <c r="BH22" s="621" t="str">
        <f t="shared" si="40"/>
        <v/>
      </c>
      <c r="BI22" s="601"/>
      <c r="BJ22" s="602" t="str" cm="1">
        <f t="array" ref="BJ22">IF(OR(BH22="",BE22="",BF22="",BC22="",BG22="",BD22=""),"",_xlfn.IFS(
ROUND(IFERROR(VALUE(TRIM(SUBSTITUTE(BH22,CHAR(160),""))),0),2)&gt;
ROUND(IFERROR(VALUE(TRIM(SUBSTITUTE(BE22,CHAR(160),""))),0),2),
"KO : Le montant retenu TTC est supérieur au montant raisonnable TTC. Merci de revoir la ligne de dépense ou plafonner son montant.",
ROUND(IFERROR(VALUE(TRIM(SUBSTITUTE(BF22,CHAR(160),""))),0),2)&gt;
ROUND(IFERROR(VALUE(TRIM(SUBSTITUTE(BC22,CHAR(160),""))),0),2),
"Attention : Le montant retenu HT est supérieur au montant HT raisonnable. Merci de revoir la ligne de dépense, plafonner son montant, ou justifier la reventillation HT / TVA.",
ROUND(IFERROR(VALUE(TRIM(SUBSTITUTE(BG22,CHAR(160),""))),0),2)&gt;
ROUND(IFERROR(VALUE(TRIM(SUBSTITUTE(BD22,CHAR(160),""))),0),2),
"Attention : Le montant TVA retenu est supérieur au montant TVA raisonnable. Merci de revoir la ligne de dépense, plafonner son montant, ou justifier la reventillation HT / TVA.",
ROUND(IFERROR(VALUE(TRIM(SUBSTITUTE(BH22,CHAR(160),""))),0),2)&gt;
ROUND(IFERROR(VALUE(TRIM(SUBSTITUTE(MIN(P23,S23,V23),CHAR(160),""))),0),2),
"Attention : Le devis retenu n'est pas le moins cher. Une justification de la part du porteur est nécessaire.",
ROUND(IFERROR(VALUE(TRIM(SUBSTITUTE(BH22,CHAR(160),""))),0),2)=0,
"Attention : montant présenté entièrement écarté",
ROUND(IFERROR(VALUE(TRIM(SUBSTITUTE(BE22,CHAR(160),""))),0),2)=
ROUND(IFERROR(VALUE(TRIM(SUBSTITUTE(BH22,CHAR(160),""))),0),2),
"OK",
ROUND(IFERROR(VALUE(TRIM(SUBSTITUTE(BE22,CHAR(160),""))),0),2)&gt;
ROUND(IFERROR(VALUE(TRIM(SUBSTITUTE(BH22,CHAR(160),""))),0),2),
" OK : Montant instruit inférieur au montant raisonnable.",
TRUE,""
))</f>
        <v/>
      </c>
      <c r="BK22" s="602" t="str" cm="1">
        <f t="array" ref="BK22">IF(OR(BH22="",AB22="",BF22="",Z22="",BG22="",AA22=""),"",_xlfn.IFS(
ROUND(IFERROR(VALUE(TRIM(SUBSTITUTE(BH22,CHAR(160),""))),0),2)&gt;
ROUND(IFERROR(VALUE(TRIM(SUBSTITUTE(AB22,CHAR(160),""))),0),2),
"KO : Le montant retenu TTC est supérieur au montant présenté TTC. Merci de revoir la ligne de dépense ou plafonner son montant.",
ROUND(IFERROR(VALUE(TRIM(SUBSTITUTE(BF22,CHAR(160),""))),0),2)&gt;
ROUND(IFERROR(VALUE(TRIM(SUBSTITUTE(Z22,CHAR(160),""))),0),2),
"Attention : Le montant retenu HT est supérieur au montant HT présenté. Merci de revoir la ligne de dépense, plafonner son montant, ou justifier la reventillation HT / TVA.",
ROUND(IFERROR(VALUE(TRIM(SUBSTITUTE(BG22,CHAR(160),""))),0),2)&gt;
ROUND(IFERROR(VALUE(TRIM(SUBSTITUTE(AA22,CHAR(160),""))),0),2),
"Attention : Le montant TVA retenu est supérieur au montant TVA présenté. Merci de revoir la ligne de dépense, plafonner son montant, ou justifier la reventillation HT / TVA.",
ROUND(IFERROR(VALUE(TRIM(SUBSTITUTE(AB22,CHAR(160),""))),0),2)=0,
"",
ROUND(IFERROR(VALUE(TRIM(SUBSTITUTE(BH22,CHAR(160),""))),0),2)=
ROUND(IFERROR(VALUE(TRIM(SUBSTITUTE(AB22,CHAR(160),""))),0),2),
"OK",
ROUND(IFERROR(VALUE(TRIM(SUBSTITUTE(BH22,CHAR(160),""))),0),2)=0,
"Attention : Montant présenté entièrement rejeté.",
ROUND(IFERROR(VALUE(TRIM(SUBSTITUTE(BH22,CHAR(160),""))),0),2)&lt;
ROUND(IFERROR(VALUE(TRIM(SUBSTITUTE(AB22,CHAR(160),""))),0),2),
"Attention : Montant présenté partiellement rejeté.",
TRUE,""
))</f>
        <v/>
      </c>
      <c r="BL22" s="600" t="str">
        <f t="shared" si="0"/>
        <v/>
      </c>
      <c r="BM22" s="600" t="str">
        <f t="shared" si="1"/>
        <v/>
      </c>
      <c r="BN22" s="834" t="str">
        <f t="shared" si="2"/>
        <v/>
      </c>
      <c r="BO22" s="5"/>
    </row>
    <row r="23" spans="1:67" ht="19">
      <c r="A23" s="813">
        <v>15</v>
      </c>
      <c r="B23" s="83"/>
      <c r="C23" s="108"/>
      <c r="D23" s="83"/>
      <c r="E23" s="109"/>
      <c r="F23" s="110"/>
      <c r="G23" s="111"/>
      <c r="H23" s="132"/>
      <c r="I23" s="642"/>
      <c r="J23" s="643"/>
      <c r="K23" s="554"/>
      <c r="L23" s="640"/>
      <c r="M23" s="641"/>
      <c r="N23" s="660" t="str">
        <f t="shared" si="43"/>
        <v/>
      </c>
      <c r="O23" s="663"/>
      <c r="P23" s="554"/>
      <c r="Q23" s="641"/>
      <c r="R23" s="641"/>
      <c r="S23" s="660" t="str">
        <f t="shared" si="15"/>
        <v/>
      </c>
      <c r="T23" s="680"/>
      <c r="U23" s="554"/>
      <c r="V23" s="641"/>
      <c r="W23" s="641"/>
      <c r="X23" s="681" t="str">
        <f t="shared" si="42"/>
        <v/>
      </c>
      <c r="Y23" s="639"/>
      <c r="Z23" s="112" t="str" cm="1">
        <f t="array" ref="Z23">IF((_xlfn.IFS(TRIM(SUBSTITUTE(Y23,CHAR(160),""))="Devis 1",IFERROR(VALUE(TRIM(SUBSTITUTE(L23,CHAR(160),""))),0),TRIM(SUBSTITUTE(Y23,CHAR(160),""))="Devis 2",IFERROR(VALUE(TRIM(SUBSTITUTE(Q23,CHAR(160),""))),0),TRIM(SUBSTITUTE(Y23,CHAR(160),""))="Devis 3",IFERROR(VALUE(TRIM(SUBSTITUTE(V23,CHAR(160),""))),0),TRUE,0)*IFERROR(VALUE(TRIM(SUBSTITUTE(C23,CHAR(160),""))),0))=0,"",_xlfn.IFS(TRIM(SUBSTITUTE(Y23,CHAR(160),""))="Devis 1",IFERROR(VALUE(TRIM(SUBSTITUTE(L23,CHAR(160),""))),0),TRIM(SUBSTITUTE(Y23,CHAR(160),""))="Devis 2",IFERROR(VALUE(TRIM(SUBSTITUTE(Q23,CHAR(160),""))),0),TRIM(SUBSTITUTE(Y23,CHAR(160),""))="Devis 3",IFERROR(VALUE(TRIM(SUBSTITUTE(V23,CHAR(160),""))),0),TRUE,0)*IFERROR(VALUE(TRIM(SUBSTITUTE(C23,CHAR(160),""))),0))</f>
        <v/>
      </c>
      <c r="AA23" s="89" t="str" cm="1">
        <f t="array" ref="AA23">IF(ROUND((_xlfn.IFS(TRIM(SUBSTITUTE(Y23,CHAR(160),""))="Devis 1",IFERROR(VALUE(TRIM(SUBSTITUTE(M23,CHAR(160),""))),0),TRIM(SUBSTITUTE(Y23,CHAR(160),""))="Devis 2",IFERROR(VALUE(TRIM(SUBSTITUTE(R23,CHAR(160),""))),0),TRIM(SUBSTITUTE(Y23,CHAR(160),""))="Devis 3",IFERROR(VALUE(TRIM(SUBSTITUTE(W23,CHAR(160),""))),0),TRUE,0)*IFERROR(VALUE(TRIM(SUBSTITUTE(C23,CHAR(160),""))),0)),2)=0,IF(Z23&lt;&gt;"",0,""),ROUND((_xlfn.IFS(TRIM(SUBSTITUTE(Y23,CHAR(160),""))="Devis 1",IFERROR(VALUE(TRIM(SUBSTITUTE(M23,CHAR(160),""))),0),TRIM(SUBSTITUTE(Y23,CHAR(160),""))="Devis 2",IFERROR(VALUE(TRIM(SUBSTITUTE(R23,CHAR(160),""))),0),TRIM(SUBSTITUTE(Y23,CHAR(160),""))="Devis 3",IFERROR(VALUE(TRIM(SUBSTITUTE(W23,CHAR(160),""))),0),TRUE,0)*IFERROR(VALUE(TRIM(SUBSTITUTE(C23,CHAR(160),""))),0)),2))</f>
        <v/>
      </c>
      <c r="AB23" s="113" t="str">
        <f t="shared" si="17"/>
        <v/>
      </c>
      <c r="AC23" s="814"/>
      <c r="AD23" s="833" t="str">
        <f t="shared" si="3"/>
        <v/>
      </c>
      <c r="AE23" s="595" t="str">
        <f t="shared" si="18"/>
        <v/>
      </c>
      <c r="AF23" s="555" t="str">
        <f t="shared" si="19"/>
        <v/>
      </c>
      <c r="AG23" s="555" t="str">
        <f t="shared" si="20"/>
        <v/>
      </c>
      <c r="AH23" s="555" t="str">
        <f t="shared" si="21"/>
        <v/>
      </c>
      <c r="AI23" s="555" t="str">
        <f t="shared" si="22"/>
        <v/>
      </c>
      <c r="AJ23" s="555" t="str">
        <f t="shared" si="23"/>
        <v/>
      </c>
      <c r="AK23" s="569" t="str">
        <f t="shared" si="24"/>
        <v/>
      </c>
      <c r="AL23" s="564" t="str">
        <f t="shared" si="25"/>
        <v/>
      </c>
      <c r="AM23" s="555" t="str">
        <f t="shared" si="25"/>
        <v/>
      </c>
      <c r="AN23" s="594" t="str">
        <f t="shared" si="26"/>
        <v/>
      </c>
      <c r="AO23" s="594" t="str">
        <f t="shared" si="27"/>
        <v/>
      </c>
      <c r="AP23" s="660" t="str">
        <f t="shared" si="28"/>
        <v/>
      </c>
      <c r="AQ23" s="671" t="str">
        <f t="shared" si="29"/>
        <v/>
      </c>
      <c r="AR23" s="593" t="str">
        <f t="shared" si="30"/>
        <v/>
      </c>
      <c r="AS23" s="594" t="str">
        <f t="shared" si="31"/>
        <v/>
      </c>
      <c r="AT23" s="594" t="str">
        <f t="shared" si="32"/>
        <v/>
      </c>
      <c r="AU23" s="660" t="str">
        <f t="shared" si="33"/>
        <v/>
      </c>
      <c r="AV23" s="693" t="str">
        <f t="shared" si="34"/>
        <v/>
      </c>
      <c r="AW23" s="593" t="str">
        <f t="shared" si="34"/>
        <v/>
      </c>
      <c r="AX23" s="594" t="str">
        <f t="shared" si="35"/>
        <v/>
      </c>
      <c r="AY23" s="594" t="str">
        <f t="shared" si="36"/>
        <v/>
      </c>
      <c r="AZ23" s="694" t="str">
        <f t="shared" si="41"/>
        <v/>
      </c>
      <c r="BA23" s="687" t="str">
        <f t="shared" si="13"/>
        <v/>
      </c>
      <c r="BB23" s="599"/>
      <c r="BC23" s="621" t="str">
        <f t="shared" si="37"/>
        <v/>
      </c>
      <c r="BD23" s="621" t="str">
        <f t="shared" si="38"/>
        <v/>
      </c>
      <c r="BE23" s="621" t="str">
        <f t="shared" si="39"/>
        <v/>
      </c>
      <c r="BF23" s="622" t="str" cm="1">
        <f t="array" ref="BF23">IF($AE23="","",
_xlfn.IFS(
$BA23="Devis 1",
IF(ISBLANK(AN23),"",IFERROR(VALUE(TRIM(SUBSTITUTE(AN23,CHAR(160),""))),0)*IFERROR(VALUE(TRIM(SUBSTITUTE($AE23,CHAR(160),""))),0)),
$BA23="Devis 2",
IF(ISBLANK(AS23),"",IFERROR(VALUE(TRIM(SUBSTITUTE(AS23,CHAR(160),""))),0)*IFERROR(VALUE(TRIM(SUBSTITUTE($AE23,CHAR(160),""))),0)),
$BA23="Devis 3",
IF(ISBLANK(AX23),"",IFERROR(VALUE(TRIM(SUBSTITUTE(AX23,CHAR(160),""))),0)*IFERROR(VALUE(TRIM(SUBSTITUTE($AE23,CHAR(160),""))),0)),
TRUE,0
)
)</f>
        <v/>
      </c>
      <c r="BG23" s="622" t="str" cm="1">
        <f t="array" ref="BG23">IF($AE23="","",
_xlfn.IFS(
$BA23="Devis 1",
IF(ISBLANK(AO23),"",IFERROR(VALUE(TRIM(SUBSTITUTE(AO23,CHAR(160),""))),0)*IFERROR(VALUE(TRIM(SUBSTITUTE($AE23,CHAR(160),""))),0)),
$BA23="Devis 2",
IF(ISBLANK(AT23),"",IFERROR(VALUE(TRIM(SUBSTITUTE(AT23,CHAR(160),""))),0)*IFERROR(VALUE(TRIM(SUBSTITUTE($AE23,CHAR(160),""))),0)),
$BA23="Devis 3",
IF(ISBLANK(AY23),"",IFERROR(VALUE(TRIM(SUBSTITUTE(AY23,CHAR(160),""))),0)*IFERROR(VALUE(TRIM(SUBSTITUTE($AE23,CHAR(160),""))),0)),
TRUE,0
)
)</f>
        <v/>
      </c>
      <c r="BH23" s="621" t="str">
        <f t="shared" si="40"/>
        <v/>
      </c>
      <c r="BI23" s="601"/>
      <c r="BJ23" s="602" t="str" cm="1">
        <f t="array" ref="BJ23">IF(OR(BH23="",BE23="",BF23="",BC23="",BG23="",BD23=""),"",_xlfn.IFS(
ROUND(IFERROR(VALUE(TRIM(SUBSTITUTE(BH23,CHAR(160),""))),0),2)&gt;
ROUND(IFERROR(VALUE(TRIM(SUBSTITUTE(BE23,CHAR(160),""))),0),2),
"KO : Le montant retenu TTC est supérieur au montant raisonnable TTC. Merci de revoir la ligne de dépense ou plafonner son montant.",
ROUND(IFERROR(VALUE(TRIM(SUBSTITUTE(BF23,CHAR(160),""))),0),2)&gt;
ROUND(IFERROR(VALUE(TRIM(SUBSTITUTE(BC23,CHAR(160),""))),0),2),
"Attention : Le montant retenu HT est supérieur au montant HT raisonnable. Merci de revoir la ligne de dépense, plafonner son montant, ou justifier la reventillation HT / TVA.",
ROUND(IFERROR(VALUE(TRIM(SUBSTITUTE(BG23,CHAR(160),""))),0),2)&gt;
ROUND(IFERROR(VALUE(TRIM(SUBSTITUTE(BD23,CHAR(160),""))),0),2),
"Attention : Le montant TVA retenu est supérieur au montant TVA raisonnable. Merci de revoir la ligne de dépense, plafonner son montant, ou justifier la reventillation HT / TVA.",
ROUND(IFERROR(VALUE(TRIM(SUBSTITUTE(BH23,CHAR(160),""))),0),2)&gt;
ROUND(IFERROR(VALUE(TRIM(SUBSTITUTE(MIN(P24,S24,V24),CHAR(160),""))),0),2),
"Attention : Le devis retenu n'est pas le moins cher. Une justification de la part du porteur est nécessaire.",
ROUND(IFERROR(VALUE(TRIM(SUBSTITUTE(BH23,CHAR(160),""))),0),2)=0,
"Attention : montant présenté entièrement écarté",
ROUND(IFERROR(VALUE(TRIM(SUBSTITUTE(BE23,CHAR(160),""))),0),2)=
ROUND(IFERROR(VALUE(TRIM(SUBSTITUTE(BH23,CHAR(160),""))),0),2),
"OK",
ROUND(IFERROR(VALUE(TRIM(SUBSTITUTE(BE23,CHAR(160),""))),0),2)&gt;
ROUND(IFERROR(VALUE(TRIM(SUBSTITUTE(BH23,CHAR(160),""))),0),2),
" OK : Montant instruit inférieur au montant raisonnable.",
TRUE,""
))</f>
        <v/>
      </c>
      <c r="BK23" s="602" t="str" cm="1">
        <f t="array" ref="BK23">IF(OR(BH23="",AB23="",BF23="",Z23="",BG23="",AA23=""),"",_xlfn.IFS(
ROUND(IFERROR(VALUE(TRIM(SUBSTITUTE(BH23,CHAR(160),""))),0),2)&gt;
ROUND(IFERROR(VALUE(TRIM(SUBSTITUTE(AB23,CHAR(160),""))),0),2),
"KO : Le montant retenu TTC est supérieur au montant présenté TTC. Merci de revoir la ligne de dépense ou plafonner son montant.",
ROUND(IFERROR(VALUE(TRIM(SUBSTITUTE(BF23,CHAR(160),""))),0),2)&gt;
ROUND(IFERROR(VALUE(TRIM(SUBSTITUTE(Z23,CHAR(160),""))),0),2),
"Attention : Le montant retenu HT est supérieur au montant HT présenté. Merci de revoir la ligne de dépense, plafonner son montant, ou justifier la reventillation HT / TVA.",
ROUND(IFERROR(VALUE(TRIM(SUBSTITUTE(BG23,CHAR(160),""))),0),2)&gt;
ROUND(IFERROR(VALUE(TRIM(SUBSTITUTE(AA23,CHAR(160),""))),0),2),
"Attention : Le montant TVA retenu est supérieur au montant TVA présenté. Merci de revoir la ligne de dépense, plafonner son montant, ou justifier la reventillation HT / TVA.",
ROUND(IFERROR(VALUE(TRIM(SUBSTITUTE(AB23,CHAR(160),""))),0),2)=0,
"",
ROUND(IFERROR(VALUE(TRIM(SUBSTITUTE(BH23,CHAR(160),""))),0),2)=
ROUND(IFERROR(VALUE(TRIM(SUBSTITUTE(AB23,CHAR(160),""))),0),2),
"OK",
ROUND(IFERROR(VALUE(TRIM(SUBSTITUTE(BH23,CHAR(160),""))),0),2)=0,
"Attention : Montant présenté entièrement rejeté.",
ROUND(IFERROR(VALUE(TRIM(SUBSTITUTE(BH23,CHAR(160),""))),0),2)&lt;
ROUND(IFERROR(VALUE(TRIM(SUBSTITUTE(AB23,CHAR(160),""))),0),2),
"Attention : Montant présenté partiellement rejeté.",
TRUE,""
))</f>
        <v/>
      </c>
      <c r="BL23" s="600" t="str">
        <f t="shared" si="0"/>
        <v/>
      </c>
      <c r="BM23" s="600" t="str">
        <f t="shared" si="1"/>
        <v/>
      </c>
      <c r="BN23" s="834" t="str">
        <f t="shared" si="2"/>
        <v/>
      </c>
      <c r="BO23" s="9"/>
    </row>
    <row r="24" spans="1:67" ht="19">
      <c r="A24" s="813">
        <v>16</v>
      </c>
      <c r="B24" s="83"/>
      <c r="C24" s="108"/>
      <c r="D24" s="83"/>
      <c r="E24" s="109"/>
      <c r="F24" s="110"/>
      <c r="G24" s="111"/>
      <c r="H24" s="132"/>
      <c r="I24" s="642"/>
      <c r="J24" s="643"/>
      <c r="K24" s="554"/>
      <c r="L24" s="640"/>
      <c r="M24" s="641"/>
      <c r="N24" s="660" t="str">
        <f t="shared" si="43"/>
        <v/>
      </c>
      <c r="O24" s="663"/>
      <c r="P24" s="554"/>
      <c r="Q24" s="641"/>
      <c r="R24" s="641"/>
      <c r="S24" s="660" t="str">
        <f t="shared" si="15"/>
        <v/>
      </c>
      <c r="T24" s="680"/>
      <c r="U24" s="554"/>
      <c r="V24" s="641"/>
      <c r="W24" s="641"/>
      <c r="X24" s="681" t="str">
        <f t="shared" si="42"/>
        <v/>
      </c>
      <c r="Y24" s="639"/>
      <c r="Z24" s="112" t="str" cm="1">
        <f t="array" ref="Z24">IF((_xlfn.IFS(TRIM(SUBSTITUTE(Y24,CHAR(160),""))="Devis 1",IFERROR(VALUE(TRIM(SUBSTITUTE(L24,CHAR(160),""))),0),TRIM(SUBSTITUTE(Y24,CHAR(160),""))="Devis 2",IFERROR(VALUE(TRIM(SUBSTITUTE(Q24,CHAR(160),""))),0),TRIM(SUBSTITUTE(Y24,CHAR(160),""))="Devis 3",IFERROR(VALUE(TRIM(SUBSTITUTE(V24,CHAR(160),""))),0),TRUE,0)*IFERROR(VALUE(TRIM(SUBSTITUTE(C24,CHAR(160),""))),0))=0,"",_xlfn.IFS(TRIM(SUBSTITUTE(Y24,CHAR(160),""))="Devis 1",IFERROR(VALUE(TRIM(SUBSTITUTE(L24,CHAR(160),""))),0),TRIM(SUBSTITUTE(Y24,CHAR(160),""))="Devis 2",IFERROR(VALUE(TRIM(SUBSTITUTE(Q24,CHAR(160),""))),0),TRIM(SUBSTITUTE(Y24,CHAR(160),""))="Devis 3",IFERROR(VALUE(TRIM(SUBSTITUTE(V24,CHAR(160),""))),0),TRUE,0)*IFERROR(VALUE(TRIM(SUBSTITUTE(C24,CHAR(160),""))),0))</f>
        <v/>
      </c>
      <c r="AA24" s="89" t="str" cm="1">
        <f t="array" ref="AA24">IF(ROUND((_xlfn.IFS(TRIM(SUBSTITUTE(Y24,CHAR(160),""))="Devis 1",IFERROR(VALUE(TRIM(SUBSTITUTE(M24,CHAR(160),""))),0),TRIM(SUBSTITUTE(Y24,CHAR(160),""))="Devis 2",IFERROR(VALUE(TRIM(SUBSTITUTE(R24,CHAR(160),""))),0),TRIM(SUBSTITUTE(Y24,CHAR(160),""))="Devis 3",IFERROR(VALUE(TRIM(SUBSTITUTE(W24,CHAR(160),""))),0),TRUE,0)*IFERROR(VALUE(TRIM(SUBSTITUTE(C24,CHAR(160),""))),0)),2)=0,IF(Z24&lt;&gt;"",0,""),ROUND((_xlfn.IFS(TRIM(SUBSTITUTE(Y24,CHAR(160),""))="Devis 1",IFERROR(VALUE(TRIM(SUBSTITUTE(M24,CHAR(160),""))),0),TRIM(SUBSTITUTE(Y24,CHAR(160),""))="Devis 2",IFERROR(VALUE(TRIM(SUBSTITUTE(R24,CHAR(160),""))),0),TRIM(SUBSTITUTE(Y24,CHAR(160),""))="Devis 3",IFERROR(VALUE(TRIM(SUBSTITUTE(W24,CHAR(160),""))),0),TRUE,0)*IFERROR(VALUE(TRIM(SUBSTITUTE(C24,CHAR(160),""))),0)),2))</f>
        <v/>
      </c>
      <c r="AB24" s="113" t="str">
        <f t="shared" si="17"/>
        <v/>
      </c>
      <c r="AC24" s="814"/>
      <c r="AD24" s="833" t="str">
        <f t="shared" si="3"/>
        <v/>
      </c>
      <c r="AE24" s="595" t="str">
        <f t="shared" si="18"/>
        <v/>
      </c>
      <c r="AF24" s="555" t="str">
        <f t="shared" si="19"/>
        <v/>
      </c>
      <c r="AG24" s="555" t="str">
        <f t="shared" si="20"/>
        <v/>
      </c>
      <c r="AH24" s="555" t="str">
        <f t="shared" si="21"/>
        <v/>
      </c>
      <c r="AI24" s="555" t="str">
        <f t="shared" si="22"/>
        <v/>
      </c>
      <c r="AJ24" s="555" t="str">
        <f t="shared" si="23"/>
        <v/>
      </c>
      <c r="AK24" s="569" t="str">
        <f t="shared" si="24"/>
        <v/>
      </c>
      <c r="AL24" s="564" t="str">
        <f t="shared" si="25"/>
        <v/>
      </c>
      <c r="AM24" s="555" t="str">
        <f t="shared" si="25"/>
        <v/>
      </c>
      <c r="AN24" s="594" t="str">
        <f t="shared" si="26"/>
        <v/>
      </c>
      <c r="AO24" s="594" t="str">
        <f t="shared" si="27"/>
        <v/>
      </c>
      <c r="AP24" s="660" t="str">
        <f t="shared" si="28"/>
        <v/>
      </c>
      <c r="AQ24" s="671" t="str">
        <f t="shared" si="29"/>
        <v/>
      </c>
      <c r="AR24" s="593" t="str">
        <f t="shared" si="30"/>
        <v/>
      </c>
      <c r="AS24" s="594" t="str">
        <f t="shared" si="31"/>
        <v/>
      </c>
      <c r="AT24" s="594" t="str">
        <f t="shared" si="32"/>
        <v/>
      </c>
      <c r="AU24" s="660" t="str">
        <f t="shared" si="33"/>
        <v/>
      </c>
      <c r="AV24" s="693" t="str">
        <f t="shared" si="34"/>
        <v/>
      </c>
      <c r="AW24" s="593" t="str">
        <f t="shared" si="34"/>
        <v/>
      </c>
      <c r="AX24" s="594" t="str">
        <f t="shared" si="35"/>
        <v/>
      </c>
      <c r="AY24" s="594" t="str">
        <f t="shared" si="36"/>
        <v/>
      </c>
      <c r="AZ24" s="694" t="str">
        <f t="shared" si="41"/>
        <v/>
      </c>
      <c r="BA24" s="687" t="str">
        <f t="shared" si="13"/>
        <v/>
      </c>
      <c r="BB24" s="599"/>
      <c r="BC24" s="621" t="str">
        <f t="shared" si="37"/>
        <v/>
      </c>
      <c r="BD24" s="621" t="str">
        <f t="shared" si="38"/>
        <v/>
      </c>
      <c r="BE24" s="621" t="str">
        <f t="shared" si="39"/>
        <v/>
      </c>
      <c r="BF24" s="622" t="str" cm="1">
        <f t="array" ref="BF24">IF($AE24="","",
_xlfn.IFS(
$BA24="Devis 1",
IF(ISBLANK(AN24),"",IFERROR(VALUE(TRIM(SUBSTITUTE(AN24,CHAR(160),""))),0)*IFERROR(VALUE(TRIM(SUBSTITUTE($AE24,CHAR(160),""))),0)),
$BA24="Devis 2",
IF(ISBLANK(AS24),"",IFERROR(VALUE(TRIM(SUBSTITUTE(AS24,CHAR(160),""))),0)*IFERROR(VALUE(TRIM(SUBSTITUTE($AE24,CHAR(160),""))),0)),
$BA24="Devis 3",
IF(ISBLANK(AX24),"",IFERROR(VALUE(TRIM(SUBSTITUTE(AX24,CHAR(160),""))),0)*IFERROR(VALUE(TRIM(SUBSTITUTE($AE24,CHAR(160),""))),0)),
TRUE,0
)
)</f>
        <v/>
      </c>
      <c r="BG24" s="622" t="str" cm="1">
        <f t="array" ref="BG24">IF($AE24="","",
_xlfn.IFS(
$BA24="Devis 1",
IF(ISBLANK(AO24),"",IFERROR(VALUE(TRIM(SUBSTITUTE(AO24,CHAR(160),""))),0)*IFERROR(VALUE(TRIM(SUBSTITUTE($AE24,CHAR(160),""))),0)),
$BA24="Devis 2",
IF(ISBLANK(AT24),"",IFERROR(VALUE(TRIM(SUBSTITUTE(AT24,CHAR(160),""))),0)*IFERROR(VALUE(TRIM(SUBSTITUTE($AE24,CHAR(160),""))),0)),
$BA24="Devis 3",
IF(ISBLANK(AY24),"",IFERROR(VALUE(TRIM(SUBSTITUTE(AY24,CHAR(160),""))),0)*IFERROR(VALUE(TRIM(SUBSTITUTE($AE24,CHAR(160),""))),0)),
TRUE,0
)
)</f>
        <v/>
      </c>
      <c r="BH24" s="621" t="str">
        <f t="shared" si="40"/>
        <v/>
      </c>
      <c r="BI24" s="601"/>
      <c r="BJ24" s="602" t="str" cm="1">
        <f t="array" ref="BJ24">IF(OR(BH24="",BE24="",BF24="",BC24="",BG24="",BD24=""),"",_xlfn.IFS(
ROUND(IFERROR(VALUE(TRIM(SUBSTITUTE(BH24,CHAR(160),""))),0),2)&gt;
ROUND(IFERROR(VALUE(TRIM(SUBSTITUTE(BE24,CHAR(160),""))),0),2),
"KO : Le montant retenu TTC est supérieur au montant raisonnable TTC. Merci de revoir la ligne de dépense ou plafonner son montant.",
ROUND(IFERROR(VALUE(TRIM(SUBSTITUTE(BF24,CHAR(160),""))),0),2)&gt;
ROUND(IFERROR(VALUE(TRIM(SUBSTITUTE(BC24,CHAR(160),""))),0),2),
"Attention : Le montant retenu HT est supérieur au montant HT raisonnable. Merci de revoir la ligne de dépense, plafonner son montant, ou justifier la reventillation HT / TVA.",
ROUND(IFERROR(VALUE(TRIM(SUBSTITUTE(BG24,CHAR(160),""))),0),2)&gt;
ROUND(IFERROR(VALUE(TRIM(SUBSTITUTE(BD24,CHAR(160),""))),0),2),
"Attention : Le montant TVA retenu est supérieur au montant TVA raisonnable. Merci de revoir la ligne de dépense, plafonner son montant, ou justifier la reventillation HT / TVA.",
ROUND(IFERROR(VALUE(TRIM(SUBSTITUTE(BH24,CHAR(160),""))),0),2)&gt;
ROUND(IFERROR(VALUE(TRIM(SUBSTITUTE(MIN(P25,S25,V25),CHAR(160),""))),0),2),
"Attention : Le devis retenu n'est pas le moins cher. Une justification de la part du porteur est nécessaire.",
ROUND(IFERROR(VALUE(TRIM(SUBSTITUTE(BH24,CHAR(160),""))),0),2)=0,
"Attention : montant présenté entièrement écarté",
ROUND(IFERROR(VALUE(TRIM(SUBSTITUTE(BE24,CHAR(160),""))),0),2)=
ROUND(IFERROR(VALUE(TRIM(SUBSTITUTE(BH24,CHAR(160),""))),0),2),
"OK",
ROUND(IFERROR(VALUE(TRIM(SUBSTITUTE(BE24,CHAR(160),""))),0),2)&gt;
ROUND(IFERROR(VALUE(TRIM(SUBSTITUTE(BH24,CHAR(160),""))),0),2),
" OK : Montant instruit inférieur au montant raisonnable.",
TRUE,""
))</f>
        <v/>
      </c>
      <c r="BK24" s="602" t="str" cm="1">
        <f t="array" ref="BK24">IF(OR(BH24="",AB24="",BF24="",Z24="",BG24="",AA24=""),"",_xlfn.IFS(
ROUND(IFERROR(VALUE(TRIM(SUBSTITUTE(BH24,CHAR(160),""))),0),2)&gt;
ROUND(IFERROR(VALUE(TRIM(SUBSTITUTE(AB24,CHAR(160),""))),0),2),
"KO : Le montant retenu TTC est supérieur au montant présenté TTC. Merci de revoir la ligne de dépense ou plafonner son montant.",
ROUND(IFERROR(VALUE(TRIM(SUBSTITUTE(BF24,CHAR(160),""))),0),2)&gt;
ROUND(IFERROR(VALUE(TRIM(SUBSTITUTE(Z24,CHAR(160),""))),0),2),
"Attention : Le montant retenu HT est supérieur au montant HT présenté. Merci de revoir la ligne de dépense, plafonner son montant, ou justifier la reventillation HT / TVA.",
ROUND(IFERROR(VALUE(TRIM(SUBSTITUTE(BG24,CHAR(160),""))),0),2)&gt;
ROUND(IFERROR(VALUE(TRIM(SUBSTITUTE(AA24,CHAR(160),""))),0),2),
"Attention : Le montant TVA retenu est supérieur au montant TVA présenté. Merci de revoir la ligne de dépense, plafonner son montant, ou justifier la reventillation HT / TVA.",
ROUND(IFERROR(VALUE(TRIM(SUBSTITUTE(AB24,CHAR(160),""))),0),2)=0,
"",
ROUND(IFERROR(VALUE(TRIM(SUBSTITUTE(BH24,CHAR(160),""))),0),2)=
ROUND(IFERROR(VALUE(TRIM(SUBSTITUTE(AB24,CHAR(160),""))),0),2),
"OK",
ROUND(IFERROR(VALUE(TRIM(SUBSTITUTE(BH24,CHAR(160),""))),0),2)=0,
"Attention : Montant présenté entièrement rejeté.",
ROUND(IFERROR(VALUE(TRIM(SUBSTITUTE(BH24,CHAR(160),""))),0),2)&lt;
ROUND(IFERROR(VALUE(TRIM(SUBSTITUTE(AB24,CHAR(160),""))),0),2),
"Attention : Montant présenté partiellement rejeté.",
TRUE,""
))</f>
        <v/>
      </c>
      <c r="BL24" s="600" t="str">
        <f t="shared" si="0"/>
        <v/>
      </c>
      <c r="BM24" s="600" t="str">
        <f t="shared" si="1"/>
        <v/>
      </c>
      <c r="BN24" s="834" t="str">
        <f t="shared" si="2"/>
        <v/>
      </c>
      <c r="BO24" s="9"/>
    </row>
    <row r="25" spans="1:67" ht="16">
      <c r="A25" s="813">
        <v>17</v>
      </c>
      <c r="B25" s="83"/>
      <c r="C25" s="108"/>
      <c r="D25" s="83"/>
      <c r="E25" s="109"/>
      <c r="F25" s="110"/>
      <c r="G25" s="111"/>
      <c r="H25" s="132"/>
      <c r="I25" s="642"/>
      <c r="J25" s="643"/>
      <c r="K25" s="554"/>
      <c r="L25" s="640"/>
      <c r="M25" s="641"/>
      <c r="N25" s="660" t="str">
        <f t="shared" si="43"/>
        <v/>
      </c>
      <c r="O25" s="663"/>
      <c r="P25" s="554"/>
      <c r="Q25" s="641"/>
      <c r="R25" s="641"/>
      <c r="S25" s="660" t="str">
        <f t="shared" si="15"/>
        <v/>
      </c>
      <c r="T25" s="680"/>
      <c r="U25" s="554"/>
      <c r="V25" s="641"/>
      <c r="W25" s="641"/>
      <c r="X25" s="681" t="str">
        <f t="shared" si="42"/>
        <v/>
      </c>
      <c r="Y25" s="639"/>
      <c r="Z25" s="112" t="str" cm="1">
        <f t="array" ref="Z25">IF((_xlfn.IFS(TRIM(SUBSTITUTE(Y25,CHAR(160),""))="Devis 1",IFERROR(VALUE(TRIM(SUBSTITUTE(L25,CHAR(160),""))),0),TRIM(SUBSTITUTE(Y25,CHAR(160),""))="Devis 2",IFERROR(VALUE(TRIM(SUBSTITUTE(Q25,CHAR(160),""))),0),TRIM(SUBSTITUTE(Y25,CHAR(160),""))="Devis 3",IFERROR(VALUE(TRIM(SUBSTITUTE(V25,CHAR(160),""))),0),TRUE,0)*IFERROR(VALUE(TRIM(SUBSTITUTE(C25,CHAR(160),""))),0))=0,"",_xlfn.IFS(TRIM(SUBSTITUTE(Y25,CHAR(160),""))="Devis 1",IFERROR(VALUE(TRIM(SUBSTITUTE(L25,CHAR(160),""))),0),TRIM(SUBSTITUTE(Y25,CHAR(160),""))="Devis 2",IFERROR(VALUE(TRIM(SUBSTITUTE(Q25,CHAR(160),""))),0),TRIM(SUBSTITUTE(Y25,CHAR(160),""))="Devis 3",IFERROR(VALUE(TRIM(SUBSTITUTE(V25,CHAR(160),""))),0),TRUE,0)*IFERROR(VALUE(TRIM(SUBSTITUTE(C25,CHAR(160),""))),0))</f>
        <v/>
      </c>
      <c r="AA25" s="89" t="str" cm="1">
        <f t="array" ref="AA25">IF(ROUND((_xlfn.IFS(TRIM(SUBSTITUTE(Y25,CHAR(160),""))="Devis 1",IFERROR(VALUE(TRIM(SUBSTITUTE(M25,CHAR(160),""))),0),TRIM(SUBSTITUTE(Y25,CHAR(160),""))="Devis 2",IFERROR(VALUE(TRIM(SUBSTITUTE(R25,CHAR(160),""))),0),TRIM(SUBSTITUTE(Y25,CHAR(160),""))="Devis 3",IFERROR(VALUE(TRIM(SUBSTITUTE(W25,CHAR(160),""))),0),TRUE,0)*IFERROR(VALUE(TRIM(SUBSTITUTE(C25,CHAR(160),""))),0)),2)=0,IF(Z25&lt;&gt;"",0,""),ROUND((_xlfn.IFS(TRIM(SUBSTITUTE(Y25,CHAR(160),""))="Devis 1",IFERROR(VALUE(TRIM(SUBSTITUTE(M25,CHAR(160),""))),0),TRIM(SUBSTITUTE(Y25,CHAR(160),""))="Devis 2",IFERROR(VALUE(TRIM(SUBSTITUTE(R25,CHAR(160),""))),0),TRIM(SUBSTITUTE(Y25,CHAR(160),""))="Devis 3",IFERROR(VALUE(TRIM(SUBSTITUTE(W25,CHAR(160),""))),0),TRUE,0)*IFERROR(VALUE(TRIM(SUBSTITUTE(C25,CHAR(160),""))),0)),2))</f>
        <v/>
      </c>
      <c r="AB25" s="113" t="str">
        <f t="shared" si="17"/>
        <v/>
      </c>
      <c r="AC25" s="814"/>
      <c r="AD25" s="833" t="str">
        <f t="shared" si="3"/>
        <v/>
      </c>
      <c r="AE25" s="595" t="str">
        <f t="shared" si="18"/>
        <v/>
      </c>
      <c r="AF25" s="555" t="str">
        <f t="shared" si="19"/>
        <v/>
      </c>
      <c r="AG25" s="555" t="str">
        <f t="shared" si="20"/>
        <v/>
      </c>
      <c r="AH25" s="555" t="str">
        <f t="shared" si="21"/>
        <v/>
      </c>
      <c r="AI25" s="555" t="str">
        <f t="shared" si="22"/>
        <v/>
      </c>
      <c r="AJ25" s="555" t="str">
        <f t="shared" si="23"/>
        <v/>
      </c>
      <c r="AK25" s="569" t="str">
        <f t="shared" si="24"/>
        <v/>
      </c>
      <c r="AL25" s="564" t="str">
        <f t="shared" ref="AL25:AM88" si="44">IF(H25="","",H25)</f>
        <v/>
      </c>
      <c r="AM25" s="555" t="str">
        <f t="shared" si="44"/>
        <v/>
      </c>
      <c r="AN25" s="594" t="str">
        <f t="shared" si="26"/>
        <v/>
      </c>
      <c r="AO25" s="594" t="str">
        <f t="shared" si="27"/>
        <v/>
      </c>
      <c r="AP25" s="660" t="str">
        <f t="shared" si="28"/>
        <v/>
      </c>
      <c r="AQ25" s="671" t="str">
        <f t="shared" si="29"/>
        <v/>
      </c>
      <c r="AR25" s="593" t="str">
        <f t="shared" si="30"/>
        <v/>
      </c>
      <c r="AS25" s="594" t="str">
        <f t="shared" si="31"/>
        <v/>
      </c>
      <c r="AT25" s="594" t="str">
        <f t="shared" si="32"/>
        <v/>
      </c>
      <c r="AU25" s="660" t="str">
        <f t="shared" si="33"/>
        <v/>
      </c>
      <c r="AV25" s="693" t="str">
        <f t="shared" ref="AV25:AW88" si="45">IF(R25="","",R25)</f>
        <v/>
      </c>
      <c r="AW25" s="593" t="str">
        <f t="shared" si="45"/>
        <v/>
      </c>
      <c r="AX25" s="594" t="str">
        <f t="shared" si="35"/>
        <v/>
      </c>
      <c r="AY25" s="594" t="str">
        <f t="shared" si="36"/>
        <v/>
      </c>
      <c r="AZ25" s="694" t="str">
        <f t="shared" si="41"/>
        <v/>
      </c>
      <c r="BA25" s="687" t="str">
        <f t="shared" si="13"/>
        <v/>
      </c>
      <c r="BB25" s="599"/>
      <c r="BC25" s="621" t="str">
        <f t="shared" si="37"/>
        <v/>
      </c>
      <c r="BD25" s="621" t="str">
        <f t="shared" si="38"/>
        <v/>
      </c>
      <c r="BE25" s="621" t="str">
        <f t="shared" si="39"/>
        <v/>
      </c>
      <c r="BF25" s="622" t="str" cm="1">
        <f t="array" ref="BF25">IF($AE25="","",
_xlfn.IFS(
$BA25="Devis 1",
IF(ISBLANK(AN25),"",IFERROR(VALUE(TRIM(SUBSTITUTE(AN25,CHAR(160),""))),0)*IFERROR(VALUE(TRIM(SUBSTITUTE($AE25,CHAR(160),""))),0)),
$BA25="Devis 2",
IF(ISBLANK(AS25),"",IFERROR(VALUE(TRIM(SUBSTITUTE(AS25,CHAR(160),""))),0)*IFERROR(VALUE(TRIM(SUBSTITUTE($AE25,CHAR(160),""))),0)),
$BA25="Devis 3",
IF(ISBLANK(AX25),"",IFERROR(VALUE(TRIM(SUBSTITUTE(AX25,CHAR(160),""))),0)*IFERROR(VALUE(TRIM(SUBSTITUTE($AE25,CHAR(160),""))),0)),
TRUE,0
)
)</f>
        <v/>
      </c>
      <c r="BG25" s="622" t="str" cm="1">
        <f t="array" ref="BG25">IF($AE25="","",
_xlfn.IFS(
$BA25="Devis 1",
IF(ISBLANK(AO25),"",IFERROR(VALUE(TRIM(SUBSTITUTE(AO25,CHAR(160),""))),0)*IFERROR(VALUE(TRIM(SUBSTITUTE($AE25,CHAR(160),""))),0)),
$BA25="Devis 2",
IF(ISBLANK(AT25),"",IFERROR(VALUE(TRIM(SUBSTITUTE(AT25,CHAR(160),""))),0)*IFERROR(VALUE(TRIM(SUBSTITUTE($AE25,CHAR(160),""))),0)),
$BA25="Devis 3",
IF(ISBLANK(AY25),"",IFERROR(VALUE(TRIM(SUBSTITUTE(AY25,CHAR(160),""))),0)*IFERROR(VALUE(TRIM(SUBSTITUTE($AE25,CHAR(160),""))),0)),
TRUE,0
)
)</f>
        <v/>
      </c>
      <c r="BH25" s="621" t="str">
        <f t="shared" si="40"/>
        <v/>
      </c>
      <c r="BI25" s="601"/>
      <c r="BJ25" s="602" t="str" cm="1">
        <f t="array" ref="BJ25">IF(OR(BH25="",BE25="",BF25="",BC25="",BG25="",BD25=""),"",_xlfn.IFS(
ROUND(IFERROR(VALUE(TRIM(SUBSTITUTE(BH25,CHAR(160),""))),0),2)&gt;
ROUND(IFERROR(VALUE(TRIM(SUBSTITUTE(BE25,CHAR(160),""))),0),2),
"KO : Le montant retenu TTC est supérieur au montant raisonnable TTC. Merci de revoir la ligne de dépense ou plafonner son montant.",
ROUND(IFERROR(VALUE(TRIM(SUBSTITUTE(BF25,CHAR(160),""))),0),2)&gt;
ROUND(IFERROR(VALUE(TRIM(SUBSTITUTE(BC25,CHAR(160),""))),0),2),
"Attention : Le montant retenu HT est supérieur au montant HT raisonnable. Merci de revoir la ligne de dépense, plafonner son montant, ou justifier la reventillation HT / TVA.",
ROUND(IFERROR(VALUE(TRIM(SUBSTITUTE(BG25,CHAR(160),""))),0),2)&gt;
ROUND(IFERROR(VALUE(TRIM(SUBSTITUTE(BD25,CHAR(160),""))),0),2),
"Attention : Le montant TVA retenu est supérieur au montant TVA raisonnable. Merci de revoir la ligne de dépense, plafonner son montant, ou justifier la reventillation HT / TVA.",
ROUND(IFERROR(VALUE(TRIM(SUBSTITUTE(BH25,CHAR(160),""))),0),2)&gt;
ROUND(IFERROR(VALUE(TRIM(SUBSTITUTE(MIN(P26,S26,V26),CHAR(160),""))),0),2),
"Attention : Le devis retenu n'est pas le moins cher. Une justification de la part du porteur est nécessaire.",
ROUND(IFERROR(VALUE(TRIM(SUBSTITUTE(BH25,CHAR(160),""))),0),2)=0,
"Attention : montant présenté entièrement écarté",
ROUND(IFERROR(VALUE(TRIM(SUBSTITUTE(BE25,CHAR(160),""))),0),2)=
ROUND(IFERROR(VALUE(TRIM(SUBSTITUTE(BH25,CHAR(160),""))),0),2),
"OK",
ROUND(IFERROR(VALUE(TRIM(SUBSTITUTE(BE25,CHAR(160),""))),0),2)&gt;
ROUND(IFERROR(VALUE(TRIM(SUBSTITUTE(BH25,CHAR(160),""))),0),2),
" OK : Montant instruit inférieur au montant raisonnable.",
TRUE,""
))</f>
        <v/>
      </c>
      <c r="BK25" s="602" t="str" cm="1">
        <f t="array" ref="BK25">IF(OR(BH25="",AB25="",BF25="",Z25="",BG25="",AA25=""),"",_xlfn.IFS(
ROUND(IFERROR(VALUE(TRIM(SUBSTITUTE(BH25,CHAR(160),""))),0),2)&gt;
ROUND(IFERROR(VALUE(TRIM(SUBSTITUTE(AB25,CHAR(160),""))),0),2),
"KO : Le montant retenu TTC est supérieur au montant présenté TTC. Merci de revoir la ligne de dépense ou plafonner son montant.",
ROUND(IFERROR(VALUE(TRIM(SUBSTITUTE(BF25,CHAR(160),""))),0),2)&gt;
ROUND(IFERROR(VALUE(TRIM(SUBSTITUTE(Z25,CHAR(160),""))),0),2),
"Attention : Le montant retenu HT est supérieur au montant HT présenté. Merci de revoir la ligne de dépense, plafonner son montant, ou justifier la reventillation HT / TVA.",
ROUND(IFERROR(VALUE(TRIM(SUBSTITUTE(BG25,CHAR(160),""))),0),2)&gt;
ROUND(IFERROR(VALUE(TRIM(SUBSTITUTE(AA25,CHAR(160),""))),0),2),
"Attention : Le montant TVA retenu est supérieur au montant TVA présenté. Merci de revoir la ligne de dépense, plafonner son montant, ou justifier la reventillation HT / TVA.",
ROUND(IFERROR(VALUE(TRIM(SUBSTITUTE(AB25,CHAR(160),""))),0),2)=0,
"",
ROUND(IFERROR(VALUE(TRIM(SUBSTITUTE(BH25,CHAR(160),""))),0),2)=
ROUND(IFERROR(VALUE(TRIM(SUBSTITUTE(AB25,CHAR(160),""))),0),2),
"OK",
ROUND(IFERROR(VALUE(TRIM(SUBSTITUTE(BH25,CHAR(160),""))),0),2)=0,
"Attention : Montant présenté entièrement rejeté.",
ROUND(IFERROR(VALUE(TRIM(SUBSTITUTE(BH25,CHAR(160),""))),0),2)&lt;
ROUND(IFERROR(VALUE(TRIM(SUBSTITUTE(AB25,CHAR(160),""))),0),2),
"Attention : Montant présenté partiellement rejeté.",
TRUE,""
))</f>
        <v/>
      </c>
      <c r="BL25" s="600" t="str">
        <f t="shared" si="0"/>
        <v/>
      </c>
      <c r="BM25" s="600" t="str">
        <f t="shared" si="1"/>
        <v/>
      </c>
      <c r="BN25" s="834" t="str">
        <f t="shared" si="2"/>
        <v/>
      </c>
    </row>
    <row r="26" spans="1:67" ht="16">
      <c r="A26" s="813">
        <v>18</v>
      </c>
      <c r="B26" s="83"/>
      <c r="C26" s="108"/>
      <c r="D26" s="83"/>
      <c r="E26" s="109"/>
      <c r="F26" s="110"/>
      <c r="G26" s="111"/>
      <c r="H26" s="132"/>
      <c r="I26" s="642"/>
      <c r="J26" s="643"/>
      <c r="K26" s="554"/>
      <c r="L26" s="640"/>
      <c r="M26" s="641"/>
      <c r="N26" s="660" t="str">
        <f t="shared" si="43"/>
        <v/>
      </c>
      <c r="O26" s="663"/>
      <c r="P26" s="554"/>
      <c r="Q26" s="641"/>
      <c r="R26" s="641"/>
      <c r="S26" s="660" t="str">
        <f t="shared" si="15"/>
        <v/>
      </c>
      <c r="T26" s="680"/>
      <c r="U26" s="554"/>
      <c r="V26" s="641"/>
      <c r="W26" s="641"/>
      <c r="X26" s="681" t="str">
        <f t="shared" si="42"/>
        <v/>
      </c>
      <c r="Y26" s="639"/>
      <c r="Z26" s="112" t="str" cm="1">
        <f t="array" ref="Z26">IF((_xlfn.IFS(TRIM(SUBSTITUTE(Y26,CHAR(160),""))="Devis 1",IFERROR(VALUE(TRIM(SUBSTITUTE(L26,CHAR(160),""))),0),TRIM(SUBSTITUTE(Y26,CHAR(160),""))="Devis 2",IFERROR(VALUE(TRIM(SUBSTITUTE(Q26,CHAR(160),""))),0),TRIM(SUBSTITUTE(Y26,CHAR(160),""))="Devis 3",IFERROR(VALUE(TRIM(SUBSTITUTE(V26,CHAR(160),""))),0),TRUE,0)*IFERROR(VALUE(TRIM(SUBSTITUTE(C26,CHAR(160),""))),0))=0,"",_xlfn.IFS(TRIM(SUBSTITUTE(Y26,CHAR(160),""))="Devis 1",IFERROR(VALUE(TRIM(SUBSTITUTE(L26,CHAR(160),""))),0),TRIM(SUBSTITUTE(Y26,CHAR(160),""))="Devis 2",IFERROR(VALUE(TRIM(SUBSTITUTE(Q26,CHAR(160),""))),0),TRIM(SUBSTITUTE(Y26,CHAR(160),""))="Devis 3",IFERROR(VALUE(TRIM(SUBSTITUTE(V26,CHAR(160),""))),0),TRUE,0)*IFERROR(VALUE(TRIM(SUBSTITUTE(C26,CHAR(160),""))),0))</f>
        <v/>
      </c>
      <c r="AA26" s="89" t="str" cm="1">
        <f t="array" ref="AA26">IF(ROUND((_xlfn.IFS(TRIM(SUBSTITUTE(Y26,CHAR(160),""))="Devis 1",IFERROR(VALUE(TRIM(SUBSTITUTE(M26,CHAR(160),""))),0),TRIM(SUBSTITUTE(Y26,CHAR(160),""))="Devis 2",IFERROR(VALUE(TRIM(SUBSTITUTE(R26,CHAR(160),""))),0),TRIM(SUBSTITUTE(Y26,CHAR(160),""))="Devis 3",IFERROR(VALUE(TRIM(SUBSTITUTE(W26,CHAR(160),""))),0),TRUE,0)*IFERROR(VALUE(TRIM(SUBSTITUTE(C26,CHAR(160),""))),0)),2)=0,IF(Z26&lt;&gt;"",0,""),ROUND((_xlfn.IFS(TRIM(SUBSTITUTE(Y26,CHAR(160),""))="Devis 1",IFERROR(VALUE(TRIM(SUBSTITUTE(M26,CHAR(160),""))),0),TRIM(SUBSTITUTE(Y26,CHAR(160),""))="Devis 2",IFERROR(VALUE(TRIM(SUBSTITUTE(R26,CHAR(160),""))),0),TRIM(SUBSTITUTE(Y26,CHAR(160),""))="Devis 3",IFERROR(VALUE(TRIM(SUBSTITUTE(W26,CHAR(160),""))),0),TRUE,0)*IFERROR(VALUE(TRIM(SUBSTITUTE(C26,CHAR(160),""))),0)),2))</f>
        <v/>
      </c>
      <c r="AB26" s="113" t="str">
        <f t="shared" si="17"/>
        <v/>
      </c>
      <c r="AC26" s="814"/>
      <c r="AD26" s="833" t="str">
        <f t="shared" si="3"/>
        <v/>
      </c>
      <c r="AE26" s="595" t="str">
        <f t="shared" si="18"/>
        <v/>
      </c>
      <c r="AF26" s="555" t="str">
        <f t="shared" si="19"/>
        <v/>
      </c>
      <c r="AG26" s="555" t="str">
        <f t="shared" si="20"/>
        <v/>
      </c>
      <c r="AH26" s="555" t="str">
        <f t="shared" si="21"/>
        <v/>
      </c>
      <c r="AI26" s="555" t="str">
        <f t="shared" si="22"/>
        <v/>
      </c>
      <c r="AJ26" s="555" t="str">
        <f t="shared" si="23"/>
        <v/>
      </c>
      <c r="AK26" s="569" t="str">
        <f t="shared" si="24"/>
        <v/>
      </c>
      <c r="AL26" s="564" t="str">
        <f t="shared" si="44"/>
        <v/>
      </c>
      <c r="AM26" s="555" t="str">
        <f t="shared" si="44"/>
        <v/>
      </c>
      <c r="AN26" s="594" t="str">
        <f t="shared" si="26"/>
        <v/>
      </c>
      <c r="AO26" s="594" t="str">
        <f t="shared" si="27"/>
        <v/>
      </c>
      <c r="AP26" s="660" t="str">
        <f t="shared" si="28"/>
        <v/>
      </c>
      <c r="AQ26" s="671" t="str">
        <f t="shared" si="29"/>
        <v/>
      </c>
      <c r="AR26" s="593" t="str">
        <f t="shared" si="30"/>
        <v/>
      </c>
      <c r="AS26" s="594" t="str">
        <f t="shared" si="31"/>
        <v/>
      </c>
      <c r="AT26" s="594" t="str">
        <f t="shared" si="32"/>
        <v/>
      </c>
      <c r="AU26" s="660" t="str">
        <f t="shared" si="33"/>
        <v/>
      </c>
      <c r="AV26" s="693" t="str">
        <f t="shared" si="45"/>
        <v/>
      </c>
      <c r="AW26" s="593" t="str">
        <f t="shared" si="45"/>
        <v/>
      </c>
      <c r="AX26" s="594" t="str">
        <f t="shared" si="35"/>
        <v/>
      </c>
      <c r="AY26" s="594" t="str">
        <f t="shared" si="36"/>
        <v/>
      </c>
      <c r="AZ26" s="694" t="str">
        <f t="shared" si="41"/>
        <v/>
      </c>
      <c r="BA26" s="687" t="str">
        <f t="shared" si="13"/>
        <v/>
      </c>
      <c r="BB26" s="599"/>
      <c r="BC26" s="621" t="str">
        <f t="shared" si="37"/>
        <v/>
      </c>
      <c r="BD26" s="621" t="str">
        <f t="shared" si="38"/>
        <v/>
      </c>
      <c r="BE26" s="621" t="str">
        <f t="shared" si="39"/>
        <v/>
      </c>
      <c r="BF26" s="622" t="str" cm="1">
        <f t="array" ref="BF26">IF($AE26="","",
_xlfn.IFS(
$BA26="Devis 1",
IF(ISBLANK(AN26),"",IFERROR(VALUE(TRIM(SUBSTITUTE(AN26,CHAR(160),""))),0)*IFERROR(VALUE(TRIM(SUBSTITUTE($AE26,CHAR(160),""))),0)),
$BA26="Devis 2",
IF(ISBLANK(AS26),"",IFERROR(VALUE(TRIM(SUBSTITUTE(AS26,CHAR(160),""))),0)*IFERROR(VALUE(TRIM(SUBSTITUTE($AE26,CHAR(160),""))),0)),
$BA26="Devis 3",
IF(ISBLANK(AX26),"",IFERROR(VALUE(TRIM(SUBSTITUTE(AX26,CHAR(160),""))),0)*IFERROR(VALUE(TRIM(SUBSTITUTE($AE26,CHAR(160),""))),0)),
TRUE,0
)
)</f>
        <v/>
      </c>
      <c r="BG26" s="622" t="str" cm="1">
        <f t="array" ref="BG26">IF($AE26="","",
_xlfn.IFS(
$BA26="Devis 1",
IF(ISBLANK(AO26),"",IFERROR(VALUE(TRIM(SUBSTITUTE(AO26,CHAR(160),""))),0)*IFERROR(VALUE(TRIM(SUBSTITUTE($AE26,CHAR(160),""))),0)),
$BA26="Devis 2",
IF(ISBLANK(AT26),"",IFERROR(VALUE(TRIM(SUBSTITUTE(AT26,CHAR(160),""))),0)*IFERROR(VALUE(TRIM(SUBSTITUTE($AE26,CHAR(160),""))),0)),
$BA26="Devis 3",
IF(ISBLANK(AY26),"",IFERROR(VALUE(TRIM(SUBSTITUTE(AY26,CHAR(160),""))),0)*IFERROR(VALUE(TRIM(SUBSTITUTE($AE26,CHAR(160),""))),0)),
TRUE,0
)
)</f>
        <v/>
      </c>
      <c r="BH26" s="621" t="str">
        <f t="shared" si="40"/>
        <v/>
      </c>
      <c r="BI26" s="601"/>
      <c r="BJ26" s="602" t="str" cm="1">
        <f t="array" ref="BJ26">IF(OR(BH26="",BE26="",BF26="",BC26="",BG26="",BD26=""),"",_xlfn.IFS(
ROUND(IFERROR(VALUE(TRIM(SUBSTITUTE(BH26,CHAR(160),""))),0),2)&gt;
ROUND(IFERROR(VALUE(TRIM(SUBSTITUTE(BE26,CHAR(160),""))),0),2),
"KO : Le montant retenu TTC est supérieur au montant raisonnable TTC. Merci de revoir la ligne de dépense ou plafonner son montant.",
ROUND(IFERROR(VALUE(TRIM(SUBSTITUTE(BF26,CHAR(160),""))),0),2)&gt;
ROUND(IFERROR(VALUE(TRIM(SUBSTITUTE(BC26,CHAR(160),""))),0),2),
"Attention : Le montant retenu HT est supérieur au montant HT raisonnable. Merci de revoir la ligne de dépense, plafonner son montant, ou justifier la reventillation HT / TVA.",
ROUND(IFERROR(VALUE(TRIM(SUBSTITUTE(BG26,CHAR(160),""))),0),2)&gt;
ROUND(IFERROR(VALUE(TRIM(SUBSTITUTE(BD26,CHAR(160),""))),0),2),
"Attention : Le montant TVA retenu est supérieur au montant TVA raisonnable. Merci de revoir la ligne de dépense, plafonner son montant, ou justifier la reventillation HT / TVA.",
ROUND(IFERROR(VALUE(TRIM(SUBSTITUTE(BH26,CHAR(160),""))),0),2)&gt;
ROUND(IFERROR(VALUE(TRIM(SUBSTITUTE(MIN(P27,S27,V27),CHAR(160),""))),0),2),
"Attention : Le devis retenu n'est pas le moins cher. Une justification de la part du porteur est nécessaire.",
ROUND(IFERROR(VALUE(TRIM(SUBSTITUTE(BH26,CHAR(160),""))),0),2)=0,
"Attention : montant présenté entièrement écarté",
ROUND(IFERROR(VALUE(TRIM(SUBSTITUTE(BE26,CHAR(160),""))),0),2)=
ROUND(IFERROR(VALUE(TRIM(SUBSTITUTE(BH26,CHAR(160),""))),0),2),
"OK",
ROUND(IFERROR(VALUE(TRIM(SUBSTITUTE(BE26,CHAR(160),""))),0),2)&gt;
ROUND(IFERROR(VALUE(TRIM(SUBSTITUTE(BH26,CHAR(160),""))),0),2),
" OK : Montant instruit inférieur au montant raisonnable.",
TRUE,""
))</f>
        <v/>
      </c>
      <c r="BK26" s="602" t="str" cm="1">
        <f t="array" ref="BK26">IF(OR(BH26="",AB26="",BF26="",Z26="",BG26="",AA26=""),"",_xlfn.IFS(
ROUND(IFERROR(VALUE(TRIM(SUBSTITUTE(BH26,CHAR(160),""))),0),2)&gt;
ROUND(IFERROR(VALUE(TRIM(SUBSTITUTE(AB26,CHAR(160),""))),0),2),
"KO : Le montant retenu TTC est supérieur au montant présenté TTC. Merci de revoir la ligne de dépense ou plafonner son montant.",
ROUND(IFERROR(VALUE(TRIM(SUBSTITUTE(BF26,CHAR(160),""))),0),2)&gt;
ROUND(IFERROR(VALUE(TRIM(SUBSTITUTE(Z26,CHAR(160),""))),0),2),
"Attention : Le montant retenu HT est supérieur au montant HT présenté. Merci de revoir la ligne de dépense, plafonner son montant, ou justifier la reventillation HT / TVA.",
ROUND(IFERROR(VALUE(TRIM(SUBSTITUTE(BG26,CHAR(160),""))),0),2)&gt;
ROUND(IFERROR(VALUE(TRIM(SUBSTITUTE(AA26,CHAR(160),""))),0),2),
"Attention : Le montant TVA retenu est supérieur au montant TVA présenté. Merci de revoir la ligne de dépense, plafonner son montant, ou justifier la reventillation HT / TVA.",
ROUND(IFERROR(VALUE(TRIM(SUBSTITUTE(AB26,CHAR(160),""))),0),2)=0,
"",
ROUND(IFERROR(VALUE(TRIM(SUBSTITUTE(BH26,CHAR(160),""))),0),2)=
ROUND(IFERROR(VALUE(TRIM(SUBSTITUTE(AB26,CHAR(160),""))),0),2),
"OK",
ROUND(IFERROR(VALUE(TRIM(SUBSTITUTE(BH26,CHAR(160),""))),0),2)=0,
"Attention : Montant présenté entièrement rejeté.",
ROUND(IFERROR(VALUE(TRIM(SUBSTITUTE(BH26,CHAR(160),""))),0),2)&lt;
ROUND(IFERROR(VALUE(TRIM(SUBSTITUTE(AB26,CHAR(160),""))),0),2),
"Attention : Montant présenté partiellement rejeté.",
TRUE,""
))</f>
        <v/>
      </c>
      <c r="BL26" s="600" t="str">
        <f t="shared" si="0"/>
        <v/>
      </c>
      <c r="BM26" s="600" t="str">
        <f t="shared" si="1"/>
        <v/>
      </c>
      <c r="BN26" s="834" t="str">
        <f t="shared" si="2"/>
        <v/>
      </c>
    </row>
    <row r="27" spans="1:67" ht="16">
      <c r="A27" s="813">
        <v>19</v>
      </c>
      <c r="B27" s="83"/>
      <c r="C27" s="108"/>
      <c r="D27" s="83"/>
      <c r="E27" s="109"/>
      <c r="F27" s="110"/>
      <c r="G27" s="111"/>
      <c r="H27" s="132"/>
      <c r="I27" s="642"/>
      <c r="J27" s="643"/>
      <c r="K27" s="554"/>
      <c r="L27" s="640"/>
      <c r="M27" s="641"/>
      <c r="N27" s="660" t="str">
        <f t="shared" si="43"/>
        <v/>
      </c>
      <c r="O27" s="663"/>
      <c r="P27" s="554"/>
      <c r="Q27" s="641"/>
      <c r="R27" s="641"/>
      <c r="S27" s="660" t="str">
        <f t="shared" si="15"/>
        <v/>
      </c>
      <c r="T27" s="680"/>
      <c r="U27" s="554"/>
      <c r="V27" s="641"/>
      <c r="W27" s="641"/>
      <c r="X27" s="681" t="str">
        <f t="shared" si="42"/>
        <v/>
      </c>
      <c r="Y27" s="639"/>
      <c r="Z27" s="112" t="str" cm="1">
        <f t="array" ref="Z27">IF((_xlfn.IFS(TRIM(SUBSTITUTE(Y27,CHAR(160),""))="Devis 1",IFERROR(VALUE(TRIM(SUBSTITUTE(L27,CHAR(160),""))),0),TRIM(SUBSTITUTE(Y27,CHAR(160),""))="Devis 2",IFERROR(VALUE(TRIM(SUBSTITUTE(Q27,CHAR(160),""))),0),TRIM(SUBSTITUTE(Y27,CHAR(160),""))="Devis 3",IFERROR(VALUE(TRIM(SUBSTITUTE(V27,CHAR(160),""))),0),TRUE,0)*IFERROR(VALUE(TRIM(SUBSTITUTE(C27,CHAR(160),""))),0))=0,"",_xlfn.IFS(TRIM(SUBSTITUTE(Y27,CHAR(160),""))="Devis 1",IFERROR(VALUE(TRIM(SUBSTITUTE(L27,CHAR(160),""))),0),TRIM(SUBSTITUTE(Y27,CHAR(160),""))="Devis 2",IFERROR(VALUE(TRIM(SUBSTITUTE(Q27,CHAR(160),""))),0),TRIM(SUBSTITUTE(Y27,CHAR(160),""))="Devis 3",IFERROR(VALUE(TRIM(SUBSTITUTE(V27,CHAR(160),""))),0),TRUE,0)*IFERROR(VALUE(TRIM(SUBSTITUTE(C27,CHAR(160),""))),0))</f>
        <v/>
      </c>
      <c r="AA27" s="89" t="str" cm="1">
        <f t="array" ref="AA27">IF(ROUND((_xlfn.IFS(TRIM(SUBSTITUTE(Y27,CHAR(160),""))="Devis 1",IFERROR(VALUE(TRIM(SUBSTITUTE(M27,CHAR(160),""))),0),TRIM(SUBSTITUTE(Y27,CHAR(160),""))="Devis 2",IFERROR(VALUE(TRIM(SUBSTITUTE(R27,CHAR(160),""))),0),TRIM(SUBSTITUTE(Y27,CHAR(160),""))="Devis 3",IFERROR(VALUE(TRIM(SUBSTITUTE(W27,CHAR(160),""))),0),TRUE,0)*IFERROR(VALUE(TRIM(SUBSTITUTE(C27,CHAR(160),""))),0)),2)=0,IF(Z27&lt;&gt;"",0,""),ROUND((_xlfn.IFS(TRIM(SUBSTITUTE(Y27,CHAR(160),""))="Devis 1",IFERROR(VALUE(TRIM(SUBSTITUTE(M27,CHAR(160),""))),0),TRIM(SUBSTITUTE(Y27,CHAR(160),""))="Devis 2",IFERROR(VALUE(TRIM(SUBSTITUTE(R27,CHAR(160),""))),0),TRIM(SUBSTITUTE(Y27,CHAR(160),""))="Devis 3",IFERROR(VALUE(TRIM(SUBSTITUTE(W27,CHAR(160),""))),0),TRUE,0)*IFERROR(VALUE(TRIM(SUBSTITUTE(C27,CHAR(160),""))),0)),2))</f>
        <v/>
      </c>
      <c r="AB27" s="113" t="str">
        <f t="shared" si="17"/>
        <v/>
      </c>
      <c r="AC27" s="814"/>
      <c r="AD27" s="833" t="str">
        <f t="shared" si="3"/>
        <v/>
      </c>
      <c r="AE27" s="595" t="str">
        <f t="shared" si="18"/>
        <v/>
      </c>
      <c r="AF27" s="555" t="str">
        <f t="shared" si="19"/>
        <v/>
      </c>
      <c r="AG27" s="555" t="str">
        <f t="shared" si="20"/>
        <v/>
      </c>
      <c r="AH27" s="555" t="str">
        <f t="shared" si="21"/>
        <v/>
      </c>
      <c r="AI27" s="555" t="str">
        <f t="shared" si="22"/>
        <v/>
      </c>
      <c r="AJ27" s="555" t="str">
        <f t="shared" si="23"/>
        <v/>
      </c>
      <c r="AK27" s="569" t="str">
        <f t="shared" si="24"/>
        <v/>
      </c>
      <c r="AL27" s="564" t="str">
        <f t="shared" si="44"/>
        <v/>
      </c>
      <c r="AM27" s="555" t="str">
        <f t="shared" si="44"/>
        <v/>
      </c>
      <c r="AN27" s="594" t="str">
        <f t="shared" si="26"/>
        <v/>
      </c>
      <c r="AO27" s="594" t="str">
        <f t="shared" si="27"/>
        <v/>
      </c>
      <c r="AP27" s="660" t="str">
        <f t="shared" si="28"/>
        <v/>
      </c>
      <c r="AQ27" s="671" t="str">
        <f t="shared" si="29"/>
        <v/>
      </c>
      <c r="AR27" s="593" t="str">
        <f t="shared" si="30"/>
        <v/>
      </c>
      <c r="AS27" s="594" t="str">
        <f t="shared" si="31"/>
        <v/>
      </c>
      <c r="AT27" s="594" t="str">
        <f t="shared" si="32"/>
        <v/>
      </c>
      <c r="AU27" s="660" t="str">
        <f t="shared" si="33"/>
        <v/>
      </c>
      <c r="AV27" s="693" t="str">
        <f t="shared" si="45"/>
        <v/>
      </c>
      <c r="AW27" s="593" t="str">
        <f t="shared" si="45"/>
        <v/>
      </c>
      <c r="AX27" s="594" t="str">
        <f t="shared" si="35"/>
        <v/>
      </c>
      <c r="AY27" s="594" t="str">
        <f t="shared" si="36"/>
        <v/>
      </c>
      <c r="AZ27" s="694" t="str">
        <f t="shared" si="41"/>
        <v/>
      </c>
      <c r="BA27" s="687" t="str">
        <f t="shared" si="13"/>
        <v/>
      </c>
      <c r="BB27" s="599"/>
      <c r="BC27" s="621" t="str">
        <f t="shared" si="37"/>
        <v/>
      </c>
      <c r="BD27" s="621" t="str">
        <f t="shared" si="38"/>
        <v/>
      </c>
      <c r="BE27" s="621" t="str">
        <f t="shared" si="39"/>
        <v/>
      </c>
      <c r="BF27" s="622" t="str" cm="1">
        <f t="array" ref="BF27">IF($AE27="","",
_xlfn.IFS(
$BA27="Devis 1",
IF(ISBLANK(AN27),"",IFERROR(VALUE(TRIM(SUBSTITUTE(AN27,CHAR(160),""))),0)*IFERROR(VALUE(TRIM(SUBSTITUTE($AE27,CHAR(160),""))),0)),
$BA27="Devis 2",
IF(ISBLANK(AS27),"",IFERROR(VALUE(TRIM(SUBSTITUTE(AS27,CHAR(160),""))),0)*IFERROR(VALUE(TRIM(SUBSTITUTE($AE27,CHAR(160),""))),0)),
$BA27="Devis 3",
IF(ISBLANK(AX27),"",IFERROR(VALUE(TRIM(SUBSTITUTE(AX27,CHAR(160),""))),0)*IFERROR(VALUE(TRIM(SUBSTITUTE($AE27,CHAR(160),""))),0)),
TRUE,0
)
)</f>
        <v/>
      </c>
      <c r="BG27" s="622" t="str" cm="1">
        <f t="array" ref="BG27">IF($AE27="","",
_xlfn.IFS(
$BA27="Devis 1",
IF(ISBLANK(AO27),"",IFERROR(VALUE(TRIM(SUBSTITUTE(AO27,CHAR(160),""))),0)*IFERROR(VALUE(TRIM(SUBSTITUTE($AE27,CHAR(160),""))),0)),
$BA27="Devis 2",
IF(ISBLANK(AT27),"",IFERROR(VALUE(TRIM(SUBSTITUTE(AT27,CHAR(160),""))),0)*IFERROR(VALUE(TRIM(SUBSTITUTE($AE27,CHAR(160),""))),0)),
$BA27="Devis 3",
IF(ISBLANK(AY27),"",IFERROR(VALUE(TRIM(SUBSTITUTE(AY27,CHAR(160),""))),0)*IFERROR(VALUE(TRIM(SUBSTITUTE($AE27,CHAR(160),""))),0)),
TRUE,0
)
)</f>
        <v/>
      </c>
      <c r="BH27" s="621" t="str">
        <f t="shared" si="40"/>
        <v/>
      </c>
      <c r="BI27" s="601"/>
      <c r="BJ27" s="602" t="str" cm="1">
        <f t="array" ref="BJ27">IF(OR(BH27="",BE27="",BF27="",BC27="",BG27="",BD27=""),"",_xlfn.IFS(
ROUND(IFERROR(VALUE(TRIM(SUBSTITUTE(BH27,CHAR(160),""))),0),2)&gt;
ROUND(IFERROR(VALUE(TRIM(SUBSTITUTE(BE27,CHAR(160),""))),0),2),
"KO : Le montant retenu TTC est supérieur au montant raisonnable TTC. Merci de revoir la ligne de dépense ou plafonner son montant.",
ROUND(IFERROR(VALUE(TRIM(SUBSTITUTE(BF27,CHAR(160),""))),0),2)&gt;
ROUND(IFERROR(VALUE(TRIM(SUBSTITUTE(BC27,CHAR(160),""))),0),2),
"Attention : Le montant retenu HT est supérieur au montant HT raisonnable. Merci de revoir la ligne de dépense, plafonner son montant, ou justifier la reventillation HT / TVA.",
ROUND(IFERROR(VALUE(TRIM(SUBSTITUTE(BG27,CHAR(160),""))),0),2)&gt;
ROUND(IFERROR(VALUE(TRIM(SUBSTITUTE(BD27,CHAR(160),""))),0),2),
"Attention : Le montant TVA retenu est supérieur au montant TVA raisonnable. Merci de revoir la ligne de dépense, plafonner son montant, ou justifier la reventillation HT / TVA.",
ROUND(IFERROR(VALUE(TRIM(SUBSTITUTE(BH27,CHAR(160),""))),0),2)&gt;
ROUND(IFERROR(VALUE(TRIM(SUBSTITUTE(MIN(P28,S28,V28),CHAR(160),""))),0),2),
"Attention : Le devis retenu n'est pas le moins cher. Une justification de la part du porteur est nécessaire.",
ROUND(IFERROR(VALUE(TRIM(SUBSTITUTE(BH27,CHAR(160),""))),0),2)=0,
"Attention : montant présenté entièrement écarté",
ROUND(IFERROR(VALUE(TRIM(SUBSTITUTE(BE27,CHAR(160),""))),0),2)=
ROUND(IFERROR(VALUE(TRIM(SUBSTITUTE(BH27,CHAR(160),""))),0),2),
"OK",
ROUND(IFERROR(VALUE(TRIM(SUBSTITUTE(BE27,CHAR(160),""))),0),2)&gt;
ROUND(IFERROR(VALUE(TRIM(SUBSTITUTE(BH27,CHAR(160),""))),0),2),
" OK : Montant instruit inférieur au montant raisonnable.",
TRUE,""
))</f>
        <v/>
      </c>
      <c r="BK27" s="602" t="str" cm="1">
        <f t="array" ref="BK27">IF(OR(BH27="",AB27="",BF27="",Z27="",BG27="",AA27=""),"",_xlfn.IFS(
ROUND(IFERROR(VALUE(TRIM(SUBSTITUTE(BH27,CHAR(160),""))),0),2)&gt;
ROUND(IFERROR(VALUE(TRIM(SUBSTITUTE(AB27,CHAR(160),""))),0),2),
"KO : Le montant retenu TTC est supérieur au montant présenté TTC. Merci de revoir la ligne de dépense ou plafonner son montant.",
ROUND(IFERROR(VALUE(TRIM(SUBSTITUTE(BF27,CHAR(160),""))),0),2)&gt;
ROUND(IFERROR(VALUE(TRIM(SUBSTITUTE(Z27,CHAR(160),""))),0),2),
"Attention : Le montant retenu HT est supérieur au montant HT présenté. Merci de revoir la ligne de dépense, plafonner son montant, ou justifier la reventillation HT / TVA.",
ROUND(IFERROR(VALUE(TRIM(SUBSTITUTE(BG27,CHAR(160),""))),0),2)&gt;
ROUND(IFERROR(VALUE(TRIM(SUBSTITUTE(AA27,CHAR(160),""))),0),2),
"Attention : Le montant TVA retenu est supérieur au montant TVA présenté. Merci de revoir la ligne de dépense, plafonner son montant, ou justifier la reventillation HT / TVA.",
ROUND(IFERROR(VALUE(TRIM(SUBSTITUTE(AB27,CHAR(160),""))),0),2)=0,
"",
ROUND(IFERROR(VALUE(TRIM(SUBSTITUTE(BH27,CHAR(160),""))),0),2)=
ROUND(IFERROR(VALUE(TRIM(SUBSTITUTE(AB27,CHAR(160),""))),0),2),
"OK",
ROUND(IFERROR(VALUE(TRIM(SUBSTITUTE(BH27,CHAR(160),""))),0),2)=0,
"Attention : Montant présenté entièrement rejeté.",
ROUND(IFERROR(VALUE(TRIM(SUBSTITUTE(BH27,CHAR(160),""))),0),2)&lt;
ROUND(IFERROR(VALUE(TRIM(SUBSTITUTE(AB27,CHAR(160),""))),0),2),
"Attention : Montant présenté partiellement rejeté.",
TRUE,""
))</f>
        <v/>
      </c>
      <c r="BL27" s="600" t="str">
        <f t="shared" si="0"/>
        <v/>
      </c>
      <c r="BM27" s="600" t="str">
        <f t="shared" si="1"/>
        <v/>
      </c>
      <c r="BN27" s="834" t="str">
        <f t="shared" si="2"/>
        <v/>
      </c>
    </row>
    <row r="28" spans="1:67" ht="16">
      <c r="A28" s="813">
        <v>20</v>
      </c>
      <c r="B28" s="83"/>
      <c r="C28" s="108"/>
      <c r="D28" s="83"/>
      <c r="E28" s="109"/>
      <c r="F28" s="110"/>
      <c r="G28" s="111"/>
      <c r="H28" s="132"/>
      <c r="I28" s="642"/>
      <c r="J28" s="643"/>
      <c r="K28" s="554"/>
      <c r="L28" s="640"/>
      <c r="M28" s="641"/>
      <c r="N28" s="660" t="str">
        <f t="shared" si="43"/>
        <v/>
      </c>
      <c r="O28" s="663"/>
      <c r="P28" s="554"/>
      <c r="Q28" s="641"/>
      <c r="R28" s="641"/>
      <c r="S28" s="660" t="str">
        <f t="shared" si="15"/>
        <v/>
      </c>
      <c r="T28" s="680"/>
      <c r="U28" s="554"/>
      <c r="V28" s="641"/>
      <c r="W28" s="641"/>
      <c r="X28" s="681" t="str">
        <f t="shared" si="42"/>
        <v/>
      </c>
      <c r="Y28" s="639"/>
      <c r="Z28" s="112" t="str" cm="1">
        <f t="array" ref="Z28">IF((_xlfn.IFS(TRIM(SUBSTITUTE(Y28,CHAR(160),""))="Devis 1",IFERROR(VALUE(TRIM(SUBSTITUTE(L28,CHAR(160),""))),0),TRIM(SUBSTITUTE(Y28,CHAR(160),""))="Devis 2",IFERROR(VALUE(TRIM(SUBSTITUTE(Q28,CHAR(160),""))),0),TRIM(SUBSTITUTE(Y28,CHAR(160),""))="Devis 3",IFERROR(VALUE(TRIM(SUBSTITUTE(V28,CHAR(160),""))),0),TRUE,0)*IFERROR(VALUE(TRIM(SUBSTITUTE(C28,CHAR(160),""))),0))=0,"",_xlfn.IFS(TRIM(SUBSTITUTE(Y28,CHAR(160),""))="Devis 1",IFERROR(VALUE(TRIM(SUBSTITUTE(L28,CHAR(160),""))),0),TRIM(SUBSTITUTE(Y28,CHAR(160),""))="Devis 2",IFERROR(VALUE(TRIM(SUBSTITUTE(Q28,CHAR(160),""))),0),TRIM(SUBSTITUTE(Y28,CHAR(160),""))="Devis 3",IFERROR(VALUE(TRIM(SUBSTITUTE(V28,CHAR(160),""))),0),TRUE,0)*IFERROR(VALUE(TRIM(SUBSTITUTE(C28,CHAR(160),""))),0))</f>
        <v/>
      </c>
      <c r="AA28" s="89" t="str" cm="1">
        <f t="array" ref="AA28">IF(ROUND((_xlfn.IFS(TRIM(SUBSTITUTE(Y28,CHAR(160),""))="Devis 1",IFERROR(VALUE(TRIM(SUBSTITUTE(M28,CHAR(160),""))),0),TRIM(SUBSTITUTE(Y28,CHAR(160),""))="Devis 2",IFERROR(VALUE(TRIM(SUBSTITUTE(R28,CHAR(160),""))),0),TRIM(SUBSTITUTE(Y28,CHAR(160),""))="Devis 3",IFERROR(VALUE(TRIM(SUBSTITUTE(W28,CHAR(160),""))),0),TRUE,0)*IFERROR(VALUE(TRIM(SUBSTITUTE(C28,CHAR(160),""))),0)),2)=0,IF(Z28&lt;&gt;"",0,""),ROUND((_xlfn.IFS(TRIM(SUBSTITUTE(Y28,CHAR(160),""))="Devis 1",IFERROR(VALUE(TRIM(SUBSTITUTE(M28,CHAR(160),""))),0),TRIM(SUBSTITUTE(Y28,CHAR(160),""))="Devis 2",IFERROR(VALUE(TRIM(SUBSTITUTE(R28,CHAR(160),""))),0),TRIM(SUBSTITUTE(Y28,CHAR(160),""))="Devis 3",IFERROR(VALUE(TRIM(SUBSTITUTE(W28,CHAR(160),""))),0),TRUE,0)*IFERROR(VALUE(TRIM(SUBSTITUTE(C28,CHAR(160),""))),0)),2))</f>
        <v/>
      </c>
      <c r="AB28" s="113" t="str">
        <f t="shared" si="17"/>
        <v/>
      </c>
      <c r="AC28" s="814"/>
      <c r="AD28" s="833" t="str">
        <f t="shared" si="3"/>
        <v/>
      </c>
      <c r="AE28" s="595" t="str">
        <f t="shared" si="18"/>
        <v/>
      </c>
      <c r="AF28" s="555" t="str">
        <f t="shared" si="19"/>
        <v/>
      </c>
      <c r="AG28" s="555" t="str">
        <f t="shared" si="20"/>
        <v/>
      </c>
      <c r="AH28" s="555" t="str">
        <f t="shared" si="21"/>
        <v/>
      </c>
      <c r="AI28" s="555" t="str">
        <f t="shared" si="22"/>
        <v/>
      </c>
      <c r="AJ28" s="555" t="str">
        <f t="shared" si="23"/>
        <v/>
      </c>
      <c r="AK28" s="569" t="str">
        <f t="shared" si="24"/>
        <v/>
      </c>
      <c r="AL28" s="564" t="str">
        <f t="shared" si="44"/>
        <v/>
      </c>
      <c r="AM28" s="555" t="str">
        <f t="shared" si="44"/>
        <v/>
      </c>
      <c r="AN28" s="594" t="str">
        <f t="shared" si="26"/>
        <v/>
      </c>
      <c r="AO28" s="594" t="str">
        <f t="shared" si="27"/>
        <v/>
      </c>
      <c r="AP28" s="660" t="str">
        <f t="shared" si="28"/>
        <v/>
      </c>
      <c r="AQ28" s="671" t="str">
        <f t="shared" si="29"/>
        <v/>
      </c>
      <c r="AR28" s="593" t="str">
        <f t="shared" si="30"/>
        <v/>
      </c>
      <c r="AS28" s="594" t="str">
        <f t="shared" si="31"/>
        <v/>
      </c>
      <c r="AT28" s="594" t="str">
        <f t="shared" si="32"/>
        <v/>
      </c>
      <c r="AU28" s="660" t="str">
        <f t="shared" si="33"/>
        <v/>
      </c>
      <c r="AV28" s="693" t="str">
        <f t="shared" si="45"/>
        <v/>
      </c>
      <c r="AW28" s="593" t="str">
        <f t="shared" si="45"/>
        <v/>
      </c>
      <c r="AX28" s="594" t="str">
        <f t="shared" si="35"/>
        <v/>
      </c>
      <c r="AY28" s="594" t="str">
        <f t="shared" si="36"/>
        <v/>
      </c>
      <c r="AZ28" s="694" t="str">
        <f t="shared" si="41"/>
        <v/>
      </c>
      <c r="BA28" s="687" t="str">
        <f t="shared" si="13"/>
        <v/>
      </c>
      <c r="BB28" s="599"/>
      <c r="BC28" s="621" t="str">
        <f t="shared" si="37"/>
        <v/>
      </c>
      <c r="BD28" s="621" t="str">
        <f t="shared" si="38"/>
        <v/>
      </c>
      <c r="BE28" s="621" t="str">
        <f t="shared" si="39"/>
        <v/>
      </c>
      <c r="BF28" s="622" t="str" cm="1">
        <f t="array" ref="BF28">IF($AE28="","",
_xlfn.IFS(
$BA28="Devis 1",
IF(ISBLANK(AN28),"",IFERROR(VALUE(TRIM(SUBSTITUTE(AN28,CHAR(160),""))),0)*IFERROR(VALUE(TRIM(SUBSTITUTE($AE28,CHAR(160),""))),0)),
$BA28="Devis 2",
IF(ISBLANK(AS28),"",IFERROR(VALUE(TRIM(SUBSTITUTE(AS28,CHAR(160),""))),0)*IFERROR(VALUE(TRIM(SUBSTITUTE($AE28,CHAR(160),""))),0)),
$BA28="Devis 3",
IF(ISBLANK(AX28),"",IFERROR(VALUE(TRIM(SUBSTITUTE(AX28,CHAR(160),""))),0)*IFERROR(VALUE(TRIM(SUBSTITUTE($AE28,CHAR(160),""))),0)),
TRUE,0
)
)</f>
        <v/>
      </c>
      <c r="BG28" s="622" t="str" cm="1">
        <f t="array" ref="BG28">IF($AE28="","",
_xlfn.IFS(
$BA28="Devis 1",
IF(ISBLANK(AO28),"",IFERROR(VALUE(TRIM(SUBSTITUTE(AO28,CHAR(160),""))),0)*IFERROR(VALUE(TRIM(SUBSTITUTE($AE28,CHAR(160),""))),0)),
$BA28="Devis 2",
IF(ISBLANK(AT28),"",IFERROR(VALUE(TRIM(SUBSTITUTE(AT28,CHAR(160),""))),0)*IFERROR(VALUE(TRIM(SUBSTITUTE($AE28,CHAR(160),""))),0)),
$BA28="Devis 3",
IF(ISBLANK(AY28),"",IFERROR(VALUE(TRIM(SUBSTITUTE(AY28,CHAR(160),""))),0)*IFERROR(VALUE(TRIM(SUBSTITUTE($AE28,CHAR(160),""))),0)),
TRUE,0
)
)</f>
        <v/>
      </c>
      <c r="BH28" s="621" t="str">
        <f t="shared" si="40"/>
        <v/>
      </c>
      <c r="BI28" s="601"/>
      <c r="BJ28" s="602" t="str" cm="1">
        <f t="array" ref="BJ28">IF(OR(BH28="",BE28="",BF28="",BC28="",BG28="",BD28=""),"",_xlfn.IFS(
ROUND(IFERROR(VALUE(TRIM(SUBSTITUTE(BH28,CHAR(160),""))),0),2)&gt;
ROUND(IFERROR(VALUE(TRIM(SUBSTITUTE(BE28,CHAR(160),""))),0),2),
"KO : Le montant retenu TTC est supérieur au montant raisonnable TTC. Merci de revoir la ligne de dépense ou plafonner son montant.",
ROUND(IFERROR(VALUE(TRIM(SUBSTITUTE(BF28,CHAR(160),""))),0),2)&gt;
ROUND(IFERROR(VALUE(TRIM(SUBSTITUTE(BC28,CHAR(160),""))),0),2),
"Attention : Le montant retenu HT est supérieur au montant HT raisonnable. Merci de revoir la ligne de dépense, plafonner son montant, ou justifier la reventillation HT / TVA.",
ROUND(IFERROR(VALUE(TRIM(SUBSTITUTE(BG28,CHAR(160),""))),0),2)&gt;
ROUND(IFERROR(VALUE(TRIM(SUBSTITUTE(BD28,CHAR(160),""))),0),2),
"Attention : Le montant TVA retenu est supérieur au montant TVA raisonnable. Merci de revoir la ligne de dépense, plafonner son montant, ou justifier la reventillation HT / TVA.",
ROUND(IFERROR(VALUE(TRIM(SUBSTITUTE(BH28,CHAR(160),""))),0),2)&gt;
ROUND(IFERROR(VALUE(TRIM(SUBSTITUTE(MIN(P29,S29,V29),CHAR(160),""))),0),2),
"Attention : Le devis retenu n'est pas le moins cher. Une justification de la part du porteur est nécessaire.",
ROUND(IFERROR(VALUE(TRIM(SUBSTITUTE(BH28,CHAR(160),""))),0),2)=0,
"Attention : montant présenté entièrement écarté",
ROUND(IFERROR(VALUE(TRIM(SUBSTITUTE(BE28,CHAR(160),""))),0),2)=
ROUND(IFERROR(VALUE(TRIM(SUBSTITUTE(BH28,CHAR(160),""))),0),2),
"OK",
ROUND(IFERROR(VALUE(TRIM(SUBSTITUTE(BE28,CHAR(160),""))),0),2)&gt;
ROUND(IFERROR(VALUE(TRIM(SUBSTITUTE(BH28,CHAR(160),""))),0),2),
" OK : Montant instruit inférieur au montant raisonnable.",
TRUE,""
))</f>
        <v/>
      </c>
      <c r="BK28" s="602" t="str" cm="1">
        <f t="array" ref="BK28">IF(OR(BH28="",AB28="",BF28="",Z28="",BG28="",AA28=""),"",_xlfn.IFS(
ROUND(IFERROR(VALUE(TRIM(SUBSTITUTE(BH28,CHAR(160),""))),0),2)&gt;
ROUND(IFERROR(VALUE(TRIM(SUBSTITUTE(AB28,CHAR(160),""))),0),2),
"KO : Le montant retenu TTC est supérieur au montant présenté TTC. Merci de revoir la ligne de dépense ou plafonner son montant.",
ROUND(IFERROR(VALUE(TRIM(SUBSTITUTE(BF28,CHAR(160),""))),0),2)&gt;
ROUND(IFERROR(VALUE(TRIM(SUBSTITUTE(Z28,CHAR(160),""))),0),2),
"Attention : Le montant retenu HT est supérieur au montant HT présenté. Merci de revoir la ligne de dépense, plafonner son montant, ou justifier la reventillation HT / TVA.",
ROUND(IFERROR(VALUE(TRIM(SUBSTITUTE(BG28,CHAR(160),""))),0),2)&gt;
ROUND(IFERROR(VALUE(TRIM(SUBSTITUTE(AA28,CHAR(160),""))),0),2),
"Attention : Le montant TVA retenu est supérieur au montant TVA présenté. Merci de revoir la ligne de dépense, plafonner son montant, ou justifier la reventillation HT / TVA.",
ROUND(IFERROR(VALUE(TRIM(SUBSTITUTE(AB28,CHAR(160),""))),0),2)=0,
"",
ROUND(IFERROR(VALUE(TRIM(SUBSTITUTE(BH28,CHAR(160),""))),0),2)=
ROUND(IFERROR(VALUE(TRIM(SUBSTITUTE(AB28,CHAR(160),""))),0),2),
"OK",
ROUND(IFERROR(VALUE(TRIM(SUBSTITUTE(BH28,CHAR(160),""))),0),2)=0,
"Attention : Montant présenté entièrement rejeté.",
ROUND(IFERROR(VALUE(TRIM(SUBSTITUTE(BH28,CHAR(160),""))),0),2)&lt;
ROUND(IFERROR(VALUE(TRIM(SUBSTITUTE(AB28,CHAR(160),""))),0),2),
"Attention : Montant présenté partiellement rejeté.",
TRUE,""
))</f>
        <v/>
      </c>
      <c r="BL28" s="600" t="str">
        <f t="shared" si="0"/>
        <v/>
      </c>
      <c r="BM28" s="600" t="str">
        <f t="shared" si="1"/>
        <v/>
      </c>
      <c r="BN28" s="834" t="str">
        <f t="shared" si="2"/>
        <v/>
      </c>
    </row>
    <row r="29" spans="1:67" ht="16">
      <c r="A29" s="813">
        <v>21</v>
      </c>
      <c r="B29" s="83"/>
      <c r="C29" s="108"/>
      <c r="D29" s="83"/>
      <c r="E29" s="109"/>
      <c r="F29" s="110"/>
      <c r="G29" s="111"/>
      <c r="H29" s="132"/>
      <c r="I29" s="642"/>
      <c r="J29" s="643"/>
      <c r="K29" s="554"/>
      <c r="L29" s="640"/>
      <c r="M29" s="641"/>
      <c r="N29" s="660" t="str">
        <f t="shared" si="43"/>
        <v/>
      </c>
      <c r="O29" s="663"/>
      <c r="P29" s="554"/>
      <c r="Q29" s="641"/>
      <c r="R29" s="641"/>
      <c r="S29" s="660" t="str">
        <f t="shared" si="15"/>
        <v/>
      </c>
      <c r="T29" s="680"/>
      <c r="U29" s="554"/>
      <c r="V29" s="641"/>
      <c r="W29" s="641"/>
      <c r="X29" s="681" t="str">
        <f t="shared" si="42"/>
        <v/>
      </c>
      <c r="Y29" s="639"/>
      <c r="Z29" s="112" t="str" cm="1">
        <f t="array" ref="Z29">IF((_xlfn.IFS(TRIM(SUBSTITUTE(Y29,CHAR(160),""))="Devis 1",IFERROR(VALUE(TRIM(SUBSTITUTE(L29,CHAR(160),""))),0),TRIM(SUBSTITUTE(Y29,CHAR(160),""))="Devis 2",IFERROR(VALUE(TRIM(SUBSTITUTE(Q29,CHAR(160),""))),0),TRIM(SUBSTITUTE(Y29,CHAR(160),""))="Devis 3",IFERROR(VALUE(TRIM(SUBSTITUTE(V29,CHAR(160),""))),0),TRUE,0)*IFERROR(VALUE(TRIM(SUBSTITUTE(C29,CHAR(160),""))),0))=0,"",_xlfn.IFS(TRIM(SUBSTITUTE(Y29,CHAR(160),""))="Devis 1",IFERROR(VALUE(TRIM(SUBSTITUTE(L29,CHAR(160),""))),0),TRIM(SUBSTITUTE(Y29,CHAR(160),""))="Devis 2",IFERROR(VALUE(TRIM(SUBSTITUTE(Q29,CHAR(160),""))),0),TRIM(SUBSTITUTE(Y29,CHAR(160),""))="Devis 3",IFERROR(VALUE(TRIM(SUBSTITUTE(V29,CHAR(160),""))),0),TRUE,0)*IFERROR(VALUE(TRIM(SUBSTITUTE(C29,CHAR(160),""))),0))</f>
        <v/>
      </c>
      <c r="AA29" s="89" t="str" cm="1">
        <f t="array" ref="AA29">IF(ROUND((_xlfn.IFS(TRIM(SUBSTITUTE(Y29,CHAR(160),""))="Devis 1",IFERROR(VALUE(TRIM(SUBSTITUTE(M29,CHAR(160),""))),0),TRIM(SUBSTITUTE(Y29,CHAR(160),""))="Devis 2",IFERROR(VALUE(TRIM(SUBSTITUTE(R29,CHAR(160),""))),0),TRIM(SUBSTITUTE(Y29,CHAR(160),""))="Devis 3",IFERROR(VALUE(TRIM(SUBSTITUTE(W29,CHAR(160),""))),0),TRUE,0)*IFERROR(VALUE(TRIM(SUBSTITUTE(C29,CHAR(160),""))),0)),2)=0,IF(Z29&lt;&gt;"",0,""),ROUND((_xlfn.IFS(TRIM(SUBSTITUTE(Y29,CHAR(160),""))="Devis 1",IFERROR(VALUE(TRIM(SUBSTITUTE(M29,CHAR(160),""))),0),TRIM(SUBSTITUTE(Y29,CHAR(160),""))="Devis 2",IFERROR(VALUE(TRIM(SUBSTITUTE(R29,CHAR(160),""))),0),TRIM(SUBSTITUTE(Y29,CHAR(160),""))="Devis 3",IFERROR(VALUE(TRIM(SUBSTITUTE(W29,CHAR(160),""))),0),TRUE,0)*IFERROR(VALUE(TRIM(SUBSTITUTE(C29,CHAR(160),""))),0)),2))</f>
        <v/>
      </c>
      <c r="AB29" s="113" t="str">
        <f t="shared" si="17"/>
        <v/>
      </c>
      <c r="AC29" s="814"/>
      <c r="AD29" s="833" t="str">
        <f t="shared" si="3"/>
        <v/>
      </c>
      <c r="AE29" s="595" t="str">
        <f t="shared" si="18"/>
        <v/>
      </c>
      <c r="AF29" s="555" t="str">
        <f t="shared" si="19"/>
        <v/>
      </c>
      <c r="AG29" s="555" t="str">
        <f t="shared" si="20"/>
        <v/>
      </c>
      <c r="AH29" s="555" t="str">
        <f t="shared" si="21"/>
        <v/>
      </c>
      <c r="AI29" s="555" t="str">
        <f t="shared" si="22"/>
        <v/>
      </c>
      <c r="AJ29" s="555" t="str">
        <f t="shared" si="23"/>
        <v/>
      </c>
      <c r="AK29" s="569" t="str">
        <f t="shared" si="24"/>
        <v/>
      </c>
      <c r="AL29" s="564" t="str">
        <f t="shared" si="44"/>
        <v/>
      </c>
      <c r="AM29" s="555" t="str">
        <f t="shared" si="44"/>
        <v/>
      </c>
      <c r="AN29" s="594" t="str">
        <f t="shared" si="26"/>
        <v/>
      </c>
      <c r="AO29" s="594" t="str">
        <f t="shared" si="27"/>
        <v/>
      </c>
      <c r="AP29" s="660" t="str">
        <f t="shared" si="28"/>
        <v/>
      </c>
      <c r="AQ29" s="671" t="str">
        <f t="shared" si="29"/>
        <v/>
      </c>
      <c r="AR29" s="593" t="str">
        <f t="shared" si="30"/>
        <v/>
      </c>
      <c r="AS29" s="594" t="str">
        <f t="shared" si="31"/>
        <v/>
      </c>
      <c r="AT29" s="594" t="str">
        <f t="shared" si="32"/>
        <v/>
      </c>
      <c r="AU29" s="660" t="str">
        <f t="shared" si="33"/>
        <v/>
      </c>
      <c r="AV29" s="693" t="str">
        <f t="shared" si="45"/>
        <v/>
      </c>
      <c r="AW29" s="593" t="str">
        <f t="shared" si="45"/>
        <v/>
      </c>
      <c r="AX29" s="594" t="str">
        <f t="shared" si="35"/>
        <v/>
      </c>
      <c r="AY29" s="594" t="str">
        <f t="shared" si="36"/>
        <v/>
      </c>
      <c r="AZ29" s="694" t="str">
        <f t="shared" si="41"/>
        <v/>
      </c>
      <c r="BA29" s="687" t="str">
        <f t="shared" si="13"/>
        <v/>
      </c>
      <c r="BB29" s="599"/>
      <c r="BC29" s="621" t="str">
        <f t="shared" si="37"/>
        <v/>
      </c>
      <c r="BD29" s="621" t="str">
        <f t="shared" si="38"/>
        <v/>
      </c>
      <c r="BE29" s="621" t="str">
        <f t="shared" si="39"/>
        <v/>
      </c>
      <c r="BF29" s="622" t="str" cm="1">
        <f t="array" ref="BF29">IF($AE29="","",
_xlfn.IFS(
$BA29="Devis 1",
IF(ISBLANK(AN29),"",IFERROR(VALUE(TRIM(SUBSTITUTE(AN29,CHAR(160),""))),0)*IFERROR(VALUE(TRIM(SUBSTITUTE($AE29,CHAR(160),""))),0)),
$BA29="Devis 2",
IF(ISBLANK(AS29),"",IFERROR(VALUE(TRIM(SUBSTITUTE(AS29,CHAR(160),""))),0)*IFERROR(VALUE(TRIM(SUBSTITUTE($AE29,CHAR(160),""))),0)),
$BA29="Devis 3",
IF(ISBLANK(AX29),"",IFERROR(VALUE(TRIM(SUBSTITUTE(AX29,CHAR(160),""))),0)*IFERROR(VALUE(TRIM(SUBSTITUTE($AE29,CHAR(160),""))),0)),
TRUE,0
)
)</f>
        <v/>
      </c>
      <c r="BG29" s="622" t="str" cm="1">
        <f t="array" ref="BG29">IF($AE29="","",
_xlfn.IFS(
$BA29="Devis 1",
IF(ISBLANK(AO29),"",IFERROR(VALUE(TRIM(SUBSTITUTE(AO29,CHAR(160),""))),0)*IFERROR(VALUE(TRIM(SUBSTITUTE($AE29,CHAR(160),""))),0)),
$BA29="Devis 2",
IF(ISBLANK(AT29),"",IFERROR(VALUE(TRIM(SUBSTITUTE(AT29,CHAR(160),""))),0)*IFERROR(VALUE(TRIM(SUBSTITUTE($AE29,CHAR(160),""))),0)),
$BA29="Devis 3",
IF(ISBLANK(AY29),"",IFERROR(VALUE(TRIM(SUBSTITUTE(AY29,CHAR(160),""))),0)*IFERROR(VALUE(TRIM(SUBSTITUTE($AE29,CHAR(160),""))),0)),
TRUE,0
)
)</f>
        <v/>
      </c>
      <c r="BH29" s="621" t="str">
        <f t="shared" si="40"/>
        <v/>
      </c>
      <c r="BI29" s="601"/>
      <c r="BJ29" s="602" t="str" cm="1">
        <f t="array" ref="BJ29">IF(OR(BH29="",BE29="",BF29="",BC29="",BG29="",BD29=""),"",_xlfn.IFS(
ROUND(IFERROR(VALUE(TRIM(SUBSTITUTE(BH29,CHAR(160),""))),0),2)&gt;
ROUND(IFERROR(VALUE(TRIM(SUBSTITUTE(BE29,CHAR(160),""))),0),2),
"KO : Le montant retenu TTC est supérieur au montant raisonnable TTC. Merci de revoir la ligne de dépense ou plafonner son montant.",
ROUND(IFERROR(VALUE(TRIM(SUBSTITUTE(BF29,CHAR(160),""))),0),2)&gt;
ROUND(IFERROR(VALUE(TRIM(SUBSTITUTE(BC29,CHAR(160),""))),0),2),
"Attention : Le montant retenu HT est supérieur au montant HT raisonnable. Merci de revoir la ligne de dépense, plafonner son montant, ou justifier la reventillation HT / TVA.",
ROUND(IFERROR(VALUE(TRIM(SUBSTITUTE(BG29,CHAR(160),""))),0),2)&gt;
ROUND(IFERROR(VALUE(TRIM(SUBSTITUTE(BD29,CHAR(160),""))),0),2),
"Attention : Le montant TVA retenu est supérieur au montant TVA raisonnable. Merci de revoir la ligne de dépense, plafonner son montant, ou justifier la reventillation HT / TVA.",
ROUND(IFERROR(VALUE(TRIM(SUBSTITUTE(BH29,CHAR(160),""))),0),2)&gt;
ROUND(IFERROR(VALUE(TRIM(SUBSTITUTE(MIN(P30,S30,V30),CHAR(160),""))),0),2),
"Attention : Le devis retenu n'est pas le moins cher. Une justification de la part du porteur est nécessaire.",
ROUND(IFERROR(VALUE(TRIM(SUBSTITUTE(BH29,CHAR(160),""))),0),2)=0,
"Attention : montant présenté entièrement écarté",
ROUND(IFERROR(VALUE(TRIM(SUBSTITUTE(BE29,CHAR(160),""))),0),2)=
ROUND(IFERROR(VALUE(TRIM(SUBSTITUTE(BH29,CHAR(160),""))),0),2),
"OK",
ROUND(IFERROR(VALUE(TRIM(SUBSTITUTE(BE29,CHAR(160),""))),0),2)&gt;
ROUND(IFERROR(VALUE(TRIM(SUBSTITUTE(BH29,CHAR(160),""))),0),2),
" OK : Montant instruit inférieur au montant raisonnable.",
TRUE,""
))</f>
        <v/>
      </c>
      <c r="BK29" s="602" t="str" cm="1">
        <f t="array" ref="BK29">IF(OR(BH29="",AB29="",BF29="",Z29="",BG29="",AA29=""),"",_xlfn.IFS(
ROUND(IFERROR(VALUE(TRIM(SUBSTITUTE(BH29,CHAR(160),""))),0),2)&gt;
ROUND(IFERROR(VALUE(TRIM(SUBSTITUTE(AB29,CHAR(160),""))),0),2),
"KO : Le montant retenu TTC est supérieur au montant présenté TTC. Merci de revoir la ligne de dépense ou plafonner son montant.",
ROUND(IFERROR(VALUE(TRIM(SUBSTITUTE(BF29,CHAR(160),""))),0),2)&gt;
ROUND(IFERROR(VALUE(TRIM(SUBSTITUTE(Z29,CHAR(160),""))),0),2),
"Attention : Le montant retenu HT est supérieur au montant HT présenté. Merci de revoir la ligne de dépense, plafonner son montant, ou justifier la reventillation HT / TVA.",
ROUND(IFERROR(VALUE(TRIM(SUBSTITUTE(BG29,CHAR(160),""))),0),2)&gt;
ROUND(IFERROR(VALUE(TRIM(SUBSTITUTE(AA29,CHAR(160),""))),0),2),
"Attention : Le montant TVA retenu est supérieur au montant TVA présenté. Merci de revoir la ligne de dépense, plafonner son montant, ou justifier la reventillation HT / TVA.",
ROUND(IFERROR(VALUE(TRIM(SUBSTITUTE(AB29,CHAR(160),""))),0),2)=0,
"",
ROUND(IFERROR(VALUE(TRIM(SUBSTITUTE(BH29,CHAR(160),""))),0),2)=
ROUND(IFERROR(VALUE(TRIM(SUBSTITUTE(AB29,CHAR(160),""))),0),2),
"OK",
ROUND(IFERROR(VALUE(TRIM(SUBSTITUTE(BH29,CHAR(160),""))),0),2)=0,
"Attention : Montant présenté entièrement rejeté.",
ROUND(IFERROR(VALUE(TRIM(SUBSTITUTE(BH29,CHAR(160),""))),0),2)&lt;
ROUND(IFERROR(VALUE(TRIM(SUBSTITUTE(AB29,CHAR(160),""))),0),2),
"Attention : Montant présenté partiellement rejeté.",
TRUE,""
))</f>
        <v/>
      </c>
      <c r="BL29" s="600" t="str">
        <f t="shared" si="0"/>
        <v/>
      </c>
      <c r="BM29" s="600" t="str">
        <f t="shared" si="1"/>
        <v/>
      </c>
      <c r="BN29" s="834" t="str">
        <f t="shared" si="2"/>
        <v/>
      </c>
    </row>
    <row r="30" spans="1:67" ht="16">
      <c r="A30" s="813">
        <v>22</v>
      </c>
      <c r="B30" s="83"/>
      <c r="C30" s="108"/>
      <c r="D30" s="83"/>
      <c r="E30" s="109"/>
      <c r="F30" s="110"/>
      <c r="G30" s="111"/>
      <c r="H30" s="132"/>
      <c r="I30" s="642"/>
      <c r="J30" s="643"/>
      <c r="K30" s="554"/>
      <c r="L30" s="640"/>
      <c r="M30" s="641"/>
      <c r="N30" s="660" t="str">
        <f t="shared" si="43"/>
        <v/>
      </c>
      <c r="O30" s="663"/>
      <c r="P30" s="554"/>
      <c r="Q30" s="641"/>
      <c r="R30" s="641"/>
      <c r="S30" s="660" t="str">
        <f t="shared" si="15"/>
        <v/>
      </c>
      <c r="T30" s="680"/>
      <c r="U30" s="554"/>
      <c r="V30" s="641"/>
      <c r="W30" s="641"/>
      <c r="X30" s="681" t="str">
        <f t="shared" si="42"/>
        <v/>
      </c>
      <c r="Y30" s="639"/>
      <c r="Z30" s="112" t="str" cm="1">
        <f t="array" ref="Z30">IF((_xlfn.IFS(TRIM(SUBSTITUTE(Y30,CHAR(160),""))="Devis 1",IFERROR(VALUE(TRIM(SUBSTITUTE(L30,CHAR(160),""))),0),TRIM(SUBSTITUTE(Y30,CHAR(160),""))="Devis 2",IFERROR(VALUE(TRIM(SUBSTITUTE(Q30,CHAR(160),""))),0),TRIM(SUBSTITUTE(Y30,CHAR(160),""))="Devis 3",IFERROR(VALUE(TRIM(SUBSTITUTE(V30,CHAR(160),""))),0),TRUE,0)*IFERROR(VALUE(TRIM(SUBSTITUTE(C30,CHAR(160),""))),0))=0,"",_xlfn.IFS(TRIM(SUBSTITUTE(Y30,CHAR(160),""))="Devis 1",IFERROR(VALUE(TRIM(SUBSTITUTE(L30,CHAR(160),""))),0),TRIM(SUBSTITUTE(Y30,CHAR(160),""))="Devis 2",IFERROR(VALUE(TRIM(SUBSTITUTE(Q30,CHAR(160),""))),0),TRIM(SUBSTITUTE(Y30,CHAR(160),""))="Devis 3",IFERROR(VALUE(TRIM(SUBSTITUTE(V30,CHAR(160),""))),0),TRUE,0)*IFERROR(VALUE(TRIM(SUBSTITUTE(C30,CHAR(160),""))),0))</f>
        <v/>
      </c>
      <c r="AA30" s="89" t="str" cm="1">
        <f t="array" ref="AA30">IF(ROUND((_xlfn.IFS(TRIM(SUBSTITUTE(Y30,CHAR(160),""))="Devis 1",IFERROR(VALUE(TRIM(SUBSTITUTE(M30,CHAR(160),""))),0),TRIM(SUBSTITUTE(Y30,CHAR(160),""))="Devis 2",IFERROR(VALUE(TRIM(SUBSTITUTE(R30,CHAR(160),""))),0),TRIM(SUBSTITUTE(Y30,CHAR(160),""))="Devis 3",IFERROR(VALUE(TRIM(SUBSTITUTE(W30,CHAR(160),""))),0),TRUE,0)*IFERROR(VALUE(TRIM(SUBSTITUTE(C30,CHAR(160),""))),0)),2)=0,IF(Z30&lt;&gt;"",0,""),ROUND((_xlfn.IFS(TRIM(SUBSTITUTE(Y30,CHAR(160),""))="Devis 1",IFERROR(VALUE(TRIM(SUBSTITUTE(M30,CHAR(160),""))),0),TRIM(SUBSTITUTE(Y30,CHAR(160),""))="Devis 2",IFERROR(VALUE(TRIM(SUBSTITUTE(R30,CHAR(160),""))),0),TRIM(SUBSTITUTE(Y30,CHAR(160),""))="Devis 3",IFERROR(VALUE(TRIM(SUBSTITUTE(W30,CHAR(160),""))),0),TRUE,0)*IFERROR(VALUE(TRIM(SUBSTITUTE(C30,CHAR(160),""))),0)),2))</f>
        <v/>
      </c>
      <c r="AB30" s="113" t="str">
        <f t="shared" si="17"/>
        <v/>
      </c>
      <c r="AC30" s="814"/>
      <c r="AD30" s="833" t="str">
        <f t="shared" si="3"/>
        <v/>
      </c>
      <c r="AE30" s="595" t="str">
        <f t="shared" si="18"/>
        <v/>
      </c>
      <c r="AF30" s="555" t="str">
        <f t="shared" si="19"/>
        <v/>
      </c>
      <c r="AG30" s="555" t="str">
        <f t="shared" si="20"/>
        <v/>
      </c>
      <c r="AH30" s="555" t="str">
        <f t="shared" si="21"/>
        <v/>
      </c>
      <c r="AI30" s="555" t="str">
        <f t="shared" si="22"/>
        <v/>
      </c>
      <c r="AJ30" s="555" t="str">
        <f t="shared" si="23"/>
        <v/>
      </c>
      <c r="AK30" s="569" t="str">
        <f t="shared" si="24"/>
        <v/>
      </c>
      <c r="AL30" s="564" t="str">
        <f t="shared" si="44"/>
        <v/>
      </c>
      <c r="AM30" s="555" t="str">
        <f t="shared" si="44"/>
        <v/>
      </c>
      <c r="AN30" s="594" t="str">
        <f t="shared" si="26"/>
        <v/>
      </c>
      <c r="AO30" s="594" t="str">
        <f t="shared" si="27"/>
        <v/>
      </c>
      <c r="AP30" s="660" t="str">
        <f t="shared" si="28"/>
        <v/>
      </c>
      <c r="AQ30" s="671" t="str">
        <f t="shared" si="29"/>
        <v/>
      </c>
      <c r="AR30" s="593" t="str">
        <f t="shared" si="30"/>
        <v/>
      </c>
      <c r="AS30" s="594" t="str">
        <f t="shared" si="31"/>
        <v/>
      </c>
      <c r="AT30" s="594" t="str">
        <f t="shared" si="32"/>
        <v/>
      </c>
      <c r="AU30" s="660" t="str">
        <f t="shared" si="33"/>
        <v/>
      </c>
      <c r="AV30" s="693" t="str">
        <f t="shared" si="45"/>
        <v/>
      </c>
      <c r="AW30" s="593" t="str">
        <f t="shared" si="45"/>
        <v/>
      </c>
      <c r="AX30" s="594" t="str">
        <f t="shared" si="35"/>
        <v/>
      </c>
      <c r="AY30" s="594" t="str">
        <f t="shared" si="36"/>
        <v/>
      </c>
      <c r="AZ30" s="694" t="str">
        <f t="shared" si="41"/>
        <v/>
      </c>
      <c r="BA30" s="687" t="str">
        <f t="shared" si="13"/>
        <v/>
      </c>
      <c r="BB30" s="599"/>
      <c r="BC30" s="621" t="str">
        <f t="shared" si="37"/>
        <v/>
      </c>
      <c r="BD30" s="621" t="str">
        <f t="shared" si="38"/>
        <v/>
      </c>
      <c r="BE30" s="621" t="str">
        <f t="shared" si="39"/>
        <v/>
      </c>
      <c r="BF30" s="622" t="str" cm="1">
        <f t="array" ref="BF30">IF($AE30="","",
_xlfn.IFS(
$BA30="Devis 1",
IF(ISBLANK(AN30),"",IFERROR(VALUE(TRIM(SUBSTITUTE(AN30,CHAR(160),""))),0)*IFERROR(VALUE(TRIM(SUBSTITUTE($AE30,CHAR(160),""))),0)),
$BA30="Devis 2",
IF(ISBLANK(AS30),"",IFERROR(VALUE(TRIM(SUBSTITUTE(AS30,CHAR(160),""))),0)*IFERROR(VALUE(TRIM(SUBSTITUTE($AE30,CHAR(160),""))),0)),
$BA30="Devis 3",
IF(ISBLANK(AX30),"",IFERROR(VALUE(TRIM(SUBSTITUTE(AX30,CHAR(160),""))),0)*IFERROR(VALUE(TRIM(SUBSTITUTE($AE30,CHAR(160),""))),0)),
TRUE,0
)
)</f>
        <v/>
      </c>
      <c r="BG30" s="622" t="str" cm="1">
        <f t="array" ref="BG30">IF($AE30="","",
_xlfn.IFS(
$BA30="Devis 1",
IF(ISBLANK(AO30),"",IFERROR(VALUE(TRIM(SUBSTITUTE(AO30,CHAR(160),""))),0)*IFERROR(VALUE(TRIM(SUBSTITUTE($AE30,CHAR(160),""))),0)),
$BA30="Devis 2",
IF(ISBLANK(AT30),"",IFERROR(VALUE(TRIM(SUBSTITUTE(AT30,CHAR(160),""))),0)*IFERROR(VALUE(TRIM(SUBSTITUTE($AE30,CHAR(160),""))),0)),
$BA30="Devis 3",
IF(ISBLANK(AY30),"",IFERROR(VALUE(TRIM(SUBSTITUTE(AY30,CHAR(160),""))),0)*IFERROR(VALUE(TRIM(SUBSTITUTE($AE30,CHAR(160),""))),0)),
TRUE,0
)
)</f>
        <v/>
      </c>
      <c r="BH30" s="621" t="str">
        <f t="shared" si="40"/>
        <v/>
      </c>
      <c r="BI30" s="601"/>
      <c r="BJ30" s="602" t="str" cm="1">
        <f t="array" ref="BJ30">IF(OR(BH30="",BE30="",BF30="",BC30="",BG30="",BD30=""),"",_xlfn.IFS(
ROUND(IFERROR(VALUE(TRIM(SUBSTITUTE(BH30,CHAR(160),""))),0),2)&gt;
ROUND(IFERROR(VALUE(TRIM(SUBSTITUTE(BE30,CHAR(160),""))),0),2),
"KO : Le montant retenu TTC est supérieur au montant raisonnable TTC. Merci de revoir la ligne de dépense ou plafonner son montant.",
ROUND(IFERROR(VALUE(TRIM(SUBSTITUTE(BF30,CHAR(160),""))),0),2)&gt;
ROUND(IFERROR(VALUE(TRIM(SUBSTITUTE(BC30,CHAR(160),""))),0),2),
"Attention : Le montant retenu HT est supérieur au montant HT raisonnable. Merci de revoir la ligne de dépense, plafonner son montant, ou justifier la reventillation HT / TVA.",
ROUND(IFERROR(VALUE(TRIM(SUBSTITUTE(BG30,CHAR(160),""))),0),2)&gt;
ROUND(IFERROR(VALUE(TRIM(SUBSTITUTE(BD30,CHAR(160),""))),0),2),
"Attention : Le montant TVA retenu est supérieur au montant TVA raisonnable. Merci de revoir la ligne de dépense, plafonner son montant, ou justifier la reventillation HT / TVA.",
ROUND(IFERROR(VALUE(TRIM(SUBSTITUTE(BH30,CHAR(160),""))),0),2)&gt;
ROUND(IFERROR(VALUE(TRIM(SUBSTITUTE(MIN(P31,S31,V31),CHAR(160),""))),0),2),
"Attention : Le devis retenu n'est pas le moins cher. Une justification de la part du porteur est nécessaire.",
ROUND(IFERROR(VALUE(TRIM(SUBSTITUTE(BH30,CHAR(160),""))),0),2)=0,
"Attention : montant présenté entièrement écarté",
ROUND(IFERROR(VALUE(TRIM(SUBSTITUTE(BE30,CHAR(160),""))),0),2)=
ROUND(IFERROR(VALUE(TRIM(SUBSTITUTE(BH30,CHAR(160),""))),0),2),
"OK",
ROUND(IFERROR(VALUE(TRIM(SUBSTITUTE(BE30,CHAR(160),""))),0),2)&gt;
ROUND(IFERROR(VALUE(TRIM(SUBSTITUTE(BH30,CHAR(160),""))),0),2),
" OK : Montant instruit inférieur au montant raisonnable.",
TRUE,""
))</f>
        <v/>
      </c>
      <c r="BK30" s="602" t="str" cm="1">
        <f t="array" ref="BK30">IF(OR(BH30="",AB30="",BF30="",Z30="",BG30="",AA30=""),"",_xlfn.IFS(
ROUND(IFERROR(VALUE(TRIM(SUBSTITUTE(BH30,CHAR(160),""))),0),2)&gt;
ROUND(IFERROR(VALUE(TRIM(SUBSTITUTE(AB30,CHAR(160),""))),0),2),
"KO : Le montant retenu TTC est supérieur au montant présenté TTC. Merci de revoir la ligne de dépense ou plafonner son montant.",
ROUND(IFERROR(VALUE(TRIM(SUBSTITUTE(BF30,CHAR(160),""))),0),2)&gt;
ROUND(IFERROR(VALUE(TRIM(SUBSTITUTE(Z30,CHAR(160),""))),0),2),
"Attention : Le montant retenu HT est supérieur au montant HT présenté. Merci de revoir la ligne de dépense, plafonner son montant, ou justifier la reventillation HT / TVA.",
ROUND(IFERROR(VALUE(TRIM(SUBSTITUTE(BG30,CHAR(160),""))),0),2)&gt;
ROUND(IFERROR(VALUE(TRIM(SUBSTITUTE(AA30,CHAR(160),""))),0),2),
"Attention : Le montant TVA retenu est supérieur au montant TVA présenté. Merci de revoir la ligne de dépense, plafonner son montant, ou justifier la reventillation HT / TVA.",
ROUND(IFERROR(VALUE(TRIM(SUBSTITUTE(AB30,CHAR(160),""))),0),2)=0,
"",
ROUND(IFERROR(VALUE(TRIM(SUBSTITUTE(BH30,CHAR(160),""))),0),2)=
ROUND(IFERROR(VALUE(TRIM(SUBSTITUTE(AB30,CHAR(160),""))),0),2),
"OK",
ROUND(IFERROR(VALUE(TRIM(SUBSTITUTE(BH30,CHAR(160),""))),0),2)=0,
"Attention : Montant présenté entièrement rejeté.",
ROUND(IFERROR(VALUE(TRIM(SUBSTITUTE(BH30,CHAR(160),""))),0),2)&lt;
ROUND(IFERROR(VALUE(TRIM(SUBSTITUTE(AB30,CHAR(160),""))),0),2),
"Attention : Montant présenté partiellement rejeté.",
TRUE,""
))</f>
        <v/>
      </c>
      <c r="BL30" s="600" t="str">
        <f t="shared" si="0"/>
        <v/>
      </c>
      <c r="BM30" s="600" t="str">
        <f t="shared" si="1"/>
        <v/>
      </c>
      <c r="BN30" s="834" t="str">
        <f t="shared" si="2"/>
        <v/>
      </c>
    </row>
    <row r="31" spans="1:67" ht="16">
      <c r="A31" s="813">
        <v>23</v>
      </c>
      <c r="B31" s="83"/>
      <c r="C31" s="108"/>
      <c r="D31" s="83"/>
      <c r="E31" s="109"/>
      <c r="F31" s="110"/>
      <c r="G31" s="111"/>
      <c r="H31" s="132"/>
      <c r="I31" s="642"/>
      <c r="J31" s="643"/>
      <c r="K31" s="554"/>
      <c r="L31" s="640"/>
      <c r="M31" s="641"/>
      <c r="N31" s="660" t="str">
        <f t="shared" si="43"/>
        <v/>
      </c>
      <c r="O31" s="663"/>
      <c r="P31" s="554"/>
      <c r="Q31" s="641"/>
      <c r="R31" s="641"/>
      <c r="S31" s="660" t="str">
        <f t="shared" si="15"/>
        <v/>
      </c>
      <c r="T31" s="680"/>
      <c r="U31" s="554"/>
      <c r="V31" s="641"/>
      <c r="W31" s="641"/>
      <c r="X31" s="681" t="str">
        <f t="shared" si="42"/>
        <v/>
      </c>
      <c r="Y31" s="639"/>
      <c r="Z31" s="112" t="str" cm="1">
        <f t="array" ref="Z31">IF((_xlfn.IFS(TRIM(SUBSTITUTE(Y31,CHAR(160),""))="Devis 1",IFERROR(VALUE(TRIM(SUBSTITUTE(L31,CHAR(160),""))),0),TRIM(SUBSTITUTE(Y31,CHAR(160),""))="Devis 2",IFERROR(VALUE(TRIM(SUBSTITUTE(Q31,CHAR(160),""))),0),TRIM(SUBSTITUTE(Y31,CHAR(160),""))="Devis 3",IFERROR(VALUE(TRIM(SUBSTITUTE(V31,CHAR(160),""))),0),TRUE,0)*IFERROR(VALUE(TRIM(SUBSTITUTE(C31,CHAR(160),""))),0))=0,"",_xlfn.IFS(TRIM(SUBSTITUTE(Y31,CHAR(160),""))="Devis 1",IFERROR(VALUE(TRIM(SUBSTITUTE(L31,CHAR(160),""))),0),TRIM(SUBSTITUTE(Y31,CHAR(160),""))="Devis 2",IFERROR(VALUE(TRIM(SUBSTITUTE(Q31,CHAR(160),""))),0),TRIM(SUBSTITUTE(Y31,CHAR(160),""))="Devis 3",IFERROR(VALUE(TRIM(SUBSTITUTE(V31,CHAR(160),""))),0),TRUE,0)*IFERROR(VALUE(TRIM(SUBSTITUTE(C31,CHAR(160),""))),0))</f>
        <v/>
      </c>
      <c r="AA31" s="89" t="str" cm="1">
        <f t="array" ref="AA31">IF(ROUND((_xlfn.IFS(TRIM(SUBSTITUTE(Y31,CHAR(160),""))="Devis 1",IFERROR(VALUE(TRIM(SUBSTITUTE(M31,CHAR(160),""))),0),TRIM(SUBSTITUTE(Y31,CHAR(160),""))="Devis 2",IFERROR(VALUE(TRIM(SUBSTITUTE(R31,CHAR(160),""))),0),TRIM(SUBSTITUTE(Y31,CHAR(160),""))="Devis 3",IFERROR(VALUE(TRIM(SUBSTITUTE(W31,CHAR(160),""))),0),TRUE,0)*IFERROR(VALUE(TRIM(SUBSTITUTE(C31,CHAR(160),""))),0)),2)=0,IF(Z31&lt;&gt;"",0,""),ROUND((_xlfn.IFS(TRIM(SUBSTITUTE(Y31,CHAR(160),""))="Devis 1",IFERROR(VALUE(TRIM(SUBSTITUTE(M31,CHAR(160),""))),0),TRIM(SUBSTITUTE(Y31,CHAR(160),""))="Devis 2",IFERROR(VALUE(TRIM(SUBSTITUTE(R31,CHAR(160),""))),0),TRIM(SUBSTITUTE(Y31,CHAR(160),""))="Devis 3",IFERROR(VALUE(TRIM(SUBSTITUTE(W31,CHAR(160),""))),0),TRUE,0)*IFERROR(VALUE(TRIM(SUBSTITUTE(C31,CHAR(160),""))),0)),2))</f>
        <v/>
      </c>
      <c r="AB31" s="113" t="str">
        <f t="shared" si="17"/>
        <v/>
      </c>
      <c r="AC31" s="814"/>
      <c r="AD31" s="833" t="str">
        <f t="shared" si="3"/>
        <v/>
      </c>
      <c r="AE31" s="595" t="str">
        <f t="shared" si="18"/>
        <v/>
      </c>
      <c r="AF31" s="555" t="str">
        <f t="shared" si="19"/>
        <v/>
      </c>
      <c r="AG31" s="555" t="str">
        <f t="shared" si="20"/>
        <v/>
      </c>
      <c r="AH31" s="555" t="str">
        <f t="shared" si="21"/>
        <v/>
      </c>
      <c r="AI31" s="555" t="str">
        <f t="shared" si="22"/>
        <v/>
      </c>
      <c r="AJ31" s="555" t="str">
        <f t="shared" si="23"/>
        <v/>
      </c>
      <c r="AK31" s="569" t="str">
        <f t="shared" si="24"/>
        <v/>
      </c>
      <c r="AL31" s="564" t="str">
        <f t="shared" si="44"/>
        <v/>
      </c>
      <c r="AM31" s="555" t="str">
        <f t="shared" si="44"/>
        <v/>
      </c>
      <c r="AN31" s="594" t="str">
        <f t="shared" si="26"/>
        <v/>
      </c>
      <c r="AO31" s="594" t="str">
        <f t="shared" si="27"/>
        <v/>
      </c>
      <c r="AP31" s="660" t="str">
        <f t="shared" si="28"/>
        <v/>
      </c>
      <c r="AQ31" s="671" t="str">
        <f t="shared" si="29"/>
        <v/>
      </c>
      <c r="AR31" s="593" t="str">
        <f t="shared" si="30"/>
        <v/>
      </c>
      <c r="AS31" s="594" t="str">
        <f t="shared" si="31"/>
        <v/>
      </c>
      <c r="AT31" s="594" t="str">
        <f t="shared" si="32"/>
        <v/>
      </c>
      <c r="AU31" s="660" t="str">
        <f t="shared" si="33"/>
        <v/>
      </c>
      <c r="AV31" s="693" t="str">
        <f t="shared" si="45"/>
        <v/>
      </c>
      <c r="AW31" s="593" t="str">
        <f t="shared" si="45"/>
        <v/>
      </c>
      <c r="AX31" s="594" t="str">
        <f t="shared" si="35"/>
        <v/>
      </c>
      <c r="AY31" s="594" t="str">
        <f t="shared" si="36"/>
        <v/>
      </c>
      <c r="AZ31" s="694" t="str">
        <f t="shared" si="41"/>
        <v/>
      </c>
      <c r="BA31" s="687" t="str">
        <f t="shared" si="13"/>
        <v/>
      </c>
      <c r="BB31" s="599"/>
      <c r="BC31" s="621" t="str">
        <f t="shared" si="37"/>
        <v/>
      </c>
      <c r="BD31" s="621" t="str">
        <f t="shared" si="38"/>
        <v/>
      </c>
      <c r="BE31" s="621" t="str">
        <f t="shared" si="39"/>
        <v/>
      </c>
      <c r="BF31" s="622" t="str" cm="1">
        <f t="array" ref="BF31">IF($AE31="","",
_xlfn.IFS(
$BA31="Devis 1",
IF(ISBLANK(AN31),"",IFERROR(VALUE(TRIM(SUBSTITUTE(AN31,CHAR(160),""))),0)*IFERROR(VALUE(TRIM(SUBSTITUTE($AE31,CHAR(160),""))),0)),
$BA31="Devis 2",
IF(ISBLANK(AS31),"",IFERROR(VALUE(TRIM(SUBSTITUTE(AS31,CHAR(160),""))),0)*IFERROR(VALUE(TRIM(SUBSTITUTE($AE31,CHAR(160),""))),0)),
$BA31="Devis 3",
IF(ISBLANK(AX31),"",IFERROR(VALUE(TRIM(SUBSTITUTE(AX31,CHAR(160),""))),0)*IFERROR(VALUE(TRIM(SUBSTITUTE($AE31,CHAR(160),""))),0)),
TRUE,0
)
)</f>
        <v/>
      </c>
      <c r="BG31" s="622" t="str" cm="1">
        <f t="array" ref="BG31">IF($AE31="","",
_xlfn.IFS(
$BA31="Devis 1",
IF(ISBLANK(AO31),"",IFERROR(VALUE(TRIM(SUBSTITUTE(AO31,CHAR(160),""))),0)*IFERROR(VALUE(TRIM(SUBSTITUTE($AE31,CHAR(160),""))),0)),
$BA31="Devis 2",
IF(ISBLANK(AT31),"",IFERROR(VALUE(TRIM(SUBSTITUTE(AT31,CHAR(160),""))),0)*IFERROR(VALUE(TRIM(SUBSTITUTE($AE31,CHAR(160),""))),0)),
$BA31="Devis 3",
IF(ISBLANK(AY31),"",IFERROR(VALUE(TRIM(SUBSTITUTE(AY31,CHAR(160),""))),0)*IFERROR(VALUE(TRIM(SUBSTITUTE($AE31,CHAR(160),""))),0)),
TRUE,0
)
)</f>
        <v/>
      </c>
      <c r="BH31" s="621" t="str">
        <f t="shared" si="40"/>
        <v/>
      </c>
      <c r="BI31" s="601"/>
      <c r="BJ31" s="602" t="str" cm="1">
        <f t="array" ref="BJ31">IF(OR(BH31="",BE31="",BF31="",BC31="",BG31="",BD31=""),"",_xlfn.IFS(
ROUND(IFERROR(VALUE(TRIM(SUBSTITUTE(BH31,CHAR(160),""))),0),2)&gt;
ROUND(IFERROR(VALUE(TRIM(SUBSTITUTE(BE31,CHAR(160),""))),0),2),
"KO : Le montant retenu TTC est supérieur au montant raisonnable TTC. Merci de revoir la ligne de dépense ou plafonner son montant.",
ROUND(IFERROR(VALUE(TRIM(SUBSTITUTE(BF31,CHAR(160),""))),0),2)&gt;
ROUND(IFERROR(VALUE(TRIM(SUBSTITUTE(BC31,CHAR(160),""))),0),2),
"Attention : Le montant retenu HT est supérieur au montant HT raisonnable. Merci de revoir la ligne de dépense, plafonner son montant, ou justifier la reventillation HT / TVA.",
ROUND(IFERROR(VALUE(TRIM(SUBSTITUTE(BG31,CHAR(160),""))),0),2)&gt;
ROUND(IFERROR(VALUE(TRIM(SUBSTITUTE(BD31,CHAR(160),""))),0),2),
"Attention : Le montant TVA retenu est supérieur au montant TVA raisonnable. Merci de revoir la ligne de dépense, plafonner son montant, ou justifier la reventillation HT / TVA.",
ROUND(IFERROR(VALUE(TRIM(SUBSTITUTE(BH31,CHAR(160),""))),0),2)&gt;
ROUND(IFERROR(VALUE(TRIM(SUBSTITUTE(MIN(P32,S32,V32),CHAR(160),""))),0),2),
"Attention : Le devis retenu n'est pas le moins cher. Une justification de la part du porteur est nécessaire.",
ROUND(IFERROR(VALUE(TRIM(SUBSTITUTE(BH31,CHAR(160),""))),0),2)=0,
"Attention : montant présenté entièrement écarté",
ROUND(IFERROR(VALUE(TRIM(SUBSTITUTE(BE31,CHAR(160),""))),0),2)=
ROUND(IFERROR(VALUE(TRIM(SUBSTITUTE(BH31,CHAR(160),""))),0),2),
"OK",
ROUND(IFERROR(VALUE(TRIM(SUBSTITUTE(BE31,CHAR(160),""))),0),2)&gt;
ROUND(IFERROR(VALUE(TRIM(SUBSTITUTE(BH31,CHAR(160),""))),0),2),
" OK : Montant instruit inférieur au montant raisonnable.",
TRUE,""
))</f>
        <v/>
      </c>
      <c r="BK31" s="602" t="str" cm="1">
        <f t="array" ref="BK31">IF(OR(BH31="",AB31="",BF31="",Z31="",BG31="",AA31=""),"",_xlfn.IFS(
ROUND(IFERROR(VALUE(TRIM(SUBSTITUTE(BH31,CHAR(160),""))),0),2)&gt;
ROUND(IFERROR(VALUE(TRIM(SUBSTITUTE(AB31,CHAR(160),""))),0),2),
"KO : Le montant retenu TTC est supérieur au montant présenté TTC. Merci de revoir la ligne de dépense ou plafonner son montant.",
ROUND(IFERROR(VALUE(TRIM(SUBSTITUTE(BF31,CHAR(160),""))),0),2)&gt;
ROUND(IFERROR(VALUE(TRIM(SUBSTITUTE(Z31,CHAR(160),""))),0),2),
"Attention : Le montant retenu HT est supérieur au montant HT présenté. Merci de revoir la ligne de dépense, plafonner son montant, ou justifier la reventillation HT / TVA.",
ROUND(IFERROR(VALUE(TRIM(SUBSTITUTE(BG31,CHAR(160),""))),0),2)&gt;
ROUND(IFERROR(VALUE(TRIM(SUBSTITUTE(AA31,CHAR(160),""))),0),2),
"Attention : Le montant TVA retenu est supérieur au montant TVA présenté. Merci de revoir la ligne de dépense, plafonner son montant, ou justifier la reventillation HT / TVA.",
ROUND(IFERROR(VALUE(TRIM(SUBSTITUTE(AB31,CHAR(160),""))),0),2)=0,
"",
ROUND(IFERROR(VALUE(TRIM(SUBSTITUTE(BH31,CHAR(160),""))),0),2)=
ROUND(IFERROR(VALUE(TRIM(SUBSTITUTE(AB31,CHAR(160),""))),0),2),
"OK",
ROUND(IFERROR(VALUE(TRIM(SUBSTITUTE(BH31,CHAR(160),""))),0),2)=0,
"Attention : Montant présenté entièrement rejeté.",
ROUND(IFERROR(VALUE(TRIM(SUBSTITUTE(BH31,CHAR(160),""))),0),2)&lt;
ROUND(IFERROR(VALUE(TRIM(SUBSTITUTE(AB31,CHAR(160),""))),0),2),
"Attention : Montant présenté partiellement rejeté.",
TRUE,""
))</f>
        <v/>
      </c>
      <c r="BL31" s="600" t="str">
        <f t="shared" si="0"/>
        <v/>
      </c>
      <c r="BM31" s="600" t="str">
        <f t="shared" si="1"/>
        <v/>
      </c>
      <c r="BN31" s="834" t="str">
        <f t="shared" si="2"/>
        <v/>
      </c>
    </row>
    <row r="32" spans="1:67" ht="16">
      <c r="A32" s="813">
        <v>24</v>
      </c>
      <c r="B32" s="83"/>
      <c r="C32" s="108"/>
      <c r="D32" s="83"/>
      <c r="E32" s="109"/>
      <c r="F32" s="110"/>
      <c r="G32" s="111"/>
      <c r="H32" s="132"/>
      <c r="I32" s="642"/>
      <c r="J32" s="643"/>
      <c r="K32" s="554"/>
      <c r="L32" s="640"/>
      <c r="M32" s="641"/>
      <c r="N32" s="660" t="str">
        <f t="shared" si="43"/>
        <v/>
      </c>
      <c r="O32" s="663"/>
      <c r="P32" s="554"/>
      <c r="Q32" s="641"/>
      <c r="R32" s="641"/>
      <c r="S32" s="660" t="str">
        <f t="shared" si="15"/>
        <v/>
      </c>
      <c r="T32" s="680"/>
      <c r="U32" s="554"/>
      <c r="V32" s="641"/>
      <c r="W32" s="641"/>
      <c r="X32" s="681" t="str">
        <f t="shared" si="42"/>
        <v/>
      </c>
      <c r="Y32" s="639"/>
      <c r="Z32" s="112" t="str" cm="1">
        <f t="array" ref="Z32">IF((_xlfn.IFS(TRIM(SUBSTITUTE(Y32,CHAR(160),""))="Devis 1",IFERROR(VALUE(TRIM(SUBSTITUTE(L32,CHAR(160),""))),0),TRIM(SUBSTITUTE(Y32,CHAR(160),""))="Devis 2",IFERROR(VALUE(TRIM(SUBSTITUTE(Q32,CHAR(160),""))),0),TRIM(SUBSTITUTE(Y32,CHAR(160),""))="Devis 3",IFERROR(VALUE(TRIM(SUBSTITUTE(V32,CHAR(160),""))),0),TRUE,0)*IFERROR(VALUE(TRIM(SUBSTITUTE(C32,CHAR(160),""))),0))=0,"",_xlfn.IFS(TRIM(SUBSTITUTE(Y32,CHAR(160),""))="Devis 1",IFERROR(VALUE(TRIM(SUBSTITUTE(L32,CHAR(160),""))),0),TRIM(SUBSTITUTE(Y32,CHAR(160),""))="Devis 2",IFERROR(VALUE(TRIM(SUBSTITUTE(Q32,CHAR(160),""))),0),TRIM(SUBSTITUTE(Y32,CHAR(160),""))="Devis 3",IFERROR(VALUE(TRIM(SUBSTITUTE(V32,CHAR(160),""))),0),TRUE,0)*IFERROR(VALUE(TRIM(SUBSTITUTE(C32,CHAR(160),""))),0))</f>
        <v/>
      </c>
      <c r="AA32" s="89" t="str" cm="1">
        <f t="array" ref="AA32">IF(ROUND((_xlfn.IFS(TRIM(SUBSTITUTE(Y32,CHAR(160),""))="Devis 1",IFERROR(VALUE(TRIM(SUBSTITUTE(M32,CHAR(160),""))),0),TRIM(SUBSTITUTE(Y32,CHAR(160),""))="Devis 2",IFERROR(VALUE(TRIM(SUBSTITUTE(R32,CHAR(160),""))),0),TRIM(SUBSTITUTE(Y32,CHAR(160),""))="Devis 3",IFERROR(VALUE(TRIM(SUBSTITUTE(W32,CHAR(160),""))),0),TRUE,0)*IFERROR(VALUE(TRIM(SUBSTITUTE(C32,CHAR(160),""))),0)),2)=0,IF(Z32&lt;&gt;"",0,""),ROUND((_xlfn.IFS(TRIM(SUBSTITUTE(Y32,CHAR(160),""))="Devis 1",IFERROR(VALUE(TRIM(SUBSTITUTE(M32,CHAR(160),""))),0),TRIM(SUBSTITUTE(Y32,CHAR(160),""))="Devis 2",IFERROR(VALUE(TRIM(SUBSTITUTE(R32,CHAR(160),""))),0),TRIM(SUBSTITUTE(Y32,CHAR(160),""))="Devis 3",IFERROR(VALUE(TRIM(SUBSTITUTE(W32,CHAR(160),""))),0),TRUE,0)*IFERROR(VALUE(TRIM(SUBSTITUTE(C32,CHAR(160),""))),0)),2))</f>
        <v/>
      </c>
      <c r="AB32" s="113" t="str">
        <f t="shared" si="17"/>
        <v/>
      </c>
      <c r="AC32" s="814"/>
      <c r="AD32" s="833" t="str">
        <f t="shared" si="3"/>
        <v/>
      </c>
      <c r="AE32" s="595" t="str">
        <f t="shared" si="18"/>
        <v/>
      </c>
      <c r="AF32" s="555" t="str">
        <f t="shared" si="19"/>
        <v/>
      </c>
      <c r="AG32" s="555" t="str">
        <f t="shared" si="20"/>
        <v/>
      </c>
      <c r="AH32" s="555" t="str">
        <f t="shared" si="21"/>
        <v/>
      </c>
      <c r="AI32" s="555" t="str">
        <f t="shared" si="22"/>
        <v/>
      </c>
      <c r="AJ32" s="555" t="str">
        <f t="shared" si="23"/>
        <v/>
      </c>
      <c r="AK32" s="569" t="str">
        <f t="shared" si="24"/>
        <v/>
      </c>
      <c r="AL32" s="564" t="str">
        <f t="shared" si="44"/>
        <v/>
      </c>
      <c r="AM32" s="555" t="str">
        <f t="shared" si="44"/>
        <v/>
      </c>
      <c r="AN32" s="594" t="str">
        <f t="shared" si="26"/>
        <v/>
      </c>
      <c r="AO32" s="594" t="str">
        <f t="shared" si="27"/>
        <v/>
      </c>
      <c r="AP32" s="660" t="str">
        <f t="shared" si="28"/>
        <v/>
      </c>
      <c r="AQ32" s="671" t="str">
        <f t="shared" si="29"/>
        <v/>
      </c>
      <c r="AR32" s="593" t="str">
        <f t="shared" si="30"/>
        <v/>
      </c>
      <c r="AS32" s="594" t="str">
        <f t="shared" si="31"/>
        <v/>
      </c>
      <c r="AT32" s="594" t="str">
        <f t="shared" si="32"/>
        <v/>
      </c>
      <c r="AU32" s="660" t="str">
        <f t="shared" si="33"/>
        <v/>
      </c>
      <c r="AV32" s="693" t="str">
        <f t="shared" si="45"/>
        <v/>
      </c>
      <c r="AW32" s="593" t="str">
        <f t="shared" si="45"/>
        <v/>
      </c>
      <c r="AX32" s="594" t="str">
        <f t="shared" si="35"/>
        <v/>
      </c>
      <c r="AY32" s="594" t="str">
        <f t="shared" si="36"/>
        <v/>
      </c>
      <c r="AZ32" s="694" t="str">
        <f t="shared" si="41"/>
        <v/>
      </c>
      <c r="BA32" s="687" t="str">
        <f t="shared" si="13"/>
        <v/>
      </c>
      <c r="BB32" s="599"/>
      <c r="BC32" s="621" t="str">
        <f t="shared" si="37"/>
        <v/>
      </c>
      <c r="BD32" s="621" t="str">
        <f t="shared" si="38"/>
        <v/>
      </c>
      <c r="BE32" s="621" t="str">
        <f t="shared" si="39"/>
        <v/>
      </c>
      <c r="BF32" s="622" t="str" cm="1">
        <f t="array" ref="BF32">IF($AE32="","",
_xlfn.IFS(
$BA32="Devis 1",
IF(ISBLANK(AN32),"",IFERROR(VALUE(TRIM(SUBSTITUTE(AN32,CHAR(160),""))),0)*IFERROR(VALUE(TRIM(SUBSTITUTE($AE32,CHAR(160),""))),0)),
$BA32="Devis 2",
IF(ISBLANK(AS32),"",IFERROR(VALUE(TRIM(SUBSTITUTE(AS32,CHAR(160),""))),0)*IFERROR(VALUE(TRIM(SUBSTITUTE($AE32,CHAR(160),""))),0)),
$BA32="Devis 3",
IF(ISBLANK(AX32),"",IFERROR(VALUE(TRIM(SUBSTITUTE(AX32,CHAR(160),""))),0)*IFERROR(VALUE(TRIM(SUBSTITUTE($AE32,CHAR(160),""))),0)),
TRUE,0
)
)</f>
        <v/>
      </c>
      <c r="BG32" s="622" t="str" cm="1">
        <f t="array" ref="BG32">IF($AE32="","",
_xlfn.IFS(
$BA32="Devis 1",
IF(ISBLANK(AO32),"",IFERROR(VALUE(TRIM(SUBSTITUTE(AO32,CHAR(160),""))),0)*IFERROR(VALUE(TRIM(SUBSTITUTE($AE32,CHAR(160),""))),0)),
$BA32="Devis 2",
IF(ISBLANK(AT32),"",IFERROR(VALUE(TRIM(SUBSTITUTE(AT32,CHAR(160),""))),0)*IFERROR(VALUE(TRIM(SUBSTITUTE($AE32,CHAR(160),""))),0)),
$BA32="Devis 3",
IF(ISBLANK(AY32),"",IFERROR(VALUE(TRIM(SUBSTITUTE(AY32,CHAR(160),""))),0)*IFERROR(VALUE(TRIM(SUBSTITUTE($AE32,CHAR(160),""))),0)),
TRUE,0
)
)</f>
        <v/>
      </c>
      <c r="BH32" s="621" t="str">
        <f t="shared" si="40"/>
        <v/>
      </c>
      <c r="BI32" s="601"/>
      <c r="BJ32" s="602" t="str" cm="1">
        <f t="array" ref="BJ32">IF(OR(BH32="",BE32="",BF32="",BC32="",BG32="",BD32=""),"",_xlfn.IFS(
ROUND(IFERROR(VALUE(TRIM(SUBSTITUTE(BH32,CHAR(160),""))),0),2)&gt;
ROUND(IFERROR(VALUE(TRIM(SUBSTITUTE(BE32,CHAR(160),""))),0),2),
"KO : Le montant retenu TTC est supérieur au montant raisonnable TTC. Merci de revoir la ligne de dépense ou plafonner son montant.",
ROUND(IFERROR(VALUE(TRIM(SUBSTITUTE(BF32,CHAR(160),""))),0),2)&gt;
ROUND(IFERROR(VALUE(TRIM(SUBSTITUTE(BC32,CHAR(160),""))),0),2),
"Attention : Le montant retenu HT est supérieur au montant HT raisonnable. Merci de revoir la ligne de dépense, plafonner son montant, ou justifier la reventillation HT / TVA.",
ROUND(IFERROR(VALUE(TRIM(SUBSTITUTE(BG32,CHAR(160),""))),0),2)&gt;
ROUND(IFERROR(VALUE(TRIM(SUBSTITUTE(BD32,CHAR(160),""))),0),2),
"Attention : Le montant TVA retenu est supérieur au montant TVA raisonnable. Merci de revoir la ligne de dépense, plafonner son montant, ou justifier la reventillation HT / TVA.",
ROUND(IFERROR(VALUE(TRIM(SUBSTITUTE(BH32,CHAR(160),""))),0),2)&gt;
ROUND(IFERROR(VALUE(TRIM(SUBSTITUTE(MIN(P33,S33,V33),CHAR(160),""))),0),2),
"Attention : Le devis retenu n'est pas le moins cher. Une justification de la part du porteur est nécessaire.",
ROUND(IFERROR(VALUE(TRIM(SUBSTITUTE(BH32,CHAR(160),""))),0),2)=0,
"Attention : montant présenté entièrement écarté",
ROUND(IFERROR(VALUE(TRIM(SUBSTITUTE(BE32,CHAR(160),""))),0),2)=
ROUND(IFERROR(VALUE(TRIM(SUBSTITUTE(BH32,CHAR(160),""))),0),2),
"OK",
ROUND(IFERROR(VALUE(TRIM(SUBSTITUTE(BE32,CHAR(160),""))),0),2)&gt;
ROUND(IFERROR(VALUE(TRIM(SUBSTITUTE(BH32,CHAR(160),""))),0),2),
" OK : Montant instruit inférieur au montant raisonnable.",
TRUE,""
))</f>
        <v/>
      </c>
      <c r="BK32" s="602" t="str" cm="1">
        <f t="array" ref="BK32">IF(OR(BH32="",AB32="",BF32="",Z32="",BG32="",AA32=""),"",_xlfn.IFS(
ROUND(IFERROR(VALUE(TRIM(SUBSTITUTE(BH32,CHAR(160),""))),0),2)&gt;
ROUND(IFERROR(VALUE(TRIM(SUBSTITUTE(AB32,CHAR(160),""))),0),2),
"KO : Le montant retenu TTC est supérieur au montant présenté TTC. Merci de revoir la ligne de dépense ou plafonner son montant.",
ROUND(IFERROR(VALUE(TRIM(SUBSTITUTE(BF32,CHAR(160),""))),0),2)&gt;
ROUND(IFERROR(VALUE(TRIM(SUBSTITUTE(Z32,CHAR(160),""))),0),2),
"Attention : Le montant retenu HT est supérieur au montant HT présenté. Merci de revoir la ligne de dépense, plafonner son montant, ou justifier la reventillation HT / TVA.",
ROUND(IFERROR(VALUE(TRIM(SUBSTITUTE(BG32,CHAR(160),""))),0),2)&gt;
ROUND(IFERROR(VALUE(TRIM(SUBSTITUTE(AA32,CHAR(160),""))),0),2),
"Attention : Le montant TVA retenu est supérieur au montant TVA présenté. Merci de revoir la ligne de dépense, plafonner son montant, ou justifier la reventillation HT / TVA.",
ROUND(IFERROR(VALUE(TRIM(SUBSTITUTE(AB32,CHAR(160),""))),0),2)=0,
"",
ROUND(IFERROR(VALUE(TRIM(SUBSTITUTE(BH32,CHAR(160),""))),0),2)=
ROUND(IFERROR(VALUE(TRIM(SUBSTITUTE(AB32,CHAR(160),""))),0),2),
"OK",
ROUND(IFERROR(VALUE(TRIM(SUBSTITUTE(BH32,CHAR(160),""))),0),2)=0,
"Attention : Montant présenté entièrement rejeté.",
ROUND(IFERROR(VALUE(TRIM(SUBSTITUTE(BH32,CHAR(160),""))),0),2)&lt;
ROUND(IFERROR(VALUE(TRIM(SUBSTITUTE(AB32,CHAR(160),""))),0),2),
"Attention : Montant présenté partiellement rejeté.",
TRUE,""
))</f>
        <v/>
      </c>
      <c r="BL32" s="600" t="str">
        <f t="shared" si="0"/>
        <v/>
      </c>
      <c r="BM32" s="600" t="str">
        <f t="shared" si="1"/>
        <v/>
      </c>
      <c r="BN32" s="834" t="str">
        <f t="shared" si="2"/>
        <v/>
      </c>
    </row>
    <row r="33" spans="1:66" ht="16">
      <c r="A33" s="813">
        <v>25</v>
      </c>
      <c r="B33" s="83"/>
      <c r="C33" s="108"/>
      <c r="D33" s="83"/>
      <c r="E33" s="109"/>
      <c r="F33" s="110"/>
      <c r="G33" s="111"/>
      <c r="H33" s="132"/>
      <c r="I33" s="642"/>
      <c r="J33" s="643"/>
      <c r="K33" s="554"/>
      <c r="L33" s="640"/>
      <c r="M33" s="641"/>
      <c r="N33" s="660" t="str">
        <f t="shared" si="43"/>
        <v/>
      </c>
      <c r="O33" s="663"/>
      <c r="P33" s="554"/>
      <c r="Q33" s="641"/>
      <c r="R33" s="641"/>
      <c r="S33" s="660" t="str">
        <f t="shared" si="15"/>
        <v/>
      </c>
      <c r="T33" s="680"/>
      <c r="U33" s="554"/>
      <c r="V33" s="641"/>
      <c r="W33" s="641"/>
      <c r="X33" s="681" t="str">
        <f t="shared" si="42"/>
        <v/>
      </c>
      <c r="Y33" s="639"/>
      <c r="Z33" s="112" t="str" cm="1">
        <f t="array" ref="Z33">IF((_xlfn.IFS(TRIM(SUBSTITUTE(Y33,CHAR(160),""))="Devis 1",IFERROR(VALUE(TRIM(SUBSTITUTE(L33,CHAR(160),""))),0),TRIM(SUBSTITUTE(Y33,CHAR(160),""))="Devis 2",IFERROR(VALUE(TRIM(SUBSTITUTE(Q33,CHAR(160),""))),0),TRIM(SUBSTITUTE(Y33,CHAR(160),""))="Devis 3",IFERROR(VALUE(TRIM(SUBSTITUTE(V33,CHAR(160),""))),0),TRUE,0)*IFERROR(VALUE(TRIM(SUBSTITUTE(C33,CHAR(160),""))),0))=0,"",_xlfn.IFS(TRIM(SUBSTITUTE(Y33,CHAR(160),""))="Devis 1",IFERROR(VALUE(TRIM(SUBSTITUTE(L33,CHAR(160),""))),0),TRIM(SUBSTITUTE(Y33,CHAR(160),""))="Devis 2",IFERROR(VALUE(TRIM(SUBSTITUTE(Q33,CHAR(160),""))),0),TRIM(SUBSTITUTE(Y33,CHAR(160),""))="Devis 3",IFERROR(VALUE(TRIM(SUBSTITUTE(V33,CHAR(160),""))),0),TRUE,0)*IFERROR(VALUE(TRIM(SUBSTITUTE(C33,CHAR(160),""))),0))</f>
        <v/>
      </c>
      <c r="AA33" s="89" t="str" cm="1">
        <f t="array" ref="AA33">IF(ROUND((_xlfn.IFS(TRIM(SUBSTITUTE(Y33,CHAR(160),""))="Devis 1",IFERROR(VALUE(TRIM(SUBSTITUTE(M33,CHAR(160),""))),0),TRIM(SUBSTITUTE(Y33,CHAR(160),""))="Devis 2",IFERROR(VALUE(TRIM(SUBSTITUTE(R33,CHAR(160),""))),0),TRIM(SUBSTITUTE(Y33,CHAR(160),""))="Devis 3",IFERROR(VALUE(TRIM(SUBSTITUTE(W33,CHAR(160),""))),0),TRUE,0)*IFERROR(VALUE(TRIM(SUBSTITUTE(C33,CHAR(160),""))),0)),2)=0,IF(Z33&lt;&gt;"",0,""),ROUND((_xlfn.IFS(TRIM(SUBSTITUTE(Y33,CHAR(160),""))="Devis 1",IFERROR(VALUE(TRIM(SUBSTITUTE(M33,CHAR(160),""))),0),TRIM(SUBSTITUTE(Y33,CHAR(160),""))="Devis 2",IFERROR(VALUE(TRIM(SUBSTITUTE(R33,CHAR(160),""))),0),TRIM(SUBSTITUTE(Y33,CHAR(160),""))="Devis 3",IFERROR(VALUE(TRIM(SUBSTITUTE(W33,CHAR(160),""))),0),TRUE,0)*IFERROR(VALUE(TRIM(SUBSTITUTE(C33,CHAR(160),""))),0)),2))</f>
        <v/>
      </c>
      <c r="AB33" s="113" t="str">
        <f t="shared" si="17"/>
        <v/>
      </c>
      <c r="AC33" s="814"/>
      <c r="AD33" s="833" t="str">
        <f t="shared" si="3"/>
        <v/>
      </c>
      <c r="AE33" s="595" t="str">
        <f t="shared" si="18"/>
        <v/>
      </c>
      <c r="AF33" s="555" t="str">
        <f t="shared" si="19"/>
        <v/>
      </c>
      <c r="AG33" s="555" t="str">
        <f t="shared" si="20"/>
        <v/>
      </c>
      <c r="AH33" s="555" t="str">
        <f t="shared" si="21"/>
        <v/>
      </c>
      <c r="AI33" s="555" t="str">
        <f t="shared" si="22"/>
        <v/>
      </c>
      <c r="AJ33" s="555" t="str">
        <f t="shared" si="23"/>
        <v/>
      </c>
      <c r="AK33" s="569" t="str">
        <f t="shared" si="24"/>
        <v/>
      </c>
      <c r="AL33" s="564" t="str">
        <f t="shared" si="44"/>
        <v/>
      </c>
      <c r="AM33" s="555" t="str">
        <f t="shared" si="44"/>
        <v/>
      </c>
      <c r="AN33" s="594" t="str">
        <f t="shared" si="26"/>
        <v/>
      </c>
      <c r="AO33" s="594" t="str">
        <f t="shared" si="27"/>
        <v/>
      </c>
      <c r="AP33" s="660" t="str">
        <f t="shared" si="28"/>
        <v/>
      </c>
      <c r="AQ33" s="671" t="str">
        <f t="shared" si="29"/>
        <v/>
      </c>
      <c r="AR33" s="593" t="str">
        <f t="shared" si="30"/>
        <v/>
      </c>
      <c r="AS33" s="594" t="str">
        <f t="shared" si="31"/>
        <v/>
      </c>
      <c r="AT33" s="594" t="str">
        <f t="shared" si="32"/>
        <v/>
      </c>
      <c r="AU33" s="660" t="str">
        <f t="shared" si="33"/>
        <v/>
      </c>
      <c r="AV33" s="693" t="str">
        <f t="shared" si="45"/>
        <v/>
      </c>
      <c r="AW33" s="593" t="str">
        <f t="shared" si="45"/>
        <v/>
      </c>
      <c r="AX33" s="594" t="str">
        <f t="shared" si="35"/>
        <v/>
      </c>
      <c r="AY33" s="594" t="str">
        <f t="shared" si="36"/>
        <v/>
      </c>
      <c r="AZ33" s="694" t="str">
        <f t="shared" si="41"/>
        <v/>
      </c>
      <c r="BA33" s="687" t="str">
        <f t="shared" si="13"/>
        <v/>
      </c>
      <c r="BB33" s="599"/>
      <c r="BC33" s="621" t="str">
        <f t="shared" si="37"/>
        <v/>
      </c>
      <c r="BD33" s="621" t="str">
        <f t="shared" si="38"/>
        <v/>
      </c>
      <c r="BE33" s="621" t="str">
        <f t="shared" si="39"/>
        <v/>
      </c>
      <c r="BF33" s="622" t="str" cm="1">
        <f t="array" ref="BF33">IF($AE33="","",
_xlfn.IFS(
$BA33="Devis 1",
IF(ISBLANK(AN33),"",IFERROR(VALUE(TRIM(SUBSTITUTE(AN33,CHAR(160),""))),0)*IFERROR(VALUE(TRIM(SUBSTITUTE($AE33,CHAR(160),""))),0)),
$BA33="Devis 2",
IF(ISBLANK(AS33),"",IFERROR(VALUE(TRIM(SUBSTITUTE(AS33,CHAR(160),""))),0)*IFERROR(VALUE(TRIM(SUBSTITUTE($AE33,CHAR(160),""))),0)),
$BA33="Devis 3",
IF(ISBLANK(AX33),"",IFERROR(VALUE(TRIM(SUBSTITUTE(AX33,CHAR(160),""))),0)*IFERROR(VALUE(TRIM(SUBSTITUTE($AE33,CHAR(160),""))),0)),
TRUE,0
)
)</f>
        <v/>
      </c>
      <c r="BG33" s="622" t="str" cm="1">
        <f t="array" ref="BG33">IF($AE33="","",
_xlfn.IFS(
$BA33="Devis 1",
IF(ISBLANK(AO33),"",IFERROR(VALUE(TRIM(SUBSTITUTE(AO33,CHAR(160),""))),0)*IFERROR(VALUE(TRIM(SUBSTITUTE($AE33,CHAR(160),""))),0)),
$BA33="Devis 2",
IF(ISBLANK(AT33),"",IFERROR(VALUE(TRIM(SUBSTITUTE(AT33,CHAR(160),""))),0)*IFERROR(VALUE(TRIM(SUBSTITUTE($AE33,CHAR(160),""))),0)),
$BA33="Devis 3",
IF(ISBLANK(AY33),"",IFERROR(VALUE(TRIM(SUBSTITUTE(AY33,CHAR(160),""))),0)*IFERROR(VALUE(TRIM(SUBSTITUTE($AE33,CHAR(160),""))),0)),
TRUE,0
)
)</f>
        <v/>
      </c>
      <c r="BH33" s="621" t="str">
        <f t="shared" si="40"/>
        <v/>
      </c>
      <c r="BI33" s="601"/>
      <c r="BJ33" s="602" t="str" cm="1">
        <f t="array" ref="BJ33">IF(OR(BH33="",BE33="",BF33="",BC33="",BG33="",BD33=""),"",_xlfn.IFS(
ROUND(IFERROR(VALUE(TRIM(SUBSTITUTE(BH33,CHAR(160),""))),0),2)&gt;
ROUND(IFERROR(VALUE(TRIM(SUBSTITUTE(BE33,CHAR(160),""))),0),2),
"KO : Le montant retenu TTC est supérieur au montant raisonnable TTC. Merci de revoir la ligne de dépense ou plafonner son montant.",
ROUND(IFERROR(VALUE(TRIM(SUBSTITUTE(BF33,CHAR(160),""))),0),2)&gt;
ROUND(IFERROR(VALUE(TRIM(SUBSTITUTE(BC33,CHAR(160),""))),0),2),
"Attention : Le montant retenu HT est supérieur au montant HT raisonnable. Merci de revoir la ligne de dépense, plafonner son montant, ou justifier la reventillation HT / TVA.",
ROUND(IFERROR(VALUE(TRIM(SUBSTITUTE(BG33,CHAR(160),""))),0),2)&gt;
ROUND(IFERROR(VALUE(TRIM(SUBSTITUTE(BD33,CHAR(160),""))),0),2),
"Attention : Le montant TVA retenu est supérieur au montant TVA raisonnable. Merci de revoir la ligne de dépense, plafonner son montant, ou justifier la reventillation HT / TVA.",
ROUND(IFERROR(VALUE(TRIM(SUBSTITUTE(BH33,CHAR(160),""))),0),2)&gt;
ROUND(IFERROR(VALUE(TRIM(SUBSTITUTE(MIN(P34,S34,V34),CHAR(160),""))),0),2),
"Attention : Le devis retenu n'est pas le moins cher. Une justification de la part du porteur est nécessaire.",
ROUND(IFERROR(VALUE(TRIM(SUBSTITUTE(BH33,CHAR(160),""))),0),2)=0,
"Attention : montant présenté entièrement écarté",
ROUND(IFERROR(VALUE(TRIM(SUBSTITUTE(BE33,CHAR(160),""))),0),2)=
ROUND(IFERROR(VALUE(TRIM(SUBSTITUTE(BH33,CHAR(160),""))),0),2),
"OK",
ROUND(IFERROR(VALUE(TRIM(SUBSTITUTE(BE33,CHAR(160),""))),0),2)&gt;
ROUND(IFERROR(VALUE(TRIM(SUBSTITUTE(BH33,CHAR(160),""))),0),2),
" OK : Montant instruit inférieur au montant raisonnable.",
TRUE,""
))</f>
        <v/>
      </c>
      <c r="BK33" s="602" t="str" cm="1">
        <f t="array" ref="BK33">IF(OR(BH33="",AB33="",BF33="",Z33="",BG33="",AA33=""),"",_xlfn.IFS(
ROUND(IFERROR(VALUE(TRIM(SUBSTITUTE(BH33,CHAR(160),""))),0),2)&gt;
ROUND(IFERROR(VALUE(TRIM(SUBSTITUTE(AB33,CHAR(160),""))),0),2),
"KO : Le montant retenu TTC est supérieur au montant présenté TTC. Merci de revoir la ligne de dépense ou plafonner son montant.",
ROUND(IFERROR(VALUE(TRIM(SUBSTITUTE(BF33,CHAR(160),""))),0),2)&gt;
ROUND(IFERROR(VALUE(TRIM(SUBSTITUTE(Z33,CHAR(160),""))),0),2),
"Attention : Le montant retenu HT est supérieur au montant HT présenté. Merci de revoir la ligne de dépense, plafonner son montant, ou justifier la reventillation HT / TVA.",
ROUND(IFERROR(VALUE(TRIM(SUBSTITUTE(BG33,CHAR(160),""))),0),2)&gt;
ROUND(IFERROR(VALUE(TRIM(SUBSTITUTE(AA33,CHAR(160),""))),0),2),
"Attention : Le montant TVA retenu est supérieur au montant TVA présenté. Merci de revoir la ligne de dépense, plafonner son montant, ou justifier la reventillation HT / TVA.",
ROUND(IFERROR(VALUE(TRIM(SUBSTITUTE(AB33,CHAR(160),""))),0),2)=0,
"",
ROUND(IFERROR(VALUE(TRIM(SUBSTITUTE(BH33,CHAR(160),""))),0),2)=
ROUND(IFERROR(VALUE(TRIM(SUBSTITUTE(AB33,CHAR(160),""))),0),2),
"OK",
ROUND(IFERROR(VALUE(TRIM(SUBSTITUTE(BH33,CHAR(160),""))),0),2)=0,
"Attention : Montant présenté entièrement rejeté.",
ROUND(IFERROR(VALUE(TRIM(SUBSTITUTE(BH33,CHAR(160),""))),0),2)&lt;
ROUND(IFERROR(VALUE(TRIM(SUBSTITUTE(AB33,CHAR(160),""))),0),2),
"Attention : Montant présenté partiellement rejeté.",
TRUE,""
))</f>
        <v/>
      </c>
      <c r="BL33" s="600" t="str">
        <f t="shared" si="0"/>
        <v/>
      </c>
      <c r="BM33" s="600" t="str">
        <f t="shared" si="1"/>
        <v/>
      </c>
      <c r="BN33" s="834" t="str">
        <f t="shared" si="2"/>
        <v/>
      </c>
    </row>
    <row r="34" spans="1:66" ht="16">
      <c r="A34" s="813">
        <v>26</v>
      </c>
      <c r="B34" s="83"/>
      <c r="C34" s="108"/>
      <c r="D34" s="83"/>
      <c r="E34" s="109"/>
      <c r="F34" s="110"/>
      <c r="G34" s="111"/>
      <c r="H34" s="132"/>
      <c r="I34" s="642"/>
      <c r="J34" s="643"/>
      <c r="K34" s="554"/>
      <c r="L34" s="640"/>
      <c r="M34" s="641"/>
      <c r="N34" s="660" t="str">
        <f t="shared" si="43"/>
        <v/>
      </c>
      <c r="O34" s="663"/>
      <c r="P34" s="554"/>
      <c r="Q34" s="641"/>
      <c r="R34" s="641"/>
      <c r="S34" s="660" t="str">
        <f t="shared" si="15"/>
        <v/>
      </c>
      <c r="T34" s="680"/>
      <c r="U34" s="554"/>
      <c r="V34" s="641"/>
      <c r="W34" s="641"/>
      <c r="X34" s="681" t="str">
        <f t="shared" si="42"/>
        <v/>
      </c>
      <c r="Y34" s="639"/>
      <c r="Z34" s="112" t="str" cm="1">
        <f t="array" ref="Z34">IF((_xlfn.IFS(TRIM(SUBSTITUTE(Y34,CHAR(160),""))="Devis 1",IFERROR(VALUE(TRIM(SUBSTITUTE(L34,CHAR(160),""))),0),TRIM(SUBSTITUTE(Y34,CHAR(160),""))="Devis 2",IFERROR(VALUE(TRIM(SUBSTITUTE(Q34,CHAR(160),""))),0),TRIM(SUBSTITUTE(Y34,CHAR(160),""))="Devis 3",IFERROR(VALUE(TRIM(SUBSTITUTE(V34,CHAR(160),""))),0),TRUE,0)*IFERROR(VALUE(TRIM(SUBSTITUTE(C34,CHAR(160),""))),0))=0,"",_xlfn.IFS(TRIM(SUBSTITUTE(Y34,CHAR(160),""))="Devis 1",IFERROR(VALUE(TRIM(SUBSTITUTE(L34,CHAR(160),""))),0),TRIM(SUBSTITUTE(Y34,CHAR(160),""))="Devis 2",IFERROR(VALUE(TRIM(SUBSTITUTE(Q34,CHAR(160),""))),0),TRIM(SUBSTITUTE(Y34,CHAR(160),""))="Devis 3",IFERROR(VALUE(TRIM(SUBSTITUTE(V34,CHAR(160),""))),0),TRUE,0)*IFERROR(VALUE(TRIM(SUBSTITUTE(C34,CHAR(160),""))),0))</f>
        <v/>
      </c>
      <c r="AA34" s="89" t="str" cm="1">
        <f t="array" ref="AA34">IF(ROUND((_xlfn.IFS(TRIM(SUBSTITUTE(Y34,CHAR(160),""))="Devis 1",IFERROR(VALUE(TRIM(SUBSTITUTE(M34,CHAR(160),""))),0),TRIM(SUBSTITUTE(Y34,CHAR(160),""))="Devis 2",IFERROR(VALUE(TRIM(SUBSTITUTE(R34,CHAR(160),""))),0),TRIM(SUBSTITUTE(Y34,CHAR(160),""))="Devis 3",IFERROR(VALUE(TRIM(SUBSTITUTE(W34,CHAR(160),""))),0),TRUE,0)*IFERROR(VALUE(TRIM(SUBSTITUTE(C34,CHAR(160),""))),0)),2)=0,IF(Z34&lt;&gt;"",0,""),ROUND((_xlfn.IFS(TRIM(SUBSTITUTE(Y34,CHAR(160),""))="Devis 1",IFERROR(VALUE(TRIM(SUBSTITUTE(M34,CHAR(160),""))),0),TRIM(SUBSTITUTE(Y34,CHAR(160),""))="Devis 2",IFERROR(VALUE(TRIM(SUBSTITUTE(R34,CHAR(160),""))),0),TRIM(SUBSTITUTE(Y34,CHAR(160),""))="Devis 3",IFERROR(VALUE(TRIM(SUBSTITUTE(W34,CHAR(160),""))),0),TRUE,0)*IFERROR(VALUE(TRIM(SUBSTITUTE(C34,CHAR(160),""))),0)),2))</f>
        <v/>
      </c>
      <c r="AB34" s="113" t="str">
        <f t="shared" si="17"/>
        <v/>
      </c>
      <c r="AC34" s="814"/>
      <c r="AD34" s="833" t="str">
        <f t="shared" si="3"/>
        <v/>
      </c>
      <c r="AE34" s="595" t="str">
        <f t="shared" si="18"/>
        <v/>
      </c>
      <c r="AF34" s="555" t="str">
        <f t="shared" si="19"/>
        <v/>
      </c>
      <c r="AG34" s="555" t="str">
        <f t="shared" si="20"/>
        <v/>
      </c>
      <c r="AH34" s="555" t="str">
        <f t="shared" si="21"/>
        <v/>
      </c>
      <c r="AI34" s="555" t="str">
        <f t="shared" si="22"/>
        <v/>
      </c>
      <c r="AJ34" s="555" t="str">
        <f t="shared" si="23"/>
        <v/>
      </c>
      <c r="AK34" s="569" t="str">
        <f t="shared" si="24"/>
        <v/>
      </c>
      <c r="AL34" s="564" t="str">
        <f t="shared" si="44"/>
        <v/>
      </c>
      <c r="AM34" s="555" t="str">
        <f t="shared" si="44"/>
        <v/>
      </c>
      <c r="AN34" s="594" t="str">
        <f t="shared" si="26"/>
        <v/>
      </c>
      <c r="AO34" s="594" t="str">
        <f t="shared" si="27"/>
        <v/>
      </c>
      <c r="AP34" s="660" t="str">
        <f t="shared" si="28"/>
        <v/>
      </c>
      <c r="AQ34" s="671" t="str">
        <f t="shared" si="29"/>
        <v/>
      </c>
      <c r="AR34" s="593" t="str">
        <f t="shared" si="30"/>
        <v/>
      </c>
      <c r="AS34" s="594" t="str">
        <f t="shared" si="31"/>
        <v/>
      </c>
      <c r="AT34" s="594" t="str">
        <f t="shared" si="32"/>
        <v/>
      </c>
      <c r="AU34" s="660" t="str">
        <f t="shared" si="33"/>
        <v/>
      </c>
      <c r="AV34" s="693" t="str">
        <f t="shared" si="45"/>
        <v/>
      </c>
      <c r="AW34" s="593" t="str">
        <f t="shared" si="45"/>
        <v/>
      </c>
      <c r="AX34" s="594" t="str">
        <f t="shared" si="35"/>
        <v/>
      </c>
      <c r="AY34" s="594" t="str">
        <f t="shared" si="36"/>
        <v/>
      </c>
      <c r="AZ34" s="694" t="str">
        <f t="shared" si="41"/>
        <v/>
      </c>
      <c r="BA34" s="687" t="str">
        <f t="shared" si="13"/>
        <v/>
      </c>
      <c r="BB34" s="599"/>
      <c r="BC34" s="621" t="str">
        <f t="shared" si="37"/>
        <v/>
      </c>
      <c r="BD34" s="621" t="str">
        <f t="shared" si="38"/>
        <v/>
      </c>
      <c r="BE34" s="621" t="str">
        <f t="shared" si="39"/>
        <v/>
      </c>
      <c r="BF34" s="622" t="str" cm="1">
        <f t="array" ref="BF34">IF($AE34="","",
_xlfn.IFS(
$BA34="Devis 1",
IF(ISBLANK(AN34),"",IFERROR(VALUE(TRIM(SUBSTITUTE(AN34,CHAR(160),""))),0)*IFERROR(VALUE(TRIM(SUBSTITUTE($AE34,CHAR(160),""))),0)),
$BA34="Devis 2",
IF(ISBLANK(AS34),"",IFERROR(VALUE(TRIM(SUBSTITUTE(AS34,CHAR(160),""))),0)*IFERROR(VALUE(TRIM(SUBSTITUTE($AE34,CHAR(160),""))),0)),
$BA34="Devis 3",
IF(ISBLANK(AX34),"",IFERROR(VALUE(TRIM(SUBSTITUTE(AX34,CHAR(160),""))),0)*IFERROR(VALUE(TRIM(SUBSTITUTE($AE34,CHAR(160),""))),0)),
TRUE,0
)
)</f>
        <v/>
      </c>
      <c r="BG34" s="622" t="str" cm="1">
        <f t="array" ref="BG34">IF($AE34="","",
_xlfn.IFS(
$BA34="Devis 1",
IF(ISBLANK(AO34),"",IFERROR(VALUE(TRIM(SUBSTITUTE(AO34,CHAR(160),""))),0)*IFERROR(VALUE(TRIM(SUBSTITUTE($AE34,CHAR(160),""))),0)),
$BA34="Devis 2",
IF(ISBLANK(AT34),"",IFERROR(VALUE(TRIM(SUBSTITUTE(AT34,CHAR(160),""))),0)*IFERROR(VALUE(TRIM(SUBSTITUTE($AE34,CHAR(160),""))),0)),
$BA34="Devis 3",
IF(ISBLANK(AY34),"",IFERROR(VALUE(TRIM(SUBSTITUTE(AY34,CHAR(160),""))),0)*IFERROR(VALUE(TRIM(SUBSTITUTE($AE34,CHAR(160),""))),0)),
TRUE,0
)
)</f>
        <v/>
      </c>
      <c r="BH34" s="621" t="str">
        <f t="shared" si="40"/>
        <v/>
      </c>
      <c r="BI34" s="601"/>
      <c r="BJ34" s="602" t="str" cm="1">
        <f t="array" ref="BJ34">IF(OR(BH34="",BE34="",BF34="",BC34="",BG34="",BD34=""),"",_xlfn.IFS(
ROUND(IFERROR(VALUE(TRIM(SUBSTITUTE(BH34,CHAR(160),""))),0),2)&gt;
ROUND(IFERROR(VALUE(TRIM(SUBSTITUTE(BE34,CHAR(160),""))),0),2),
"KO : Le montant retenu TTC est supérieur au montant raisonnable TTC. Merci de revoir la ligne de dépense ou plafonner son montant.",
ROUND(IFERROR(VALUE(TRIM(SUBSTITUTE(BF34,CHAR(160),""))),0),2)&gt;
ROUND(IFERROR(VALUE(TRIM(SUBSTITUTE(BC34,CHAR(160),""))),0),2),
"Attention : Le montant retenu HT est supérieur au montant HT raisonnable. Merci de revoir la ligne de dépense, plafonner son montant, ou justifier la reventillation HT / TVA.",
ROUND(IFERROR(VALUE(TRIM(SUBSTITUTE(BG34,CHAR(160),""))),0),2)&gt;
ROUND(IFERROR(VALUE(TRIM(SUBSTITUTE(BD34,CHAR(160),""))),0),2),
"Attention : Le montant TVA retenu est supérieur au montant TVA raisonnable. Merci de revoir la ligne de dépense, plafonner son montant, ou justifier la reventillation HT / TVA.",
ROUND(IFERROR(VALUE(TRIM(SUBSTITUTE(BH34,CHAR(160),""))),0),2)&gt;
ROUND(IFERROR(VALUE(TRIM(SUBSTITUTE(MIN(P35,S35,V35),CHAR(160),""))),0),2),
"Attention : Le devis retenu n'est pas le moins cher. Une justification de la part du porteur est nécessaire.",
ROUND(IFERROR(VALUE(TRIM(SUBSTITUTE(BH34,CHAR(160),""))),0),2)=0,
"Attention : montant présenté entièrement écarté",
ROUND(IFERROR(VALUE(TRIM(SUBSTITUTE(BE34,CHAR(160),""))),0),2)=
ROUND(IFERROR(VALUE(TRIM(SUBSTITUTE(BH34,CHAR(160),""))),0),2),
"OK",
ROUND(IFERROR(VALUE(TRIM(SUBSTITUTE(BE34,CHAR(160),""))),0),2)&gt;
ROUND(IFERROR(VALUE(TRIM(SUBSTITUTE(BH34,CHAR(160),""))),0),2),
" OK : Montant instruit inférieur au montant raisonnable.",
TRUE,""
))</f>
        <v/>
      </c>
      <c r="BK34" s="602" t="str" cm="1">
        <f t="array" ref="BK34">IF(OR(BH34="",AB34="",BF34="",Z34="",BG34="",AA34=""),"",_xlfn.IFS(
ROUND(IFERROR(VALUE(TRIM(SUBSTITUTE(BH34,CHAR(160),""))),0),2)&gt;
ROUND(IFERROR(VALUE(TRIM(SUBSTITUTE(AB34,CHAR(160),""))),0),2),
"KO : Le montant retenu TTC est supérieur au montant présenté TTC. Merci de revoir la ligne de dépense ou plafonner son montant.",
ROUND(IFERROR(VALUE(TRIM(SUBSTITUTE(BF34,CHAR(160),""))),0),2)&gt;
ROUND(IFERROR(VALUE(TRIM(SUBSTITUTE(Z34,CHAR(160),""))),0),2),
"Attention : Le montant retenu HT est supérieur au montant HT présenté. Merci de revoir la ligne de dépense, plafonner son montant, ou justifier la reventillation HT / TVA.",
ROUND(IFERROR(VALUE(TRIM(SUBSTITUTE(BG34,CHAR(160),""))),0),2)&gt;
ROUND(IFERROR(VALUE(TRIM(SUBSTITUTE(AA34,CHAR(160),""))),0),2),
"Attention : Le montant TVA retenu est supérieur au montant TVA présenté. Merci de revoir la ligne de dépense, plafonner son montant, ou justifier la reventillation HT / TVA.",
ROUND(IFERROR(VALUE(TRIM(SUBSTITUTE(AB34,CHAR(160),""))),0),2)=0,
"",
ROUND(IFERROR(VALUE(TRIM(SUBSTITUTE(BH34,CHAR(160),""))),0),2)=
ROUND(IFERROR(VALUE(TRIM(SUBSTITUTE(AB34,CHAR(160),""))),0),2),
"OK",
ROUND(IFERROR(VALUE(TRIM(SUBSTITUTE(BH34,CHAR(160),""))),0),2)=0,
"Attention : Montant présenté entièrement rejeté.",
ROUND(IFERROR(VALUE(TRIM(SUBSTITUTE(BH34,CHAR(160),""))),0),2)&lt;
ROUND(IFERROR(VALUE(TRIM(SUBSTITUTE(AB34,CHAR(160),""))),0),2),
"Attention : Montant présenté partiellement rejeté.",
TRUE,""
))</f>
        <v/>
      </c>
      <c r="BL34" s="600" t="str">
        <f t="shared" si="0"/>
        <v/>
      </c>
      <c r="BM34" s="600" t="str">
        <f t="shared" si="1"/>
        <v/>
      </c>
      <c r="BN34" s="834" t="str">
        <f t="shared" si="2"/>
        <v/>
      </c>
    </row>
    <row r="35" spans="1:66" ht="16">
      <c r="A35" s="813">
        <v>27</v>
      </c>
      <c r="B35" s="83"/>
      <c r="C35" s="108"/>
      <c r="D35" s="83"/>
      <c r="E35" s="109"/>
      <c r="F35" s="110"/>
      <c r="G35" s="111"/>
      <c r="H35" s="132"/>
      <c r="I35" s="642"/>
      <c r="J35" s="643"/>
      <c r="K35" s="554"/>
      <c r="L35" s="640"/>
      <c r="M35" s="641"/>
      <c r="N35" s="660" t="str">
        <f t="shared" si="43"/>
        <v/>
      </c>
      <c r="O35" s="663"/>
      <c r="P35" s="554"/>
      <c r="Q35" s="641"/>
      <c r="R35" s="641"/>
      <c r="S35" s="660" t="str">
        <f t="shared" si="15"/>
        <v/>
      </c>
      <c r="T35" s="680"/>
      <c r="U35" s="554"/>
      <c r="V35" s="641"/>
      <c r="W35" s="641"/>
      <c r="X35" s="681" t="str">
        <f t="shared" si="42"/>
        <v/>
      </c>
      <c r="Y35" s="639"/>
      <c r="Z35" s="112" t="str" cm="1">
        <f t="array" ref="Z35">IF((_xlfn.IFS(TRIM(SUBSTITUTE(Y35,CHAR(160),""))="Devis 1",IFERROR(VALUE(TRIM(SUBSTITUTE(L35,CHAR(160),""))),0),TRIM(SUBSTITUTE(Y35,CHAR(160),""))="Devis 2",IFERROR(VALUE(TRIM(SUBSTITUTE(Q35,CHAR(160),""))),0),TRIM(SUBSTITUTE(Y35,CHAR(160),""))="Devis 3",IFERROR(VALUE(TRIM(SUBSTITUTE(V35,CHAR(160),""))),0),TRUE,0)*IFERROR(VALUE(TRIM(SUBSTITUTE(C35,CHAR(160),""))),0))=0,"",_xlfn.IFS(TRIM(SUBSTITUTE(Y35,CHAR(160),""))="Devis 1",IFERROR(VALUE(TRIM(SUBSTITUTE(L35,CHAR(160),""))),0),TRIM(SUBSTITUTE(Y35,CHAR(160),""))="Devis 2",IFERROR(VALUE(TRIM(SUBSTITUTE(Q35,CHAR(160),""))),0),TRIM(SUBSTITUTE(Y35,CHAR(160),""))="Devis 3",IFERROR(VALUE(TRIM(SUBSTITUTE(V35,CHAR(160),""))),0),TRUE,0)*IFERROR(VALUE(TRIM(SUBSTITUTE(C35,CHAR(160),""))),0))</f>
        <v/>
      </c>
      <c r="AA35" s="89" t="str" cm="1">
        <f t="array" ref="AA35">IF(ROUND((_xlfn.IFS(TRIM(SUBSTITUTE(Y35,CHAR(160),""))="Devis 1",IFERROR(VALUE(TRIM(SUBSTITUTE(M35,CHAR(160),""))),0),TRIM(SUBSTITUTE(Y35,CHAR(160),""))="Devis 2",IFERROR(VALUE(TRIM(SUBSTITUTE(R35,CHAR(160),""))),0),TRIM(SUBSTITUTE(Y35,CHAR(160),""))="Devis 3",IFERROR(VALUE(TRIM(SUBSTITUTE(W35,CHAR(160),""))),0),TRUE,0)*IFERROR(VALUE(TRIM(SUBSTITUTE(C35,CHAR(160),""))),0)),2)=0,IF(Z35&lt;&gt;"",0,""),ROUND((_xlfn.IFS(TRIM(SUBSTITUTE(Y35,CHAR(160),""))="Devis 1",IFERROR(VALUE(TRIM(SUBSTITUTE(M35,CHAR(160),""))),0),TRIM(SUBSTITUTE(Y35,CHAR(160),""))="Devis 2",IFERROR(VALUE(TRIM(SUBSTITUTE(R35,CHAR(160),""))),0),TRIM(SUBSTITUTE(Y35,CHAR(160),""))="Devis 3",IFERROR(VALUE(TRIM(SUBSTITUTE(W35,CHAR(160),""))),0),TRUE,0)*IFERROR(VALUE(TRIM(SUBSTITUTE(C35,CHAR(160),""))),0)),2))</f>
        <v/>
      </c>
      <c r="AB35" s="113" t="str">
        <f t="shared" si="17"/>
        <v/>
      </c>
      <c r="AC35" s="814"/>
      <c r="AD35" s="833" t="str">
        <f t="shared" si="3"/>
        <v/>
      </c>
      <c r="AE35" s="595" t="str">
        <f t="shared" si="18"/>
        <v/>
      </c>
      <c r="AF35" s="555" t="str">
        <f t="shared" si="19"/>
        <v/>
      </c>
      <c r="AG35" s="555" t="str">
        <f t="shared" si="20"/>
        <v/>
      </c>
      <c r="AH35" s="555" t="str">
        <f t="shared" si="21"/>
        <v/>
      </c>
      <c r="AI35" s="555" t="str">
        <f t="shared" si="22"/>
        <v/>
      </c>
      <c r="AJ35" s="555" t="str">
        <f t="shared" si="23"/>
        <v/>
      </c>
      <c r="AK35" s="569" t="str">
        <f t="shared" si="24"/>
        <v/>
      </c>
      <c r="AL35" s="564" t="str">
        <f t="shared" si="44"/>
        <v/>
      </c>
      <c r="AM35" s="555" t="str">
        <f t="shared" si="44"/>
        <v/>
      </c>
      <c r="AN35" s="594" t="str">
        <f t="shared" si="26"/>
        <v/>
      </c>
      <c r="AO35" s="594" t="str">
        <f t="shared" si="27"/>
        <v/>
      </c>
      <c r="AP35" s="660" t="str">
        <f t="shared" si="28"/>
        <v/>
      </c>
      <c r="AQ35" s="671" t="str">
        <f t="shared" si="29"/>
        <v/>
      </c>
      <c r="AR35" s="593" t="str">
        <f t="shared" si="30"/>
        <v/>
      </c>
      <c r="AS35" s="594" t="str">
        <f t="shared" si="31"/>
        <v/>
      </c>
      <c r="AT35" s="594" t="str">
        <f t="shared" si="32"/>
        <v/>
      </c>
      <c r="AU35" s="660" t="str">
        <f t="shared" si="33"/>
        <v/>
      </c>
      <c r="AV35" s="693" t="str">
        <f t="shared" si="45"/>
        <v/>
      </c>
      <c r="AW35" s="593" t="str">
        <f t="shared" si="45"/>
        <v/>
      </c>
      <c r="AX35" s="594" t="str">
        <f t="shared" si="35"/>
        <v/>
      </c>
      <c r="AY35" s="594" t="str">
        <f t="shared" si="36"/>
        <v/>
      </c>
      <c r="AZ35" s="694" t="str">
        <f t="shared" si="41"/>
        <v/>
      </c>
      <c r="BA35" s="687" t="str">
        <f t="shared" si="13"/>
        <v/>
      </c>
      <c r="BB35" s="599"/>
      <c r="BC35" s="621" t="str">
        <f t="shared" si="37"/>
        <v/>
      </c>
      <c r="BD35" s="621" t="str">
        <f t="shared" si="38"/>
        <v/>
      </c>
      <c r="BE35" s="621" t="str">
        <f t="shared" si="39"/>
        <v/>
      </c>
      <c r="BF35" s="622" t="str" cm="1">
        <f t="array" ref="BF35">IF($AE35="","",
_xlfn.IFS(
$BA35="Devis 1",
IF(ISBLANK(AN35),"",IFERROR(VALUE(TRIM(SUBSTITUTE(AN35,CHAR(160),""))),0)*IFERROR(VALUE(TRIM(SUBSTITUTE($AE35,CHAR(160),""))),0)),
$BA35="Devis 2",
IF(ISBLANK(AS35),"",IFERROR(VALUE(TRIM(SUBSTITUTE(AS35,CHAR(160),""))),0)*IFERROR(VALUE(TRIM(SUBSTITUTE($AE35,CHAR(160),""))),0)),
$BA35="Devis 3",
IF(ISBLANK(AX35),"",IFERROR(VALUE(TRIM(SUBSTITUTE(AX35,CHAR(160),""))),0)*IFERROR(VALUE(TRIM(SUBSTITUTE($AE35,CHAR(160),""))),0)),
TRUE,0
)
)</f>
        <v/>
      </c>
      <c r="BG35" s="622" t="str" cm="1">
        <f t="array" ref="BG35">IF($AE35="","",
_xlfn.IFS(
$BA35="Devis 1",
IF(ISBLANK(AO35),"",IFERROR(VALUE(TRIM(SUBSTITUTE(AO35,CHAR(160),""))),0)*IFERROR(VALUE(TRIM(SUBSTITUTE($AE35,CHAR(160),""))),0)),
$BA35="Devis 2",
IF(ISBLANK(AT35),"",IFERROR(VALUE(TRIM(SUBSTITUTE(AT35,CHAR(160),""))),0)*IFERROR(VALUE(TRIM(SUBSTITUTE($AE35,CHAR(160),""))),0)),
$BA35="Devis 3",
IF(ISBLANK(AY35),"",IFERROR(VALUE(TRIM(SUBSTITUTE(AY35,CHAR(160),""))),0)*IFERROR(VALUE(TRIM(SUBSTITUTE($AE35,CHAR(160),""))),0)),
TRUE,0
)
)</f>
        <v/>
      </c>
      <c r="BH35" s="621" t="str">
        <f t="shared" si="40"/>
        <v/>
      </c>
      <c r="BI35" s="601"/>
      <c r="BJ35" s="602" t="str" cm="1">
        <f t="array" ref="BJ35">IF(OR(BH35="",BE35="",BF35="",BC35="",BG35="",BD35=""),"",_xlfn.IFS(
ROUND(IFERROR(VALUE(TRIM(SUBSTITUTE(BH35,CHAR(160),""))),0),2)&gt;
ROUND(IFERROR(VALUE(TRIM(SUBSTITUTE(BE35,CHAR(160),""))),0),2),
"KO : Le montant retenu TTC est supérieur au montant raisonnable TTC. Merci de revoir la ligne de dépense ou plafonner son montant.",
ROUND(IFERROR(VALUE(TRIM(SUBSTITUTE(BF35,CHAR(160),""))),0),2)&gt;
ROUND(IFERROR(VALUE(TRIM(SUBSTITUTE(BC35,CHAR(160),""))),0),2),
"Attention : Le montant retenu HT est supérieur au montant HT raisonnable. Merci de revoir la ligne de dépense, plafonner son montant, ou justifier la reventillation HT / TVA.",
ROUND(IFERROR(VALUE(TRIM(SUBSTITUTE(BG35,CHAR(160),""))),0),2)&gt;
ROUND(IFERROR(VALUE(TRIM(SUBSTITUTE(BD35,CHAR(160),""))),0),2),
"Attention : Le montant TVA retenu est supérieur au montant TVA raisonnable. Merci de revoir la ligne de dépense, plafonner son montant, ou justifier la reventillation HT / TVA.",
ROUND(IFERROR(VALUE(TRIM(SUBSTITUTE(BH35,CHAR(160),""))),0),2)&gt;
ROUND(IFERROR(VALUE(TRIM(SUBSTITUTE(MIN(P36,S36,V36),CHAR(160),""))),0),2),
"Attention : Le devis retenu n'est pas le moins cher. Une justification de la part du porteur est nécessaire.",
ROUND(IFERROR(VALUE(TRIM(SUBSTITUTE(BH35,CHAR(160),""))),0),2)=0,
"Attention : montant présenté entièrement écarté",
ROUND(IFERROR(VALUE(TRIM(SUBSTITUTE(BE35,CHAR(160),""))),0),2)=
ROUND(IFERROR(VALUE(TRIM(SUBSTITUTE(BH35,CHAR(160),""))),0),2),
"OK",
ROUND(IFERROR(VALUE(TRIM(SUBSTITUTE(BE35,CHAR(160),""))),0),2)&gt;
ROUND(IFERROR(VALUE(TRIM(SUBSTITUTE(BH35,CHAR(160),""))),0),2),
" OK : Montant instruit inférieur au montant raisonnable.",
TRUE,""
))</f>
        <v/>
      </c>
      <c r="BK35" s="602" t="str" cm="1">
        <f t="array" ref="BK35">IF(OR(BH35="",AB35="",BF35="",Z35="",BG35="",AA35=""),"",_xlfn.IFS(
ROUND(IFERROR(VALUE(TRIM(SUBSTITUTE(BH35,CHAR(160),""))),0),2)&gt;
ROUND(IFERROR(VALUE(TRIM(SUBSTITUTE(AB35,CHAR(160),""))),0),2),
"KO : Le montant retenu TTC est supérieur au montant présenté TTC. Merci de revoir la ligne de dépense ou plafonner son montant.",
ROUND(IFERROR(VALUE(TRIM(SUBSTITUTE(BF35,CHAR(160),""))),0),2)&gt;
ROUND(IFERROR(VALUE(TRIM(SUBSTITUTE(Z35,CHAR(160),""))),0),2),
"Attention : Le montant retenu HT est supérieur au montant HT présenté. Merci de revoir la ligne de dépense, plafonner son montant, ou justifier la reventillation HT / TVA.",
ROUND(IFERROR(VALUE(TRIM(SUBSTITUTE(BG35,CHAR(160),""))),0),2)&gt;
ROUND(IFERROR(VALUE(TRIM(SUBSTITUTE(AA35,CHAR(160),""))),0),2),
"Attention : Le montant TVA retenu est supérieur au montant TVA présenté. Merci de revoir la ligne de dépense, plafonner son montant, ou justifier la reventillation HT / TVA.",
ROUND(IFERROR(VALUE(TRIM(SUBSTITUTE(AB35,CHAR(160),""))),0),2)=0,
"",
ROUND(IFERROR(VALUE(TRIM(SUBSTITUTE(BH35,CHAR(160),""))),0),2)=
ROUND(IFERROR(VALUE(TRIM(SUBSTITUTE(AB35,CHAR(160),""))),0),2),
"OK",
ROUND(IFERROR(VALUE(TRIM(SUBSTITUTE(BH35,CHAR(160),""))),0),2)=0,
"Attention : Montant présenté entièrement rejeté.",
ROUND(IFERROR(VALUE(TRIM(SUBSTITUTE(BH35,CHAR(160),""))),0),2)&lt;
ROUND(IFERROR(VALUE(TRIM(SUBSTITUTE(AB35,CHAR(160),""))),0),2),
"Attention : Montant présenté partiellement rejeté.",
TRUE,""
))</f>
        <v/>
      </c>
      <c r="BL35" s="600" t="str">
        <f t="shared" si="0"/>
        <v/>
      </c>
      <c r="BM35" s="600" t="str">
        <f t="shared" si="1"/>
        <v/>
      </c>
      <c r="BN35" s="834" t="str">
        <f t="shared" si="2"/>
        <v/>
      </c>
    </row>
    <row r="36" spans="1:66" ht="16">
      <c r="A36" s="813">
        <v>28</v>
      </c>
      <c r="B36" s="83"/>
      <c r="C36" s="108"/>
      <c r="D36" s="83"/>
      <c r="E36" s="109"/>
      <c r="F36" s="110"/>
      <c r="G36" s="111"/>
      <c r="H36" s="132"/>
      <c r="I36" s="642"/>
      <c r="J36" s="643"/>
      <c r="K36" s="554"/>
      <c r="L36" s="640"/>
      <c r="M36" s="641"/>
      <c r="N36" s="660" t="str">
        <f t="shared" si="43"/>
        <v/>
      </c>
      <c r="O36" s="663"/>
      <c r="P36" s="554"/>
      <c r="Q36" s="641"/>
      <c r="R36" s="641"/>
      <c r="S36" s="660" t="str">
        <f t="shared" si="15"/>
        <v/>
      </c>
      <c r="T36" s="680"/>
      <c r="U36" s="554"/>
      <c r="V36" s="641"/>
      <c r="W36" s="641"/>
      <c r="X36" s="681" t="str">
        <f>IF(OR(V36="", W36=""), "", IFERROR(VALUE(TRIM(SUBSTITUTE(V36,CHAR(160),""))),0) + IFERROR(VALUE(TRIM(SUBSTITUTE(W36,CHAR(160),""))),0))</f>
        <v/>
      </c>
      <c r="Y36" s="639"/>
      <c r="Z36" s="112" t="str" cm="1">
        <f t="array" ref="Z36">IF((_xlfn.IFS(TRIM(SUBSTITUTE(Y36,CHAR(160),""))="Devis 1",IFERROR(VALUE(TRIM(SUBSTITUTE(L36,CHAR(160),""))),0),TRIM(SUBSTITUTE(Y36,CHAR(160),""))="Devis 2",IFERROR(VALUE(TRIM(SUBSTITUTE(Q36,CHAR(160),""))),0),TRIM(SUBSTITUTE(Y36,CHAR(160),""))="Devis 3",IFERROR(VALUE(TRIM(SUBSTITUTE(V36,CHAR(160),""))),0),TRUE,0)*IFERROR(VALUE(TRIM(SUBSTITUTE(C36,CHAR(160),""))),0))=0,"",_xlfn.IFS(TRIM(SUBSTITUTE(Y36,CHAR(160),""))="Devis 1",IFERROR(VALUE(TRIM(SUBSTITUTE(L36,CHAR(160),""))),0),TRIM(SUBSTITUTE(Y36,CHAR(160),""))="Devis 2",IFERROR(VALUE(TRIM(SUBSTITUTE(Q36,CHAR(160),""))),0),TRIM(SUBSTITUTE(Y36,CHAR(160),""))="Devis 3",IFERROR(VALUE(TRIM(SUBSTITUTE(V36,CHAR(160),""))),0),TRUE,0)*IFERROR(VALUE(TRIM(SUBSTITUTE(C36,CHAR(160),""))),0))</f>
        <v/>
      </c>
      <c r="AA36" s="89" t="str" cm="1">
        <f t="array" ref="AA36">IF(ROUND((_xlfn.IFS(TRIM(SUBSTITUTE(Y36,CHAR(160),""))="Devis 1",IFERROR(VALUE(TRIM(SUBSTITUTE(M36,CHAR(160),""))),0),TRIM(SUBSTITUTE(Y36,CHAR(160),""))="Devis 2",IFERROR(VALUE(TRIM(SUBSTITUTE(R36,CHAR(160),""))),0),TRIM(SUBSTITUTE(Y36,CHAR(160),""))="Devis 3",IFERROR(VALUE(TRIM(SUBSTITUTE(W36,CHAR(160),""))),0),TRUE,0)*IFERROR(VALUE(TRIM(SUBSTITUTE(C36,CHAR(160),""))),0)),2)=0,IF(Z36&lt;&gt;"",0,""),ROUND((_xlfn.IFS(TRIM(SUBSTITUTE(Y36,CHAR(160),""))="Devis 1",IFERROR(VALUE(TRIM(SUBSTITUTE(M36,CHAR(160),""))),0),TRIM(SUBSTITUTE(Y36,CHAR(160),""))="Devis 2",IFERROR(VALUE(TRIM(SUBSTITUTE(R36,CHAR(160),""))),0),TRIM(SUBSTITUTE(Y36,CHAR(160),""))="Devis 3",IFERROR(VALUE(TRIM(SUBSTITUTE(W36,CHAR(160),""))),0),TRUE,0)*IFERROR(VALUE(TRIM(SUBSTITUTE(C36,CHAR(160),""))),0)),2))</f>
        <v/>
      </c>
      <c r="AB36" s="113" t="str">
        <f t="shared" si="17"/>
        <v/>
      </c>
      <c r="AC36" s="814"/>
      <c r="AD36" s="833" t="str">
        <f t="shared" si="3"/>
        <v/>
      </c>
      <c r="AE36" s="595" t="str">
        <f t="shared" si="18"/>
        <v/>
      </c>
      <c r="AF36" s="555" t="str">
        <f t="shared" si="19"/>
        <v/>
      </c>
      <c r="AG36" s="555" t="str">
        <f t="shared" si="20"/>
        <v/>
      </c>
      <c r="AH36" s="555" t="str">
        <f t="shared" si="21"/>
        <v/>
      </c>
      <c r="AI36" s="555" t="str">
        <f t="shared" si="22"/>
        <v/>
      </c>
      <c r="AJ36" s="555" t="str">
        <f t="shared" si="23"/>
        <v/>
      </c>
      <c r="AK36" s="569" t="str">
        <f t="shared" si="24"/>
        <v/>
      </c>
      <c r="AL36" s="564" t="str">
        <f t="shared" si="44"/>
        <v/>
      </c>
      <c r="AM36" s="555" t="str">
        <f t="shared" si="44"/>
        <v/>
      </c>
      <c r="AN36" s="594" t="str">
        <f t="shared" si="26"/>
        <v/>
      </c>
      <c r="AO36" s="594" t="str">
        <f t="shared" si="27"/>
        <v/>
      </c>
      <c r="AP36" s="660" t="str">
        <f t="shared" si="28"/>
        <v/>
      </c>
      <c r="AQ36" s="671" t="str">
        <f t="shared" si="29"/>
        <v/>
      </c>
      <c r="AR36" s="593" t="str">
        <f t="shared" si="30"/>
        <v/>
      </c>
      <c r="AS36" s="594" t="str">
        <f t="shared" si="31"/>
        <v/>
      </c>
      <c r="AT36" s="594" t="str">
        <f t="shared" si="32"/>
        <v/>
      </c>
      <c r="AU36" s="660" t="str">
        <f t="shared" si="33"/>
        <v/>
      </c>
      <c r="AV36" s="693" t="str">
        <f t="shared" si="45"/>
        <v/>
      </c>
      <c r="AW36" s="593" t="str">
        <f t="shared" si="45"/>
        <v/>
      </c>
      <c r="AX36" s="594" t="str">
        <f t="shared" si="35"/>
        <v/>
      </c>
      <c r="AY36" s="594" t="str">
        <f t="shared" si="36"/>
        <v/>
      </c>
      <c r="AZ36" s="694" t="str">
        <f t="shared" si="41"/>
        <v/>
      </c>
      <c r="BA36" s="687" t="str">
        <f t="shared" si="13"/>
        <v/>
      </c>
      <c r="BB36" s="599"/>
      <c r="BC36" s="621" t="str">
        <f t="shared" si="37"/>
        <v/>
      </c>
      <c r="BD36" s="621" t="str">
        <f t="shared" si="38"/>
        <v/>
      </c>
      <c r="BE36" s="621" t="str">
        <f t="shared" si="39"/>
        <v/>
      </c>
      <c r="BF36" s="622" t="str" cm="1">
        <f t="array" ref="BF36">IF($AE36="","",
_xlfn.IFS(
$BA36="Devis 1",
IF(ISBLANK(AN36),"",IFERROR(VALUE(TRIM(SUBSTITUTE(AN36,CHAR(160),""))),0)*IFERROR(VALUE(TRIM(SUBSTITUTE($AE36,CHAR(160),""))),0)),
$BA36="Devis 2",
IF(ISBLANK(AS36),"",IFERROR(VALUE(TRIM(SUBSTITUTE(AS36,CHAR(160),""))),0)*IFERROR(VALUE(TRIM(SUBSTITUTE($AE36,CHAR(160),""))),0)),
$BA36="Devis 3",
IF(ISBLANK(AX36),"",IFERROR(VALUE(TRIM(SUBSTITUTE(AX36,CHAR(160),""))),0)*IFERROR(VALUE(TRIM(SUBSTITUTE($AE36,CHAR(160),""))),0)),
TRUE,0
)
)</f>
        <v/>
      </c>
      <c r="BG36" s="622" t="str" cm="1">
        <f t="array" ref="BG36">IF($AE36="","",
_xlfn.IFS(
$BA36="Devis 1",
IF(ISBLANK(AO36),"",IFERROR(VALUE(TRIM(SUBSTITUTE(AO36,CHAR(160),""))),0)*IFERROR(VALUE(TRIM(SUBSTITUTE($AE36,CHAR(160),""))),0)),
$BA36="Devis 2",
IF(ISBLANK(AT36),"",IFERROR(VALUE(TRIM(SUBSTITUTE(AT36,CHAR(160),""))),0)*IFERROR(VALUE(TRIM(SUBSTITUTE($AE36,CHAR(160),""))),0)),
$BA36="Devis 3",
IF(ISBLANK(AY36),"",IFERROR(VALUE(TRIM(SUBSTITUTE(AY36,CHAR(160),""))),0)*IFERROR(VALUE(TRIM(SUBSTITUTE($AE36,CHAR(160),""))),0)),
TRUE,0
)
)</f>
        <v/>
      </c>
      <c r="BH36" s="621" t="str">
        <f t="shared" si="40"/>
        <v/>
      </c>
      <c r="BI36" s="601"/>
      <c r="BJ36" s="602" t="str" cm="1">
        <f t="array" ref="BJ36">IF(OR(BH36="",BE36="",BF36="",BC36="",BG36="",BD36=""),"",_xlfn.IFS(
ROUND(IFERROR(VALUE(TRIM(SUBSTITUTE(BH36,CHAR(160),""))),0),2)&gt;
ROUND(IFERROR(VALUE(TRIM(SUBSTITUTE(BE36,CHAR(160),""))),0),2),
"KO : Le montant retenu TTC est supérieur au montant raisonnable TTC. Merci de revoir la ligne de dépense ou plafonner son montant.",
ROUND(IFERROR(VALUE(TRIM(SUBSTITUTE(BF36,CHAR(160),""))),0),2)&gt;
ROUND(IFERROR(VALUE(TRIM(SUBSTITUTE(BC36,CHAR(160),""))),0),2),
"Attention : Le montant retenu HT est supérieur au montant HT raisonnable. Merci de revoir la ligne de dépense, plafonner son montant, ou justifier la reventillation HT / TVA.",
ROUND(IFERROR(VALUE(TRIM(SUBSTITUTE(BG36,CHAR(160),""))),0),2)&gt;
ROUND(IFERROR(VALUE(TRIM(SUBSTITUTE(BD36,CHAR(160),""))),0),2),
"Attention : Le montant TVA retenu est supérieur au montant TVA raisonnable. Merci de revoir la ligne de dépense, plafonner son montant, ou justifier la reventillation HT / TVA.",
ROUND(IFERROR(VALUE(TRIM(SUBSTITUTE(BH36,CHAR(160),""))),0),2)&gt;
ROUND(IFERROR(VALUE(TRIM(SUBSTITUTE(MIN(P37,S37,V37),CHAR(160),""))),0),2),
"Attention : Le devis retenu n'est pas le moins cher. Une justification de la part du porteur est nécessaire.",
ROUND(IFERROR(VALUE(TRIM(SUBSTITUTE(BH36,CHAR(160),""))),0),2)=0,
"Attention : montant présenté entièrement écarté",
ROUND(IFERROR(VALUE(TRIM(SUBSTITUTE(BE36,CHAR(160),""))),0),2)=
ROUND(IFERROR(VALUE(TRIM(SUBSTITUTE(BH36,CHAR(160),""))),0),2),
"OK",
ROUND(IFERROR(VALUE(TRIM(SUBSTITUTE(BE36,CHAR(160),""))),0),2)&gt;
ROUND(IFERROR(VALUE(TRIM(SUBSTITUTE(BH36,CHAR(160),""))),0),2),
" OK : Montant instruit inférieur au montant raisonnable.",
TRUE,""
))</f>
        <v/>
      </c>
      <c r="BK36" s="602" t="str" cm="1">
        <f t="array" ref="BK36">IF(OR(BH36="",AB36="",BF36="",Z36="",BG36="",AA36=""),"",_xlfn.IFS(
ROUND(IFERROR(VALUE(TRIM(SUBSTITUTE(BH36,CHAR(160),""))),0),2)&gt;
ROUND(IFERROR(VALUE(TRIM(SUBSTITUTE(AB36,CHAR(160),""))),0),2),
"KO : Le montant retenu TTC est supérieur au montant présenté TTC. Merci de revoir la ligne de dépense ou plafonner son montant.",
ROUND(IFERROR(VALUE(TRIM(SUBSTITUTE(BF36,CHAR(160),""))),0),2)&gt;
ROUND(IFERROR(VALUE(TRIM(SUBSTITUTE(Z36,CHAR(160),""))),0),2),
"Attention : Le montant retenu HT est supérieur au montant HT présenté. Merci de revoir la ligne de dépense, plafonner son montant, ou justifier la reventillation HT / TVA.",
ROUND(IFERROR(VALUE(TRIM(SUBSTITUTE(BG36,CHAR(160),""))),0),2)&gt;
ROUND(IFERROR(VALUE(TRIM(SUBSTITUTE(AA36,CHAR(160),""))),0),2),
"Attention : Le montant TVA retenu est supérieur au montant TVA présenté. Merci de revoir la ligne de dépense, plafonner son montant, ou justifier la reventillation HT / TVA.",
ROUND(IFERROR(VALUE(TRIM(SUBSTITUTE(AB36,CHAR(160),""))),0),2)=0,
"",
ROUND(IFERROR(VALUE(TRIM(SUBSTITUTE(BH36,CHAR(160),""))),0),2)=
ROUND(IFERROR(VALUE(TRIM(SUBSTITUTE(AB36,CHAR(160),""))),0),2),
"OK",
ROUND(IFERROR(VALUE(TRIM(SUBSTITUTE(BH36,CHAR(160),""))),0),2)=0,
"Attention : Montant présenté entièrement rejeté.",
ROUND(IFERROR(VALUE(TRIM(SUBSTITUTE(BH36,CHAR(160),""))),0),2)&lt;
ROUND(IFERROR(VALUE(TRIM(SUBSTITUTE(AB36,CHAR(160),""))),0),2),
"Attention : Montant présenté partiellement rejeté.",
TRUE,""
))</f>
        <v/>
      </c>
      <c r="BL36" s="600" t="str">
        <f t="shared" si="0"/>
        <v/>
      </c>
      <c r="BM36" s="600" t="str">
        <f t="shared" si="1"/>
        <v/>
      </c>
      <c r="BN36" s="834" t="str">
        <f t="shared" si="2"/>
        <v/>
      </c>
    </row>
    <row r="37" spans="1:66" ht="16">
      <c r="A37" s="813">
        <v>29</v>
      </c>
      <c r="B37" s="83"/>
      <c r="C37" s="108"/>
      <c r="D37" s="83"/>
      <c r="E37" s="109"/>
      <c r="F37" s="110"/>
      <c r="G37" s="111"/>
      <c r="H37" s="132"/>
      <c r="I37" s="642"/>
      <c r="J37" s="643"/>
      <c r="K37" s="702"/>
      <c r="L37" s="640"/>
      <c r="M37" s="703"/>
      <c r="N37" s="660" t="str">
        <f t="shared" si="43"/>
        <v/>
      </c>
      <c r="O37" s="663"/>
      <c r="P37" s="554"/>
      <c r="Q37" s="641"/>
      <c r="R37" s="641"/>
      <c r="S37" s="660" t="str">
        <f t="shared" si="15"/>
        <v/>
      </c>
      <c r="T37" s="680"/>
      <c r="U37" s="554"/>
      <c r="V37" s="641"/>
      <c r="W37" s="641"/>
      <c r="X37" s="681" t="str">
        <f t="shared" ref="X37:X100" si="46">IF(OR(V37="", W37=""), "", IFERROR(VALUE(TRIM(SUBSTITUTE(V37,CHAR(160),""))),0) + IFERROR(VALUE(TRIM(SUBSTITUTE(W37,CHAR(160),""))),0))</f>
        <v/>
      </c>
      <c r="Y37" s="639"/>
      <c r="Z37" s="112" t="str" cm="1">
        <f t="array" ref="Z37">IF((_xlfn.IFS(TRIM(SUBSTITUTE(Y37,CHAR(160),""))="Devis 1",IFERROR(VALUE(TRIM(SUBSTITUTE(L37,CHAR(160),""))),0),TRIM(SUBSTITUTE(Y37,CHAR(160),""))="Devis 2",IFERROR(VALUE(TRIM(SUBSTITUTE(Q37,CHAR(160),""))),0),TRIM(SUBSTITUTE(Y37,CHAR(160),""))="Devis 3",IFERROR(VALUE(TRIM(SUBSTITUTE(V37,CHAR(160),""))),0),TRUE,0)*IFERROR(VALUE(TRIM(SUBSTITUTE(C37,CHAR(160),""))),0))=0,"",_xlfn.IFS(TRIM(SUBSTITUTE(Y37,CHAR(160),""))="Devis 1",IFERROR(VALUE(TRIM(SUBSTITUTE(L37,CHAR(160),""))),0),TRIM(SUBSTITUTE(Y37,CHAR(160),""))="Devis 2",IFERROR(VALUE(TRIM(SUBSTITUTE(Q37,CHAR(160),""))),0),TRIM(SUBSTITUTE(Y37,CHAR(160),""))="Devis 3",IFERROR(VALUE(TRIM(SUBSTITUTE(V37,CHAR(160),""))),0),TRUE,0)*IFERROR(VALUE(TRIM(SUBSTITUTE(C37,CHAR(160),""))),0))</f>
        <v/>
      </c>
      <c r="AA37" s="89" t="str" cm="1">
        <f t="array" ref="AA37">IF(ROUND((_xlfn.IFS(TRIM(SUBSTITUTE(Y37,CHAR(160),""))="Devis 1",IFERROR(VALUE(TRIM(SUBSTITUTE(M37,CHAR(160),""))),0),TRIM(SUBSTITUTE(Y37,CHAR(160),""))="Devis 2",IFERROR(VALUE(TRIM(SUBSTITUTE(R37,CHAR(160),""))),0),TRIM(SUBSTITUTE(Y37,CHAR(160),""))="Devis 3",IFERROR(VALUE(TRIM(SUBSTITUTE(W37,CHAR(160),""))),0),TRUE,0)*IFERROR(VALUE(TRIM(SUBSTITUTE(C37,CHAR(160),""))),0)),2)=0,IF(Z37&lt;&gt;"",0,""),ROUND((_xlfn.IFS(TRIM(SUBSTITUTE(Y37,CHAR(160),""))="Devis 1",IFERROR(VALUE(TRIM(SUBSTITUTE(M37,CHAR(160),""))),0),TRIM(SUBSTITUTE(Y37,CHAR(160),""))="Devis 2",IFERROR(VALUE(TRIM(SUBSTITUTE(R37,CHAR(160),""))),0),TRIM(SUBSTITUTE(Y37,CHAR(160),""))="Devis 3",IFERROR(VALUE(TRIM(SUBSTITUTE(W37,CHAR(160),""))),0),TRUE,0)*IFERROR(VALUE(TRIM(SUBSTITUTE(C37,CHAR(160),""))),0)),2))</f>
        <v/>
      </c>
      <c r="AB37" s="113" t="str">
        <f t="shared" si="17"/>
        <v/>
      </c>
      <c r="AC37" s="814"/>
      <c r="AD37" s="833" t="str">
        <f t="shared" si="3"/>
        <v/>
      </c>
      <c r="AE37" s="595" t="str">
        <f t="shared" si="18"/>
        <v/>
      </c>
      <c r="AF37" s="555" t="str">
        <f t="shared" si="19"/>
        <v/>
      </c>
      <c r="AG37" s="555" t="str">
        <f t="shared" si="20"/>
        <v/>
      </c>
      <c r="AH37" s="555" t="str">
        <f t="shared" si="21"/>
        <v/>
      </c>
      <c r="AI37" s="555" t="str">
        <f t="shared" si="22"/>
        <v/>
      </c>
      <c r="AJ37" s="555" t="str">
        <f t="shared" si="23"/>
        <v/>
      </c>
      <c r="AK37" s="569" t="str">
        <f t="shared" si="24"/>
        <v/>
      </c>
      <c r="AL37" s="564" t="str">
        <f t="shared" si="44"/>
        <v/>
      </c>
      <c r="AM37" s="555" t="str">
        <f t="shared" si="44"/>
        <v/>
      </c>
      <c r="AN37" s="594" t="str">
        <f t="shared" si="26"/>
        <v/>
      </c>
      <c r="AO37" s="594" t="str">
        <f t="shared" si="27"/>
        <v/>
      </c>
      <c r="AP37" s="660" t="str">
        <f t="shared" si="28"/>
        <v/>
      </c>
      <c r="AQ37" s="671" t="str">
        <f t="shared" si="29"/>
        <v/>
      </c>
      <c r="AR37" s="593" t="str">
        <f t="shared" si="30"/>
        <v/>
      </c>
      <c r="AS37" s="594" t="str">
        <f t="shared" si="31"/>
        <v/>
      </c>
      <c r="AT37" s="594" t="str">
        <f t="shared" si="32"/>
        <v/>
      </c>
      <c r="AU37" s="660" t="str">
        <f t="shared" si="33"/>
        <v/>
      </c>
      <c r="AV37" s="693" t="str">
        <f t="shared" si="45"/>
        <v/>
      </c>
      <c r="AW37" s="593" t="str">
        <f t="shared" si="45"/>
        <v/>
      </c>
      <c r="AX37" s="594" t="str">
        <f t="shared" si="35"/>
        <v/>
      </c>
      <c r="AY37" s="594" t="str">
        <f t="shared" si="36"/>
        <v/>
      </c>
      <c r="AZ37" s="694" t="str">
        <f t="shared" si="41"/>
        <v/>
      </c>
      <c r="BA37" s="687" t="str">
        <f t="shared" si="13"/>
        <v/>
      </c>
      <c r="BB37" s="599"/>
      <c r="BC37" s="621" t="str">
        <f t="shared" si="37"/>
        <v/>
      </c>
      <c r="BD37" s="621" t="str">
        <f t="shared" si="38"/>
        <v/>
      </c>
      <c r="BE37" s="621" t="str">
        <f t="shared" si="39"/>
        <v/>
      </c>
      <c r="BF37" s="622" t="str" cm="1">
        <f t="array" ref="BF37">IF($AE37="","",
_xlfn.IFS(
$BA37="Devis 1",
IF(ISBLANK(AN37),"",IFERROR(VALUE(TRIM(SUBSTITUTE(AN37,CHAR(160),""))),0)*IFERROR(VALUE(TRIM(SUBSTITUTE($AE37,CHAR(160),""))),0)),
$BA37="Devis 2",
IF(ISBLANK(AS37),"",IFERROR(VALUE(TRIM(SUBSTITUTE(AS37,CHAR(160),""))),0)*IFERROR(VALUE(TRIM(SUBSTITUTE($AE37,CHAR(160),""))),0)),
$BA37="Devis 3",
IF(ISBLANK(AX37),"",IFERROR(VALUE(TRIM(SUBSTITUTE(AX37,CHAR(160),""))),0)*IFERROR(VALUE(TRIM(SUBSTITUTE($AE37,CHAR(160),""))),0)),
TRUE,0
)
)</f>
        <v/>
      </c>
      <c r="BG37" s="622" t="str" cm="1">
        <f t="array" ref="BG37">IF($AE37="","",
_xlfn.IFS(
$BA37="Devis 1",
IF(ISBLANK(AO37),"",IFERROR(VALUE(TRIM(SUBSTITUTE(AO37,CHAR(160),""))),0)*IFERROR(VALUE(TRIM(SUBSTITUTE($AE37,CHAR(160),""))),0)),
$BA37="Devis 2",
IF(ISBLANK(AT37),"",IFERROR(VALUE(TRIM(SUBSTITUTE(AT37,CHAR(160),""))),0)*IFERROR(VALUE(TRIM(SUBSTITUTE($AE37,CHAR(160),""))),0)),
$BA37="Devis 3",
IF(ISBLANK(AY37),"",IFERROR(VALUE(TRIM(SUBSTITUTE(AY37,CHAR(160),""))),0)*IFERROR(VALUE(TRIM(SUBSTITUTE($AE37,CHAR(160),""))),0)),
TRUE,0
)
)</f>
        <v/>
      </c>
      <c r="BH37" s="621" t="str">
        <f t="shared" si="40"/>
        <v/>
      </c>
      <c r="BI37" s="601"/>
      <c r="BJ37" s="602" t="str" cm="1">
        <f t="array" ref="BJ37">IF(OR(BH37="",BE37="",BF37="",BC37="",BG37="",BD37=""),"",_xlfn.IFS(
ROUND(IFERROR(VALUE(TRIM(SUBSTITUTE(BH37,CHAR(160),""))),0),2)&gt;
ROUND(IFERROR(VALUE(TRIM(SUBSTITUTE(BE37,CHAR(160),""))),0),2),
"KO : Le montant retenu TTC est supérieur au montant raisonnable TTC. Merci de revoir la ligne de dépense ou plafonner son montant.",
ROUND(IFERROR(VALUE(TRIM(SUBSTITUTE(BF37,CHAR(160),""))),0),2)&gt;
ROUND(IFERROR(VALUE(TRIM(SUBSTITUTE(BC37,CHAR(160),""))),0),2),
"Attention : Le montant retenu HT est supérieur au montant HT raisonnable. Merci de revoir la ligne de dépense, plafonner son montant, ou justifier la reventillation HT / TVA.",
ROUND(IFERROR(VALUE(TRIM(SUBSTITUTE(BG37,CHAR(160),""))),0),2)&gt;
ROUND(IFERROR(VALUE(TRIM(SUBSTITUTE(BD37,CHAR(160),""))),0),2),
"Attention : Le montant TVA retenu est supérieur au montant TVA raisonnable. Merci de revoir la ligne de dépense, plafonner son montant, ou justifier la reventillation HT / TVA.",
ROUND(IFERROR(VALUE(TRIM(SUBSTITUTE(BH37,CHAR(160),""))),0),2)&gt;
ROUND(IFERROR(VALUE(TRIM(SUBSTITUTE(MIN(P38,S38,V38),CHAR(160),""))),0),2),
"Attention : Le devis retenu n'est pas le moins cher. Une justification de la part du porteur est nécessaire.",
ROUND(IFERROR(VALUE(TRIM(SUBSTITUTE(BH37,CHAR(160),""))),0),2)=0,
"Attention : montant présenté entièrement écarté",
ROUND(IFERROR(VALUE(TRIM(SUBSTITUTE(BE37,CHAR(160),""))),0),2)=
ROUND(IFERROR(VALUE(TRIM(SUBSTITUTE(BH37,CHAR(160),""))),0),2),
"OK",
ROUND(IFERROR(VALUE(TRIM(SUBSTITUTE(BE37,CHAR(160),""))),0),2)&gt;
ROUND(IFERROR(VALUE(TRIM(SUBSTITUTE(BH37,CHAR(160),""))),0),2),
" OK : Montant instruit inférieur au montant raisonnable.",
TRUE,""
))</f>
        <v/>
      </c>
      <c r="BK37" s="602" t="str" cm="1">
        <f t="array" ref="BK37">IF(OR(BH37="",AB37="",BF37="",Z37="",BG37="",AA37=""),"",_xlfn.IFS(
ROUND(IFERROR(VALUE(TRIM(SUBSTITUTE(BH37,CHAR(160),""))),0),2)&gt;
ROUND(IFERROR(VALUE(TRIM(SUBSTITUTE(AB37,CHAR(160),""))),0),2),
"KO : Le montant retenu TTC est supérieur au montant présenté TTC. Merci de revoir la ligne de dépense ou plafonner son montant.",
ROUND(IFERROR(VALUE(TRIM(SUBSTITUTE(BF37,CHAR(160),""))),0),2)&gt;
ROUND(IFERROR(VALUE(TRIM(SUBSTITUTE(Z37,CHAR(160),""))),0),2),
"Attention : Le montant retenu HT est supérieur au montant HT présenté. Merci de revoir la ligne de dépense, plafonner son montant, ou justifier la reventillation HT / TVA.",
ROUND(IFERROR(VALUE(TRIM(SUBSTITUTE(BG37,CHAR(160),""))),0),2)&gt;
ROUND(IFERROR(VALUE(TRIM(SUBSTITUTE(AA37,CHAR(160),""))),0),2),
"Attention : Le montant TVA retenu est supérieur au montant TVA présenté. Merci de revoir la ligne de dépense, plafonner son montant, ou justifier la reventillation HT / TVA.",
ROUND(IFERROR(VALUE(TRIM(SUBSTITUTE(AB37,CHAR(160),""))),0),2)=0,
"",
ROUND(IFERROR(VALUE(TRIM(SUBSTITUTE(BH37,CHAR(160),""))),0),2)=
ROUND(IFERROR(VALUE(TRIM(SUBSTITUTE(AB37,CHAR(160),""))),0),2),
"OK",
ROUND(IFERROR(VALUE(TRIM(SUBSTITUTE(BH37,CHAR(160),""))),0),2)=0,
"Attention : Montant présenté entièrement rejeté.",
ROUND(IFERROR(VALUE(TRIM(SUBSTITUTE(BH37,CHAR(160),""))),0),2)&lt;
ROUND(IFERROR(VALUE(TRIM(SUBSTITUTE(AB37,CHAR(160),""))),0),2),
"Attention : Montant présenté partiellement rejeté.",
TRUE,""
))</f>
        <v/>
      </c>
      <c r="BL37" s="600" t="str">
        <f t="shared" si="0"/>
        <v/>
      </c>
      <c r="BM37" s="600" t="str">
        <f t="shared" si="1"/>
        <v/>
      </c>
      <c r="BN37" s="834" t="str">
        <f t="shared" si="2"/>
        <v/>
      </c>
    </row>
    <row r="38" spans="1:66" ht="16">
      <c r="A38" s="813">
        <v>30</v>
      </c>
      <c r="B38" s="83"/>
      <c r="C38" s="108"/>
      <c r="D38" s="83"/>
      <c r="E38" s="109"/>
      <c r="F38" s="110"/>
      <c r="G38" s="111"/>
      <c r="H38" s="132"/>
      <c r="I38" s="642"/>
      <c r="J38" s="643"/>
      <c r="K38" s="702"/>
      <c r="L38" s="704"/>
      <c r="M38" s="718"/>
      <c r="N38" s="660" t="str">
        <f t="shared" si="43"/>
        <v/>
      </c>
      <c r="O38" s="663"/>
      <c r="P38" s="554"/>
      <c r="Q38" s="641"/>
      <c r="R38" s="641"/>
      <c r="S38" s="660" t="str">
        <f t="shared" si="15"/>
        <v/>
      </c>
      <c r="T38" s="680"/>
      <c r="U38" s="554"/>
      <c r="V38" s="641"/>
      <c r="W38" s="641"/>
      <c r="X38" s="681" t="str">
        <f t="shared" si="46"/>
        <v/>
      </c>
      <c r="Y38" s="639"/>
      <c r="Z38" s="112" t="str" cm="1">
        <f t="array" ref="Z38">IF((_xlfn.IFS(TRIM(SUBSTITUTE(Y38,CHAR(160),""))="Devis 1",IFERROR(VALUE(TRIM(SUBSTITUTE(L38,CHAR(160),""))),0),TRIM(SUBSTITUTE(Y38,CHAR(160),""))="Devis 2",IFERROR(VALUE(TRIM(SUBSTITUTE(Q38,CHAR(160),""))),0),TRIM(SUBSTITUTE(Y38,CHAR(160),""))="Devis 3",IFERROR(VALUE(TRIM(SUBSTITUTE(V38,CHAR(160),""))),0),TRUE,0)*IFERROR(VALUE(TRIM(SUBSTITUTE(C38,CHAR(160),""))),0))=0,"",_xlfn.IFS(TRIM(SUBSTITUTE(Y38,CHAR(160),""))="Devis 1",IFERROR(VALUE(TRIM(SUBSTITUTE(L38,CHAR(160),""))),0),TRIM(SUBSTITUTE(Y38,CHAR(160),""))="Devis 2",IFERROR(VALUE(TRIM(SUBSTITUTE(Q38,CHAR(160),""))),0),TRIM(SUBSTITUTE(Y38,CHAR(160),""))="Devis 3",IFERROR(VALUE(TRIM(SUBSTITUTE(V38,CHAR(160),""))),0),TRUE,0)*IFERROR(VALUE(TRIM(SUBSTITUTE(C38,CHAR(160),""))),0))</f>
        <v/>
      </c>
      <c r="AA38" s="89" t="str" cm="1">
        <f t="array" ref="AA38">IF(ROUND((_xlfn.IFS(TRIM(SUBSTITUTE(Y38,CHAR(160),""))="Devis 1",IFERROR(VALUE(TRIM(SUBSTITUTE(M38,CHAR(160),""))),0),TRIM(SUBSTITUTE(Y38,CHAR(160),""))="Devis 2",IFERROR(VALUE(TRIM(SUBSTITUTE(R38,CHAR(160),""))),0),TRIM(SUBSTITUTE(Y38,CHAR(160),""))="Devis 3",IFERROR(VALUE(TRIM(SUBSTITUTE(W38,CHAR(160),""))),0),TRUE,0)*IFERROR(VALUE(TRIM(SUBSTITUTE(C38,CHAR(160),""))),0)),2)=0,IF(Z38&lt;&gt;"",0,""),ROUND((_xlfn.IFS(TRIM(SUBSTITUTE(Y38,CHAR(160),""))="Devis 1",IFERROR(VALUE(TRIM(SUBSTITUTE(M38,CHAR(160),""))),0),TRIM(SUBSTITUTE(Y38,CHAR(160),""))="Devis 2",IFERROR(VALUE(TRIM(SUBSTITUTE(R38,CHAR(160),""))),0),TRIM(SUBSTITUTE(Y38,CHAR(160),""))="Devis 3",IFERROR(VALUE(TRIM(SUBSTITUTE(W38,CHAR(160),""))),0),TRUE,0)*IFERROR(VALUE(TRIM(SUBSTITUTE(C38,CHAR(160),""))),0)),2))</f>
        <v/>
      </c>
      <c r="AB38" s="113" t="str">
        <f t="shared" si="17"/>
        <v/>
      </c>
      <c r="AC38" s="814"/>
      <c r="AD38" s="833" t="str">
        <f t="shared" si="3"/>
        <v/>
      </c>
      <c r="AE38" s="595" t="str">
        <f t="shared" si="18"/>
        <v/>
      </c>
      <c r="AF38" s="555" t="str">
        <f t="shared" si="19"/>
        <v/>
      </c>
      <c r="AG38" s="555" t="str">
        <f t="shared" si="20"/>
        <v/>
      </c>
      <c r="AH38" s="555" t="str">
        <f t="shared" si="21"/>
        <v/>
      </c>
      <c r="AI38" s="555" t="str">
        <f t="shared" si="22"/>
        <v/>
      </c>
      <c r="AJ38" s="555" t="str">
        <f t="shared" si="23"/>
        <v/>
      </c>
      <c r="AK38" s="569" t="str">
        <f t="shared" si="24"/>
        <v/>
      </c>
      <c r="AL38" s="564" t="str">
        <f t="shared" si="44"/>
        <v/>
      </c>
      <c r="AM38" s="555" t="str">
        <f t="shared" si="44"/>
        <v/>
      </c>
      <c r="AN38" s="594" t="str">
        <f t="shared" si="26"/>
        <v/>
      </c>
      <c r="AO38" s="594" t="str">
        <f t="shared" si="27"/>
        <v/>
      </c>
      <c r="AP38" s="660" t="str">
        <f t="shared" si="28"/>
        <v/>
      </c>
      <c r="AQ38" s="671" t="str">
        <f t="shared" si="29"/>
        <v/>
      </c>
      <c r="AR38" s="593" t="str">
        <f t="shared" si="30"/>
        <v/>
      </c>
      <c r="AS38" s="594" t="str">
        <f t="shared" si="31"/>
        <v/>
      </c>
      <c r="AT38" s="594" t="str">
        <f t="shared" si="32"/>
        <v/>
      </c>
      <c r="AU38" s="660" t="str">
        <f t="shared" si="33"/>
        <v/>
      </c>
      <c r="AV38" s="693" t="str">
        <f t="shared" si="45"/>
        <v/>
      </c>
      <c r="AW38" s="593" t="str">
        <f t="shared" si="45"/>
        <v/>
      </c>
      <c r="AX38" s="594" t="str">
        <f t="shared" si="35"/>
        <v/>
      </c>
      <c r="AY38" s="594" t="str">
        <f t="shared" si="36"/>
        <v/>
      </c>
      <c r="AZ38" s="694" t="str">
        <f t="shared" si="41"/>
        <v/>
      </c>
      <c r="BA38" s="687" t="str">
        <f t="shared" si="13"/>
        <v/>
      </c>
      <c r="BB38" s="599"/>
      <c r="BC38" s="621" t="str">
        <f t="shared" si="37"/>
        <v/>
      </c>
      <c r="BD38" s="621" t="str">
        <f t="shared" si="38"/>
        <v/>
      </c>
      <c r="BE38" s="621" t="str">
        <f t="shared" si="39"/>
        <v/>
      </c>
      <c r="BF38" s="622" t="str" cm="1">
        <f t="array" ref="BF38">IF($AE38="","",
_xlfn.IFS(
$BA38="Devis 1",
IF(ISBLANK(AN38),"",IFERROR(VALUE(TRIM(SUBSTITUTE(AN38,CHAR(160),""))),0)*IFERROR(VALUE(TRIM(SUBSTITUTE($AE38,CHAR(160),""))),0)),
$BA38="Devis 2",
IF(ISBLANK(AS38),"",IFERROR(VALUE(TRIM(SUBSTITUTE(AS38,CHAR(160),""))),0)*IFERROR(VALUE(TRIM(SUBSTITUTE($AE38,CHAR(160),""))),0)),
$BA38="Devis 3",
IF(ISBLANK(AX38),"",IFERROR(VALUE(TRIM(SUBSTITUTE(AX38,CHAR(160),""))),0)*IFERROR(VALUE(TRIM(SUBSTITUTE($AE38,CHAR(160),""))),0)),
TRUE,0
)
)</f>
        <v/>
      </c>
      <c r="BG38" s="622" t="str" cm="1">
        <f t="array" ref="BG38">IF($AE38="","",
_xlfn.IFS(
$BA38="Devis 1",
IF(ISBLANK(AO38),"",IFERROR(VALUE(TRIM(SUBSTITUTE(AO38,CHAR(160),""))),0)*IFERROR(VALUE(TRIM(SUBSTITUTE($AE38,CHAR(160),""))),0)),
$BA38="Devis 2",
IF(ISBLANK(AT38),"",IFERROR(VALUE(TRIM(SUBSTITUTE(AT38,CHAR(160),""))),0)*IFERROR(VALUE(TRIM(SUBSTITUTE($AE38,CHAR(160),""))),0)),
$BA38="Devis 3",
IF(ISBLANK(AY38),"",IFERROR(VALUE(TRIM(SUBSTITUTE(AY38,CHAR(160),""))),0)*IFERROR(VALUE(TRIM(SUBSTITUTE($AE38,CHAR(160),""))),0)),
TRUE,0
)
)</f>
        <v/>
      </c>
      <c r="BH38" s="621" t="str">
        <f t="shared" si="40"/>
        <v/>
      </c>
      <c r="BI38" s="601"/>
      <c r="BJ38" s="602" t="str" cm="1">
        <f t="array" ref="BJ38">IF(OR(BH38="",BE38="",BF38="",BC38="",BG38="",BD38=""),"",_xlfn.IFS(
ROUND(IFERROR(VALUE(TRIM(SUBSTITUTE(BH38,CHAR(160),""))),0),2)&gt;
ROUND(IFERROR(VALUE(TRIM(SUBSTITUTE(BE38,CHAR(160),""))),0),2),
"KO : Le montant retenu TTC est supérieur au montant raisonnable TTC. Merci de revoir la ligne de dépense ou plafonner son montant.",
ROUND(IFERROR(VALUE(TRIM(SUBSTITUTE(BF38,CHAR(160),""))),0),2)&gt;
ROUND(IFERROR(VALUE(TRIM(SUBSTITUTE(BC38,CHAR(160),""))),0),2),
"Attention : Le montant retenu HT est supérieur au montant HT raisonnable. Merci de revoir la ligne de dépense, plafonner son montant, ou justifier la reventillation HT / TVA.",
ROUND(IFERROR(VALUE(TRIM(SUBSTITUTE(BG38,CHAR(160),""))),0),2)&gt;
ROUND(IFERROR(VALUE(TRIM(SUBSTITUTE(BD38,CHAR(160),""))),0),2),
"Attention : Le montant TVA retenu est supérieur au montant TVA raisonnable. Merci de revoir la ligne de dépense, plafonner son montant, ou justifier la reventillation HT / TVA.",
ROUND(IFERROR(VALUE(TRIM(SUBSTITUTE(BH38,CHAR(160),""))),0),2)&gt;
ROUND(IFERROR(VALUE(TRIM(SUBSTITUTE(MIN(P39,S39,V39),CHAR(160),""))),0),2),
"Attention : Le devis retenu n'est pas le moins cher. Une justification de la part du porteur est nécessaire.",
ROUND(IFERROR(VALUE(TRIM(SUBSTITUTE(BH38,CHAR(160),""))),0),2)=0,
"Attention : montant présenté entièrement écarté",
ROUND(IFERROR(VALUE(TRIM(SUBSTITUTE(BE38,CHAR(160),""))),0),2)=
ROUND(IFERROR(VALUE(TRIM(SUBSTITUTE(BH38,CHAR(160),""))),0),2),
"OK",
ROUND(IFERROR(VALUE(TRIM(SUBSTITUTE(BE38,CHAR(160),""))),0),2)&gt;
ROUND(IFERROR(VALUE(TRIM(SUBSTITUTE(BH38,CHAR(160),""))),0),2),
" OK : Montant instruit inférieur au montant raisonnable.",
TRUE,""
))</f>
        <v/>
      </c>
      <c r="BK38" s="602" t="str" cm="1">
        <f t="array" ref="BK38">IF(OR(BH38="",AB38="",BF38="",Z38="",BG38="",AA38=""),"",_xlfn.IFS(
ROUND(IFERROR(VALUE(TRIM(SUBSTITUTE(BH38,CHAR(160),""))),0),2)&gt;
ROUND(IFERROR(VALUE(TRIM(SUBSTITUTE(AB38,CHAR(160),""))),0),2),
"KO : Le montant retenu TTC est supérieur au montant présenté TTC. Merci de revoir la ligne de dépense ou plafonner son montant.",
ROUND(IFERROR(VALUE(TRIM(SUBSTITUTE(BF38,CHAR(160),""))),0),2)&gt;
ROUND(IFERROR(VALUE(TRIM(SUBSTITUTE(Z38,CHAR(160),""))),0),2),
"Attention : Le montant retenu HT est supérieur au montant HT présenté. Merci de revoir la ligne de dépense, plafonner son montant, ou justifier la reventillation HT / TVA.",
ROUND(IFERROR(VALUE(TRIM(SUBSTITUTE(BG38,CHAR(160),""))),0),2)&gt;
ROUND(IFERROR(VALUE(TRIM(SUBSTITUTE(AA38,CHAR(160),""))),0),2),
"Attention : Le montant TVA retenu est supérieur au montant TVA présenté. Merci de revoir la ligne de dépense, plafonner son montant, ou justifier la reventillation HT / TVA.",
ROUND(IFERROR(VALUE(TRIM(SUBSTITUTE(AB38,CHAR(160),""))),0),2)=0,
"",
ROUND(IFERROR(VALUE(TRIM(SUBSTITUTE(BH38,CHAR(160),""))),0),2)=
ROUND(IFERROR(VALUE(TRIM(SUBSTITUTE(AB38,CHAR(160),""))),0),2),
"OK",
ROUND(IFERROR(VALUE(TRIM(SUBSTITUTE(BH38,CHAR(160),""))),0),2)=0,
"Attention : Montant présenté entièrement rejeté.",
ROUND(IFERROR(VALUE(TRIM(SUBSTITUTE(BH38,CHAR(160),""))),0),2)&lt;
ROUND(IFERROR(VALUE(TRIM(SUBSTITUTE(AB38,CHAR(160),""))),0),2),
"Attention : Montant présenté partiellement rejeté.",
TRUE,""
))</f>
        <v/>
      </c>
      <c r="BL38" s="600" t="str">
        <f t="shared" si="0"/>
        <v/>
      </c>
      <c r="BM38" s="600" t="str">
        <f t="shared" si="1"/>
        <v/>
      </c>
      <c r="BN38" s="834" t="str">
        <f t="shared" si="2"/>
        <v/>
      </c>
    </row>
    <row r="39" spans="1:66" ht="16">
      <c r="A39" s="813">
        <v>31</v>
      </c>
      <c r="B39" s="83"/>
      <c r="C39" s="108"/>
      <c r="D39" s="83"/>
      <c r="E39" s="109"/>
      <c r="F39" s="110"/>
      <c r="G39" s="111"/>
      <c r="H39" s="132"/>
      <c r="I39" s="642"/>
      <c r="J39" s="643"/>
      <c r="K39" s="702"/>
      <c r="L39" s="704"/>
      <c r="M39" s="703"/>
      <c r="N39" s="660" t="str">
        <f t="shared" si="43"/>
        <v/>
      </c>
      <c r="O39" s="663"/>
      <c r="P39" s="554"/>
      <c r="Q39" s="641"/>
      <c r="R39" s="641"/>
      <c r="S39" s="660" t="str">
        <f t="shared" si="15"/>
        <v/>
      </c>
      <c r="T39" s="680"/>
      <c r="U39" s="554"/>
      <c r="V39" s="641"/>
      <c r="W39" s="641"/>
      <c r="X39" s="681" t="str">
        <f t="shared" si="46"/>
        <v/>
      </c>
      <c r="Y39" s="639"/>
      <c r="Z39" s="112" t="str" cm="1">
        <f t="array" ref="Z39">IF((_xlfn.IFS(TRIM(SUBSTITUTE(Y39,CHAR(160),""))="Devis 1",IFERROR(VALUE(TRIM(SUBSTITUTE(L39,CHAR(160),""))),0),TRIM(SUBSTITUTE(Y39,CHAR(160),""))="Devis 2",IFERROR(VALUE(TRIM(SUBSTITUTE(Q39,CHAR(160),""))),0),TRIM(SUBSTITUTE(Y39,CHAR(160),""))="Devis 3",IFERROR(VALUE(TRIM(SUBSTITUTE(V39,CHAR(160),""))),0),TRUE,0)*IFERROR(VALUE(TRIM(SUBSTITUTE(C39,CHAR(160),""))),0))=0,"",_xlfn.IFS(TRIM(SUBSTITUTE(Y39,CHAR(160),""))="Devis 1",IFERROR(VALUE(TRIM(SUBSTITUTE(L39,CHAR(160),""))),0),TRIM(SUBSTITUTE(Y39,CHAR(160),""))="Devis 2",IFERROR(VALUE(TRIM(SUBSTITUTE(Q39,CHAR(160),""))),0),TRIM(SUBSTITUTE(Y39,CHAR(160),""))="Devis 3",IFERROR(VALUE(TRIM(SUBSTITUTE(V39,CHAR(160),""))),0),TRUE,0)*IFERROR(VALUE(TRIM(SUBSTITUTE(C39,CHAR(160),""))),0))</f>
        <v/>
      </c>
      <c r="AA39" s="89" t="str" cm="1">
        <f t="array" ref="AA39">IF(ROUND((_xlfn.IFS(TRIM(SUBSTITUTE(Y39,CHAR(160),""))="Devis 1",IFERROR(VALUE(TRIM(SUBSTITUTE(M39,CHAR(160),""))),0),TRIM(SUBSTITUTE(Y39,CHAR(160),""))="Devis 2",IFERROR(VALUE(TRIM(SUBSTITUTE(R39,CHAR(160),""))),0),TRIM(SUBSTITUTE(Y39,CHAR(160),""))="Devis 3",IFERROR(VALUE(TRIM(SUBSTITUTE(W39,CHAR(160),""))),0),TRUE,0)*IFERROR(VALUE(TRIM(SUBSTITUTE(C39,CHAR(160),""))),0)),2)=0,IF(Z39&lt;&gt;"",0,""),ROUND((_xlfn.IFS(TRIM(SUBSTITUTE(Y39,CHAR(160),""))="Devis 1",IFERROR(VALUE(TRIM(SUBSTITUTE(M39,CHAR(160),""))),0),TRIM(SUBSTITUTE(Y39,CHAR(160),""))="Devis 2",IFERROR(VALUE(TRIM(SUBSTITUTE(R39,CHAR(160),""))),0),TRIM(SUBSTITUTE(Y39,CHAR(160),""))="Devis 3",IFERROR(VALUE(TRIM(SUBSTITUTE(W39,CHAR(160),""))),0),TRUE,0)*IFERROR(VALUE(TRIM(SUBSTITUTE(C39,CHAR(160),""))),0)),2))</f>
        <v/>
      </c>
      <c r="AB39" s="113" t="str">
        <f t="shared" si="17"/>
        <v/>
      </c>
      <c r="AC39" s="814"/>
      <c r="AD39" s="833" t="str">
        <f t="shared" si="3"/>
        <v/>
      </c>
      <c r="AE39" s="595" t="str">
        <f t="shared" si="18"/>
        <v/>
      </c>
      <c r="AF39" s="555" t="str">
        <f t="shared" si="19"/>
        <v/>
      </c>
      <c r="AG39" s="555" t="str">
        <f t="shared" si="20"/>
        <v/>
      </c>
      <c r="AH39" s="555" t="str">
        <f t="shared" si="21"/>
        <v/>
      </c>
      <c r="AI39" s="555" t="str">
        <f t="shared" si="22"/>
        <v/>
      </c>
      <c r="AJ39" s="555" t="str">
        <f t="shared" si="23"/>
        <v/>
      </c>
      <c r="AK39" s="569" t="str">
        <f t="shared" si="24"/>
        <v/>
      </c>
      <c r="AL39" s="564" t="str">
        <f t="shared" si="44"/>
        <v/>
      </c>
      <c r="AM39" s="555" t="str">
        <f t="shared" si="44"/>
        <v/>
      </c>
      <c r="AN39" s="594" t="str">
        <f t="shared" si="26"/>
        <v/>
      </c>
      <c r="AO39" s="594" t="str">
        <f t="shared" si="27"/>
        <v/>
      </c>
      <c r="AP39" s="660" t="str">
        <f t="shared" si="28"/>
        <v/>
      </c>
      <c r="AQ39" s="671" t="str">
        <f t="shared" si="29"/>
        <v/>
      </c>
      <c r="AR39" s="593" t="str">
        <f t="shared" si="30"/>
        <v/>
      </c>
      <c r="AS39" s="594" t="str">
        <f t="shared" si="31"/>
        <v/>
      </c>
      <c r="AT39" s="594" t="str">
        <f t="shared" si="32"/>
        <v/>
      </c>
      <c r="AU39" s="660" t="str">
        <f t="shared" si="33"/>
        <v/>
      </c>
      <c r="AV39" s="693" t="str">
        <f t="shared" si="45"/>
        <v/>
      </c>
      <c r="AW39" s="593" t="str">
        <f t="shared" si="45"/>
        <v/>
      </c>
      <c r="AX39" s="594" t="str">
        <f t="shared" si="35"/>
        <v/>
      </c>
      <c r="AY39" s="594" t="str">
        <f t="shared" si="36"/>
        <v/>
      </c>
      <c r="AZ39" s="694" t="str">
        <f t="shared" si="41"/>
        <v/>
      </c>
      <c r="BA39" s="687" t="str">
        <f t="shared" si="13"/>
        <v/>
      </c>
      <c r="BB39" s="599"/>
      <c r="BC39" s="621" t="str">
        <f t="shared" si="37"/>
        <v/>
      </c>
      <c r="BD39" s="621" t="str">
        <f t="shared" si="38"/>
        <v/>
      </c>
      <c r="BE39" s="621" t="str">
        <f t="shared" si="39"/>
        <v/>
      </c>
      <c r="BF39" s="622" t="str" cm="1">
        <f t="array" ref="BF39">IF($AE39="","",
_xlfn.IFS(
$BA39="Devis 1",
IF(ISBLANK(AN39),"",IFERROR(VALUE(TRIM(SUBSTITUTE(AN39,CHAR(160),""))),0)*IFERROR(VALUE(TRIM(SUBSTITUTE($AE39,CHAR(160),""))),0)),
$BA39="Devis 2",
IF(ISBLANK(AS39),"",IFERROR(VALUE(TRIM(SUBSTITUTE(AS39,CHAR(160),""))),0)*IFERROR(VALUE(TRIM(SUBSTITUTE($AE39,CHAR(160),""))),0)),
$BA39="Devis 3",
IF(ISBLANK(AX39),"",IFERROR(VALUE(TRIM(SUBSTITUTE(AX39,CHAR(160),""))),0)*IFERROR(VALUE(TRIM(SUBSTITUTE($AE39,CHAR(160),""))),0)),
TRUE,0
)
)</f>
        <v/>
      </c>
      <c r="BG39" s="622" t="str" cm="1">
        <f t="array" ref="BG39">IF($AE39="","",
_xlfn.IFS(
$BA39="Devis 1",
IF(ISBLANK(AO39),"",IFERROR(VALUE(TRIM(SUBSTITUTE(AO39,CHAR(160),""))),0)*IFERROR(VALUE(TRIM(SUBSTITUTE($AE39,CHAR(160),""))),0)),
$BA39="Devis 2",
IF(ISBLANK(AT39),"",IFERROR(VALUE(TRIM(SUBSTITUTE(AT39,CHAR(160),""))),0)*IFERROR(VALUE(TRIM(SUBSTITUTE($AE39,CHAR(160),""))),0)),
$BA39="Devis 3",
IF(ISBLANK(AY39),"",IFERROR(VALUE(TRIM(SUBSTITUTE(AY39,CHAR(160),""))),0)*IFERROR(VALUE(TRIM(SUBSTITUTE($AE39,CHAR(160),""))),0)),
TRUE,0
)
)</f>
        <v/>
      </c>
      <c r="BH39" s="621" t="str">
        <f t="shared" si="40"/>
        <v/>
      </c>
      <c r="BI39" s="601"/>
      <c r="BJ39" s="602" t="str" cm="1">
        <f t="array" ref="BJ39">IF(OR(BH39="",BE39="",BF39="",BC39="",BG39="",BD39=""),"",_xlfn.IFS(
ROUND(IFERROR(VALUE(TRIM(SUBSTITUTE(BH39,CHAR(160),""))),0),2)&gt;
ROUND(IFERROR(VALUE(TRIM(SUBSTITUTE(BE39,CHAR(160),""))),0),2),
"KO : Le montant retenu TTC est supérieur au montant raisonnable TTC. Merci de revoir la ligne de dépense ou plafonner son montant.",
ROUND(IFERROR(VALUE(TRIM(SUBSTITUTE(BF39,CHAR(160),""))),0),2)&gt;
ROUND(IFERROR(VALUE(TRIM(SUBSTITUTE(BC39,CHAR(160),""))),0),2),
"Attention : Le montant retenu HT est supérieur au montant HT raisonnable. Merci de revoir la ligne de dépense, plafonner son montant, ou justifier la reventillation HT / TVA.",
ROUND(IFERROR(VALUE(TRIM(SUBSTITUTE(BG39,CHAR(160),""))),0),2)&gt;
ROUND(IFERROR(VALUE(TRIM(SUBSTITUTE(BD39,CHAR(160),""))),0),2),
"Attention : Le montant TVA retenu est supérieur au montant TVA raisonnable. Merci de revoir la ligne de dépense, plafonner son montant, ou justifier la reventillation HT / TVA.",
ROUND(IFERROR(VALUE(TRIM(SUBSTITUTE(BH39,CHAR(160),""))),0),2)&gt;
ROUND(IFERROR(VALUE(TRIM(SUBSTITUTE(MIN(P40,S40,V40),CHAR(160),""))),0),2),
"Attention : Le devis retenu n'est pas le moins cher. Une justification de la part du porteur est nécessaire.",
ROUND(IFERROR(VALUE(TRIM(SUBSTITUTE(BH39,CHAR(160),""))),0),2)=0,
"Attention : montant présenté entièrement écarté",
ROUND(IFERROR(VALUE(TRIM(SUBSTITUTE(BE39,CHAR(160),""))),0),2)=
ROUND(IFERROR(VALUE(TRIM(SUBSTITUTE(BH39,CHAR(160),""))),0),2),
"OK",
ROUND(IFERROR(VALUE(TRIM(SUBSTITUTE(BE39,CHAR(160),""))),0),2)&gt;
ROUND(IFERROR(VALUE(TRIM(SUBSTITUTE(BH39,CHAR(160),""))),0),2),
" OK : Montant instruit inférieur au montant raisonnable.",
TRUE,""
))</f>
        <v/>
      </c>
      <c r="BK39" s="602" t="str" cm="1">
        <f t="array" ref="BK39">IF(OR(BH39="",AB39="",BF39="",Z39="",BG39="",AA39=""),"",_xlfn.IFS(
ROUND(IFERROR(VALUE(TRIM(SUBSTITUTE(BH39,CHAR(160),""))),0),2)&gt;
ROUND(IFERROR(VALUE(TRIM(SUBSTITUTE(AB39,CHAR(160),""))),0),2),
"KO : Le montant retenu TTC est supérieur au montant présenté TTC. Merci de revoir la ligne de dépense ou plafonner son montant.",
ROUND(IFERROR(VALUE(TRIM(SUBSTITUTE(BF39,CHAR(160),""))),0),2)&gt;
ROUND(IFERROR(VALUE(TRIM(SUBSTITUTE(Z39,CHAR(160),""))),0),2),
"Attention : Le montant retenu HT est supérieur au montant HT présenté. Merci de revoir la ligne de dépense, plafonner son montant, ou justifier la reventillation HT / TVA.",
ROUND(IFERROR(VALUE(TRIM(SUBSTITUTE(BG39,CHAR(160),""))),0),2)&gt;
ROUND(IFERROR(VALUE(TRIM(SUBSTITUTE(AA39,CHAR(160),""))),0),2),
"Attention : Le montant TVA retenu est supérieur au montant TVA présenté. Merci de revoir la ligne de dépense, plafonner son montant, ou justifier la reventillation HT / TVA.",
ROUND(IFERROR(VALUE(TRIM(SUBSTITUTE(AB39,CHAR(160),""))),0),2)=0,
"",
ROUND(IFERROR(VALUE(TRIM(SUBSTITUTE(BH39,CHAR(160),""))),0),2)=
ROUND(IFERROR(VALUE(TRIM(SUBSTITUTE(AB39,CHAR(160),""))),0),2),
"OK",
ROUND(IFERROR(VALUE(TRIM(SUBSTITUTE(BH39,CHAR(160),""))),0),2)=0,
"Attention : Montant présenté entièrement rejeté.",
ROUND(IFERROR(VALUE(TRIM(SUBSTITUTE(BH39,CHAR(160),""))),0),2)&lt;
ROUND(IFERROR(VALUE(TRIM(SUBSTITUTE(AB39,CHAR(160),""))),0),2),
"Attention : Montant présenté partiellement rejeté.",
TRUE,""
))</f>
        <v/>
      </c>
      <c r="BL39" s="600" t="str">
        <f t="shared" si="0"/>
        <v/>
      </c>
      <c r="BM39" s="600" t="str">
        <f t="shared" si="1"/>
        <v/>
      </c>
      <c r="BN39" s="834" t="str">
        <f t="shared" si="2"/>
        <v/>
      </c>
    </row>
    <row r="40" spans="1:66" ht="16">
      <c r="A40" s="813">
        <v>32</v>
      </c>
      <c r="B40" s="83"/>
      <c r="C40" s="108"/>
      <c r="D40" s="83"/>
      <c r="E40" s="109"/>
      <c r="F40" s="110"/>
      <c r="G40" s="111"/>
      <c r="H40" s="132"/>
      <c r="I40" s="642"/>
      <c r="J40" s="643"/>
      <c r="K40" s="702"/>
      <c r="L40" s="640"/>
      <c r="M40" s="703"/>
      <c r="N40" s="660" t="str">
        <f t="shared" si="43"/>
        <v/>
      </c>
      <c r="O40" s="663"/>
      <c r="P40" s="554"/>
      <c r="Q40" s="641"/>
      <c r="R40" s="641"/>
      <c r="S40" s="660" t="str">
        <f t="shared" si="15"/>
        <v/>
      </c>
      <c r="T40" s="680"/>
      <c r="U40" s="554"/>
      <c r="V40" s="641"/>
      <c r="W40" s="641"/>
      <c r="X40" s="681" t="str">
        <f t="shared" si="46"/>
        <v/>
      </c>
      <c r="Y40" s="639"/>
      <c r="Z40" s="112" t="str" cm="1">
        <f t="array" ref="Z40">IF((_xlfn.IFS(TRIM(SUBSTITUTE(Y40,CHAR(160),""))="Devis 1",IFERROR(VALUE(TRIM(SUBSTITUTE(L40,CHAR(160),""))),0),TRIM(SUBSTITUTE(Y40,CHAR(160),""))="Devis 2",IFERROR(VALUE(TRIM(SUBSTITUTE(Q40,CHAR(160),""))),0),TRIM(SUBSTITUTE(Y40,CHAR(160),""))="Devis 3",IFERROR(VALUE(TRIM(SUBSTITUTE(V40,CHAR(160),""))),0),TRUE,0)*IFERROR(VALUE(TRIM(SUBSTITUTE(C40,CHAR(160),""))),0))=0,"",_xlfn.IFS(TRIM(SUBSTITUTE(Y40,CHAR(160),""))="Devis 1",IFERROR(VALUE(TRIM(SUBSTITUTE(L40,CHAR(160),""))),0),TRIM(SUBSTITUTE(Y40,CHAR(160),""))="Devis 2",IFERROR(VALUE(TRIM(SUBSTITUTE(Q40,CHAR(160),""))),0),TRIM(SUBSTITUTE(Y40,CHAR(160),""))="Devis 3",IFERROR(VALUE(TRIM(SUBSTITUTE(V40,CHAR(160),""))),0),TRUE,0)*IFERROR(VALUE(TRIM(SUBSTITUTE(C40,CHAR(160),""))),0))</f>
        <v/>
      </c>
      <c r="AA40" s="89" t="str" cm="1">
        <f t="array" ref="AA40">IF(ROUND((_xlfn.IFS(TRIM(SUBSTITUTE(Y40,CHAR(160),""))="Devis 1",IFERROR(VALUE(TRIM(SUBSTITUTE(M40,CHAR(160),""))),0),TRIM(SUBSTITUTE(Y40,CHAR(160),""))="Devis 2",IFERROR(VALUE(TRIM(SUBSTITUTE(R40,CHAR(160),""))),0),TRIM(SUBSTITUTE(Y40,CHAR(160),""))="Devis 3",IFERROR(VALUE(TRIM(SUBSTITUTE(W40,CHAR(160),""))),0),TRUE,0)*IFERROR(VALUE(TRIM(SUBSTITUTE(C40,CHAR(160),""))),0)),2)=0,IF(Z40&lt;&gt;"",0,""),ROUND((_xlfn.IFS(TRIM(SUBSTITUTE(Y40,CHAR(160),""))="Devis 1",IFERROR(VALUE(TRIM(SUBSTITUTE(M40,CHAR(160),""))),0),TRIM(SUBSTITUTE(Y40,CHAR(160),""))="Devis 2",IFERROR(VALUE(TRIM(SUBSTITUTE(R40,CHAR(160),""))),0),TRIM(SUBSTITUTE(Y40,CHAR(160),""))="Devis 3",IFERROR(VALUE(TRIM(SUBSTITUTE(W40,CHAR(160),""))),0),TRUE,0)*IFERROR(VALUE(TRIM(SUBSTITUTE(C40,CHAR(160),""))),0)),2))</f>
        <v/>
      </c>
      <c r="AB40" s="113" t="str">
        <f t="shared" si="17"/>
        <v/>
      </c>
      <c r="AC40" s="814"/>
      <c r="AD40" s="833" t="str">
        <f t="shared" si="3"/>
        <v/>
      </c>
      <c r="AE40" s="595" t="str">
        <f t="shared" si="18"/>
        <v/>
      </c>
      <c r="AF40" s="555" t="str">
        <f t="shared" si="19"/>
        <v/>
      </c>
      <c r="AG40" s="555" t="str">
        <f t="shared" si="20"/>
        <v/>
      </c>
      <c r="AH40" s="555" t="str">
        <f t="shared" si="21"/>
        <v/>
      </c>
      <c r="AI40" s="555" t="str">
        <f t="shared" si="22"/>
        <v/>
      </c>
      <c r="AJ40" s="555" t="str">
        <f t="shared" si="23"/>
        <v/>
      </c>
      <c r="AK40" s="569" t="str">
        <f t="shared" si="24"/>
        <v/>
      </c>
      <c r="AL40" s="564" t="str">
        <f t="shared" si="44"/>
        <v/>
      </c>
      <c r="AM40" s="555" t="str">
        <f t="shared" si="44"/>
        <v/>
      </c>
      <c r="AN40" s="594" t="str">
        <f t="shared" si="26"/>
        <v/>
      </c>
      <c r="AO40" s="594" t="str">
        <f t="shared" si="27"/>
        <v/>
      </c>
      <c r="AP40" s="660" t="str">
        <f t="shared" si="28"/>
        <v/>
      </c>
      <c r="AQ40" s="671" t="str">
        <f t="shared" si="29"/>
        <v/>
      </c>
      <c r="AR40" s="593" t="str">
        <f t="shared" si="30"/>
        <v/>
      </c>
      <c r="AS40" s="594" t="str">
        <f t="shared" si="31"/>
        <v/>
      </c>
      <c r="AT40" s="594" t="str">
        <f t="shared" si="32"/>
        <v/>
      </c>
      <c r="AU40" s="660" t="str">
        <f t="shared" si="33"/>
        <v/>
      </c>
      <c r="AV40" s="693" t="str">
        <f t="shared" si="45"/>
        <v/>
      </c>
      <c r="AW40" s="593" t="str">
        <f t="shared" si="45"/>
        <v/>
      </c>
      <c r="AX40" s="594" t="str">
        <f t="shared" si="35"/>
        <v/>
      </c>
      <c r="AY40" s="594" t="str">
        <f t="shared" si="36"/>
        <v/>
      </c>
      <c r="AZ40" s="694" t="str">
        <f t="shared" si="41"/>
        <v/>
      </c>
      <c r="BA40" s="687" t="str">
        <f t="shared" si="13"/>
        <v/>
      </c>
      <c r="BB40" s="599"/>
      <c r="BC40" s="621" t="str">
        <f t="shared" si="37"/>
        <v/>
      </c>
      <c r="BD40" s="621" t="str">
        <f t="shared" si="38"/>
        <v/>
      </c>
      <c r="BE40" s="621" t="str">
        <f t="shared" si="39"/>
        <v/>
      </c>
      <c r="BF40" s="622" t="str" cm="1">
        <f t="array" ref="BF40">IF($AE40="","",
_xlfn.IFS(
$BA40="Devis 1",
IF(ISBLANK(AN40),"",IFERROR(VALUE(TRIM(SUBSTITUTE(AN40,CHAR(160),""))),0)*IFERROR(VALUE(TRIM(SUBSTITUTE($AE40,CHAR(160),""))),0)),
$BA40="Devis 2",
IF(ISBLANK(AS40),"",IFERROR(VALUE(TRIM(SUBSTITUTE(AS40,CHAR(160),""))),0)*IFERROR(VALUE(TRIM(SUBSTITUTE($AE40,CHAR(160),""))),0)),
$BA40="Devis 3",
IF(ISBLANK(AX40),"",IFERROR(VALUE(TRIM(SUBSTITUTE(AX40,CHAR(160),""))),0)*IFERROR(VALUE(TRIM(SUBSTITUTE($AE40,CHAR(160),""))),0)),
TRUE,0
)
)</f>
        <v/>
      </c>
      <c r="BG40" s="622" t="str" cm="1">
        <f t="array" ref="BG40">IF($AE40="","",
_xlfn.IFS(
$BA40="Devis 1",
IF(ISBLANK(AO40),"",IFERROR(VALUE(TRIM(SUBSTITUTE(AO40,CHAR(160),""))),0)*IFERROR(VALUE(TRIM(SUBSTITUTE($AE40,CHAR(160),""))),0)),
$BA40="Devis 2",
IF(ISBLANK(AT40),"",IFERROR(VALUE(TRIM(SUBSTITUTE(AT40,CHAR(160),""))),0)*IFERROR(VALUE(TRIM(SUBSTITUTE($AE40,CHAR(160),""))),0)),
$BA40="Devis 3",
IF(ISBLANK(AY40),"",IFERROR(VALUE(TRIM(SUBSTITUTE(AY40,CHAR(160),""))),0)*IFERROR(VALUE(TRIM(SUBSTITUTE($AE40,CHAR(160),""))),0)),
TRUE,0
)
)</f>
        <v/>
      </c>
      <c r="BH40" s="621" t="str">
        <f t="shared" si="40"/>
        <v/>
      </c>
      <c r="BI40" s="601"/>
      <c r="BJ40" s="602" t="str" cm="1">
        <f t="array" ref="BJ40">IF(OR(BH40="",BE40="",BF40="",BC40="",BG40="",BD40=""),"",_xlfn.IFS(
ROUND(IFERROR(VALUE(TRIM(SUBSTITUTE(BH40,CHAR(160),""))),0),2)&gt;
ROUND(IFERROR(VALUE(TRIM(SUBSTITUTE(BE40,CHAR(160),""))),0),2),
"KO : Le montant retenu TTC est supérieur au montant raisonnable TTC. Merci de revoir la ligne de dépense ou plafonner son montant.",
ROUND(IFERROR(VALUE(TRIM(SUBSTITUTE(BF40,CHAR(160),""))),0),2)&gt;
ROUND(IFERROR(VALUE(TRIM(SUBSTITUTE(BC40,CHAR(160),""))),0),2),
"Attention : Le montant retenu HT est supérieur au montant HT raisonnable. Merci de revoir la ligne de dépense, plafonner son montant, ou justifier la reventillation HT / TVA.",
ROUND(IFERROR(VALUE(TRIM(SUBSTITUTE(BG40,CHAR(160),""))),0),2)&gt;
ROUND(IFERROR(VALUE(TRIM(SUBSTITUTE(BD40,CHAR(160),""))),0),2),
"Attention : Le montant TVA retenu est supérieur au montant TVA raisonnable. Merci de revoir la ligne de dépense, plafonner son montant, ou justifier la reventillation HT / TVA.",
ROUND(IFERROR(VALUE(TRIM(SUBSTITUTE(BH40,CHAR(160),""))),0),2)&gt;
ROUND(IFERROR(VALUE(TRIM(SUBSTITUTE(MIN(P41,S41,V41),CHAR(160),""))),0),2),
"Attention : Le devis retenu n'est pas le moins cher. Une justification de la part du porteur est nécessaire.",
ROUND(IFERROR(VALUE(TRIM(SUBSTITUTE(BH40,CHAR(160),""))),0),2)=0,
"Attention : montant présenté entièrement écarté",
ROUND(IFERROR(VALUE(TRIM(SUBSTITUTE(BE40,CHAR(160),""))),0),2)=
ROUND(IFERROR(VALUE(TRIM(SUBSTITUTE(BH40,CHAR(160),""))),0),2),
"OK",
ROUND(IFERROR(VALUE(TRIM(SUBSTITUTE(BE40,CHAR(160),""))),0),2)&gt;
ROUND(IFERROR(VALUE(TRIM(SUBSTITUTE(BH40,CHAR(160),""))),0),2),
" OK : Montant instruit inférieur au montant raisonnable.",
TRUE,""
))</f>
        <v/>
      </c>
      <c r="BK40" s="602" t="str" cm="1">
        <f t="array" ref="BK40">IF(OR(BH40="",AB40="",BF40="",Z40="",BG40="",AA40=""),"",_xlfn.IFS(
ROUND(IFERROR(VALUE(TRIM(SUBSTITUTE(BH40,CHAR(160),""))),0),2)&gt;
ROUND(IFERROR(VALUE(TRIM(SUBSTITUTE(AB40,CHAR(160),""))),0),2),
"KO : Le montant retenu TTC est supérieur au montant présenté TTC. Merci de revoir la ligne de dépense ou plafonner son montant.",
ROUND(IFERROR(VALUE(TRIM(SUBSTITUTE(BF40,CHAR(160),""))),0),2)&gt;
ROUND(IFERROR(VALUE(TRIM(SUBSTITUTE(Z40,CHAR(160),""))),0),2),
"Attention : Le montant retenu HT est supérieur au montant HT présenté. Merci de revoir la ligne de dépense, plafonner son montant, ou justifier la reventillation HT / TVA.",
ROUND(IFERROR(VALUE(TRIM(SUBSTITUTE(BG40,CHAR(160),""))),0),2)&gt;
ROUND(IFERROR(VALUE(TRIM(SUBSTITUTE(AA40,CHAR(160),""))),0),2),
"Attention : Le montant TVA retenu est supérieur au montant TVA présenté. Merci de revoir la ligne de dépense, plafonner son montant, ou justifier la reventillation HT / TVA.",
ROUND(IFERROR(VALUE(TRIM(SUBSTITUTE(AB40,CHAR(160),""))),0),2)=0,
"",
ROUND(IFERROR(VALUE(TRIM(SUBSTITUTE(BH40,CHAR(160),""))),0),2)=
ROUND(IFERROR(VALUE(TRIM(SUBSTITUTE(AB40,CHAR(160),""))),0),2),
"OK",
ROUND(IFERROR(VALUE(TRIM(SUBSTITUTE(BH40,CHAR(160),""))),0),2)=0,
"Attention : Montant présenté entièrement rejeté.",
ROUND(IFERROR(VALUE(TRIM(SUBSTITUTE(BH40,CHAR(160),""))),0),2)&lt;
ROUND(IFERROR(VALUE(TRIM(SUBSTITUTE(AB40,CHAR(160),""))),0),2),
"Attention : Montant présenté partiellement rejeté.",
TRUE,""
))</f>
        <v/>
      </c>
      <c r="BL40" s="600" t="str">
        <f t="shared" ref="BL40:BL71" si="47">IF(OR(Z40="",BF40=""),"",(IFERROR(VALUE(TRIM(SUBSTITUTE(Z40,CHAR(160),""))),0))-(IFERROR(VALUE(TRIM(SUBSTITUTE(BF40,CHAR(160),""))),0)))</f>
        <v/>
      </c>
      <c r="BM40" s="600" t="str">
        <f t="shared" ref="BM40:BM71" si="48">IF(OR(AA40="",BG40=""),"",(IFERROR(VALUE(TRIM(SUBSTITUTE(AA40,CHAR(160),""))),0))-(IFERROR(VALUE(TRIM(SUBSTITUTE(BG40,CHAR(160),""))),0)))</f>
        <v/>
      </c>
      <c r="BN40" s="834" t="str">
        <f t="shared" ref="BN40:BN71" si="49">IF(OR(AB40="",BH40=""),"",(IFERROR(VALUE(TRIM(SUBSTITUTE(AB40,CHAR(160),""))),0))-(IFERROR(VALUE(TRIM(SUBSTITUTE(BH40,CHAR(160),""))),0)))</f>
        <v/>
      </c>
    </row>
    <row r="41" spans="1:66" ht="16">
      <c r="A41" s="813">
        <v>33</v>
      </c>
      <c r="B41" s="83"/>
      <c r="C41" s="108"/>
      <c r="D41" s="83"/>
      <c r="E41" s="109"/>
      <c r="F41" s="110"/>
      <c r="G41" s="111"/>
      <c r="H41" s="132"/>
      <c r="I41" s="642"/>
      <c r="J41" s="643"/>
      <c r="K41" s="702"/>
      <c r="L41" s="640"/>
      <c r="M41" s="703"/>
      <c r="N41" s="660" t="str">
        <f t="shared" si="43"/>
        <v/>
      </c>
      <c r="O41" s="663"/>
      <c r="P41" s="554"/>
      <c r="Q41" s="641"/>
      <c r="R41" s="641"/>
      <c r="S41" s="660" t="str">
        <f t="shared" si="15"/>
        <v/>
      </c>
      <c r="T41" s="680"/>
      <c r="U41" s="554"/>
      <c r="V41" s="641"/>
      <c r="W41" s="641"/>
      <c r="X41" s="681" t="str">
        <f t="shared" si="46"/>
        <v/>
      </c>
      <c r="Y41" s="639"/>
      <c r="Z41" s="112" t="str" cm="1">
        <f t="array" ref="Z41">IF((_xlfn.IFS(TRIM(SUBSTITUTE(Y41,CHAR(160),""))="Devis 1",IFERROR(VALUE(TRIM(SUBSTITUTE(L41,CHAR(160),""))),0),TRIM(SUBSTITUTE(Y41,CHAR(160),""))="Devis 2",IFERROR(VALUE(TRIM(SUBSTITUTE(Q41,CHAR(160),""))),0),TRIM(SUBSTITUTE(Y41,CHAR(160),""))="Devis 3",IFERROR(VALUE(TRIM(SUBSTITUTE(V41,CHAR(160),""))),0),TRUE,0)*IFERROR(VALUE(TRIM(SUBSTITUTE(C41,CHAR(160),""))),0))=0,"",_xlfn.IFS(TRIM(SUBSTITUTE(Y41,CHAR(160),""))="Devis 1",IFERROR(VALUE(TRIM(SUBSTITUTE(L41,CHAR(160),""))),0),TRIM(SUBSTITUTE(Y41,CHAR(160),""))="Devis 2",IFERROR(VALUE(TRIM(SUBSTITUTE(Q41,CHAR(160),""))),0),TRIM(SUBSTITUTE(Y41,CHAR(160),""))="Devis 3",IFERROR(VALUE(TRIM(SUBSTITUTE(V41,CHAR(160),""))),0),TRUE,0)*IFERROR(VALUE(TRIM(SUBSTITUTE(C41,CHAR(160),""))),0))</f>
        <v/>
      </c>
      <c r="AA41" s="89" t="str" cm="1">
        <f t="array" ref="AA41">IF(ROUND((_xlfn.IFS(TRIM(SUBSTITUTE(Y41,CHAR(160),""))="Devis 1",IFERROR(VALUE(TRIM(SUBSTITUTE(M41,CHAR(160),""))),0),TRIM(SUBSTITUTE(Y41,CHAR(160),""))="Devis 2",IFERROR(VALUE(TRIM(SUBSTITUTE(R41,CHAR(160),""))),0),TRIM(SUBSTITUTE(Y41,CHAR(160),""))="Devis 3",IFERROR(VALUE(TRIM(SUBSTITUTE(W41,CHAR(160),""))),0),TRUE,0)*IFERROR(VALUE(TRIM(SUBSTITUTE(C41,CHAR(160),""))),0)),2)=0,IF(Z41&lt;&gt;"",0,""),ROUND((_xlfn.IFS(TRIM(SUBSTITUTE(Y41,CHAR(160),""))="Devis 1",IFERROR(VALUE(TRIM(SUBSTITUTE(M41,CHAR(160),""))),0),TRIM(SUBSTITUTE(Y41,CHAR(160),""))="Devis 2",IFERROR(VALUE(TRIM(SUBSTITUTE(R41,CHAR(160),""))),0),TRIM(SUBSTITUTE(Y41,CHAR(160),""))="Devis 3",IFERROR(VALUE(TRIM(SUBSTITUTE(W41,CHAR(160),""))),0),TRUE,0)*IFERROR(VALUE(TRIM(SUBSTITUTE(C41,CHAR(160),""))),0)),2))</f>
        <v/>
      </c>
      <c r="AB41" s="113" t="str">
        <f t="shared" si="17"/>
        <v/>
      </c>
      <c r="AC41" s="814"/>
      <c r="AD41" s="833" t="str">
        <f t="shared" ref="AD41:AD72" si="50">IF(B41="","",B41)</f>
        <v/>
      </c>
      <c r="AE41" s="595" t="str">
        <f t="shared" si="18"/>
        <v/>
      </c>
      <c r="AF41" s="555" t="str">
        <f t="shared" si="19"/>
        <v/>
      </c>
      <c r="AG41" s="555" t="str">
        <f t="shared" si="20"/>
        <v/>
      </c>
      <c r="AH41" s="555" t="str">
        <f t="shared" si="21"/>
        <v/>
      </c>
      <c r="AI41" s="555" t="str">
        <f t="shared" si="22"/>
        <v/>
      </c>
      <c r="AJ41" s="555" t="str">
        <f t="shared" si="23"/>
        <v/>
      </c>
      <c r="AK41" s="569" t="str">
        <f t="shared" si="24"/>
        <v/>
      </c>
      <c r="AL41" s="564" t="str">
        <f t="shared" si="44"/>
        <v/>
      </c>
      <c r="AM41" s="555" t="str">
        <f t="shared" si="44"/>
        <v/>
      </c>
      <c r="AN41" s="594" t="str">
        <f t="shared" si="26"/>
        <v/>
      </c>
      <c r="AO41" s="594" t="str">
        <f t="shared" si="27"/>
        <v/>
      </c>
      <c r="AP41" s="660" t="str">
        <f t="shared" si="28"/>
        <v/>
      </c>
      <c r="AQ41" s="671" t="str">
        <f t="shared" si="29"/>
        <v/>
      </c>
      <c r="AR41" s="593" t="str">
        <f t="shared" si="30"/>
        <v/>
      </c>
      <c r="AS41" s="594" t="str">
        <f t="shared" si="31"/>
        <v/>
      </c>
      <c r="AT41" s="594" t="str">
        <f t="shared" si="32"/>
        <v/>
      </c>
      <c r="AU41" s="660" t="str">
        <f t="shared" si="33"/>
        <v/>
      </c>
      <c r="AV41" s="693" t="str">
        <f t="shared" si="45"/>
        <v/>
      </c>
      <c r="AW41" s="593" t="str">
        <f t="shared" si="45"/>
        <v/>
      </c>
      <c r="AX41" s="594" t="str">
        <f t="shared" si="35"/>
        <v/>
      </c>
      <c r="AY41" s="594" t="str">
        <f t="shared" si="36"/>
        <v/>
      </c>
      <c r="AZ41" s="694" t="str">
        <f t="shared" si="41"/>
        <v/>
      </c>
      <c r="BA41" s="687" t="str">
        <f t="shared" ref="BA41:BA72" si="51">IF(Y41="","",Y41)</f>
        <v/>
      </c>
      <c r="BB41" s="599"/>
      <c r="BC41" s="621" t="str">
        <f t="shared" si="37"/>
        <v/>
      </c>
      <c r="BD41" s="621" t="str">
        <f t="shared" si="38"/>
        <v/>
      </c>
      <c r="BE41" s="621" t="str">
        <f t="shared" si="39"/>
        <v/>
      </c>
      <c r="BF41" s="622" t="str" cm="1">
        <f t="array" ref="BF41">IF($AE41="","",
_xlfn.IFS(
$BA41="Devis 1",
IF(ISBLANK(AN41),"",IFERROR(VALUE(TRIM(SUBSTITUTE(AN41,CHAR(160),""))),0)*IFERROR(VALUE(TRIM(SUBSTITUTE($AE41,CHAR(160),""))),0)),
$BA41="Devis 2",
IF(ISBLANK(AS41),"",IFERROR(VALUE(TRIM(SUBSTITUTE(AS41,CHAR(160),""))),0)*IFERROR(VALUE(TRIM(SUBSTITUTE($AE41,CHAR(160),""))),0)),
$BA41="Devis 3",
IF(ISBLANK(AX41),"",IFERROR(VALUE(TRIM(SUBSTITUTE(AX41,CHAR(160),""))),0)*IFERROR(VALUE(TRIM(SUBSTITUTE($AE41,CHAR(160),""))),0)),
TRUE,0
)
)</f>
        <v/>
      </c>
      <c r="BG41" s="622" t="str" cm="1">
        <f t="array" ref="BG41">IF($AE41="","",
_xlfn.IFS(
$BA41="Devis 1",
IF(ISBLANK(AO41),"",IFERROR(VALUE(TRIM(SUBSTITUTE(AO41,CHAR(160),""))),0)*IFERROR(VALUE(TRIM(SUBSTITUTE($AE41,CHAR(160),""))),0)),
$BA41="Devis 2",
IF(ISBLANK(AT41),"",IFERROR(VALUE(TRIM(SUBSTITUTE(AT41,CHAR(160),""))),0)*IFERROR(VALUE(TRIM(SUBSTITUTE($AE41,CHAR(160),""))),0)),
$BA41="Devis 3",
IF(ISBLANK(AY41),"",IFERROR(VALUE(TRIM(SUBSTITUTE(AY41,CHAR(160),""))),0)*IFERROR(VALUE(TRIM(SUBSTITUTE($AE41,CHAR(160),""))),0)),
TRUE,0
)
)</f>
        <v/>
      </c>
      <c r="BH41" s="621" t="str">
        <f t="shared" si="40"/>
        <v/>
      </c>
      <c r="BI41" s="601"/>
      <c r="BJ41" s="602" t="str" cm="1">
        <f t="array" ref="BJ41">IF(OR(BH41="",BE41="",BF41="",BC41="",BG41="",BD41=""),"",_xlfn.IFS(
ROUND(IFERROR(VALUE(TRIM(SUBSTITUTE(BH41,CHAR(160),""))),0),2)&gt;
ROUND(IFERROR(VALUE(TRIM(SUBSTITUTE(BE41,CHAR(160),""))),0),2),
"KO : Le montant retenu TTC est supérieur au montant raisonnable TTC. Merci de revoir la ligne de dépense ou plafonner son montant.",
ROUND(IFERROR(VALUE(TRIM(SUBSTITUTE(BF41,CHAR(160),""))),0),2)&gt;
ROUND(IFERROR(VALUE(TRIM(SUBSTITUTE(BC41,CHAR(160),""))),0),2),
"Attention : Le montant retenu HT est supérieur au montant HT raisonnable. Merci de revoir la ligne de dépense, plafonner son montant, ou justifier la reventillation HT / TVA.",
ROUND(IFERROR(VALUE(TRIM(SUBSTITUTE(BG41,CHAR(160),""))),0),2)&gt;
ROUND(IFERROR(VALUE(TRIM(SUBSTITUTE(BD41,CHAR(160),""))),0),2),
"Attention : Le montant TVA retenu est supérieur au montant TVA raisonnable. Merci de revoir la ligne de dépense, plafonner son montant, ou justifier la reventillation HT / TVA.",
ROUND(IFERROR(VALUE(TRIM(SUBSTITUTE(BH41,CHAR(160),""))),0),2)&gt;
ROUND(IFERROR(VALUE(TRIM(SUBSTITUTE(MIN(P42,S42,V42),CHAR(160),""))),0),2),
"Attention : Le devis retenu n'est pas le moins cher. Une justification de la part du porteur est nécessaire.",
ROUND(IFERROR(VALUE(TRIM(SUBSTITUTE(BH41,CHAR(160),""))),0),2)=0,
"Attention : montant présenté entièrement écarté",
ROUND(IFERROR(VALUE(TRIM(SUBSTITUTE(BE41,CHAR(160),""))),0),2)=
ROUND(IFERROR(VALUE(TRIM(SUBSTITUTE(BH41,CHAR(160),""))),0),2),
"OK",
ROUND(IFERROR(VALUE(TRIM(SUBSTITUTE(BE41,CHAR(160),""))),0),2)&gt;
ROUND(IFERROR(VALUE(TRIM(SUBSTITUTE(BH41,CHAR(160),""))),0),2),
" OK : Montant instruit inférieur au montant raisonnable.",
TRUE,""
))</f>
        <v/>
      </c>
      <c r="BK41" s="602" t="str" cm="1">
        <f t="array" ref="BK41">IF(OR(BH41="",AB41="",BF41="",Z41="",BG41="",AA41=""),"",_xlfn.IFS(
ROUND(IFERROR(VALUE(TRIM(SUBSTITUTE(BH41,CHAR(160),""))),0),2)&gt;
ROUND(IFERROR(VALUE(TRIM(SUBSTITUTE(AB41,CHAR(160),""))),0),2),
"KO : Le montant retenu TTC est supérieur au montant présenté TTC. Merci de revoir la ligne de dépense ou plafonner son montant.",
ROUND(IFERROR(VALUE(TRIM(SUBSTITUTE(BF41,CHAR(160),""))),0),2)&gt;
ROUND(IFERROR(VALUE(TRIM(SUBSTITUTE(Z41,CHAR(160),""))),0),2),
"Attention : Le montant retenu HT est supérieur au montant HT présenté. Merci de revoir la ligne de dépense, plafonner son montant, ou justifier la reventillation HT / TVA.",
ROUND(IFERROR(VALUE(TRIM(SUBSTITUTE(BG41,CHAR(160),""))),0),2)&gt;
ROUND(IFERROR(VALUE(TRIM(SUBSTITUTE(AA41,CHAR(160),""))),0),2),
"Attention : Le montant TVA retenu est supérieur au montant TVA présenté. Merci de revoir la ligne de dépense, plafonner son montant, ou justifier la reventillation HT / TVA.",
ROUND(IFERROR(VALUE(TRIM(SUBSTITUTE(AB41,CHAR(160),""))),0),2)=0,
"",
ROUND(IFERROR(VALUE(TRIM(SUBSTITUTE(BH41,CHAR(160),""))),0),2)=
ROUND(IFERROR(VALUE(TRIM(SUBSTITUTE(AB41,CHAR(160),""))),0),2),
"OK",
ROUND(IFERROR(VALUE(TRIM(SUBSTITUTE(BH41,CHAR(160),""))),0),2)=0,
"Attention : Montant présenté entièrement rejeté.",
ROUND(IFERROR(VALUE(TRIM(SUBSTITUTE(BH41,CHAR(160),""))),0),2)&lt;
ROUND(IFERROR(VALUE(TRIM(SUBSTITUTE(AB41,CHAR(160),""))),0),2),
"Attention : Montant présenté partiellement rejeté.",
TRUE,""
))</f>
        <v/>
      </c>
      <c r="BL41" s="600" t="str">
        <f t="shared" si="47"/>
        <v/>
      </c>
      <c r="BM41" s="600" t="str">
        <f t="shared" si="48"/>
        <v/>
      </c>
      <c r="BN41" s="834" t="str">
        <f t="shared" si="49"/>
        <v/>
      </c>
    </row>
    <row r="42" spans="1:66" ht="16">
      <c r="A42" s="813">
        <v>34</v>
      </c>
      <c r="B42" s="83"/>
      <c r="C42" s="108"/>
      <c r="D42" s="83"/>
      <c r="E42" s="109"/>
      <c r="F42" s="110"/>
      <c r="G42" s="111"/>
      <c r="H42" s="132"/>
      <c r="I42" s="642"/>
      <c r="J42" s="643"/>
      <c r="K42" s="702"/>
      <c r="L42" s="640"/>
      <c r="M42" s="703"/>
      <c r="N42" s="660" t="str">
        <f t="shared" si="43"/>
        <v/>
      </c>
      <c r="O42" s="663"/>
      <c r="P42" s="554"/>
      <c r="Q42" s="641"/>
      <c r="R42" s="641"/>
      <c r="S42" s="660" t="str">
        <f t="shared" si="15"/>
        <v/>
      </c>
      <c r="T42" s="680"/>
      <c r="U42" s="554"/>
      <c r="V42" s="641"/>
      <c r="W42" s="641"/>
      <c r="X42" s="681" t="str">
        <f t="shared" si="46"/>
        <v/>
      </c>
      <c r="Y42" s="639"/>
      <c r="Z42" s="112" t="str" cm="1">
        <f t="array" ref="Z42">IF((_xlfn.IFS(TRIM(SUBSTITUTE(Y42,CHAR(160),""))="Devis 1",IFERROR(VALUE(TRIM(SUBSTITUTE(L42,CHAR(160),""))),0),TRIM(SUBSTITUTE(Y42,CHAR(160),""))="Devis 2",IFERROR(VALUE(TRIM(SUBSTITUTE(Q42,CHAR(160),""))),0),TRIM(SUBSTITUTE(Y42,CHAR(160),""))="Devis 3",IFERROR(VALUE(TRIM(SUBSTITUTE(V42,CHAR(160),""))),0),TRUE,0)*IFERROR(VALUE(TRIM(SUBSTITUTE(C42,CHAR(160),""))),0))=0,"",_xlfn.IFS(TRIM(SUBSTITUTE(Y42,CHAR(160),""))="Devis 1",IFERROR(VALUE(TRIM(SUBSTITUTE(L42,CHAR(160),""))),0),TRIM(SUBSTITUTE(Y42,CHAR(160),""))="Devis 2",IFERROR(VALUE(TRIM(SUBSTITUTE(Q42,CHAR(160),""))),0),TRIM(SUBSTITUTE(Y42,CHAR(160),""))="Devis 3",IFERROR(VALUE(TRIM(SUBSTITUTE(V42,CHAR(160),""))),0),TRUE,0)*IFERROR(VALUE(TRIM(SUBSTITUTE(C42,CHAR(160),""))),0))</f>
        <v/>
      </c>
      <c r="AA42" s="89" t="str" cm="1">
        <f t="array" ref="AA42">IF(ROUND((_xlfn.IFS(TRIM(SUBSTITUTE(Y42,CHAR(160),""))="Devis 1",IFERROR(VALUE(TRIM(SUBSTITUTE(M42,CHAR(160),""))),0),TRIM(SUBSTITUTE(Y42,CHAR(160),""))="Devis 2",IFERROR(VALUE(TRIM(SUBSTITUTE(R42,CHAR(160),""))),0),TRIM(SUBSTITUTE(Y42,CHAR(160),""))="Devis 3",IFERROR(VALUE(TRIM(SUBSTITUTE(W42,CHAR(160),""))),0),TRUE,0)*IFERROR(VALUE(TRIM(SUBSTITUTE(C42,CHAR(160),""))),0)),2)=0,IF(Z42&lt;&gt;"",0,""),ROUND((_xlfn.IFS(TRIM(SUBSTITUTE(Y42,CHAR(160),""))="Devis 1",IFERROR(VALUE(TRIM(SUBSTITUTE(M42,CHAR(160),""))),0),TRIM(SUBSTITUTE(Y42,CHAR(160),""))="Devis 2",IFERROR(VALUE(TRIM(SUBSTITUTE(R42,CHAR(160),""))),0),TRIM(SUBSTITUTE(Y42,CHAR(160),""))="Devis 3",IFERROR(VALUE(TRIM(SUBSTITUTE(W42,CHAR(160),""))),0),TRUE,0)*IFERROR(VALUE(TRIM(SUBSTITUTE(C42,CHAR(160),""))),0)),2))</f>
        <v/>
      </c>
      <c r="AB42" s="113" t="str">
        <f t="shared" si="17"/>
        <v/>
      </c>
      <c r="AC42" s="814"/>
      <c r="AD42" s="833" t="str">
        <f t="shared" si="50"/>
        <v/>
      </c>
      <c r="AE42" s="595" t="str">
        <f t="shared" ref="AE42:AE73" si="52">IF(C42="","",C42)</f>
        <v/>
      </c>
      <c r="AF42" s="555" t="str">
        <f t="shared" ref="AF42:AF73" si="53">IF(D42="","",D42)</f>
        <v/>
      </c>
      <c r="AG42" s="555" t="str">
        <f t="shared" ref="AG42:AG73" si="54">IF(E42="","",E42)</f>
        <v/>
      </c>
      <c r="AH42" s="555" t="str">
        <f t="shared" ref="AH42:AH73" si="55">IF(F42="","",F42)</f>
        <v/>
      </c>
      <c r="AI42" s="555" t="str">
        <f t="shared" ref="AI42:AI73" si="56">IF(G42="","",G42)</f>
        <v/>
      </c>
      <c r="AJ42" s="555" t="str">
        <f t="shared" ref="AJ42:AJ73" si="57">IF(H42="","",H42)</f>
        <v/>
      </c>
      <c r="AK42" s="569" t="str">
        <f t="shared" ref="AK42:AK73" si="58">IF(I42="","",I42)</f>
        <v/>
      </c>
      <c r="AL42" s="564" t="str">
        <f t="shared" si="44"/>
        <v/>
      </c>
      <c r="AM42" s="555" t="str">
        <f t="shared" si="44"/>
        <v/>
      </c>
      <c r="AN42" s="594" t="str">
        <f t="shared" ref="AN42:AN73" si="59">IF(L42="","",L42)</f>
        <v/>
      </c>
      <c r="AO42" s="594" t="str">
        <f t="shared" ref="AO42:AO73" si="60">IF(M42="","",M42)</f>
        <v/>
      </c>
      <c r="AP42" s="660" t="str">
        <f t="shared" si="28"/>
        <v/>
      </c>
      <c r="AQ42" s="671" t="str">
        <f t="shared" si="29"/>
        <v/>
      </c>
      <c r="AR42" s="593" t="str">
        <f t="shared" si="30"/>
        <v/>
      </c>
      <c r="AS42" s="594" t="str">
        <f t="shared" ref="AS42:AS73" si="61">IF(Q42="","",Q42)</f>
        <v/>
      </c>
      <c r="AT42" s="594" t="str">
        <f t="shared" ref="AT42:AT73" si="62">IF(R42="","",R42)</f>
        <v/>
      </c>
      <c r="AU42" s="660" t="str">
        <f t="shared" si="33"/>
        <v/>
      </c>
      <c r="AV42" s="693" t="str">
        <f t="shared" si="45"/>
        <v/>
      </c>
      <c r="AW42" s="593" t="str">
        <f t="shared" si="45"/>
        <v/>
      </c>
      <c r="AX42" s="594" t="str">
        <f t="shared" ref="AX42:AX73" si="63">IF(V42="","",V42)</f>
        <v/>
      </c>
      <c r="AY42" s="594" t="str">
        <f t="shared" ref="AY42:AY73" si="64">IF(W42="","",W42)</f>
        <v/>
      </c>
      <c r="AZ42" s="694" t="str">
        <f t="shared" si="41"/>
        <v/>
      </c>
      <c r="BA42" s="687" t="str">
        <f t="shared" si="51"/>
        <v/>
      </c>
      <c r="BB42" s="599"/>
      <c r="BC42" s="621" t="str">
        <f t="shared" si="37"/>
        <v/>
      </c>
      <c r="BD42" s="621" t="str">
        <f t="shared" si="38"/>
        <v/>
      </c>
      <c r="BE42" s="621" t="str">
        <f t="shared" si="39"/>
        <v/>
      </c>
      <c r="BF42" s="622" t="str" cm="1">
        <f t="array" ref="BF42">IF($AE42="","",
_xlfn.IFS(
$BA42="Devis 1",
IF(ISBLANK(AN42),"",IFERROR(VALUE(TRIM(SUBSTITUTE(AN42,CHAR(160),""))),0)*IFERROR(VALUE(TRIM(SUBSTITUTE($AE42,CHAR(160),""))),0)),
$BA42="Devis 2",
IF(ISBLANK(AS42),"",IFERROR(VALUE(TRIM(SUBSTITUTE(AS42,CHAR(160),""))),0)*IFERROR(VALUE(TRIM(SUBSTITUTE($AE42,CHAR(160),""))),0)),
$BA42="Devis 3",
IF(ISBLANK(AX42),"",IFERROR(VALUE(TRIM(SUBSTITUTE(AX42,CHAR(160),""))),0)*IFERROR(VALUE(TRIM(SUBSTITUTE($AE42,CHAR(160),""))),0)),
TRUE,0
)
)</f>
        <v/>
      </c>
      <c r="BG42" s="622" t="str" cm="1">
        <f t="array" ref="BG42">IF($AE42="","",
_xlfn.IFS(
$BA42="Devis 1",
IF(ISBLANK(AO42),"",IFERROR(VALUE(TRIM(SUBSTITUTE(AO42,CHAR(160),""))),0)*IFERROR(VALUE(TRIM(SUBSTITUTE($AE42,CHAR(160),""))),0)),
$BA42="Devis 2",
IF(ISBLANK(AT42),"",IFERROR(VALUE(TRIM(SUBSTITUTE(AT42,CHAR(160),""))),0)*IFERROR(VALUE(TRIM(SUBSTITUTE($AE42,CHAR(160),""))),0)),
$BA42="Devis 3",
IF(ISBLANK(AY42),"",IFERROR(VALUE(TRIM(SUBSTITUTE(AY42,CHAR(160),""))),0)*IFERROR(VALUE(TRIM(SUBSTITUTE($AE42,CHAR(160),""))),0)),
TRUE,0
)
)</f>
        <v/>
      </c>
      <c r="BH42" s="621" t="str">
        <f t="shared" si="40"/>
        <v/>
      </c>
      <c r="BI42" s="601"/>
      <c r="BJ42" s="602" t="str" cm="1">
        <f t="array" ref="BJ42">IF(OR(BH42="",BE42="",BF42="",BC42="",BG42="",BD42=""),"",_xlfn.IFS(
ROUND(IFERROR(VALUE(TRIM(SUBSTITUTE(BH42,CHAR(160),""))),0),2)&gt;
ROUND(IFERROR(VALUE(TRIM(SUBSTITUTE(BE42,CHAR(160),""))),0),2),
"KO : Le montant retenu TTC est supérieur au montant raisonnable TTC. Merci de revoir la ligne de dépense ou plafonner son montant.",
ROUND(IFERROR(VALUE(TRIM(SUBSTITUTE(BF42,CHAR(160),""))),0),2)&gt;
ROUND(IFERROR(VALUE(TRIM(SUBSTITUTE(BC42,CHAR(160),""))),0),2),
"Attention : Le montant retenu HT est supérieur au montant HT raisonnable. Merci de revoir la ligne de dépense, plafonner son montant, ou justifier la reventillation HT / TVA.",
ROUND(IFERROR(VALUE(TRIM(SUBSTITUTE(BG42,CHAR(160),""))),0),2)&gt;
ROUND(IFERROR(VALUE(TRIM(SUBSTITUTE(BD42,CHAR(160),""))),0),2),
"Attention : Le montant TVA retenu est supérieur au montant TVA raisonnable. Merci de revoir la ligne de dépense, plafonner son montant, ou justifier la reventillation HT / TVA.",
ROUND(IFERROR(VALUE(TRIM(SUBSTITUTE(BH42,CHAR(160),""))),0),2)&gt;
ROUND(IFERROR(VALUE(TRIM(SUBSTITUTE(MIN(P43,S43,V43),CHAR(160),""))),0),2),
"Attention : Le devis retenu n'est pas le moins cher. Une justification de la part du porteur est nécessaire.",
ROUND(IFERROR(VALUE(TRIM(SUBSTITUTE(BH42,CHAR(160),""))),0),2)=0,
"Attention : montant présenté entièrement écarté",
ROUND(IFERROR(VALUE(TRIM(SUBSTITUTE(BE42,CHAR(160),""))),0),2)=
ROUND(IFERROR(VALUE(TRIM(SUBSTITUTE(BH42,CHAR(160),""))),0),2),
"OK",
ROUND(IFERROR(VALUE(TRIM(SUBSTITUTE(BE42,CHAR(160),""))),0),2)&gt;
ROUND(IFERROR(VALUE(TRIM(SUBSTITUTE(BH42,CHAR(160),""))),0),2),
" OK : Montant instruit inférieur au montant raisonnable.",
TRUE,""
))</f>
        <v/>
      </c>
      <c r="BK42" s="602" t="str" cm="1">
        <f t="array" ref="BK42">IF(OR(BH42="",AB42="",BF42="",Z42="",BG42="",AA42=""),"",_xlfn.IFS(
ROUND(IFERROR(VALUE(TRIM(SUBSTITUTE(BH42,CHAR(160),""))),0),2)&gt;
ROUND(IFERROR(VALUE(TRIM(SUBSTITUTE(AB42,CHAR(160),""))),0),2),
"KO : Le montant retenu TTC est supérieur au montant présenté TTC. Merci de revoir la ligne de dépense ou plafonner son montant.",
ROUND(IFERROR(VALUE(TRIM(SUBSTITUTE(BF42,CHAR(160),""))),0),2)&gt;
ROUND(IFERROR(VALUE(TRIM(SUBSTITUTE(Z42,CHAR(160),""))),0),2),
"Attention : Le montant retenu HT est supérieur au montant HT présenté. Merci de revoir la ligne de dépense, plafonner son montant, ou justifier la reventillation HT / TVA.",
ROUND(IFERROR(VALUE(TRIM(SUBSTITUTE(BG42,CHAR(160),""))),0),2)&gt;
ROUND(IFERROR(VALUE(TRIM(SUBSTITUTE(AA42,CHAR(160),""))),0),2),
"Attention : Le montant TVA retenu est supérieur au montant TVA présenté. Merci de revoir la ligne de dépense, plafonner son montant, ou justifier la reventillation HT / TVA.",
ROUND(IFERROR(VALUE(TRIM(SUBSTITUTE(AB42,CHAR(160),""))),0),2)=0,
"",
ROUND(IFERROR(VALUE(TRIM(SUBSTITUTE(BH42,CHAR(160),""))),0),2)=
ROUND(IFERROR(VALUE(TRIM(SUBSTITUTE(AB42,CHAR(160),""))),0),2),
"OK",
ROUND(IFERROR(VALUE(TRIM(SUBSTITUTE(BH42,CHAR(160),""))),0),2)=0,
"Attention : Montant présenté entièrement rejeté.",
ROUND(IFERROR(VALUE(TRIM(SUBSTITUTE(BH42,CHAR(160),""))),0),2)&lt;
ROUND(IFERROR(VALUE(TRIM(SUBSTITUTE(AB42,CHAR(160),""))),0),2),
"Attention : Montant présenté partiellement rejeté.",
TRUE,""
))</f>
        <v/>
      </c>
      <c r="BL42" s="600" t="str">
        <f t="shared" si="47"/>
        <v/>
      </c>
      <c r="BM42" s="600" t="str">
        <f t="shared" si="48"/>
        <v/>
      </c>
      <c r="BN42" s="834" t="str">
        <f t="shared" si="49"/>
        <v/>
      </c>
    </row>
    <row r="43" spans="1:66" ht="16">
      <c r="A43" s="813">
        <v>35</v>
      </c>
      <c r="B43" s="83"/>
      <c r="C43" s="108"/>
      <c r="D43" s="83"/>
      <c r="E43" s="109"/>
      <c r="F43" s="110"/>
      <c r="G43" s="111"/>
      <c r="H43" s="132"/>
      <c r="I43" s="642"/>
      <c r="J43" s="643"/>
      <c r="K43" s="702"/>
      <c r="L43" s="640"/>
      <c r="M43" s="703"/>
      <c r="N43" s="660" t="str">
        <f t="shared" si="43"/>
        <v/>
      </c>
      <c r="O43" s="663"/>
      <c r="P43" s="554"/>
      <c r="Q43" s="641"/>
      <c r="R43" s="641"/>
      <c r="S43" s="660" t="str">
        <f t="shared" si="15"/>
        <v/>
      </c>
      <c r="T43" s="680"/>
      <c r="U43" s="554"/>
      <c r="V43" s="641"/>
      <c r="W43" s="641"/>
      <c r="X43" s="681" t="str">
        <f t="shared" si="46"/>
        <v/>
      </c>
      <c r="Y43" s="639"/>
      <c r="Z43" s="112" t="str" cm="1">
        <f t="array" ref="Z43">IF((_xlfn.IFS(TRIM(SUBSTITUTE(Y43,CHAR(160),""))="Devis 1",IFERROR(VALUE(TRIM(SUBSTITUTE(L43,CHAR(160),""))),0),TRIM(SUBSTITUTE(Y43,CHAR(160),""))="Devis 2",IFERROR(VALUE(TRIM(SUBSTITUTE(Q43,CHAR(160),""))),0),TRIM(SUBSTITUTE(Y43,CHAR(160),""))="Devis 3",IFERROR(VALUE(TRIM(SUBSTITUTE(V43,CHAR(160),""))),0),TRUE,0)*IFERROR(VALUE(TRIM(SUBSTITUTE(C43,CHAR(160),""))),0))=0,"",_xlfn.IFS(TRIM(SUBSTITUTE(Y43,CHAR(160),""))="Devis 1",IFERROR(VALUE(TRIM(SUBSTITUTE(L43,CHAR(160),""))),0),TRIM(SUBSTITUTE(Y43,CHAR(160),""))="Devis 2",IFERROR(VALUE(TRIM(SUBSTITUTE(Q43,CHAR(160),""))),0),TRIM(SUBSTITUTE(Y43,CHAR(160),""))="Devis 3",IFERROR(VALUE(TRIM(SUBSTITUTE(V43,CHAR(160),""))),0),TRUE,0)*IFERROR(VALUE(TRIM(SUBSTITUTE(C43,CHAR(160),""))),0))</f>
        <v/>
      </c>
      <c r="AA43" s="89" t="str" cm="1">
        <f t="array" ref="AA43">IF(ROUND((_xlfn.IFS(TRIM(SUBSTITUTE(Y43,CHAR(160),""))="Devis 1",IFERROR(VALUE(TRIM(SUBSTITUTE(M43,CHAR(160),""))),0),TRIM(SUBSTITUTE(Y43,CHAR(160),""))="Devis 2",IFERROR(VALUE(TRIM(SUBSTITUTE(R43,CHAR(160),""))),0),TRIM(SUBSTITUTE(Y43,CHAR(160),""))="Devis 3",IFERROR(VALUE(TRIM(SUBSTITUTE(W43,CHAR(160),""))),0),TRUE,0)*IFERROR(VALUE(TRIM(SUBSTITUTE(C43,CHAR(160),""))),0)),2)=0,IF(Z43&lt;&gt;"",0,""),ROUND((_xlfn.IFS(TRIM(SUBSTITUTE(Y43,CHAR(160),""))="Devis 1",IFERROR(VALUE(TRIM(SUBSTITUTE(M43,CHAR(160),""))),0),TRIM(SUBSTITUTE(Y43,CHAR(160),""))="Devis 2",IFERROR(VALUE(TRIM(SUBSTITUTE(R43,CHAR(160),""))),0),TRIM(SUBSTITUTE(Y43,CHAR(160),""))="Devis 3",IFERROR(VALUE(TRIM(SUBSTITUTE(W43,CHAR(160),""))),0),TRUE,0)*IFERROR(VALUE(TRIM(SUBSTITUTE(C43,CHAR(160),""))),0)),2))</f>
        <v/>
      </c>
      <c r="AB43" s="113" t="str">
        <f t="shared" si="17"/>
        <v/>
      </c>
      <c r="AC43" s="814"/>
      <c r="AD43" s="833" t="str">
        <f t="shared" si="50"/>
        <v/>
      </c>
      <c r="AE43" s="595" t="str">
        <f t="shared" si="52"/>
        <v/>
      </c>
      <c r="AF43" s="555" t="str">
        <f t="shared" si="53"/>
        <v/>
      </c>
      <c r="AG43" s="555" t="str">
        <f t="shared" si="54"/>
        <v/>
      </c>
      <c r="AH43" s="555" t="str">
        <f t="shared" si="55"/>
        <v/>
      </c>
      <c r="AI43" s="555" t="str">
        <f t="shared" si="56"/>
        <v/>
      </c>
      <c r="AJ43" s="555" t="str">
        <f t="shared" si="57"/>
        <v/>
      </c>
      <c r="AK43" s="569" t="str">
        <f t="shared" si="58"/>
        <v/>
      </c>
      <c r="AL43" s="564" t="str">
        <f t="shared" si="44"/>
        <v/>
      </c>
      <c r="AM43" s="555" t="str">
        <f t="shared" si="44"/>
        <v/>
      </c>
      <c r="AN43" s="594" t="str">
        <f t="shared" si="59"/>
        <v/>
      </c>
      <c r="AO43" s="594" t="str">
        <f t="shared" si="60"/>
        <v/>
      </c>
      <c r="AP43" s="660" t="str">
        <f t="shared" si="28"/>
        <v/>
      </c>
      <c r="AQ43" s="671" t="str">
        <f t="shared" si="29"/>
        <v/>
      </c>
      <c r="AR43" s="593" t="str">
        <f t="shared" si="30"/>
        <v/>
      </c>
      <c r="AS43" s="594" t="str">
        <f t="shared" si="61"/>
        <v/>
      </c>
      <c r="AT43" s="594" t="str">
        <f t="shared" si="62"/>
        <v/>
      </c>
      <c r="AU43" s="660" t="str">
        <f t="shared" si="33"/>
        <v/>
      </c>
      <c r="AV43" s="693" t="str">
        <f t="shared" si="45"/>
        <v/>
      </c>
      <c r="AW43" s="593" t="str">
        <f t="shared" si="45"/>
        <v/>
      </c>
      <c r="AX43" s="594" t="str">
        <f t="shared" si="63"/>
        <v/>
      </c>
      <c r="AY43" s="594" t="str">
        <f t="shared" si="64"/>
        <v/>
      </c>
      <c r="AZ43" s="694" t="str">
        <f t="shared" si="41"/>
        <v/>
      </c>
      <c r="BA43" s="687" t="str">
        <f t="shared" si="51"/>
        <v/>
      </c>
      <c r="BB43" s="599"/>
      <c r="BC43" s="621" t="str">
        <f t="shared" si="37"/>
        <v/>
      </c>
      <c r="BD43" s="621" t="str">
        <f t="shared" si="38"/>
        <v/>
      </c>
      <c r="BE43" s="621" t="str">
        <f t="shared" si="39"/>
        <v/>
      </c>
      <c r="BF43" s="622" t="str" cm="1">
        <f t="array" ref="BF43">IF($AE43="","",
_xlfn.IFS(
$BA43="Devis 1",
IF(ISBLANK(AN43),"",IFERROR(VALUE(TRIM(SUBSTITUTE(AN43,CHAR(160),""))),0)*IFERROR(VALUE(TRIM(SUBSTITUTE($AE43,CHAR(160),""))),0)),
$BA43="Devis 2",
IF(ISBLANK(AS43),"",IFERROR(VALUE(TRIM(SUBSTITUTE(AS43,CHAR(160),""))),0)*IFERROR(VALUE(TRIM(SUBSTITUTE($AE43,CHAR(160),""))),0)),
$BA43="Devis 3",
IF(ISBLANK(AX43),"",IFERROR(VALUE(TRIM(SUBSTITUTE(AX43,CHAR(160),""))),0)*IFERROR(VALUE(TRIM(SUBSTITUTE($AE43,CHAR(160),""))),0)),
TRUE,0
)
)</f>
        <v/>
      </c>
      <c r="BG43" s="622" t="str" cm="1">
        <f t="array" ref="BG43">IF($AE43="","",
_xlfn.IFS(
$BA43="Devis 1",
IF(ISBLANK(AO43),"",IFERROR(VALUE(TRIM(SUBSTITUTE(AO43,CHAR(160),""))),0)*IFERROR(VALUE(TRIM(SUBSTITUTE($AE43,CHAR(160),""))),0)),
$BA43="Devis 2",
IF(ISBLANK(AT43),"",IFERROR(VALUE(TRIM(SUBSTITUTE(AT43,CHAR(160),""))),0)*IFERROR(VALUE(TRIM(SUBSTITUTE($AE43,CHAR(160),""))),0)),
$BA43="Devis 3",
IF(ISBLANK(AY43),"",IFERROR(VALUE(TRIM(SUBSTITUTE(AY43,CHAR(160),""))),0)*IFERROR(VALUE(TRIM(SUBSTITUTE($AE43,CHAR(160),""))),0)),
TRUE,0
)
)</f>
        <v/>
      </c>
      <c r="BH43" s="621" t="str">
        <f t="shared" si="40"/>
        <v/>
      </c>
      <c r="BI43" s="601"/>
      <c r="BJ43" s="602" t="str" cm="1">
        <f t="array" ref="BJ43">IF(OR(BH43="",BE43="",BF43="",BC43="",BG43="",BD43=""),"",_xlfn.IFS(
ROUND(IFERROR(VALUE(TRIM(SUBSTITUTE(BH43,CHAR(160),""))),0),2)&gt;
ROUND(IFERROR(VALUE(TRIM(SUBSTITUTE(BE43,CHAR(160),""))),0),2),
"KO : Le montant retenu TTC est supérieur au montant raisonnable TTC. Merci de revoir la ligne de dépense ou plafonner son montant.",
ROUND(IFERROR(VALUE(TRIM(SUBSTITUTE(BF43,CHAR(160),""))),0),2)&gt;
ROUND(IFERROR(VALUE(TRIM(SUBSTITUTE(BC43,CHAR(160),""))),0),2),
"Attention : Le montant retenu HT est supérieur au montant HT raisonnable. Merci de revoir la ligne de dépense, plafonner son montant, ou justifier la reventillation HT / TVA.",
ROUND(IFERROR(VALUE(TRIM(SUBSTITUTE(BG43,CHAR(160),""))),0),2)&gt;
ROUND(IFERROR(VALUE(TRIM(SUBSTITUTE(BD43,CHAR(160),""))),0),2),
"Attention : Le montant TVA retenu est supérieur au montant TVA raisonnable. Merci de revoir la ligne de dépense, plafonner son montant, ou justifier la reventillation HT / TVA.",
ROUND(IFERROR(VALUE(TRIM(SUBSTITUTE(BH43,CHAR(160),""))),0),2)&gt;
ROUND(IFERROR(VALUE(TRIM(SUBSTITUTE(MIN(P44,S44,V44),CHAR(160),""))),0),2),
"Attention : Le devis retenu n'est pas le moins cher. Une justification de la part du porteur est nécessaire.",
ROUND(IFERROR(VALUE(TRIM(SUBSTITUTE(BH43,CHAR(160),""))),0),2)=0,
"Attention : montant présenté entièrement écarté",
ROUND(IFERROR(VALUE(TRIM(SUBSTITUTE(BE43,CHAR(160),""))),0),2)=
ROUND(IFERROR(VALUE(TRIM(SUBSTITUTE(BH43,CHAR(160),""))),0),2),
"OK",
ROUND(IFERROR(VALUE(TRIM(SUBSTITUTE(BE43,CHAR(160),""))),0),2)&gt;
ROUND(IFERROR(VALUE(TRIM(SUBSTITUTE(BH43,CHAR(160),""))),0),2),
" OK : Montant instruit inférieur au montant raisonnable.",
TRUE,""
))</f>
        <v/>
      </c>
      <c r="BK43" s="602" t="str" cm="1">
        <f t="array" ref="BK43">IF(OR(BH43="",AB43="",BF43="",Z43="",BG43="",AA43=""),"",_xlfn.IFS(
ROUND(IFERROR(VALUE(TRIM(SUBSTITUTE(BH43,CHAR(160),""))),0),2)&gt;
ROUND(IFERROR(VALUE(TRIM(SUBSTITUTE(AB43,CHAR(160),""))),0),2),
"KO : Le montant retenu TTC est supérieur au montant présenté TTC. Merci de revoir la ligne de dépense ou plafonner son montant.",
ROUND(IFERROR(VALUE(TRIM(SUBSTITUTE(BF43,CHAR(160),""))),0),2)&gt;
ROUND(IFERROR(VALUE(TRIM(SUBSTITUTE(Z43,CHAR(160),""))),0),2),
"Attention : Le montant retenu HT est supérieur au montant HT présenté. Merci de revoir la ligne de dépense, plafonner son montant, ou justifier la reventillation HT / TVA.",
ROUND(IFERROR(VALUE(TRIM(SUBSTITUTE(BG43,CHAR(160),""))),0),2)&gt;
ROUND(IFERROR(VALUE(TRIM(SUBSTITUTE(AA43,CHAR(160),""))),0),2),
"Attention : Le montant TVA retenu est supérieur au montant TVA présenté. Merci de revoir la ligne de dépense, plafonner son montant, ou justifier la reventillation HT / TVA.",
ROUND(IFERROR(VALUE(TRIM(SUBSTITUTE(AB43,CHAR(160),""))),0),2)=0,
"",
ROUND(IFERROR(VALUE(TRIM(SUBSTITUTE(BH43,CHAR(160),""))),0),2)=
ROUND(IFERROR(VALUE(TRIM(SUBSTITUTE(AB43,CHAR(160),""))),0),2),
"OK",
ROUND(IFERROR(VALUE(TRIM(SUBSTITUTE(BH43,CHAR(160),""))),0),2)=0,
"Attention : Montant présenté entièrement rejeté.",
ROUND(IFERROR(VALUE(TRIM(SUBSTITUTE(BH43,CHAR(160),""))),0),2)&lt;
ROUND(IFERROR(VALUE(TRIM(SUBSTITUTE(AB43,CHAR(160),""))),0),2),
"Attention : Montant présenté partiellement rejeté.",
TRUE,""
))</f>
        <v/>
      </c>
      <c r="BL43" s="600" t="str">
        <f t="shared" si="47"/>
        <v/>
      </c>
      <c r="BM43" s="600" t="str">
        <f t="shared" si="48"/>
        <v/>
      </c>
      <c r="BN43" s="834" t="str">
        <f t="shared" si="49"/>
        <v/>
      </c>
    </row>
    <row r="44" spans="1:66" ht="16">
      <c r="A44" s="813">
        <v>36</v>
      </c>
      <c r="B44" s="83"/>
      <c r="C44" s="108"/>
      <c r="D44" s="83"/>
      <c r="E44" s="109"/>
      <c r="F44" s="110"/>
      <c r="G44" s="111"/>
      <c r="H44" s="132"/>
      <c r="I44" s="642"/>
      <c r="J44" s="643"/>
      <c r="K44" s="702"/>
      <c r="L44" s="640"/>
      <c r="M44" s="703"/>
      <c r="N44" s="660" t="str">
        <f t="shared" si="43"/>
        <v/>
      </c>
      <c r="O44" s="663"/>
      <c r="P44" s="554"/>
      <c r="Q44" s="641"/>
      <c r="R44" s="641"/>
      <c r="S44" s="660" t="str">
        <f t="shared" si="15"/>
        <v/>
      </c>
      <c r="T44" s="680"/>
      <c r="U44" s="554"/>
      <c r="V44" s="641"/>
      <c r="W44" s="641"/>
      <c r="X44" s="681" t="str">
        <f t="shared" si="46"/>
        <v/>
      </c>
      <c r="Y44" s="639"/>
      <c r="Z44" s="112" t="str" cm="1">
        <f t="array" ref="Z44">IF((_xlfn.IFS(TRIM(SUBSTITUTE(Y44,CHAR(160),""))="Devis 1",IFERROR(VALUE(TRIM(SUBSTITUTE(L44,CHAR(160),""))),0),TRIM(SUBSTITUTE(Y44,CHAR(160),""))="Devis 2",IFERROR(VALUE(TRIM(SUBSTITUTE(Q44,CHAR(160),""))),0),TRIM(SUBSTITUTE(Y44,CHAR(160),""))="Devis 3",IFERROR(VALUE(TRIM(SUBSTITUTE(V44,CHAR(160),""))),0),TRUE,0)*IFERROR(VALUE(TRIM(SUBSTITUTE(C44,CHAR(160),""))),0))=0,"",_xlfn.IFS(TRIM(SUBSTITUTE(Y44,CHAR(160),""))="Devis 1",IFERROR(VALUE(TRIM(SUBSTITUTE(L44,CHAR(160),""))),0),TRIM(SUBSTITUTE(Y44,CHAR(160),""))="Devis 2",IFERROR(VALUE(TRIM(SUBSTITUTE(Q44,CHAR(160),""))),0),TRIM(SUBSTITUTE(Y44,CHAR(160),""))="Devis 3",IFERROR(VALUE(TRIM(SUBSTITUTE(V44,CHAR(160),""))),0),TRUE,0)*IFERROR(VALUE(TRIM(SUBSTITUTE(C44,CHAR(160),""))),0))</f>
        <v/>
      </c>
      <c r="AA44" s="89" t="str" cm="1">
        <f t="array" ref="AA44">IF(ROUND((_xlfn.IFS(TRIM(SUBSTITUTE(Y44,CHAR(160),""))="Devis 1",IFERROR(VALUE(TRIM(SUBSTITUTE(M44,CHAR(160),""))),0),TRIM(SUBSTITUTE(Y44,CHAR(160),""))="Devis 2",IFERROR(VALUE(TRIM(SUBSTITUTE(R44,CHAR(160),""))),0),TRIM(SUBSTITUTE(Y44,CHAR(160),""))="Devis 3",IFERROR(VALUE(TRIM(SUBSTITUTE(W44,CHAR(160),""))),0),TRUE,0)*IFERROR(VALUE(TRIM(SUBSTITUTE(C44,CHAR(160),""))),0)),2)=0,IF(Z44&lt;&gt;"",0,""),ROUND((_xlfn.IFS(TRIM(SUBSTITUTE(Y44,CHAR(160),""))="Devis 1",IFERROR(VALUE(TRIM(SUBSTITUTE(M44,CHAR(160),""))),0),TRIM(SUBSTITUTE(Y44,CHAR(160),""))="Devis 2",IFERROR(VALUE(TRIM(SUBSTITUTE(R44,CHAR(160),""))),0),TRIM(SUBSTITUTE(Y44,CHAR(160),""))="Devis 3",IFERROR(VALUE(TRIM(SUBSTITUTE(W44,CHAR(160),""))),0),TRUE,0)*IFERROR(VALUE(TRIM(SUBSTITUTE(C44,CHAR(160),""))),0)),2))</f>
        <v/>
      </c>
      <c r="AB44" s="113" t="str">
        <f t="shared" si="17"/>
        <v/>
      </c>
      <c r="AC44" s="814"/>
      <c r="AD44" s="833" t="str">
        <f t="shared" si="50"/>
        <v/>
      </c>
      <c r="AE44" s="595" t="str">
        <f t="shared" si="52"/>
        <v/>
      </c>
      <c r="AF44" s="555" t="str">
        <f t="shared" si="53"/>
        <v/>
      </c>
      <c r="AG44" s="555" t="str">
        <f t="shared" si="54"/>
        <v/>
      </c>
      <c r="AH44" s="555" t="str">
        <f t="shared" si="55"/>
        <v/>
      </c>
      <c r="AI44" s="555" t="str">
        <f t="shared" si="56"/>
        <v/>
      </c>
      <c r="AJ44" s="555" t="str">
        <f t="shared" si="57"/>
        <v/>
      </c>
      <c r="AK44" s="569" t="str">
        <f t="shared" si="58"/>
        <v/>
      </c>
      <c r="AL44" s="564" t="str">
        <f t="shared" si="44"/>
        <v/>
      </c>
      <c r="AM44" s="555" t="str">
        <f t="shared" si="44"/>
        <v/>
      </c>
      <c r="AN44" s="594" t="str">
        <f t="shared" si="59"/>
        <v/>
      </c>
      <c r="AO44" s="594" t="str">
        <f t="shared" si="60"/>
        <v/>
      </c>
      <c r="AP44" s="660" t="str">
        <f t="shared" si="28"/>
        <v/>
      </c>
      <c r="AQ44" s="671" t="str">
        <f t="shared" si="29"/>
        <v/>
      </c>
      <c r="AR44" s="593" t="str">
        <f t="shared" si="30"/>
        <v/>
      </c>
      <c r="AS44" s="594" t="str">
        <f t="shared" si="61"/>
        <v/>
      </c>
      <c r="AT44" s="594" t="str">
        <f t="shared" si="62"/>
        <v/>
      </c>
      <c r="AU44" s="660" t="str">
        <f t="shared" si="33"/>
        <v/>
      </c>
      <c r="AV44" s="693" t="str">
        <f t="shared" si="45"/>
        <v/>
      </c>
      <c r="AW44" s="593" t="str">
        <f t="shared" si="45"/>
        <v/>
      </c>
      <c r="AX44" s="594" t="str">
        <f t="shared" si="63"/>
        <v/>
      </c>
      <c r="AY44" s="594" t="str">
        <f t="shared" si="64"/>
        <v/>
      </c>
      <c r="AZ44" s="694" t="str">
        <f t="shared" si="41"/>
        <v/>
      </c>
      <c r="BA44" s="687" t="str">
        <f t="shared" si="51"/>
        <v/>
      </c>
      <c r="BB44" s="599"/>
      <c r="BC44" s="621" t="str">
        <f t="shared" si="37"/>
        <v/>
      </c>
      <c r="BD44" s="621" t="str">
        <f t="shared" si="38"/>
        <v/>
      </c>
      <c r="BE44" s="621" t="str">
        <f t="shared" si="39"/>
        <v/>
      </c>
      <c r="BF44" s="622" t="str" cm="1">
        <f t="array" ref="BF44">IF($AE44="","",
_xlfn.IFS(
$BA44="Devis 1",
IF(ISBLANK(AN44),"",IFERROR(VALUE(TRIM(SUBSTITUTE(AN44,CHAR(160),""))),0)*IFERROR(VALUE(TRIM(SUBSTITUTE($AE44,CHAR(160),""))),0)),
$BA44="Devis 2",
IF(ISBLANK(AS44),"",IFERROR(VALUE(TRIM(SUBSTITUTE(AS44,CHAR(160),""))),0)*IFERROR(VALUE(TRIM(SUBSTITUTE($AE44,CHAR(160),""))),0)),
$BA44="Devis 3",
IF(ISBLANK(AX44),"",IFERROR(VALUE(TRIM(SUBSTITUTE(AX44,CHAR(160),""))),0)*IFERROR(VALUE(TRIM(SUBSTITUTE($AE44,CHAR(160),""))),0)),
TRUE,0
)
)</f>
        <v/>
      </c>
      <c r="BG44" s="622" t="str" cm="1">
        <f t="array" ref="BG44">IF($AE44="","",
_xlfn.IFS(
$BA44="Devis 1",
IF(ISBLANK(AO44),"",IFERROR(VALUE(TRIM(SUBSTITUTE(AO44,CHAR(160),""))),0)*IFERROR(VALUE(TRIM(SUBSTITUTE($AE44,CHAR(160),""))),0)),
$BA44="Devis 2",
IF(ISBLANK(AT44),"",IFERROR(VALUE(TRIM(SUBSTITUTE(AT44,CHAR(160),""))),0)*IFERROR(VALUE(TRIM(SUBSTITUTE($AE44,CHAR(160),""))),0)),
$BA44="Devis 3",
IF(ISBLANK(AY44),"",IFERROR(VALUE(TRIM(SUBSTITUTE(AY44,CHAR(160),""))),0)*IFERROR(VALUE(TRIM(SUBSTITUTE($AE44,CHAR(160),""))),0)),
TRUE,0
)
)</f>
        <v/>
      </c>
      <c r="BH44" s="621" t="str">
        <f t="shared" si="40"/>
        <v/>
      </c>
      <c r="BI44" s="601"/>
      <c r="BJ44" s="602" t="str" cm="1">
        <f t="array" ref="BJ44">IF(OR(BH44="",BE44="",BF44="",BC44="",BG44="",BD44=""),"",_xlfn.IFS(
ROUND(IFERROR(VALUE(TRIM(SUBSTITUTE(BH44,CHAR(160),""))),0),2)&gt;
ROUND(IFERROR(VALUE(TRIM(SUBSTITUTE(BE44,CHAR(160),""))),0),2),
"KO : Le montant retenu TTC est supérieur au montant raisonnable TTC. Merci de revoir la ligne de dépense ou plafonner son montant.",
ROUND(IFERROR(VALUE(TRIM(SUBSTITUTE(BF44,CHAR(160),""))),0),2)&gt;
ROUND(IFERROR(VALUE(TRIM(SUBSTITUTE(BC44,CHAR(160),""))),0),2),
"Attention : Le montant retenu HT est supérieur au montant HT raisonnable. Merci de revoir la ligne de dépense, plafonner son montant, ou justifier la reventillation HT / TVA.",
ROUND(IFERROR(VALUE(TRIM(SUBSTITUTE(BG44,CHAR(160),""))),0),2)&gt;
ROUND(IFERROR(VALUE(TRIM(SUBSTITUTE(BD44,CHAR(160),""))),0),2),
"Attention : Le montant TVA retenu est supérieur au montant TVA raisonnable. Merci de revoir la ligne de dépense, plafonner son montant, ou justifier la reventillation HT / TVA.",
ROUND(IFERROR(VALUE(TRIM(SUBSTITUTE(BH44,CHAR(160),""))),0),2)&gt;
ROUND(IFERROR(VALUE(TRIM(SUBSTITUTE(MIN(P45,S45,V45),CHAR(160),""))),0),2),
"Attention : Le devis retenu n'est pas le moins cher. Une justification de la part du porteur est nécessaire.",
ROUND(IFERROR(VALUE(TRIM(SUBSTITUTE(BH44,CHAR(160),""))),0),2)=0,
"Attention : montant présenté entièrement écarté",
ROUND(IFERROR(VALUE(TRIM(SUBSTITUTE(BE44,CHAR(160),""))),0),2)=
ROUND(IFERROR(VALUE(TRIM(SUBSTITUTE(BH44,CHAR(160),""))),0),2),
"OK",
ROUND(IFERROR(VALUE(TRIM(SUBSTITUTE(BE44,CHAR(160),""))),0),2)&gt;
ROUND(IFERROR(VALUE(TRIM(SUBSTITUTE(BH44,CHAR(160),""))),0),2),
" OK : Montant instruit inférieur au montant raisonnable.",
TRUE,""
))</f>
        <v/>
      </c>
      <c r="BK44" s="602" t="str" cm="1">
        <f t="array" ref="BK44">IF(OR(BH44="",AB44="",BF44="",Z44="",BG44="",AA44=""),"",_xlfn.IFS(
ROUND(IFERROR(VALUE(TRIM(SUBSTITUTE(BH44,CHAR(160),""))),0),2)&gt;
ROUND(IFERROR(VALUE(TRIM(SUBSTITUTE(AB44,CHAR(160),""))),0),2),
"KO : Le montant retenu TTC est supérieur au montant présenté TTC. Merci de revoir la ligne de dépense ou plafonner son montant.",
ROUND(IFERROR(VALUE(TRIM(SUBSTITUTE(BF44,CHAR(160),""))),0),2)&gt;
ROUND(IFERROR(VALUE(TRIM(SUBSTITUTE(Z44,CHAR(160),""))),0),2),
"Attention : Le montant retenu HT est supérieur au montant HT présenté. Merci de revoir la ligne de dépense, plafonner son montant, ou justifier la reventillation HT / TVA.",
ROUND(IFERROR(VALUE(TRIM(SUBSTITUTE(BG44,CHAR(160),""))),0),2)&gt;
ROUND(IFERROR(VALUE(TRIM(SUBSTITUTE(AA44,CHAR(160),""))),0),2),
"Attention : Le montant TVA retenu est supérieur au montant TVA présenté. Merci de revoir la ligne de dépense, plafonner son montant, ou justifier la reventillation HT / TVA.",
ROUND(IFERROR(VALUE(TRIM(SUBSTITUTE(AB44,CHAR(160),""))),0),2)=0,
"",
ROUND(IFERROR(VALUE(TRIM(SUBSTITUTE(BH44,CHAR(160),""))),0),2)=
ROUND(IFERROR(VALUE(TRIM(SUBSTITUTE(AB44,CHAR(160),""))),0),2),
"OK",
ROUND(IFERROR(VALUE(TRIM(SUBSTITUTE(BH44,CHAR(160),""))),0),2)=0,
"Attention : Montant présenté entièrement rejeté.",
ROUND(IFERROR(VALUE(TRIM(SUBSTITUTE(BH44,CHAR(160),""))),0),2)&lt;
ROUND(IFERROR(VALUE(TRIM(SUBSTITUTE(AB44,CHAR(160),""))),0),2),
"Attention : Montant présenté partiellement rejeté.",
TRUE,""
))</f>
        <v/>
      </c>
      <c r="BL44" s="600" t="str">
        <f t="shared" si="47"/>
        <v/>
      </c>
      <c r="BM44" s="600" t="str">
        <f t="shared" si="48"/>
        <v/>
      </c>
      <c r="BN44" s="834" t="str">
        <f t="shared" si="49"/>
        <v/>
      </c>
    </row>
    <row r="45" spans="1:66" ht="16">
      <c r="A45" s="813">
        <v>37</v>
      </c>
      <c r="B45" s="83"/>
      <c r="C45" s="108"/>
      <c r="D45" s="83"/>
      <c r="E45" s="109"/>
      <c r="F45" s="110"/>
      <c r="G45" s="111"/>
      <c r="H45" s="132"/>
      <c r="I45" s="642"/>
      <c r="J45" s="643"/>
      <c r="K45" s="702"/>
      <c r="L45" s="640"/>
      <c r="M45" s="703"/>
      <c r="N45" s="660" t="str">
        <f t="shared" si="43"/>
        <v/>
      </c>
      <c r="O45" s="663"/>
      <c r="P45" s="554"/>
      <c r="Q45" s="641"/>
      <c r="R45" s="641"/>
      <c r="S45" s="660" t="str">
        <f t="shared" si="15"/>
        <v/>
      </c>
      <c r="T45" s="680"/>
      <c r="U45" s="554"/>
      <c r="V45" s="641"/>
      <c r="W45" s="641"/>
      <c r="X45" s="681" t="str">
        <f t="shared" si="46"/>
        <v/>
      </c>
      <c r="Y45" s="639"/>
      <c r="Z45" s="112" t="str" cm="1">
        <f t="array" ref="Z45">IF((_xlfn.IFS(TRIM(SUBSTITUTE(Y45,CHAR(160),""))="Devis 1",IFERROR(VALUE(TRIM(SUBSTITUTE(L45,CHAR(160),""))),0),TRIM(SUBSTITUTE(Y45,CHAR(160),""))="Devis 2",IFERROR(VALUE(TRIM(SUBSTITUTE(Q45,CHAR(160),""))),0),TRIM(SUBSTITUTE(Y45,CHAR(160),""))="Devis 3",IFERROR(VALUE(TRIM(SUBSTITUTE(V45,CHAR(160),""))),0),TRUE,0)*IFERROR(VALUE(TRIM(SUBSTITUTE(C45,CHAR(160),""))),0))=0,"",_xlfn.IFS(TRIM(SUBSTITUTE(Y45,CHAR(160),""))="Devis 1",IFERROR(VALUE(TRIM(SUBSTITUTE(L45,CHAR(160),""))),0),TRIM(SUBSTITUTE(Y45,CHAR(160),""))="Devis 2",IFERROR(VALUE(TRIM(SUBSTITUTE(Q45,CHAR(160),""))),0),TRIM(SUBSTITUTE(Y45,CHAR(160),""))="Devis 3",IFERROR(VALUE(TRIM(SUBSTITUTE(V45,CHAR(160),""))),0),TRUE,0)*IFERROR(VALUE(TRIM(SUBSTITUTE(C45,CHAR(160),""))),0))</f>
        <v/>
      </c>
      <c r="AA45" s="89" t="str" cm="1">
        <f t="array" ref="AA45">IF(ROUND((_xlfn.IFS(TRIM(SUBSTITUTE(Y45,CHAR(160),""))="Devis 1",IFERROR(VALUE(TRIM(SUBSTITUTE(M45,CHAR(160),""))),0),TRIM(SUBSTITUTE(Y45,CHAR(160),""))="Devis 2",IFERROR(VALUE(TRIM(SUBSTITUTE(R45,CHAR(160),""))),0),TRIM(SUBSTITUTE(Y45,CHAR(160),""))="Devis 3",IFERROR(VALUE(TRIM(SUBSTITUTE(W45,CHAR(160),""))),0),TRUE,0)*IFERROR(VALUE(TRIM(SUBSTITUTE(C45,CHAR(160),""))),0)),2)=0,IF(Z45&lt;&gt;"",0,""),ROUND((_xlfn.IFS(TRIM(SUBSTITUTE(Y45,CHAR(160),""))="Devis 1",IFERROR(VALUE(TRIM(SUBSTITUTE(M45,CHAR(160),""))),0),TRIM(SUBSTITUTE(Y45,CHAR(160),""))="Devis 2",IFERROR(VALUE(TRIM(SUBSTITUTE(R45,CHAR(160),""))),0),TRIM(SUBSTITUTE(Y45,CHAR(160),""))="Devis 3",IFERROR(VALUE(TRIM(SUBSTITUTE(W45,CHAR(160),""))),0),TRUE,0)*IFERROR(VALUE(TRIM(SUBSTITUTE(C45,CHAR(160),""))),0)),2))</f>
        <v/>
      </c>
      <c r="AB45" s="113" t="str">
        <f t="shared" si="17"/>
        <v/>
      </c>
      <c r="AC45" s="814"/>
      <c r="AD45" s="833" t="str">
        <f t="shared" si="50"/>
        <v/>
      </c>
      <c r="AE45" s="595" t="str">
        <f t="shared" si="52"/>
        <v/>
      </c>
      <c r="AF45" s="555" t="str">
        <f t="shared" si="53"/>
        <v/>
      </c>
      <c r="AG45" s="555" t="str">
        <f t="shared" si="54"/>
        <v/>
      </c>
      <c r="AH45" s="555" t="str">
        <f t="shared" si="55"/>
        <v/>
      </c>
      <c r="AI45" s="555" t="str">
        <f t="shared" si="56"/>
        <v/>
      </c>
      <c r="AJ45" s="555" t="str">
        <f t="shared" si="57"/>
        <v/>
      </c>
      <c r="AK45" s="569" t="str">
        <f t="shared" si="58"/>
        <v/>
      </c>
      <c r="AL45" s="564" t="str">
        <f t="shared" si="44"/>
        <v/>
      </c>
      <c r="AM45" s="555" t="str">
        <f t="shared" si="44"/>
        <v/>
      </c>
      <c r="AN45" s="594" t="str">
        <f t="shared" si="59"/>
        <v/>
      </c>
      <c r="AO45" s="594" t="str">
        <f t="shared" si="60"/>
        <v/>
      </c>
      <c r="AP45" s="660" t="str">
        <f t="shared" si="28"/>
        <v/>
      </c>
      <c r="AQ45" s="671" t="str">
        <f t="shared" si="29"/>
        <v/>
      </c>
      <c r="AR45" s="593" t="str">
        <f t="shared" si="30"/>
        <v/>
      </c>
      <c r="AS45" s="594" t="str">
        <f t="shared" si="61"/>
        <v/>
      </c>
      <c r="AT45" s="594" t="str">
        <f t="shared" si="62"/>
        <v/>
      </c>
      <c r="AU45" s="660" t="str">
        <f t="shared" si="33"/>
        <v/>
      </c>
      <c r="AV45" s="693" t="str">
        <f t="shared" si="45"/>
        <v/>
      </c>
      <c r="AW45" s="593" t="str">
        <f t="shared" si="45"/>
        <v/>
      </c>
      <c r="AX45" s="594" t="str">
        <f t="shared" si="63"/>
        <v/>
      </c>
      <c r="AY45" s="594" t="str">
        <f t="shared" si="64"/>
        <v/>
      </c>
      <c r="AZ45" s="694" t="str">
        <f t="shared" si="41"/>
        <v/>
      </c>
      <c r="BA45" s="687" t="str">
        <f t="shared" si="51"/>
        <v/>
      </c>
      <c r="BB45" s="599"/>
      <c r="BC45" s="621" t="str">
        <f t="shared" si="37"/>
        <v/>
      </c>
      <c r="BD45" s="621" t="str">
        <f t="shared" si="38"/>
        <v/>
      </c>
      <c r="BE45" s="621" t="str">
        <f t="shared" si="39"/>
        <v/>
      </c>
      <c r="BF45" s="622" t="str" cm="1">
        <f t="array" ref="BF45">IF($AE45="","",
_xlfn.IFS(
$BA45="Devis 1",
IF(ISBLANK(AN45),"",IFERROR(VALUE(TRIM(SUBSTITUTE(AN45,CHAR(160),""))),0)*IFERROR(VALUE(TRIM(SUBSTITUTE($AE45,CHAR(160),""))),0)),
$BA45="Devis 2",
IF(ISBLANK(AS45),"",IFERROR(VALUE(TRIM(SUBSTITUTE(AS45,CHAR(160),""))),0)*IFERROR(VALUE(TRIM(SUBSTITUTE($AE45,CHAR(160),""))),0)),
$BA45="Devis 3",
IF(ISBLANK(AX45),"",IFERROR(VALUE(TRIM(SUBSTITUTE(AX45,CHAR(160),""))),0)*IFERROR(VALUE(TRIM(SUBSTITUTE($AE45,CHAR(160),""))),0)),
TRUE,0
)
)</f>
        <v/>
      </c>
      <c r="BG45" s="622" t="str" cm="1">
        <f t="array" ref="BG45">IF($AE45="","",
_xlfn.IFS(
$BA45="Devis 1",
IF(ISBLANK(AO45),"",IFERROR(VALUE(TRIM(SUBSTITUTE(AO45,CHAR(160),""))),0)*IFERROR(VALUE(TRIM(SUBSTITUTE($AE45,CHAR(160),""))),0)),
$BA45="Devis 2",
IF(ISBLANK(AT45),"",IFERROR(VALUE(TRIM(SUBSTITUTE(AT45,CHAR(160),""))),0)*IFERROR(VALUE(TRIM(SUBSTITUTE($AE45,CHAR(160),""))),0)),
$BA45="Devis 3",
IF(ISBLANK(AY45),"",IFERROR(VALUE(TRIM(SUBSTITUTE(AY45,CHAR(160),""))),0)*IFERROR(VALUE(TRIM(SUBSTITUTE($AE45,CHAR(160),""))),0)),
TRUE,0
)
)</f>
        <v/>
      </c>
      <c r="BH45" s="621" t="str">
        <f t="shared" si="40"/>
        <v/>
      </c>
      <c r="BI45" s="601"/>
      <c r="BJ45" s="602" t="str" cm="1">
        <f t="array" ref="BJ45">IF(OR(BH45="",BE45="",BF45="",BC45="",BG45="",BD45=""),"",_xlfn.IFS(
ROUND(IFERROR(VALUE(TRIM(SUBSTITUTE(BH45,CHAR(160),""))),0),2)&gt;
ROUND(IFERROR(VALUE(TRIM(SUBSTITUTE(BE45,CHAR(160),""))),0),2),
"KO : Le montant retenu TTC est supérieur au montant raisonnable TTC. Merci de revoir la ligne de dépense ou plafonner son montant.",
ROUND(IFERROR(VALUE(TRIM(SUBSTITUTE(BF45,CHAR(160),""))),0),2)&gt;
ROUND(IFERROR(VALUE(TRIM(SUBSTITUTE(BC45,CHAR(160),""))),0),2),
"Attention : Le montant retenu HT est supérieur au montant HT raisonnable. Merci de revoir la ligne de dépense, plafonner son montant, ou justifier la reventillation HT / TVA.",
ROUND(IFERROR(VALUE(TRIM(SUBSTITUTE(BG45,CHAR(160),""))),0),2)&gt;
ROUND(IFERROR(VALUE(TRIM(SUBSTITUTE(BD45,CHAR(160),""))),0),2),
"Attention : Le montant TVA retenu est supérieur au montant TVA raisonnable. Merci de revoir la ligne de dépense, plafonner son montant, ou justifier la reventillation HT / TVA.",
ROUND(IFERROR(VALUE(TRIM(SUBSTITUTE(BH45,CHAR(160),""))),0),2)&gt;
ROUND(IFERROR(VALUE(TRIM(SUBSTITUTE(MIN(P46,S46,V46),CHAR(160),""))),0),2),
"Attention : Le devis retenu n'est pas le moins cher. Une justification de la part du porteur est nécessaire.",
ROUND(IFERROR(VALUE(TRIM(SUBSTITUTE(BH45,CHAR(160),""))),0),2)=0,
"Attention : montant présenté entièrement écarté",
ROUND(IFERROR(VALUE(TRIM(SUBSTITUTE(BE45,CHAR(160),""))),0),2)=
ROUND(IFERROR(VALUE(TRIM(SUBSTITUTE(BH45,CHAR(160),""))),0),2),
"OK",
ROUND(IFERROR(VALUE(TRIM(SUBSTITUTE(BE45,CHAR(160),""))),0),2)&gt;
ROUND(IFERROR(VALUE(TRIM(SUBSTITUTE(BH45,CHAR(160),""))),0),2),
" OK : Montant instruit inférieur au montant raisonnable.",
TRUE,""
))</f>
        <v/>
      </c>
      <c r="BK45" s="602" t="str" cm="1">
        <f t="array" ref="BK45">IF(OR(BH45="",AB45="",BF45="",Z45="",BG45="",AA45=""),"",_xlfn.IFS(
ROUND(IFERROR(VALUE(TRIM(SUBSTITUTE(BH45,CHAR(160),""))),0),2)&gt;
ROUND(IFERROR(VALUE(TRIM(SUBSTITUTE(AB45,CHAR(160),""))),0),2),
"KO : Le montant retenu TTC est supérieur au montant présenté TTC. Merci de revoir la ligne de dépense ou plafonner son montant.",
ROUND(IFERROR(VALUE(TRIM(SUBSTITUTE(BF45,CHAR(160),""))),0),2)&gt;
ROUND(IFERROR(VALUE(TRIM(SUBSTITUTE(Z45,CHAR(160),""))),0),2),
"Attention : Le montant retenu HT est supérieur au montant HT présenté. Merci de revoir la ligne de dépense, plafonner son montant, ou justifier la reventillation HT / TVA.",
ROUND(IFERROR(VALUE(TRIM(SUBSTITUTE(BG45,CHAR(160),""))),0),2)&gt;
ROUND(IFERROR(VALUE(TRIM(SUBSTITUTE(AA45,CHAR(160),""))),0),2),
"Attention : Le montant TVA retenu est supérieur au montant TVA présenté. Merci de revoir la ligne de dépense, plafonner son montant, ou justifier la reventillation HT / TVA.",
ROUND(IFERROR(VALUE(TRIM(SUBSTITUTE(AB45,CHAR(160),""))),0),2)=0,
"",
ROUND(IFERROR(VALUE(TRIM(SUBSTITUTE(BH45,CHAR(160),""))),0),2)=
ROUND(IFERROR(VALUE(TRIM(SUBSTITUTE(AB45,CHAR(160),""))),0),2),
"OK",
ROUND(IFERROR(VALUE(TRIM(SUBSTITUTE(BH45,CHAR(160),""))),0),2)=0,
"Attention : Montant présenté entièrement rejeté.",
ROUND(IFERROR(VALUE(TRIM(SUBSTITUTE(BH45,CHAR(160),""))),0),2)&lt;
ROUND(IFERROR(VALUE(TRIM(SUBSTITUTE(AB45,CHAR(160),""))),0),2),
"Attention : Montant présenté partiellement rejeté.",
TRUE,""
))</f>
        <v/>
      </c>
      <c r="BL45" s="600" t="str">
        <f t="shared" si="47"/>
        <v/>
      </c>
      <c r="BM45" s="600" t="str">
        <f t="shared" si="48"/>
        <v/>
      </c>
      <c r="BN45" s="834" t="str">
        <f t="shared" si="49"/>
        <v/>
      </c>
    </row>
    <row r="46" spans="1:66" ht="16">
      <c r="A46" s="813">
        <v>38</v>
      </c>
      <c r="B46" s="83"/>
      <c r="C46" s="108"/>
      <c r="D46" s="83"/>
      <c r="E46" s="109"/>
      <c r="F46" s="110"/>
      <c r="G46" s="111"/>
      <c r="H46" s="132"/>
      <c r="I46" s="642"/>
      <c r="J46" s="643"/>
      <c r="K46" s="702"/>
      <c r="L46" s="640"/>
      <c r="M46" s="703"/>
      <c r="N46" s="660" t="str">
        <f t="shared" si="43"/>
        <v/>
      </c>
      <c r="O46" s="663"/>
      <c r="P46" s="554"/>
      <c r="Q46" s="641"/>
      <c r="R46" s="641"/>
      <c r="S46" s="660" t="str">
        <f t="shared" si="15"/>
        <v/>
      </c>
      <c r="T46" s="680"/>
      <c r="U46" s="554"/>
      <c r="V46" s="641"/>
      <c r="W46" s="641"/>
      <c r="X46" s="681" t="str">
        <f t="shared" si="46"/>
        <v/>
      </c>
      <c r="Y46" s="639"/>
      <c r="Z46" s="112" t="str" cm="1">
        <f t="array" ref="Z46">IF((_xlfn.IFS(TRIM(SUBSTITUTE(Y46,CHAR(160),""))="Devis 1",IFERROR(VALUE(TRIM(SUBSTITUTE(L46,CHAR(160),""))),0),TRIM(SUBSTITUTE(Y46,CHAR(160),""))="Devis 2",IFERROR(VALUE(TRIM(SUBSTITUTE(Q46,CHAR(160),""))),0),TRIM(SUBSTITUTE(Y46,CHAR(160),""))="Devis 3",IFERROR(VALUE(TRIM(SUBSTITUTE(V46,CHAR(160),""))),0),TRUE,0)*IFERROR(VALUE(TRIM(SUBSTITUTE(C46,CHAR(160),""))),0))=0,"",_xlfn.IFS(TRIM(SUBSTITUTE(Y46,CHAR(160),""))="Devis 1",IFERROR(VALUE(TRIM(SUBSTITUTE(L46,CHAR(160),""))),0),TRIM(SUBSTITUTE(Y46,CHAR(160),""))="Devis 2",IFERROR(VALUE(TRIM(SUBSTITUTE(Q46,CHAR(160),""))),0),TRIM(SUBSTITUTE(Y46,CHAR(160),""))="Devis 3",IFERROR(VALUE(TRIM(SUBSTITUTE(V46,CHAR(160),""))),0),TRUE,0)*IFERROR(VALUE(TRIM(SUBSTITUTE(C46,CHAR(160),""))),0))</f>
        <v/>
      </c>
      <c r="AA46" s="89" t="str" cm="1">
        <f t="array" ref="AA46">IF(ROUND((_xlfn.IFS(TRIM(SUBSTITUTE(Y46,CHAR(160),""))="Devis 1",IFERROR(VALUE(TRIM(SUBSTITUTE(M46,CHAR(160),""))),0),TRIM(SUBSTITUTE(Y46,CHAR(160),""))="Devis 2",IFERROR(VALUE(TRIM(SUBSTITUTE(R46,CHAR(160),""))),0),TRIM(SUBSTITUTE(Y46,CHAR(160),""))="Devis 3",IFERROR(VALUE(TRIM(SUBSTITUTE(W46,CHAR(160),""))),0),TRUE,0)*IFERROR(VALUE(TRIM(SUBSTITUTE(C46,CHAR(160),""))),0)),2)=0,IF(Z46&lt;&gt;"",0,""),ROUND((_xlfn.IFS(TRIM(SUBSTITUTE(Y46,CHAR(160),""))="Devis 1",IFERROR(VALUE(TRIM(SUBSTITUTE(M46,CHAR(160),""))),0),TRIM(SUBSTITUTE(Y46,CHAR(160),""))="Devis 2",IFERROR(VALUE(TRIM(SUBSTITUTE(R46,CHAR(160),""))),0),TRIM(SUBSTITUTE(Y46,CHAR(160),""))="Devis 3",IFERROR(VALUE(TRIM(SUBSTITUTE(W46,CHAR(160),""))),0),TRUE,0)*IFERROR(VALUE(TRIM(SUBSTITUTE(C46,CHAR(160),""))),0)),2))</f>
        <v/>
      </c>
      <c r="AB46" s="113" t="str">
        <f t="shared" si="17"/>
        <v/>
      </c>
      <c r="AC46" s="814"/>
      <c r="AD46" s="833" t="str">
        <f t="shared" si="50"/>
        <v/>
      </c>
      <c r="AE46" s="595" t="str">
        <f t="shared" si="52"/>
        <v/>
      </c>
      <c r="AF46" s="555" t="str">
        <f t="shared" si="53"/>
        <v/>
      </c>
      <c r="AG46" s="555" t="str">
        <f t="shared" si="54"/>
        <v/>
      </c>
      <c r="AH46" s="555" t="str">
        <f t="shared" si="55"/>
        <v/>
      </c>
      <c r="AI46" s="555" t="str">
        <f t="shared" si="56"/>
        <v/>
      </c>
      <c r="AJ46" s="555" t="str">
        <f t="shared" si="57"/>
        <v/>
      </c>
      <c r="AK46" s="569" t="str">
        <f t="shared" si="58"/>
        <v/>
      </c>
      <c r="AL46" s="564" t="str">
        <f t="shared" si="44"/>
        <v/>
      </c>
      <c r="AM46" s="555" t="str">
        <f t="shared" si="44"/>
        <v/>
      </c>
      <c r="AN46" s="594" t="str">
        <f t="shared" si="59"/>
        <v/>
      </c>
      <c r="AO46" s="594" t="str">
        <f t="shared" si="60"/>
        <v/>
      </c>
      <c r="AP46" s="660" t="str">
        <f t="shared" si="28"/>
        <v/>
      </c>
      <c r="AQ46" s="671" t="str">
        <f t="shared" si="29"/>
        <v/>
      </c>
      <c r="AR46" s="593" t="str">
        <f t="shared" si="30"/>
        <v/>
      </c>
      <c r="AS46" s="594" t="str">
        <f t="shared" si="61"/>
        <v/>
      </c>
      <c r="AT46" s="594" t="str">
        <f t="shared" si="62"/>
        <v/>
      </c>
      <c r="AU46" s="660" t="str">
        <f t="shared" si="33"/>
        <v/>
      </c>
      <c r="AV46" s="693" t="str">
        <f t="shared" si="45"/>
        <v/>
      </c>
      <c r="AW46" s="593" t="str">
        <f t="shared" si="45"/>
        <v/>
      </c>
      <c r="AX46" s="594" t="str">
        <f t="shared" si="63"/>
        <v/>
      </c>
      <c r="AY46" s="594" t="str">
        <f t="shared" si="64"/>
        <v/>
      </c>
      <c r="AZ46" s="694" t="str">
        <f t="shared" si="41"/>
        <v/>
      </c>
      <c r="BA46" s="687" t="str">
        <f t="shared" si="51"/>
        <v/>
      </c>
      <c r="BB46" s="599"/>
      <c r="BC46" s="621" t="str">
        <f t="shared" si="37"/>
        <v/>
      </c>
      <c r="BD46" s="621" t="str">
        <f t="shared" si="38"/>
        <v/>
      </c>
      <c r="BE46" s="621" t="str">
        <f t="shared" si="39"/>
        <v/>
      </c>
      <c r="BF46" s="622" t="str" cm="1">
        <f t="array" ref="BF46">IF($AE46="","",
_xlfn.IFS(
$BA46="Devis 1",
IF(ISBLANK(AN46),"",IFERROR(VALUE(TRIM(SUBSTITUTE(AN46,CHAR(160),""))),0)*IFERROR(VALUE(TRIM(SUBSTITUTE($AE46,CHAR(160),""))),0)),
$BA46="Devis 2",
IF(ISBLANK(AS46),"",IFERROR(VALUE(TRIM(SUBSTITUTE(AS46,CHAR(160),""))),0)*IFERROR(VALUE(TRIM(SUBSTITUTE($AE46,CHAR(160),""))),0)),
$BA46="Devis 3",
IF(ISBLANK(AX46),"",IFERROR(VALUE(TRIM(SUBSTITUTE(AX46,CHAR(160),""))),0)*IFERROR(VALUE(TRIM(SUBSTITUTE($AE46,CHAR(160),""))),0)),
TRUE,0
)
)</f>
        <v/>
      </c>
      <c r="BG46" s="622" t="str" cm="1">
        <f t="array" ref="BG46">IF($AE46="","",
_xlfn.IFS(
$BA46="Devis 1",
IF(ISBLANK(AO46),"",IFERROR(VALUE(TRIM(SUBSTITUTE(AO46,CHAR(160),""))),0)*IFERROR(VALUE(TRIM(SUBSTITUTE($AE46,CHAR(160),""))),0)),
$BA46="Devis 2",
IF(ISBLANK(AT46),"",IFERROR(VALUE(TRIM(SUBSTITUTE(AT46,CHAR(160),""))),0)*IFERROR(VALUE(TRIM(SUBSTITUTE($AE46,CHAR(160),""))),0)),
$BA46="Devis 3",
IF(ISBLANK(AY46),"",IFERROR(VALUE(TRIM(SUBSTITUTE(AY46,CHAR(160),""))),0)*IFERROR(VALUE(TRIM(SUBSTITUTE($AE46,CHAR(160),""))),0)),
TRUE,0
)
)</f>
        <v/>
      </c>
      <c r="BH46" s="621" t="str">
        <f t="shared" si="40"/>
        <v/>
      </c>
      <c r="BI46" s="601"/>
      <c r="BJ46" s="602" t="str" cm="1">
        <f t="array" ref="BJ46">IF(OR(BH46="",BE46="",BF46="",BC46="",BG46="",BD46=""),"",_xlfn.IFS(
ROUND(IFERROR(VALUE(TRIM(SUBSTITUTE(BH46,CHAR(160),""))),0),2)&gt;
ROUND(IFERROR(VALUE(TRIM(SUBSTITUTE(BE46,CHAR(160),""))),0),2),
"KO : Le montant retenu TTC est supérieur au montant raisonnable TTC. Merci de revoir la ligne de dépense ou plafonner son montant.",
ROUND(IFERROR(VALUE(TRIM(SUBSTITUTE(BF46,CHAR(160),""))),0),2)&gt;
ROUND(IFERROR(VALUE(TRIM(SUBSTITUTE(BC46,CHAR(160),""))),0),2),
"Attention : Le montant retenu HT est supérieur au montant HT raisonnable. Merci de revoir la ligne de dépense, plafonner son montant, ou justifier la reventillation HT / TVA.",
ROUND(IFERROR(VALUE(TRIM(SUBSTITUTE(BG46,CHAR(160),""))),0),2)&gt;
ROUND(IFERROR(VALUE(TRIM(SUBSTITUTE(BD46,CHAR(160),""))),0),2),
"Attention : Le montant TVA retenu est supérieur au montant TVA raisonnable. Merci de revoir la ligne de dépense, plafonner son montant, ou justifier la reventillation HT / TVA.",
ROUND(IFERROR(VALUE(TRIM(SUBSTITUTE(BH46,CHAR(160),""))),0),2)&gt;
ROUND(IFERROR(VALUE(TRIM(SUBSTITUTE(MIN(P47,S47,V47),CHAR(160),""))),0),2),
"Attention : Le devis retenu n'est pas le moins cher. Une justification de la part du porteur est nécessaire.",
ROUND(IFERROR(VALUE(TRIM(SUBSTITUTE(BH46,CHAR(160),""))),0),2)=0,
"Attention : montant présenté entièrement écarté",
ROUND(IFERROR(VALUE(TRIM(SUBSTITUTE(BE46,CHAR(160),""))),0),2)=
ROUND(IFERROR(VALUE(TRIM(SUBSTITUTE(BH46,CHAR(160),""))),0),2),
"OK",
ROUND(IFERROR(VALUE(TRIM(SUBSTITUTE(BE46,CHAR(160),""))),0),2)&gt;
ROUND(IFERROR(VALUE(TRIM(SUBSTITUTE(BH46,CHAR(160),""))),0),2),
" OK : Montant instruit inférieur au montant raisonnable.",
TRUE,""
))</f>
        <v/>
      </c>
      <c r="BK46" s="602" t="str" cm="1">
        <f t="array" ref="BK46">IF(OR(BH46="",AB46="",BF46="",Z46="",BG46="",AA46=""),"",_xlfn.IFS(
ROUND(IFERROR(VALUE(TRIM(SUBSTITUTE(BH46,CHAR(160),""))),0),2)&gt;
ROUND(IFERROR(VALUE(TRIM(SUBSTITUTE(AB46,CHAR(160),""))),0),2),
"KO : Le montant retenu TTC est supérieur au montant présenté TTC. Merci de revoir la ligne de dépense ou plafonner son montant.",
ROUND(IFERROR(VALUE(TRIM(SUBSTITUTE(BF46,CHAR(160),""))),0),2)&gt;
ROUND(IFERROR(VALUE(TRIM(SUBSTITUTE(Z46,CHAR(160),""))),0),2),
"Attention : Le montant retenu HT est supérieur au montant HT présenté. Merci de revoir la ligne de dépense, plafonner son montant, ou justifier la reventillation HT / TVA.",
ROUND(IFERROR(VALUE(TRIM(SUBSTITUTE(BG46,CHAR(160),""))),0),2)&gt;
ROUND(IFERROR(VALUE(TRIM(SUBSTITUTE(AA46,CHAR(160),""))),0),2),
"Attention : Le montant TVA retenu est supérieur au montant TVA présenté. Merci de revoir la ligne de dépense, plafonner son montant, ou justifier la reventillation HT / TVA.",
ROUND(IFERROR(VALUE(TRIM(SUBSTITUTE(AB46,CHAR(160),""))),0),2)=0,
"",
ROUND(IFERROR(VALUE(TRIM(SUBSTITUTE(BH46,CHAR(160),""))),0),2)=
ROUND(IFERROR(VALUE(TRIM(SUBSTITUTE(AB46,CHAR(160),""))),0),2),
"OK",
ROUND(IFERROR(VALUE(TRIM(SUBSTITUTE(BH46,CHAR(160),""))),0),2)=0,
"Attention : Montant présenté entièrement rejeté.",
ROUND(IFERROR(VALUE(TRIM(SUBSTITUTE(BH46,CHAR(160),""))),0),2)&lt;
ROUND(IFERROR(VALUE(TRIM(SUBSTITUTE(AB46,CHAR(160),""))),0),2),
"Attention : Montant présenté partiellement rejeté.",
TRUE,""
))</f>
        <v/>
      </c>
      <c r="BL46" s="600" t="str">
        <f t="shared" si="47"/>
        <v/>
      </c>
      <c r="BM46" s="600" t="str">
        <f t="shared" si="48"/>
        <v/>
      </c>
      <c r="BN46" s="834" t="str">
        <f t="shared" si="49"/>
        <v/>
      </c>
    </row>
    <row r="47" spans="1:66" ht="16">
      <c r="A47" s="813">
        <v>39</v>
      </c>
      <c r="B47" s="83"/>
      <c r="C47" s="108"/>
      <c r="D47" s="83"/>
      <c r="E47" s="109"/>
      <c r="F47" s="110"/>
      <c r="G47" s="111"/>
      <c r="H47" s="132"/>
      <c r="I47" s="642"/>
      <c r="J47" s="643"/>
      <c r="K47" s="702"/>
      <c r="L47" s="640"/>
      <c r="M47" s="703"/>
      <c r="N47" s="660" t="str">
        <f t="shared" si="43"/>
        <v/>
      </c>
      <c r="O47" s="663"/>
      <c r="P47" s="554"/>
      <c r="Q47" s="641"/>
      <c r="R47" s="641"/>
      <c r="S47" s="660" t="str">
        <f t="shared" si="15"/>
        <v/>
      </c>
      <c r="T47" s="680"/>
      <c r="U47" s="554"/>
      <c r="V47" s="641"/>
      <c r="W47" s="641"/>
      <c r="X47" s="681" t="str">
        <f t="shared" si="46"/>
        <v/>
      </c>
      <c r="Y47" s="639"/>
      <c r="Z47" s="112" t="str" cm="1">
        <f t="array" ref="Z47">IF((_xlfn.IFS(TRIM(SUBSTITUTE(Y47,CHAR(160),""))="Devis 1",IFERROR(VALUE(TRIM(SUBSTITUTE(L47,CHAR(160),""))),0),TRIM(SUBSTITUTE(Y47,CHAR(160),""))="Devis 2",IFERROR(VALUE(TRIM(SUBSTITUTE(Q47,CHAR(160),""))),0),TRIM(SUBSTITUTE(Y47,CHAR(160),""))="Devis 3",IFERROR(VALUE(TRIM(SUBSTITUTE(V47,CHAR(160),""))),0),TRUE,0)*IFERROR(VALUE(TRIM(SUBSTITUTE(C47,CHAR(160),""))),0))=0,"",_xlfn.IFS(TRIM(SUBSTITUTE(Y47,CHAR(160),""))="Devis 1",IFERROR(VALUE(TRIM(SUBSTITUTE(L47,CHAR(160),""))),0),TRIM(SUBSTITUTE(Y47,CHAR(160),""))="Devis 2",IFERROR(VALUE(TRIM(SUBSTITUTE(Q47,CHAR(160),""))),0),TRIM(SUBSTITUTE(Y47,CHAR(160),""))="Devis 3",IFERROR(VALUE(TRIM(SUBSTITUTE(V47,CHAR(160),""))),0),TRUE,0)*IFERROR(VALUE(TRIM(SUBSTITUTE(C47,CHAR(160),""))),0))</f>
        <v/>
      </c>
      <c r="AA47" s="89" t="str" cm="1">
        <f t="array" ref="AA47">IF(ROUND((_xlfn.IFS(TRIM(SUBSTITUTE(Y47,CHAR(160),""))="Devis 1",IFERROR(VALUE(TRIM(SUBSTITUTE(M47,CHAR(160),""))),0),TRIM(SUBSTITUTE(Y47,CHAR(160),""))="Devis 2",IFERROR(VALUE(TRIM(SUBSTITUTE(R47,CHAR(160),""))),0),TRIM(SUBSTITUTE(Y47,CHAR(160),""))="Devis 3",IFERROR(VALUE(TRIM(SUBSTITUTE(W47,CHAR(160),""))),0),TRUE,0)*IFERROR(VALUE(TRIM(SUBSTITUTE(C47,CHAR(160),""))),0)),2)=0,IF(Z47&lt;&gt;"",0,""),ROUND((_xlfn.IFS(TRIM(SUBSTITUTE(Y47,CHAR(160),""))="Devis 1",IFERROR(VALUE(TRIM(SUBSTITUTE(M47,CHAR(160),""))),0),TRIM(SUBSTITUTE(Y47,CHAR(160),""))="Devis 2",IFERROR(VALUE(TRIM(SUBSTITUTE(R47,CHAR(160),""))),0),TRIM(SUBSTITUTE(Y47,CHAR(160),""))="Devis 3",IFERROR(VALUE(TRIM(SUBSTITUTE(W47,CHAR(160),""))),0),TRUE,0)*IFERROR(VALUE(TRIM(SUBSTITUTE(C47,CHAR(160),""))),0)),2))</f>
        <v/>
      </c>
      <c r="AB47" s="113" t="str">
        <f t="shared" si="17"/>
        <v/>
      </c>
      <c r="AC47" s="814"/>
      <c r="AD47" s="833" t="str">
        <f t="shared" si="50"/>
        <v/>
      </c>
      <c r="AE47" s="595" t="str">
        <f t="shared" si="52"/>
        <v/>
      </c>
      <c r="AF47" s="555" t="str">
        <f t="shared" si="53"/>
        <v/>
      </c>
      <c r="AG47" s="555" t="str">
        <f t="shared" si="54"/>
        <v/>
      </c>
      <c r="AH47" s="555" t="str">
        <f t="shared" si="55"/>
        <v/>
      </c>
      <c r="AI47" s="555" t="str">
        <f t="shared" si="56"/>
        <v/>
      </c>
      <c r="AJ47" s="555" t="str">
        <f t="shared" si="57"/>
        <v/>
      </c>
      <c r="AK47" s="569" t="str">
        <f t="shared" si="58"/>
        <v/>
      </c>
      <c r="AL47" s="564" t="str">
        <f t="shared" si="44"/>
        <v/>
      </c>
      <c r="AM47" s="555" t="str">
        <f t="shared" si="44"/>
        <v/>
      </c>
      <c r="AN47" s="594" t="str">
        <f t="shared" si="59"/>
        <v/>
      </c>
      <c r="AO47" s="594" t="str">
        <f t="shared" si="60"/>
        <v/>
      </c>
      <c r="AP47" s="660" t="str">
        <f t="shared" si="28"/>
        <v/>
      </c>
      <c r="AQ47" s="671" t="str">
        <f t="shared" si="29"/>
        <v/>
      </c>
      <c r="AR47" s="593" t="str">
        <f t="shared" si="30"/>
        <v/>
      </c>
      <c r="AS47" s="594" t="str">
        <f t="shared" si="61"/>
        <v/>
      </c>
      <c r="AT47" s="594" t="str">
        <f t="shared" si="62"/>
        <v/>
      </c>
      <c r="AU47" s="660" t="str">
        <f t="shared" si="33"/>
        <v/>
      </c>
      <c r="AV47" s="693" t="str">
        <f t="shared" si="45"/>
        <v/>
      </c>
      <c r="AW47" s="593" t="str">
        <f t="shared" si="45"/>
        <v/>
      </c>
      <c r="AX47" s="594" t="str">
        <f t="shared" si="63"/>
        <v/>
      </c>
      <c r="AY47" s="594" t="str">
        <f t="shared" si="64"/>
        <v/>
      </c>
      <c r="AZ47" s="694" t="str">
        <f t="shared" si="41"/>
        <v/>
      </c>
      <c r="BA47" s="687" t="str">
        <f t="shared" si="51"/>
        <v/>
      </c>
      <c r="BB47" s="599"/>
      <c r="BC47" s="621" t="str">
        <f t="shared" si="37"/>
        <v/>
      </c>
      <c r="BD47" s="621" t="str">
        <f t="shared" si="38"/>
        <v/>
      </c>
      <c r="BE47" s="621" t="str">
        <f t="shared" si="39"/>
        <v/>
      </c>
      <c r="BF47" s="622" t="str" cm="1">
        <f t="array" ref="BF47">IF($AE47="","",
_xlfn.IFS(
$BA47="Devis 1",
IF(ISBLANK(AN47),"",IFERROR(VALUE(TRIM(SUBSTITUTE(AN47,CHAR(160),""))),0)*IFERROR(VALUE(TRIM(SUBSTITUTE($AE47,CHAR(160),""))),0)),
$BA47="Devis 2",
IF(ISBLANK(AS47),"",IFERROR(VALUE(TRIM(SUBSTITUTE(AS47,CHAR(160),""))),0)*IFERROR(VALUE(TRIM(SUBSTITUTE($AE47,CHAR(160),""))),0)),
$BA47="Devis 3",
IF(ISBLANK(AX47),"",IFERROR(VALUE(TRIM(SUBSTITUTE(AX47,CHAR(160),""))),0)*IFERROR(VALUE(TRIM(SUBSTITUTE($AE47,CHAR(160),""))),0)),
TRUE,0
)
)</f>
        <v/>
      </c>
      <c r="BG47" s="622" t="str" cm="1">
        <f t="array" ref="BG47">IF($AE47="","",
_xlfn.IFS(
$BA47="Devis 1",
IF(ISBLANK(AO47),"",IFERROR(VALUE(TRIM(SUBSTITUTE(AO47,CHAR(160),""))),0)*IFERROR(VALUE(TRIM(SUBSTITUTE($AE47,CHAR(160),""))),0)),
$BA47="Devis 2",
IF(ISBLANK(AT47),"",IFERROR(VALUE(TRIM(SUBSTITUTE(AT47,CHAR(160),""))),0)*IFERROR(VALUE(TRIM(SUBSTITUTE($AE47,CHAR(160),""))),0)),
$BA47="Devis 3",
IF(ISBLANK(AY47),"",IFERROR(VALUE(TRIM(SUBSTITUTE(AY47,CHAR(160),""))),0)*IFERROR(VALUE(TRIM(SUBSTITUTE($AE47,CHAR(160),""))),0)),
TRUE,0
)
)</f>
        <v/>
      </c>
      <c r="BH47" s="621" t="str">
        <f t="shared" si="40"/>
        <v/>
      </c>
      <c r="BI47" s="601"/>
      <c r="BJ47" s="602" t="str" cm="1">
        <f t="array" ref="BJ47">IF(OR(BH47="",BE47="",BF47="",BC47="",BG47="",BD47=""),"",_xlfn.IFS(
ROUND(IFERROR(VALUE(TRIM(SUBSTITUTE(BH47,CHAR(160),""))),0),2)&gt;
ROUND(IFERROR(VALUE(TRIM(SUBSTITUTE(BE47,CHAR(160),""))),0),2),
"KO : Le montant retenu TTC est supérieur au montant raisonnable TTC. Merci de revoir la ligne de dépense ou plafonner son montant.",
ROUND(IFERROR(VALUE(TRIM(SUBSTITUTE(BF47,CHAR(160),""))),0),2)&gt;
ROUND(IFERROR(VALUE(TRIM(SUBSTITUTE(BC47,CHAR(160),""))),0),2),
"Attention : Le montant retenu HT est supérieur au montant HT raisonnable. Merci de revoir la ligne de dépense, plafonner son montant, ou justifier la reventillation HT / TVA.",
ROUND(IFERROR(VALUE(TRIM(SUBSTITUTE(BG47,CHAR(160),""))),0),2)&gt;
ROUND(IFERROR(VALUE(TRIM(SUBSTITUTE(BD47,CHAR(160),""))),0),2),
"Attention : Le montant TVA retenu est supérieur au montant TVA raisonnable. Merci de revoir la ligne de dépense, plafonner son montant, ou justifier la reventillation HT / TVA.",
ROUND(IFERROR(VALUE(TRIM(SUBSTITUTE(BH47,CHAR(160),""))),0),2)&gt;
ROUND(IFERROR(VALUE(TRIM(SUBSTITUTE(MIN(P48,S48,V48),CHAR(160),""))),0),2),
"Attention : Le devis retenu n'est pas le moins cher. Une justification de la part du porteur est nécessaire.",
ROUND(IFERROR(VALUE(TRIM(SUBSTITUTE(BH47,CHAR(160),""))),0),2)=0,
"Attention : montant présenté entièrement écarté",
ROUND(IFERROR(VALUE(TRIM(SUBSTITUTE(BE47,CHAR(160),""))),0),2)=
ROUND(IFERROR(VALUE(TRIM(SUBSTITUTE(BH47,CHAR(160),""))),0),2),
"OK",
ROUND(IFERROR(VALUE(TRIM(SUBSTITUTE(BE47,CHAR(160),""))),0),2)&gt;
ROUND(IFERROR(VALUE(TRIM(SUBSTITUTE(BH47,CHAR(160),""))),0),2),
" OK : Montant instruit inférieur au montant raisonnable.",
TRUE,""
))</f>
        <v/>
      </c>
      <c r="BK47" s="602" t="str" cm="1">
        <f t="array" ref="BK47">IF(OR(BH47="",AB47="",BF47="",Z47="",BG47="",AA47=""),"",_xlfn.IFS(
ROUND(IFERROR(VALUE(TRIM(SUBSTITUTE(BH47,CHAR(160),""))),0),2)&gt;
ROUND(IFERROR(VALUE(TRIM(SUBSTITUTE(AB47,CHAR(160),""))),0),2),
"KO : Le montant retenu TTC est supérieur au montant présenté TTC. Merci de revoir la ligne de dépense ou plafonner son montant.",
ROUND(IFERROR(VALUE(TRIM(SUBSTITUTE(BF47,CHAR(160),""))),0),2)&gt;
ROUND(IFERROR(VALUE(TRIM(SUBSTITUTE(Z47,CHAR(160),""))),0),2),
"Attention : Le montant retenu HT est supérieur au montant HT présenté. Merci de revoir la ligne de dépense, plafonner son montant, ou justifier la reventillation HT / TVA.",
ROUND(IFERROR(VALUE(TRIM(SUBSTITUTE(BG47,CHAR(160),""))),0),2)&gt;
ROUND(IFERROR(VALUE(TRIM(SUBSTITUTE(AA47,CHAR(160),""))),0),2),
"Attention : Le montant TVA retenu est supérieur au montant TVA présenté. Merci de revoir la ligne de dépense, plafonner son montant, ou justifier la reventillation HT / TVA.",
ROUND(IFERROR(VALUE(TRIM(SUBSTITUTE(AB47,CHAR(160),""))),0),2)=0,
"",
ROUND(IFERROR(VALUE(TRIM(SUBSTITUTE(BH47,CHAR(160),""))),0),2)=
ROUND(IFERROR(VALUE(TRIM(SUBSTITUTE(AB47,CHAR(160),""))),0),2),
"OK",
ROUND(IFERROR(VALUE(TRIM(SUBSTITUTE(BH47,CHAR(160),""))),0),2)=0,
"Attention : Montant présenté entièrement rejeté.",
ROUND(IFERROR(VALUE(TRIM(SUBSTITUTE(BH47,CHAR(160),""))),0),2)&lt;
ROUND(IFERROR(VALUE(TRIM(SUBSTITUTE(AB47,CHAR(160),""))),0),2),
"Attention : Montant présenté partiellement rejeté.",
TRUE,""
))</f>
        <v/>
      </c>
      <c r="BL47" s="600" t="str">
        <f t="shared" si="47"/>
        <v/>
      </c>
      <c r="BM47" s="600" t="str">
        <f t="shared" si="48"/>
        <v/>
      </c>
      <c r="BN47" s="834" t="str">
        <f t="shared" si="49"/>
        <v/>
      </c>
    </row>
    <row r="48" spans="1:66" ht="16">
      <c r="A48" s="813">
        <v>40</v>
      </c>
      <c r="B48" s="83"/>
      <c r="C48" s="108"/>
      <c r="D48" s="83"/>
      <c r="E48" s="109"/>
      <c r="F48" s="110"/>
      <c r="G48" s="111"/>
      <c r="H48" s="132"/>
      <c r="I48" s="642"/>
      <c r="J48" s="643"/>
      <c r="K48" s="702"/>
      <c r="L48" s="640"/>
      <c r="M48" s="703"/>
      <c r="N48" s="660" t="str">
        <f t="shared" si="43"/>
        <v/>
      </c>
      <c r="O48" s="663"/>
      <c r="P48" s="554"/>
      <c r="Q48" s="641"/>
      <c r="R48" s="641"/>
      <c r="S48" s="660" t="str">
        <f t="shared" si="15"/>
        <v/>
      </c>
      <c r="T48" s="680"/>
      <c r="U48" s="554"/>
      <c r="V48" s="641"/>
      <c r="W48" s="641"/>
      <c r="X48" s="681" t="str">
        <f t="shared" si="46"/>
        <v/>
      </c>
      <c r="Y48" s="639"/>
      <c r="Z48" s="112" t="str" cm="1">
        <f t="array" ref="Z48">IF((_xlfn.IFS(TRIM(SUBSTITUTE(Y48,CHAR(160),""))="Devis 1",IFERROR(VALUE(TRIM(SUBSTITUTE(L48,CHAR(160),""))),0),TRIM(SUBSTITUTE(Y48,CHAR(160),""))="Devis 2",IFERROR(VALUE(TRIM(SUBSTITUTE(Q48,CHAR(160),""))),0),TRIM(SUBSTITUTE(Y48,CHAR(160),""))="Devis 3",IFERROR(VALUE(TRIM(SUBSTITUTE(V48,CHAR(160),""))),0),TRUE,0)*IFERROR(VALUE(TRIM(SUBSTITUTE(C48,CHAR(160),""))),0))=0,"",_xlfn.IFS(TRIM(SUBSTITUTE(Y48,CHAR(160),""))="Devis 1",IFERROR(VALUE(TRIM(SUBSTITUTE(L48,CHAR(160),""))),0),TRIM(SUBSTITUTE(Y48,CHAR(160),""))="Devis 2",IFERROR(VALUE(TRIM(SUBSTITUTE(Q48,CHAR(160),""))),0),TRIM(SUBSTITUTE(Y48,CHAR(160),""))="Devis 3",IFERROR(VALUE(TRIM(SUBSTITUTE(V48,CHAR(160),""))),0),TRUE,0)*IFERROR(VALUE(TRIM(SUBSTITUTE(C48,CHAR(160),""))),0))</f>
        <v/>
      </c>
      <c r="AA48" s="89" t="str" cm="1">
        <f t="array" ref="AA48">IF(ROUND((_xlfn.IFS(TRIM(SUBSTITUTE(Y48,CHAR(160),""))="Devis 1",IFERROR(VALUE(TRIM(SUBSTITUTE(M48,CHAR(160),""))),0),TRIM(SUBSTITUTE(Y48,CHAR(160),""))="Devis 2",IFERROR(VALUE(TRIM(SUBSTITUTE(R48,CHAR(160),""))),0),TRIM(SUBSTITUTE(Y48,CHAR(160),""))="Devis 3",IFERROR(VALUE(TRIM(SUBSTITUTE(W48,CHAR(160),""))),0),TRUE,0)*IFERROR(VALUE(TRIM(SUBSTITUTE(C48,CHAR(160),""))),0)),2)=0,IF(Z48&lt;&gt;"",0,""),ROUND((_xlfn.IFS(TRIM(SUBSTITUTE(Y48,CHAR(160),""))="Devis 1",IFERROR(VALUE(TRIM(SUBSTITUTE(M48,CHAR(160),""))),0),TRIM(SUBSTITUTE(Y48,CHAR(160),""))="Devis 2",IFERROR(VALUE(TRIM(SUBSTITUTE(R48,CHAR(160),""))),0),TRIM(SUBSTITUTE(Y48,CHAR(160),""))="Devis 3",IFERROR(VALUE(TRIM(SUBSTITUTE(W48,CHAR(160),""))),0),TRUE,0)*IFERROR(VALUE(TRIM(SUBSTITUTE(C48,CHAR(160),""))),0)),2))</f>
        <v/>
      </c>
      <c r="AB48" s="113" t="str">
        <f t="shared" si="17"/>
        <v/>
      </c>
      <c r="AC48" s="814"/>
      <c r="AD48" s="833" t="str">
        <f t="shared" si="50"/>
        <v/>
      </c>
      <c r="AE48" s="595" t="str">
        <f t="shared" si="52"/>
        <v/>
      </c>
      <c r="AF48" s="555" t="str">
        <f t="shared" si="53"/>
        <v/>
      </c>
      <c r="AG48" s="555" t="str">
        <f t="shared" si="54"/>
        <v/>
      </c>
      <c r="AH48" s="555" t="str">
        <f t="shared" si="55"/>
        <v/>
      </c>
      <c r="AI48" s="555" t="str">
        <f t="shared" si="56"/>
        <v/>
      </c>
      <c r="AJ48" s="555" t="str">
        <f t="shared" si="57"/>
        <v/>
      </c>
      <c r="AK48" s="569" t="str">
        <f t="shared" si="58"/>
        <v/>
      </c>
      <c r="AL48" s="564" t="str">
        <f t="shared" si="44"/>
        <v/>
      </c>
      <c r="AM48" s="555" t="str">
        <f t="shared" si="44"/>
        <v/>
      </c>
      <c r="AN48" s="594" t="str">
        <f t="shared" si="59"/>
        <v/>
      </c>
      <c r="AO48" s="594" t="str">
        <f t="shared" si="60"/>
        <v/>
      </c>
      <c r="AP48" s="660" t="str">
        <f t="shared" si="28"/>
        <v/>
      </c>
      <c r="AQ48" s="671" t="str">
        <f t="shared" si="29"/>
        <v/>
      </c>
      <c r="AR48" s="593" t="str">
        <f t="shared" si="30"/>
        <v/>
      </c>
      <c r="AS48" s="594" t="str">
        <f t="shared" si="61"/>
        <v/>
      </c>
      <c r="AT48" s="594" t="str">
        <f t="shared" si="62"/>
        <v/>
      </c>
      <c r="AU48" s="660" t="str">
        <f t="shared" si="33"/>
        <v/>
      </c>
      <c r="AV48" s="693" t="str">
        <f t="shared" si="45"/>
        <v/>
      </c>
      <c r="AW48" s="593" t="str">
        <f t="shared" si="45"/>
        <v/>
      </c>
      <c r="AX48" s="594" t="str">
        <f t="shared" si="63"/>
        <v/>
      </c>
      <c r="AY48" s="594" t="str">
        <f t="shared" si="64"/>
        <v/>
      </c>
      <c r="AZ48" s="694" t="str">
        <f t="shared" si="41"/>
        <v/>
      </c>
      <c r="BA48" s="687" t="str">
        <f t="shared" si="51"/>
        <v/>
      </c>
      <c r="BB48" s="599"/>
      <c r="BC48" s="621" t="str">
        <f t="shared" si="37"/>
        <v/>
      </c>
      <c r="BD48" s="621" t="str">
        <f t="shared" si="38"/>
        <v/>
      </c>
      <c r="BE48" s="621" t="str">
        <f t="shared" si="39"/>
        <v/>
      </c>
      <c r="BF48" s="622" t="str" cm="1">
        <f t="array" ref="BF48">IF($AE48="","",
_xlfn.IFS(
$BA48="Devis 1",
IF(ISBLANK(AN48),"",IFERROR(VALUE(TRIM(SUBSTITUTE(AN48,CHAR(160),""))),0)*IFERROR(VALUE(TRIM(SUBSTITUTE($AE48,CHAR(160),""))),0)),
$BA48="Devis 2",
IF(ISBLANK(AS48),"",IFERROR(VALUE(TRIM(SUBSTITUTE(AS48,CHAR(160),""))),0)*IFERROR(VALUE(TRIM(SUBSTITUTE($AE48,CHAR(160),""))),0)),
$BA48="Devis 3",
IF(ISBLANK(AX48),"",IFERROR(VALUE(TRIM(SUBSTITUTE(AX48,CHAR(160),""))),0)*IFERROR(VALUE(TRIM(SUBSTITUTE($AE48,CHAR(160),""))),0)),
TRUE,0
)
)</f>
        <v/>
      </c>
      <c r="BG48" s="622" t="str" cm="1">
        <f t="array" ref="BG48">IF($AE48="","",
_xlfn.IFS(
$BA48="Devis 1",
IF(ISBLANK(AO48),"",IFERROR(VALUE(TRIM(SUBSTITUTE(AO48,CHAR(160),""))),0)*IFERROR(VALUE(TRIM(SUBSTITUTE($AE48,CHAR(160),""))),0)),
$BA48="Devis 2",
IF(ISBLANK(AT48),"",IFERROR(VALUE(TRIM(SUBSTITUTE(AT48,CHAR(160),""))),0)*IFERROR(VALUE(TRIM(SUBSTITUTE($AE48,CHAR(160),""))),0)),
$BA48="Devis 3",
IF(ISBLANK(AY48),"",IFERROR(VALUE(TRIM(SUBSTITUTE(AY48,CHAR(160),""))),0)*IFERROR(VALUE(TRIM(SUBSTITUTE($AE48,CHAR(160),""))),0)),
TRUE,0
)
)</f>
        <v/>
      </c>
      <c r="BH48" s="621" t="str">
        <f t="shared" si="40"/>
        <v/>
      </c>
      <c r="BI48" s="601"/>
      <c r="BJ48" s="602" t="str" cm="1">
        <f t="array" ref="BJ48">IF(OR(BH48="",BE48="",BF48="",BC48="",BG48="",BD48=""),"",_xlfn.IFS(
ROUND(IFERROR(VALUE(TRIM(SUBSTITUTE(BH48,CHAR(160),""))),0),2)&gt;
ROUND(IFERROR(VALUE(TRIM(SUBSTITUTE(BE48,CHAR(160),""))),0),2),
"KO : Le montant retenu TTC est supérieur au montant raisonnable TTC. Merci de revoir la ligne de dépense ou plafonner son montant.",
ROUND(IFERROR(VALUE(TRIM(SUBSTITUTE(BF48,CHAR(160),""))),0),2)&gt;
ROUND(IFERROR(VALUE(TRIM(SUBSTITUTE(BC48,CHAR(160),""))),0),2),
"Attention : Le montant retenu HT est supérieur au montant HT raisonnable. Merci de revoir la ligne de dépense, plafonner son montant, ou justifier la reventillation HT / TVA.",
ROUND(IFERROR(VALUE(TRIM(SUBSTITUTE(BG48,CHAR(160),""))),0),2)&gt;
ROUND(IFERROR(VALUE(TRIM(SUBSTITUTE(BD48,CHAR(160),""))),0),2),
"Attention : Le montant TVA retenu est supérieur au montant TVA raisonnable. Merci de revoir la ligne de dépense, plafonner son montant, ou justifier la reventillation HT / TVA.",
ROUND(IFERROR(VALUE(TRIM(SUBSTITUTE(BH48,CHAR(160),""))),0),2)&gt;
ROUND(IFERROR(VALUE(TRIM(SUBSTITUTE(MIN(P49,S49,V49),CHAR(160),""))),0),2),
"Attention : Le devis retenu n'est pas le moins cher. Une justification de la part du porteur est nécessaire.",
ROUND(IFERROR(VALUE(TRIM(SUBSTITUTE(BH48,CHAR(160),""))),0),2)=0,
"Attention : montant présenté entièrement écarté",
ROUND(IFERROR(VALUE(TRIM(SUBSTITUTE(BE48,CHAR(160),""))),0),2)=
ROUND(IFERROR(VALUE(TRIM(SUBSTITUTE(BH48,CHAR(160),""))),0),2),
"OK",
ROUND(IFERROR(VALUE(TRIM(SUBSTITUTE(BE48,CHAR(160),""))),0),2)&gt;
ROUND(IFERROR(VALUE(TRIM(SUBSTITUTE(BH48,CHAR(160),""))),0),2),
" OK : Montant instruit inférieur au montant raisonnable.",
TRUE,""
))</f>
        <v/>
      </c>
      <c r="BK48" s="602" t="str" cm="1">
        <f t="array" ref="BK48">IF(OR(BH48="",AB48="",BF48="",Z48="",BG48="",AA48=""),"",_xlfn.IFS(
ROUND(IFERROR(VALUE(TRIM(SUBSTITUTE(BH48,CHAR(160),""))),0),2)&gt;
ROUND(IFERROR(VALUE(TRIM(SUBSTITUTE(AB48,CHAR(160),""))),0),2),
"KO : Le montant retenu TTC est supérieur au montant présenté TTC. Merci de revoir la ligne de dépense ou plafonner son montant.",
ROUND(IFERROR(VALUE(TRIM(SUBSTITUTE(BF48,CHAR(160),""))),0),2)&gt;
ROUND(IFERROR(VALUE(TRIM(SUBSTITUTE(Z48,CHAR(160),""))),0),2),
"Attention : Le montant retenu HT est supérieur au montant HT présenté. Merci de revoir la ligne de dépense, plafonner son montant, ou justifier la reventillation HT / TVA.",
ROUND(IFERROR(VALUE(TRIM(SUBSTITUTE(BG48,CHAR(160),""))),0),2)&gt;
ROUND(IFERROR(VALUE(TRIM(SUBSTITUTE(AA48,CHAR(160),""))),0),2),
"Attention : Le montant TVA retenu est supérieur au montant TVA présenté. Merci de revoir la ligne de dépense, plafonner son montant, ou justifier la reventillation HT / TVA.",
ROUND(IFERROR(VALUE(TRIM(SUBSTITUTE(AB48,CHAR(160),""))),0),2)=0,
"",
ROUND(IFERROR(VALUE(TRIM(SUBSTITUTE(BH48,CHAR(160),""))),0),2)=
ROUND(IFERROR(VALUE(TRIM(SUBSTITUTE(AB48,CHAR(160),""))),0),2),
"OK",
ROUND(IFERROR(VALUE(TRIM(SUBSTITUTE(BH48,CHAR(160),""))),0),2)=0,
"Attention : Montant présenté entièrement rejeté.",
ROUND(IFERROR(VALUE(TRIM(SUBSTITUTE(BH48,CHAR(160),""))),0),2)&lt;
ROUND(IFERROR(VALUE(TRIM(SUBSTITUTE(AB48,CHAR(160),""))),0),2),
"Attention : Montant présenté partiellement rejeté.",
TRUE,""
))</f>
        <v/>
      </c>
      <c r="BL48" s="600" t="str">
        <f t="shared" si="47"/>
        <v/>
      </c>
      <c r="BM48" s="600" t="str">
        <f t="shared" si="48"/>
        <v/>
      </c>
      <c r="BN48" s="834" t="str">
        <f t="shared" si="49"/>
        <v/>
      </c>
    </row>
    <row r="49" spans="1:66" ht="16">
      <c r="A49" s="813">
        <v>41</v>
      </c>
      <c r="B49" s="83"/>
      <c r="C49" s="108"/>
      <c r="D49" s="83"/>
      <c r="E49" s="109"/>
      <c r="F49" s="110"/>
      <c r="G49" s="111"/>
      <c r="H49" s="132"/>
      <c r="I49" s="642"/>
      <c r="J49" s="643"/>
      <c r="K49" s="554"/>
      <c r="L49" s="640"/>
      <c r="M49" s="641"/>
      <c r="N49" s="660" t="str">
        <f t="shared" si="43"/>
        <v/>
      </c>
      <c r="O49" s="663"/>
      <c r="P49" s="554"/>
      <c r="Q49" s="641"/>
      <c r="R49" s="641"/>
      <c r="S49" s="660" t="str">
        <f t="shared" si="15"/>
        <v/>
      </c>
      <c r="T49" s="680"/>
      <c r="U49" s="554"/>
      <c r="V49" s="641"/>
      <c r="W49" s="641"/>
      <c r="X49" s="681" t="str">
        <f t="shared" si="46"/>
        <v/>
      </c>
      <c r="Y49" s="639"/>
      <c r="Z49" s="112" t="str" cm="1">
        <f t="array" ref="Z49">IF((_xlfn.IFS(TRIM(SUBSTITUTE(Y49,CHAR(160),""))="Devis 1",IFERROR(VALUE(TRIM(SUBSTITUTE(L49,CHAR(160),""))),0),TRIM(SUBSTITUTE(Y49,CHAR(160),""))="Devis 2",IFERROR(VALUE(TRIM(SUBSTITUTE(Q49,CHAR(160),""))),0),TRIM(SUBSTITUTE(Y49,CHAR(160),""))="Devis 3",IFERROR(VALUE(TRIM(SUBSTITUTE(V49,CHAR(160),""))),0),TRUE,0)*IFERROR(VALUE(TRIM(SUBSTITUTE(C49,CHAR(160),""))),0))=0,"",_xlfn.IFS(TRIM(SUBSTITUTE(Y49,CHAR(160),""))="Devis 1",IFERROR(VALUE(TRIM(SUBSTITUTE(L49,CHAR(160),""))),0),TRIM(SUBSTITUTE(Y49,CHAR(160),""))="Devis 2",IFERROR(VALUE(TRIM(SUBSTITUTE(Q49,CHAR(160),""))),0),TRIM(SUBSTITUTE(Y49,CHAR(160),""))="Devis 3",IFERROR(VALUE(TRIM(SUBSTITUTE(V49,CHAR(160),""))),0),TRUE,0)*IFERROR(VALUE(TRIM(SUBSTITUTE(C49,CHAR(160),""))),0))</f>
        <v/>
      </c>
      <c r="AA49" s="89" t="str" cm="1">
        <f t="array" ref="AA49">IF(ROUND((_xlfn.IFS(TRIM(SUBSTITUTE(Y49,CHAR(160),""))="Devis 1",IFERROR(VALUE(TRIM(SUBSTITUTE(M49,CHAR(160),""))),0),TRIM(SUBSTITUTE(Y49,CHAR(160),""))="Devis 2",IFERROR(VALUE(TRIM(SUBSTITUTE(R49,CHAR(160),""))),0),TRIM(SUBSTITUTE(Y49,CHAR(160),""))="Devis 3",IFERROR(VALUE(TRIM(SUBSTITUTE(W49,CHAR(160),""))),0),TRUE,0)*IFERROR(VALUE(TRIM(SUBSTITUTE(C49,CHAR(160),""))),0)),2)=0,IF(Z49&lt;&gt;"",0,""),ROUND((_xlfn.IFS(TRIM(SUBSTITUTE(Y49,CHAR(160),""))="Devis 1",IFERROR(VALUE(TRIM(SUBSTITUTE(M49,CHAR(160),""))),0),TRIM(SUBSTITUTE(Y49,CHAR(160),""))="Devis 2",IFERROR(VALUE(TRIM(SUBSTITUTE(R49,CHAR(160),""))),0),TRIM(SUBSTITUTE(Y49,CHAR(160),""))="Devis 3",IFERROR(VALUE(TRIM(SUBSTITUTE(W49,CHAR(160),""))),0),TRUE,0)*IFERROR(VALUE(TRIM(SUBSTITUTE(C49,CHAR(160),""))),0)),2))</f>
        <v/>
      </c>
      <c r="AB49" s="113" t="str">
        <f t="shared" si="17"/>
        <v/>
      </c>
      <c r="AC49" s="814"/>
      <c r="AD49" s="833" t="str">
        <f t="shared" si="50"/>
        <v/>
      </c>
      <c r="AE49" s="595" t="str">
        <f t="shared" si="52"/>
        <v/>
      </c>
      <c r="AF49" s="555" t="str">
        <f t="shared" si="53"/>
        <v/>
      </c>
      <c r="AG49" s="555" t="str">
        <f t="shared" si="54"/>
        <v/>
      </c>
      <c r="AH49" s="555" t="str">
        <f t="shared" si="55"/>
        <v/>
      </c>
      <c r="AI49" s="555" t="str">
        <f t="shared" si="56"/>
        <v/>
      </c>
      <c r="AJ49" s="555" t="str">
        <f t="shared" si="57"/>
        <v/>
      </c>
      <c r="AK49" s="569" t="str">
        <f t="shared" si="58"/>
        <v/>
      </c>
      <c r="AL49" s="564" t="str">
        <f t="shared" si="44"/>
        <v/>
      </c>
      <c r="AM49" s="555" t="str">
        <f t="shared" si="44"/>
        <v/>
      </c>
      <c r="AN49" s="594" t="str">
        <f t="shared" si="59"/>
        <v/>
      </c>
      <c r="AO49" s="594" t="str">
        <f t="shared" si="60"/>
        <v/>
      </c>
      <c r="AP49" s="660" t="str">
        <f t="shared" si="28"/>
        <v/>
      </c>
      <c r="AQ49" s="671" t="str">
        <f t="shared" si="29"/>
        <v/>
      </c>
      <c r="AR49" s="593" t="str">
        <f t="shared" si="30"/>
        <v/>
      </c>
      <c r="AS49" s="594" t="str">
        <f t="shared" si="61"/>
        <v/>
      </c>
      <c r="AT49" s="594" t="str">
        <f t="shared" si="62"/>
        <v/>
      </c>
      <c r="AU49" s="660" t="str">
        <f t="shared" si="33"/>
        <v/>
      </c>
      <c r="AV49" s="693" t="str">
        <f t="shared" si="45"/>
        <v/>
      </c>
      <c r="AW49" s="593" t="str">
        <f t="shared" si="45"/>
        <v/>
      </c>
      <c r="AX49" s="594" t="str">
        <f t="shared" si="63"/>
        <v/>
      </c>
      <c r="AY49" s="594" t="str">
        <f t="shared" si="64"/>
        <v/>
      </c>
      <c r="AZ49" s="694" t="str">
        <f t="shared" si="41"/>
        <v/>
      </c>
      <c r="BA49" s="687" t="str">
        <f t="shared" si="51"/>
        <v/>
      </c>
      <c r="BB49" s="599"/>
      <c r="BC49" s="621" t="str">
        <f t="shared" si="37"/>
        <v/>
      </c>
      <c r="BD49" s="621" t="str">
        <f t="shared" si="38"/>
        <v/>
      </c>
      <c r="BE49" s="621" t="str">
        <f t="shared" si="39"/>
        <v/>
      </c>
      <c r="BF49" s="622" t="str" cm="1">
        <f t="array" ref="BF49">IF($AE49="","",
_xlfn.IFS(
$BA49="Devis 1",
IF(ISBLANK(AN49),"",IFERROR(VALUE(TRIM(SUBSTITUTE(AN49,CHAR(160),""))),0)*IFERROR(VALUE(TRIM(SUBSTITUTE($AE49,CHAR(160),""))),0)),
$BA49="Devis 2",
IF(ISBLANK(AS49),"",IFERROR(VALUE(TRIM(SUBSTITUTE(AS49,CHAR(160),""))),0)*IFERROR(VALUE(TRIM(SUBSTITUTE($AE49,CHAR(160),""))),0)),
$BA49="Devis 3",
IF(ISBLANK(AX49),"",IFERROR(VALUE(TRIM(SUBSTITUTE(AX49,CHAR(160),""))),0)*IFERROR(VALUE(TRIM(SUBSTITUTE($AE49,CHAR(160),""))),0)),
TRUE,0
)
)</f>
        <v/>
      </c>
      <c r="BG49" s="622" t="str" cm="1">
        <f t="array" ref="BG49">IF($AE49="","",
_xlfn.IFS(
$BA49="Devis 1",
IF(ISBLANK(AO49),"",IFERROR(VALUE(TRIM(SUBSTITUTE(AO49,CHAR(160),""))),0)*IFERROR(VALUE(TRIM(SUBSTITUTE($AE49,CHAR(160),""))),0)),
$BA49="Devis 2",
IF(ISBLANK(AT49),"",IFERROR(VALUE(TRIM(SUBSTITUTE(AT49,CHAR(160),""))),0)*IFERROR(VALUE(TRIM(SUBSTITUTE($AE49,CHAR(160),""))),0)),
$BA49="Devis 3",
IF(ISBLANK(AY49),"",IFERROR(VALUE(TRIM(SUBSTITUTE(AY49,CHAR(160),""))),0)*IFERROR(VALUE(TRIM(SUBSTITUTE($AE49,CHAR(160),""))),0)),
TRUE,0
)
)</f>
        <v/>
      </c>
      <c r="BH49" s="621" t="str">
        <f t="shared" si="40"/>
        <v/>
      </c>
      <c r="BI49" s="601"/>
      <c r="BJ49" s="602" t="str" cm="1">
        <f t="array" ref="BJ49">IF(OR(BH49="",BE49="",BF49="",BC49="",BG49="",BD49=""),"",_xlfn.IFS(
ROUND(IFERROR(VALUE(TRIM(SUBSTITUTE(BH49,CHAR(160),""))),0),2)&gt;
ROUND(IFERROR(VALUE(TRIM(SUBSTITUTE(BE49,CHAR(160),""))),0),2),
"KO : Le montant retenu TTC est supérieur au montant raisonnable TTC. Merci de revoir la ligne de dépense ou plafonner son montant.",
ROUND(IFERROR(VALUE(TRIM(SUBSTITUTE(BF49,CHAR(160),""))),0),2)&gt;
ROUND(IFERROR(VALUE(TRIM(SUBSTITUTE(BC49,CHAR(160),""))),0),2),
"Attention : Le montant retenu HT est supérieur au montant HT raisonnable. Merci de revoir la ligne de dépense, plafonner son montant, ou justifier la reventillation HT / TVA.",
ROUND(IFERROR(VALUE(TRIM(SUBSTITUTE(BG49,CHAR(160),""))),0),2)&gt;
ROUND(IFERROR(VALUE(TRIM(SUBSTITUTE(BD49,CHAR(160),""))),0),2),
"Attention : Le montant TVA retenu est supérieur au montant TVA raisonnable. Merci de revoir la ligne de dépense, plafonner son montant, ou justifier la reventillation HT / TVA.",
ROUND(IFERROR(VALUE(TRIM(SUBSTITUTE(BH49,CHAR(160),""))),0),2)&gt;
ROUND(IFERROR(VALUE(TRIM(SUBSTITUTE(MIN(P50,S50,V50),CHAR(160),""))),0),2),
"Attention : Le devis retenu n'est pas le moins cher. Une justification de la part du porteur est nécessaire.",
ROUND(IFERROR(VALUE(TRIM(SUBSTITUTE(BH49,CHAR(160),""))),0),2)=0,
"Attention : montant présenté entièrement écarté",
ROUND(IFERROR(VALUE(TRIM(SUBSTITUTE(BE49,CHAR(160),""))),0),2)=
ROUND(IFERROR(VALUE(TRIM(SUBSTITUTE(BH49,CHAR(160),""))),0),2),
"OK",
ROUND(IFERROR(VALUE(TRIM(SUBSTITUTE(BE49,CHAR(160),""))),0),2)&gt;
ROUND(IFERROR(VALUE(TRIM(SUBSTITUTE(BH49,CHAR(160),""))),0),2),
" OK : Montant instruit inférieur au montant raisonnable.",
TRUE,""
))</f>
        <v/>
      </c>
      <c r="BK49" s="602" t="str" cm="1">
        <f t="array" ref="BK49">IF(OR(BH49="",AB49="",BF49="",Z49="",BG49="",AA49=""),"",_xlfn.IFS(
ROUND(IFERROR(VALUE(TRIM(SUBSTITUTE(BH49,CHAR(160),""))),0),2)&gt;
ROUND(IFERROR(VALUE(TRIM(SUBSTITUTE(AB49,CHAR(160),""))),0),2),
"KO : Le montant retenu TTC est supérieur au montant présenté TTC. Merci de revoir la ligne de dépense ou plafonner son montant.",
ROUND(IFERROR(VALUE(TRIM(SUBSTITUTE(BF49,CHAR(160),""))),0),2)&gt;
ROUND(IFERROR(VALUE(TRIM(SUBSTITUTE(Z49,CHAR(160),""))),0),2),
"Attention : Le montant retenu HT est supérieur au montant HT présenté. Merci de revoir la ligne de dépense, plafonner son montant, ou justifier la reventillation HT / TVA.",
ROUND(IFERROR(VALUE(TRIM(SUBSTITUTE(BG49,CHAR(160),""))),0),2)&gt;
ROUND(IFERROR(VALUE(TRIM(SUBSTITUTE(AA49,CHAR(160),""))),0),2),
"Attention : Le montant TVA retenu est supérieur au montant TVA présenté. Merci de revoir la ligne de dépense, plafonner son montant, ou justifier la reventillation HT / TVA.",
ROUND(IFERROR(VALUE(TRIM(SUBSTITUTE(AB49,CHAR(160),""))),0),2)=0,
"",
ROUND(IFERROR(VALUE(TRIM(SUBSTITUTE(BH49,CHAR(160),""))),0),2)=
ROUND(IFERROR(VALUE(TRIM(SUBSTITUTE(AB49,CHAR(160),""))),0),2),
"OK",
ROUND(IFERROR(VALUE(TRIM(SUBSTITUTE(BH49,CHAR(160),""))),0),2)=0,
"Attention : Montant présenté entièrement rejeté.",
ROUND(IFERROR(VALUE(TRIM(SUBSTITUTE(BH49,CHAR(160),""))),0),2)&lt;
ROUND(IFERROR(VALUE(TRIM(SUBSTITUTE(AB49,CHAR(160),""))),0),2),
"Attention : Montant présenté partiellement rejeté.",
TRUE,""
))</f>
        <v/>
      </c>
      <c r="BL49" s="600" t="str">
        <f t="shared" si="47"/>
        <v/>
      </c>
      <c r="BM49" s="600" t="str">
        <f t="shared" si="48"/>
        <v/>
      </c>
      <c r="BN49" s="834" t="str">
        <f t="shared" si="49"/>
        <v/>
      </c>
    </row>
    <row r="50" spans="1:66" ht="16">
      <c r="A50" s="813">
        <v>42</v>
      </c>
      <c r="B50" s="83"/>
      <c r="C50" s="108"/>
      <c r="D50" s="83"/>
      <c r="E50" s="109"/>
      <c r="F50" s="110"/>
      <c r="G50" s="111"/>
      <c r="H50" s="132"/>
      <c r="I50" s="642"/>
      <c r="J50" s="643"/>
      <c r="K50" s="554"/>
      <c r="L50" s="640"/>
      <c r="M50" s="641"/>
      <c r="N50" s="660" t="str">
        <f t="shared" si="43"/>
        <v/>
      </c>
      <c r="O50" s="663"/>
      <c r="P50" s="554"/>
      <c r="Q50" s="641"/>
      <c r="R50" s="641"/>
      <c r="S50" s="660" t="str">
        <f t="shared" si="15"/>
        <v/>
      </c>
      <c r="T50" s="680"/>
      <c r="U50" s="554"/>
      <c r="V50" s="641"/>
      <c r="W50" s="641"/>
      <c r="X50" s="681" t="str">
        <f t="shared" si="46"/>
        <v/>
      </c>
      <c r="Y50" s="639"/>
      <c r="Z50" s="112" t="str" cm="1">
        <f t="array" ref="Z50">IF((_xlfn.IFS(TRIM(SUBSTITUTE(Y50,CHAR(160),""))="Devis 1",IFERROR(VALUE(TRIM(SUBSTITUTE(L50,CHAR(160),""))),0),TRIM(SUBSTITUTE(Y50,CHAR(160),""))="Devis 2",IFERROR(VALUE(TRIM(SUBSTITUTE(Q50,CHAR(160),""))),0),TRIM(SUBSTITUTE(Y50,CHAR(160),""))="Devis 3",IFERROR(VALUE(TRIM(SUBSTITUTE(V50,CHAR(160),""))),0),TRUE,0)*IFERROR(VALUE(TRIM(SUBSTITUTE(C50,CHAR(160),""))),0))=0,"",_xlfn.IFS(TRIM(SUBSTITUTE(Y50,CHAR(160),""))="Devis 1",IFERROR(VALUE(TRIM(SUBSTITUTE(L50,CHAR(160),""))),0),TRIM(SUBSTITUTE(Y50,CHAR(160),""))="Devis 2",IFERROR(VALUE(TRIM(SUBSTITUTE(Q50,CHAR(160),""))),0),TRIM(SUBSTITUTE(Y50,CHAR(160),""))="Devis 3",IFERROR(VALUE(TRIM(SUBSTITUTE(V50,CHAR(160),""))),0),TRUE,0)*IFERROR(VALUE(TRIM(SUBSTITUTE(C50,CHAR(160),""))),0))</f>
        <v/>
      </c>
      <c r="AA50" s="89" t="str" cm="1">
        <f t="array" ref="AA50">IF(ROUND((_xlfn.IFS(TRIM(SUBSTITUTE(Y50,CHAR(160),""))="Devis 1",IFERROR(VALUE(TRIM(SUBSTITUTE(M50,CHAR(160),""))),0),TRIM(SUBSTITUTE(Y50,CHAR(160),""))="Devis 2",IFERROR(VALUE(TRIM(SUBSTITUTE(R50,CHAR(160),""))),0),TRIM(SUBSTITUTE(Y50,CHAR(160),""))="Devis 3",IFERROR(VALUE(TRIM(SUBSTITUTE(W50,CHAR(160),""))),0),TRUE,0)*IFERROR(VALUE(TRIM(SUBSTITUTE(C50,CHAR(160),""))),0)),2)=0,IF(Z50&lt;&gt;"",0,""),ROUND((_xlfn.IFS(TRIM(SUBSTITUTE(Y50,CHAR(160),""))="Devis 1",IFERROR(VALUE(TRIM(SUBSTITUTE(M50,CHAR(160),""))),0),TRIM(SUBSTITUTE(Y50,CHAR(160),""))="Devis 2",IFERROR(VALUE(TRIM(SUBSTITUTE(R50,CHAR(160),""))),0),TRIM(SUBSTITUTE(Y50,CHAR(160),""))="Devis 3",IFERROR(VALUE(TRIM(SUBSTITUTE(W50,CHAR(160),""))),0),TRUE,0)*IFERROR(VALUE(TRIM(SUBSTITUTE(C50,CHAR(160),""))),0)),2))</f>
        <v/>
      </c>
      <c r="AB50" s="113" t="str">
        <f t="shared" si="17"/>
        <v/>
      </c>
      <c r="AC50" s="814"/>
      <c r="AD50" s="833" t="str">
        <f t="shared" si="50"/>
        <v/>
      </c>
      <c r="AE50" s="595" t="str">
        <f t="shared" si="52"/>
        <v/>
      </c>
      <c r="AF50" s="555" t="str">
        <f t="shared" si="53"/>
        <v/>
      </c>
      <c r="AG50" s="555" t="str">
        <f t="shared" si="54"/>
        <v/>
      </c>
      <c r="AH50" s="555" t="str">
        <f t="shared" si="55"/>
        <v/>
      </c>
      <c r="AI50" s="555" t="str">
        <f t="shared" si="56"/>
        <v/>
      </c>
      <c r="AJ50" s="555" t="str">
        <f t="shared" si="57"/>
        <v/>
      </c>
      <c r="AK50" s="569" t="str">
        <f t="shared" si="58"/>
        <v/>
      </c>
      <c r="AL50" s="564" t="str">
        <f t="shared" si="44"/>
        <v/>
      </c>
      <c r="AM50" s="555" t="str">
        <f t="shared" si="44"/>
        <v/>
      </c>
      <c r="AN50" s="594" t="str">
        <f t="shared" si="59"/>
        <v/>
      </c>
      <c r="AO50" s="594" t="str">
        <f t="shared" si="60"/>
        <v/>
      </c>
      <c r="AP50" s="660" t="str">
        <f t="shared" si="28"/>
        <v/>
      </c>
      <c r="AQ50" s="671" t="str">
        <f t="shared" si="29"/>
        <v/>
      </c>
      <c r="AR50" s="593" t="str">
        <f t="shared" si="30"/>
        <v/>
      </c>
      <c r="AS50" s="594" t="str">
        <f t="shared" si="61"/>
        <v/>
      </c>
      <c r="AT50" s="594" t="str">
        <f t="shared" si="62"/>
        <v/>
      </c>
      <c r="AU50" s="660" t="str">
        <f t="shared" si="33"/>
        <v/>
      </c>
      <c r="AV50" s="693" t="str">
        <f t="shared" si="45"/>
        <v/>
      </c>
      <c r="AW50" s="593" t="str">
        <f t="shared" si="45"/>
        <v/>
      </c>
      <c r="AX50" s="594" t="str">
        <f t="shared" si="63"/>
        <v/>
      </c>
      <c r="AY50" s="594" t="str">
        <f t="shared" si="64"/>
        <v/>
      </c>
      <c r="AZ50" s="694" t="str">
        <f t="shared" si="41"/>
        <v/>
      </c>
      <c r="BA50" s="687" t="str">
        <f t="shared" si="51"/>
        <v/>
      </c>
      <c r="BB50" s="599"/>
      <c r="BC50" s="621" t="str">
        <f t="shared" si="37"/>
        <v/>
      </c>
      <c r="BD50" s="621" t="str">
        <f t="shared" si="38"/>
        <v/>
      </c>
      <c r="BE50" s="621" t="str">
        <f t="shared" si="39"/>
        <v/>
      </c>
      <c r="BF50" s="622" t="str" cm="1">
        <f t="array" ref="BF50">IF($AE50="","",
_xlfn.IFS(
$BA50="Devis 1",
IF(ISBLANK(AN50),"",IFERROR(VALUE(TRIM(SUBSTITUTE(AN50,CHAR(160),""))),0)*IFERROR(VALUE(TRIM(SUBSTITUTE($AE50,CHAR(160),""))),0)),
$BA50="Devis 2",
IF(ISBLANK(AS50),"",IFERROR(VALUE(TRIM(SUBSTITUTE(AS50,CHAR(160),""))),0)*IFERROR(VALUE(TRIM(SUBSTITUTE($AE50,CHAR(160),""))),0)),
$BA50="Devis 3",
IF(ISBLANK(AX50),"",IFERROR(VALUE(TRIM(SUBSTITUTE(AX50,CHAR(160),""))),0)*IFERROR(VALUE(TRIM(SUBSTITUTE($AE50,CHAR(160),""))),0)),
TRUE,0
)
)</f>
        <v/>
      </c>
      <c r="BG50" s="622" t="str" cm="1">
        <f t="array" ref="BG50">IF($AE50="","",
_xlfn.IFS(
$BA50="Devis 1",
IF(ISBLANK(AO50),"",IFERROR(VALUE(TRIM(SUBSTITUTE(AO50,CHAR(160),""))),0)*IFERROR(VALUE(TRIM(SUBSTITUTE($AE50,CHAR(160),""))),0)),
$BA50="Devis 2",
IF(ISBLANK(AT50),"",IFERROR(VALUE(TRIM(SUBSTITUTE(AT50,CHAR(160),""))),0)*IFERROR(VALUE(TRIM(SUBSTITUTE($AE50,CHAR(160),""))),0)),
$BA50="Devis 3",
IF(ISBLANK(AY50),"",IFERROR(VALUE(TRIM(SUBSTITUTE(AY50,CHAR(160),""))),0)*IFERROR(VALUE(TRIM(SUBSTITUTE($AE50,CHAR(160),""))),0)),
TRUE,0
)
)</f>
        <v/>
      </c>
      <c r="BH50" s="621" t="str">
        <f t="shared" si="40"/>
        <v/>
      </c>
      <c r="BI50" s="601"/>
      <c r="BJ50" s="602" t="str" cm="1">
        <f t="array" ref="BJ50">IF(OR(BH50="",BE50="",BF50="",BC50="",BG50="",BD50=""),"",_xlfn.IFS(
ROUND(IFERROR(VALUE(TRIM(SUBSTITUTE(BH50,CHAR(160),""))),0),2)&gt;
ROUND(IFERROR(VALUE(TRIM(SUBSTITUTE(BE50,CHAR(160),""))),0),2),
"KO : Le montant retenu TTC est supérieur au montant raisonnable TTC. Merci de revoir la ligne de dépense ou plafonner son montant.",
ROUND(IFERROR(VALUE(TRIM(SUBSTITUTE(BF50,CHAR(160),""))),0),2)&gt;
ROUND(IFERROR(VALUE(TRIM(SUBSTITUTE(BC50,CHAR(160),""))),0),2),
"Attention : Le montant retenu HT est supérieur au montant HT raisonnable. Merci de revoir la ligne de dépense, plafonner son montant, ou justifier la reventillation HT / TVA.",
ROUND(IFERROR(VALUE(TRIM(SUBSTITUTE(BG50,CHAR(160),""))),0),2)&gt;
ROUND(IFERROR(VALUE(TRIM(SUBSTITUTE(BD50,CHAR(160),""))),0),2),
"Attention : Le montant TVA retenu est supérieur au montant TVA raisonnable. Merci de revoir la ligne de dépense, plafonner son montant, ou justifier la reventillation HT / TVA.",
ROUND(IFERROR(VALUE(TRIM(SUBSTITUTE(BH50,CHAR(160),""))),0),2)&gt;
ROUND(IFERROR(VALUE(TRIM(SUBSTITUTE(MIN(P51,S51,V51),CHAR(160),""))),0),2),
"Attention : Le devis retenu n'est pas le moins cher. Une justification de la part du porteur est nécessaire.",
ROUND(IFERROR(VALUE(TRIM(SUBSTITUTE(BH50,CHAR(160),""))),0),2)=0,
"Attention : montant présenté entièrement écarté",
ROUND(IFERROR(VALUE(TRIM(SUBSTITUTE(BE50,CHAR(160),""))),0),2)=
ROUND(IFERROR(VALUE(TRIM(SUBSTITUTE(BH50,CHAR(160),""))),0),2),
"OK",
ROUND(IFERROR(VALUE(TRIM(SUBSTITUTE(BE50,CHAR(160),""))),0),2)&gt;
ROUND(IFERROR(VALUE(TRIM(SUBSTITUTE(BH50,CHAR(160),""))),0),2),
" OK : Montant instruit inférieur au montant raisonnable.",
TRUE,""
))</f>
        <v/>
      </c>
      <c r="BK50" s="602" t="str" cm="1">
        <f t="array" ref="BK50">IF(OR(BH50="",AB50="",BF50="",Z50="",BG50="",AA50=""),"",_xlfn.IFS(
ROUND(IFERROR(VALUE(TRIM(SUBSTITUTE(BH50,CHAR(160),""))),0),2)&gt;
ROUND(IFERROR(VALUE(TRIM(SUBSTITUTE(AB50,CHAR(160),""))),0),2),
"KO : Le montant retenu TTC est supérieur au montant présenté TTC. Merci de revoir la ligne de dépense ou plafonner son montant.",
ROUND(IFERROR(VALUE(TRIM(SUBSTITUTE(BF50,CHAR(160),""))),0),2)&gt;
ROUND(IFERROR(VALUE(TRIM(SUBSTITUTE(Z50,CHAR(160),""))),0),2),
"Attention : Le montant retenu HT est supérieur au montant HT présenté. Merci de revoir la ligne de dépense, plafonner son montant, ou justifier la reventillation HT / TVA.",
ROUND(IFERROR(VALUE(TRIM(SUBSTITUTE(BG50,CHAR(160),""))),0),2)&gt;
ROUND(IFERROR(VALUE(TRIM(SUBSTITUTE(AA50,CHAR(160),""))),0),2),
"Attention : Le montant TVA retenu est supérieur au montant TVA présenté. Merci de revoir la ligne de dépense, plafonner son montant, ou justifier la reventillation HT / TVA.",
ROUND(IFERROR(VALUE(TRIM(SUBSTITUTE(AB50,CHAR(160),""))),0),2)=0,
"",
ROUND(IFERROR(VALUE(TRIM(SUBSTITUTE(BH50,CHAR(160),""))),0),2)=
ROUND(IFERROR(VALUE(TRIM(SUBSTITUTE(AB50,CHAR(160),""))),0),2),
"OK",
ROUND(IFERROR(VALUE(TRIM(SUBSTITUTE(BH50,CHAR(160),""))),0),2)=0,
"Attention : Montant présenté entièrement rejeté.",
ROUND(IFERROR(VALUE(TRIM(SUBSTITUTE(BH50,CHAR(160),""))),0),2)&lt;
ROUND(IFERROR(VALUE(TRIM(SUBSTITUTE(AB50,CHAR(160),""))),0),2),
"Attention : Montant présenté partiellement rejeté.",
TRUE,""
))</f>
        <v/>
      </c>
      <c r="BL50" s="600" t="str">
        <f t="shared" si="47"/>
        <v/>
      </c>
      <c r="BM50" s="600" t="str">
        <f t="shared" si="48"/>
        <v/>
      </c>
      <c r="BN50" s="834" t="str">
        <f t="shared" si="49"/>
        <v/>
      </c>
    </row>
    <row r="51" spans="1:66" ht="16">
      <c r="A51" s="813">
        <v>43</v>
      </c>
      <c r="B51" s="83"/>
      <c r="C51" s="108"/>
      <c r="D51" s="83"/>
      <c r="E51" s="109"/>
      <c r="F51" s="110"/>
      <c r="G51" s="111"/>
      <c r="H51" s="132"/>
      <c r="I51" s="642"/>
      <c r="J51" s="643"/>
      <c r="K51" s="554"/>
      <c r="L51" s="640"/>
      <c r="M51" s="641"/>
      <c r="N51" s="660" t="str">
        <f t="shared" si="43"/>
        <v/>
      </c>
      <c r="O51" s="663"/>
      <c r="P51" s="554"/>
      <c r="Q51" s="641"/>
      <c r="R51" s="641"/>
      <c r="S51" s="660" t="str">
        <f t="shared" si="15"/>
        <v/>
      </c>
      <c r="T51" s="680"/>
      <c r="U51" s="554"/>
      <c r="V51" s="641"/>
      <c r="W51" s="641"/>
      <c r="X51" s="681" t="str">
        <f t="shared" si="46"/>
        <v/>
      </c>
      <c r="Y51" s="639"/>
      <c r="Z51" s="112" t="str" cm="1">
        <f t="array" ref="Z51">IF((_xlfn.IFS(TRIM(SUBSTITUTE(Y51,CHAR(160),""))="Devis 1",IFERROR(VALUE(TRIM(SUBSTITUTE(L51,CHAR(160),""))),0),TRIM(SUBSTITUTE(Y51,CHAR(160),""))="Devis 2",IFERROR(VALUE(TRIM(SUBSTITUTE(Q51,CHAR(160),""))),0),TRIM(SUBSTITUTE(Y51,CHAR(160),""))="Devis 3",IFERROR(VALUE(TRIM(SUBSTITUTE(V51,CHAR(160),""))),0),TRUE,0)*IFERROR(VALUE(TRIM(SUBSTITUTE(C51,CHAR(160),""))),0))=0,"",_xlfn.IFS(TRIM(SUBSTITUTE(Y51,CHAR(160),""))="Devis 1",IFERROR(VALUE(TRIM(SUBSTITUTE(L51,CHAR(160),""))),0),TRIM(SUBSTITUTE(Y51,CHAR(160),""))="Devis 2",IFERROR(VALUE(TRIM(SUBSTITUTE(Q51,CHAR(160),""))),0),TRIM(SUBSTITUTE(Y51,CHAR(160),""))="Devis 3",IFERROR(VALUE(TRIM(SUBSTITUTE(V51,CHAR(160),""))),0),TRUE,0)*IFERROR(VALUE(TRIM(SUBSTITUTE(C51,CHAR(160),""))),0))</f>
        <v/>
      </c>
      <c r="AA51" s="89" t="str" cm="1">
        <f t="array" ref="AA51">IF(ROUND((_xlfn.IFS(TRIM(SUBSTITUTE(Y51,CHAR(160),""))="Devis 1",IFERROR(VALUE(TRIM(SUBSTITUTE(M51,CHAR(160),""))),0),TRIM(SUBSTITUTE(Y51,CHAR(160),""))="Devis 2",IFERROR(VALUE(TRIM(SUBSTITUTE(R51,CHAR(160),""))),0),TRIM(SUBSTITUTE(Y51,CHAR(160),""))="Devis 3",IFERROR(VALUE(TRIM(SUBSTITUTE(W51,CHAR(160),""))),0),TRUE,0)*IFERROR(VALUE(TRIM(SUBSTITUTE(C51,CHAR(160),""))),0)),2)=0,IF(Z51&lt;&gt;"",0,""),ROUND((_xlfn.IFS(TRIM(SUBSTITUTE(Y51,CHAR(160),""))="Devis 1",IFERROR(VALUE(TRIM(SUBSTITUTE(M51,CHAR(160),""))),0),TRIM(SUBSTITUTE(Y51,CHAR(160),""))="Devis 2",IFERROR(VALUE(TRIM(SUBSTITUTE(R51,CHAR(160),""))),0),TRIM(SUBSTITUTE(Y51,CHAR(160),""))="Devis 3",IFERROR(VALUE(TRIM(SUBSTITUTE(W51,CHAR(160),""))),0),TRUE,0)*IFERROR(VALUE(TRIM(SUBSTITUTE(C51,CHAR(160),""))),0)),2))</f>
        <v/>
      </c>
      <c r="AB51" s="113" t="str">
        <f t="shared" si="17"/>
        <v/>
      </c>
      <c r="AC51" s="814"/>
      <c r="AD51" s="833" t="str">
        <f t="shared" si="50"/>
        <v/>
      </c>
      <c r="AE51" s="595" t="str">
        <f t="shared" si="52"/>
        <v/>
      </c>
      <c r="AF51" s="555" t="str">
        <f t="shared" si="53"/>
        <v/>
      </c>
      <c r="AG51" s="555" t="str">
        <f t="shared" si="54"/>
        <v/>
      </c>
      <c r="AH51" s="555" t="str">
        <f t="shared" si="55"/>
        <v/>
      </c>
      <c r="AI51" s="555" t="str">
        <f t="shared" si="56"/>
        <v/>
      </c>
      <c r="AJ51" s="555" t="str">
        <f t="shared" si="57"/>
        <v/>
      </c>
      <c r="AK51" s="569" t="str">
        <f t="shared" si="58"/>
        <v/>
      </c>
      <c r="AL51" s="564" t="str">
        <f t="shared" si="44"/>
        <v/>
      </c>
      <c r="AM51" s="555" t="str">
        <f t="shared" si="44"/>
        <v/>
      </c>
      <c r="AN51" s="594" t="str">
        <f t="shared" si="59"/>
        <v/>
      </c>
      <c r="AO51" s="594" t="str">
        <f t="shared" si="60"/>
        <v/>
      </c>
      <c r="AP51" s="660" t="str">
        <f t="shared" si="28"/>
        <v/>
      </c>
      <c r="AQ51" s="671" t="str">
        <f t="shared" si="29"/>
        <v/>
      </c>
      <c r="AR51" s="593" t="str">
        <f t="shared" si="30"/>
        <v/>
      </c>
      <c r="AS51" s="594" t="str">
        <f t="shared" si="61"/>
        <v/>
      </c>
      <c r="AT51" s="594" t="str">
        <f t="shared" si="62"/>
        <v/>
      </c>
      <c r="AU51" s="660" t="str">
        <f t="shared" si="33"/>
        <v/>
      </c>
      <c r="AV51" s="693" t="str">
        <f t="shared" si="45"/>
        <v/>
      </c>
      <c r="AW51" s="593" t="str">
        <f t="shared" si="45"/>
        <v/>
      </c>
      <c r="AX51" s="594" t="str">
        <f t="shared" si="63"/>
        <v/>
      </c>
      <c r="AY51" s="594" t="str">
        <f t="shared" si="64"/>
        <v/>
      </c>
      <c r="AZ51" s="694" t="str">
        <f t="shared" si="41"/>
        <v/>
      </c>
      <c r="BA51" s="687" t="str">
        <f t="shared" si="51"/>
        <v/>
      </c>
      <c r="BB51" s="599"/>
      <c r="BC51" s="621" t="str">
        <f t="shared" si="37"/>
        <v/>
      </c>
      <c r="BD51" s="621" t="str">
        <f t="shared" si="38"/>
        <v/>
      </c>
      <c r="BE51" s="621" t="str">
        <f t="shared" si="39"/>
        <v/>
      </c>
      <c r="BF51" s="622" t="str" cm="1">
        <f t="array" ref="BF51">IF($AE51="","",
_xlfn.IFS(
$BA51="Devis 1",
IF(ISBLANK(AN51),"",IFERROR(VALUE(TRIM(SUBSTITUTE(AN51,CHAR(160),""))),0)*IFERROR(VALUE(TRIM(SUBSTITUTE($AE51,CHAR(160),""))),0)),
$BA51="Devis 2",
IF(ISBLANK(AS51),"",IFERROR(VALUE(TRIM(SUBSTITUTE(AS51,CHAR(160),""))),0)*IFERROR(VALUE(TRIM(SUBSTITUTE($AE51,CHAR(160),""))),0)),
$BA51="Devis 3",
IF(ISBLANK(AX51),"",IFERROR(VALUE(TRIM(SUBSTITUTE(AX51,CHAR(160),""))),0)*IFERROR(VALUE(TRIM(SUBSTITUTE($AE51,CHAR(160),""))),0)),
TRUE,0
)
)</f>
        <v/>
      </c>
      <c r="BG51" s="622" t="str" cm="1">
        <f t="array" ref="BG51">IF($AE51="","",
_xlfn.IFS(
$BA51="Devis 1",
IF(ISBLANK(AO51),"",IFERROR(VALUE(TRIM(SUBSTITUTE(AO51,CHAR(160),""))),0)*IFERROR(VALUE(TRIM(SUBSTITUTE($AE51,CHAR(160),""))),0)),
$BA51="Devis 2",
IF(ISBLANK(AT51),"",IFERROR(VALUE(TRIM(SUBSTITUTE(AT51,CHAR(160),""))),0)*IFERROR(VALUE(TRIM(SUBSTITUTE($AE51,CHAR(160),""))),0)),
$BA51="Devis 3",
IF(ISBLANK(AY51),"",IFERROR(VALUE(TRIM(SUBSTITUTE(AY51,CHAR(160),""))),0)*IFERROR(VALUE(TRIM(SUBSTITUTE($AE51,CHAR(160),""))),0)),
TRUE,0
)
)</f>
        <v/>
      </c>
      <c r="BH51" s="621" t="str">
        <f t="shared" si="40"/>
        <v/>
      </c>
      <c r="BI51" s="601"/>
      <c r="BJ51" s="602" t="str" cm="1">
        <f t="array" ref="BJ51">IF(OR(BH51="",BE51="",BF51="",BC51="",BG51="",BD51=""),"",_xlfn.IFS(
ROUND(IFERROR(VALUE(TRIM(SUBSTITUTE(BH51,CHAR(160),""))),0),2)&gt;
ROUND(IFERROR(VALUE(TRIM(SUBSTITUTE(BE51,CHAR(160),""))),0),2),
"KO : Le montant retenu TTC est supérieur au montant raisonnable TTC. Merci de revoir la ligne de dépense ou plafonner son montant.",
ROUND(IFERROR(VALUE(TRIM(SUBSTITUTE(BF51,CHAR(160),""))),0),2)&gt;
ROUND(IFERROR(VALUE(TRIM(SUBSTITUTE(BC51,CHAR(160),""))),0),2),
"Attention : Le montant retenu HT est supérieur au montant HT raisonnable. Merci de revoir la ligne de dépense, plafonner son montant, ou justifier la reventillation HT / TVA.",
ROUND(IFERROR(VALUE(TRIM(SUBSTITUTE(BG51,CHAR(160),""))),0),2)&gt;
ROUND(IFERROR(VALUE(TRIM(SUBSTITUTE(BD51,CHAR(160),""))),0),2),
"Attention : Le montant TVA retenu est supérieur au montant TVA raisonnable. Merci de revoir la ligne de dépense, plafonner son montant, ou justifier la reventillation HT / TVA.",
ROUND(IFERROR(VALUE(TRIM(SUBSTITUTE(BH51,CHAR(160),""))),0),2)&gt;
ROUND(IFERROR(VALUE(TRIM(SUBSTITUTE(MIN(P52,S52,V52),CHAR(160),""))),0),2),
"Attention : Le devis retenu n'est pas le moins cher. Une justification de la part du porteur est nécessaire.",
ROUND(IFERROR(VALUE(TRIM(SUBSTITUTE(BH51,CHAR(160),""))),0),2)=0,
"Attention : montant présenté entièrement écarté",
ROUND(IFERROR(VALUE(TRIM(SUBSTITUTE(BE51,CHAR(160),""))),0),2)=
ROUND(IFERROR(VALUE(TRIM(SUBSTITUTE(BH51,CHAR(160),""))),0),2),
"OK",
ROUND(IFERROR(VALUE(TRIM(SUBSTITUTE(BE51,CHAR(160),""))),0),2)&gt;
ROUND(IFERROR(VALUE(TRIM(SUBSTITUTE(BH51,CHAR(160),""))),0),2),
" OK : Montant instruit inférieur au montant raisonnable.",
TRUE,""
))</f>
        <v/>
      </c>
      <c r="BK51" s="602" t="str" cm="1">
        <f t="array" ref="BK51">IF(OR(BH51="",AB51="",BF51="",Z51="",BG51="",AA51=""),"",_xlfn.IFS(
ROUND(IFERROR(VALUE(TRIM(SUBSTITUTE(BH51,CHAR(160),""))),0),2)&gt;
ROUND(IFERROR(VALUE(TRIM(SUBSTITUTE(AB51,CHAR(160),""))),0),2),
"KO : Le montant retenu TTC est supérieur au montant présenté TTC. Merci de revoir la ligne de dépense ou plafonner son montant.",
ROUND(IFERROR(VALUE(TRIM(SUBSTITUTE(BF51,CHAR(160),""))),0),2)&gt;
ROUND(IFERROR(VALUE(TRIM(SUBSTITUTE(Z51,CHAR(160),""))),0),2),
"Attention : Le montant retenu HT est supérieur au montant HT présenté. Merci de revoir la ligne de dépense, plafonner son montant, ou justifier la reventillation HT / TVA.",
ROUND(IFERROR(VALUE(TRIM(SUBSTITUTE(BG51,CHAR(160),""))),0),2)&gt;
ROUND(IFERROR(VALUE(TRIM(SUBSTITUTE(AA51,CHAR(160),""))),0),2),
"Attention : Le montant TVA retenu est supérieur au montant TVA présenté. Merci de revoir la ligne de dépense, plafonner son montant, ou justifier la reventillation HT / TVA.",
ROUND(IFERROR(VALUE(TRIM(SUBSTITUTE(AB51,CHAR(160),""))),0),2)=0,
"",
ROUND(IFERROR(VALUE(TRIM(SUBSTITUTE(BH51,CHAR(160),""))),0),2)=
ROUND(IFERROR(VALUE(TRIM(SUBSTITUTE(AB51,CHAR(160),""))),0),2),
"OK",
ROUND(IFERROR(VALUE(TRIM(SUBSTITUTE(BH51,CHAR(160),""))),0),2)=0,
"Attention : Montant présenté entièrement rejeté.",
ROUND(IFERROR(VALUE(TRIM(SUBSTITUTE(BH51,CHAR(160),""))),0),2)&lt;
ROUND(IFERROR(VALUE(TRIM(SUBSTITUTE(AB51,CHAR(160),""))),0),2),
"Attention : Montant présenté partiellement rejeté.",
TRUE,""
))</f>
        <v/>
      </c>
      <c r="BL51" s="600" t="str">
        <f t="shared" si="47"/>
        <v/>
      </c>
      <c r="BM51" s="600" t="str">
        <f t="shared" si="48"/>
        <v/>
      </c>
      <c r="BN51" s="834" t="str">
        <f t="shared" si="49"/>
        <v/>
      </c>
    </row>
    <row r="52" spans="1:66" ht="16">
      <c r="A52" s="813">
        <v>44</v>
      </c>
      <c r="B52" s="83"/>
      <c r="C52" s="108"/>
      <c r="D52" s="83"/>
      <c r="E52" s="109"/>
      <c r="F52" s="110"/>
      <c r="G52" s="111"/>
      <c r="H52" s="132"/>
      <c r="I52" s="642"/>
      <c r="J52" s="643"/>
      <c r="K52" s="554"/>
      <c r="L52" s="640"/>
      <c r="M52" s="641"/>
      <c r="N52" s="660" t="str">
        <f t="shared" si="43"/>
        <v/>
      </c>
      <c r="O52" s="663"/>
      <c r="P52" s="554"/>
      <c r="Q52" s="641"/>
      <c r="R52" s="641"/>
      <c r="S52" s="660" t="str">
        <f t="shared" si="15"/>
        <v/>
      </c>
      <c r="T52" s="680"/>
      <c r="U52" s="554"/>
      <c r="V52" s="641"/>
      <c r="W52" s="641"/>
      <c r="X52" s="681" t="str">
        <f t="shared" si="46"/>
        <v/>
      </c>
      <c r="Y52" s="639"/>
      <c r="Z52" s="112" t="str" cm="1">
        <f t="array" ref="Z52">IF((_xlfn.IFS(TRIM(SUBSTITUTE(Y52,CHAR(160),""))="Devis 1",IFERROR(VALUE(TRIM(SUBSTITUTE(L52,CHAR(160),""))),0),TRIM(SUBSTITUTE(Y52,CHAR(160),""))="Devis 2",IFERROR(VALUE(TRIM(SUBSTITUTE(Q52,CHAR(160),""))),0),TRIM(SUBSTITUTE(Y52,CHAR(160),""))="Devis 3",IFERROR(VALUE(TRIM(SUBSTITUTE(V52,CHAR(160),""))),0),TRUE,0)*IFERROR(VALUE(TRIM(SUBSTITUTE(C52,CHAR(160),""))),0))=0,"",_xlfn.IFS(TRIM(SUBSTITUTE(Y52,CHAR(160),""))="Devis 1",IFERROR(VALUE(TRIM(SUBSTITUTE(L52,CHAR(160),""))),0),TRIM(SUBSTITUTE(Y52,CHAR(160),""))="Devis 2",IFERROR(VALUE(TRIM(SUBSTITUTE(Q52,CHAR(160),""))),0),TRIM(SUBSTITUTE(Y52,CHAR(160),""))="Devis 3",IFERROR(VALUE(TRIM(SUBSTITUTE(V52,CHAR(160),""))),0),TRUE,0)*IFERROR(VALUE(TRIM(SUBSTITUTE(C52,CHAR(160),""))),0))</f>
        <v/>
      </c>
      <c r="AA52" s="89" t="str" cm="1">
        <f t="array" ref="AA52">IF(ROUND((_xlfn.IFS(TRIM(SUBSTITUTE(Y52,CHAR(160),""))="Devis 1",IFERROR(VALUE(TRIM(SUBSTITUTE(M52,CHAR(160),""))),0),TRIM(SUBSTITUTE(Y52,CHAR(160),""))="Devis 2",IFERROR(VALUE(TRIM(SUBSTITUTE(R52,CHAR(160),""))),0),TRIM(SUBSTITUTE(Y52,CHAR(160),""))="Devis 3",IFERROR(VALUE(TRIM(SUBSTITUTE(W52,CHAR(160),""))),0),TRUE,0)*IFERROR(VALUE(TRIM(SUBSTITUTE(C52,CHAR(160),""))),0)),2)=0,IF(Z52&lt;&gt;"",0,""),ROUND((_xlfn.IFS(TRIM(SUBSTITUTE(Y52,CHAR(160),""))="Devis 1",IFERROR(VALUE(TRIM(SUBSTITUTE(M52,CHAR(160),""))),0),TRIM(SUBSTITUTE(Y52,CHAR(160),""))="Devis 2",IFERROR(VALUE(TRIM(SUBSTITUTE(R52,CHAR(160),""))),0),TRIM(SUBSTITUTE(Y52,CHAR(160),""))="Devis 3",IFERROR(VALUE(TRIM(SUBSTITUTE(W52,CHAR(160),""))),0),TRUE,0)*IFERROR(VALUE(TRIM(SUBSTITUTE(C52,CHAR(160),""))),0)),2))</f>
        <v/>
      </c>
      <c r="AB52" s="113" t="str">
        <f t="shared" si="17"/>
        <v/>
      </c>
      <c r="AC52" s="814"/>
      <c r="AD52" s="833" t="str">
        <f t="shared" si="50"/>
        <v/>
      </c>
      <c r="AE52" s="595" t="str">
        <f t="shared" si="52"/>
        <v/>
      </c>
      <c r="AF52" s="555" t="str">
        <f t="shared" si="53"/>
        <v/>
      </c>
      <c r="AG52" s="555" t="str">
        <f t="shared" si="54"/>
        <v/>
      </c>
      <c r="AH52" s="555" t="str">
        <f t="shared" si="55"/>
        <v/>
      </c>
      <c r="AI52" s="555" t="str">
        <f t="shared" si="56"/>
        <v/>
      </c>
      <c r="AJ52" s="555" t="str">
        <f t="shared" si="57"/>
        <v/>
      </c>
      <c r="AK52" s="569" t="str">
        <f t="shared" si="58"/>
        <v/>
      </c>
      <c r="AL52" s="564" t="str">
        <f t="shared" si="44"/>
        <v/>
      </c>
      <c r="AM52" s="555" t="str">
        <f t="shared" si="44"/>
        <v/>
      </c>
      <c r="AN52" s="594" t="str">
        <f t="shared" si="59"/>
        <v/>
      </c>
      <c r="AO52" s="594" t="str">
        <f t="shared" si="60"/>
        <v/>
      </c>
      <c r="AP52" s="660" t="str">
        <f t="shared" si="28"/>
        <v/>
      </c>
      <c r="AQ52" s="671" t="str">
        <f t="shared" si="29"/>
        <v/>
      </c>
      <c r="AR52" s="593" t="str">
        <f t="shared" si="30"/>
        <v/>
      </c>
      <c r="AS52" s="594" t="str">
        <f t="shared" si="61"/>
        <v/>
      </c>
      <c r="AT52" s="594" t="str">
        <f t="shared" si="62"/>
        <v/>
      </c>
      <c r="AU52" s="660" t="str">
        <f t="shared" si="33"/>
        <v/>
      </c>
      <c r="AV52" s="693" t="str">
        <f t="shared" si="45"/>
        <v/>
      </c>
      <c r="AW52" s="593" t="str">
        <f t="shared" si="45"/>
        <v/>
      </c>
      <c r="AX52" s="594" t="str">
        <f t="shared" si="63"/>
        <v/>
      </c>
      <c r="AY52" s="594" t="str">
        <f t="shared" si="64"/>
        <v/>
      </c>
      <c r="AZ52" s="694" t="str">
        <f t="shared" si="41"/>
        <v/>
      </c>
      <c r="BA52" s="687" t="str">
        <f t="shared" si="51"/>
        <v/>
      </c>
      <c r="BB52" s="599"/>
      <c r="BC52" s="621" t="str">
        <f t="shared" si="37"/>
        <v/>
      </c>
      <c r="BD52" s="621" t="str">
        <f t="shared" si="38"/>
        <v/>
      </c>
      <c r="BE52" s="621" t="str">
        <f t="shared" si="39"/>
        <v/>
      </c>
      <c r="BF52" s="622" t="str" cm="1">
        <f t="array" ref="BF52">IF($AE52="","",
_xlfn.IFS(
$BA52="Devis 1",
IF(ISBLANK(AN52),"",IFERROR(VALUE(TRIM(SUBSTITUTE(AN52,CHAR(160),""))),0)*IFERROR(VALUE(TRIM(SUBSTITUTE($AE52,CHAR(160),""))),0)),
$BA52="Devis 2",
IF(ISBLANK(AS52),"",IFERROR(VALUE(TRIM(SUBSTITUTE(AS52,CHAR(160),""))),0)*IFERROR(VALUE(TRIM(SUBSTITUTE($AE52,CHAR(160),""))),0)),
$BA52="Devis 3",
IF(ISBLANK(AX52),"",IFERROR(VALUE(TRIM(SUBSTITUTE(AX52,CHAR(160),""))),0)*IFERROR(VALUE(TRIM(SUBSTITUTE($AE52,CHAR(160),""))),0)),
TRUE,0
)
)</f>
        <v/>
      </c>
      <c r="BG52" s="622" t="str" cm="1">
        <f t="array" ref="BG52">IF($AE52="","",
_xlfn.IFS(
$BA52="Devis 1",
IF(ISBLANK(AO52),"",IFERROR(VALUE(TRIM(SUBSTITUTE(AO52,CHAR(160),""))),0)*IFERROR(VALUE(TRIM(SUBSTITUTE($AE52,CHAR(160),""))),0)),
$BA52="Devis 2",
IF(ISBLANK(AT52),"",IFERROR(VALUE(TRIM(SUBSTITUTE(AT52,CHAR(160),""))),0)*IFERROR(VALUE(TRIM(SUBSTITUTE($AE52,CHAR(160),""))),0)),
$BA52="Devis 3",
IF(ISBLANK(AY52),"",IFERROR(VALUE(TRIM(SUBSTITUTE(AY52,CHAR(160),""))),0)*IFERROR(VALUE(TRIM(SUBSTITUTE($AE52,CHAR(160),""))),0)),
TRUE,0
)
)</f>
        <v/>
      </c>
      <c r="BH52" s="621" t="str">
        <f t="shared" si="40"/>
        <v/>
      </c>
      <c r="BI52" s="601"/>
      <c r="BJ52" s="602" t="str" cm="1">
        <f t="array" ref="BJ52">IF(OR(BH52="",BE52="",BF52="",BC52="",BG52="",BD52=""),"",_xlfn.IFS(
ROUND(IFERROR(VALUE(TRIM(SUBSTITUTE(BH52,CHAR(160),""))),0),2)&gt;
ROUND(IFERROR(VALUE(TRIM(SUBSTITUTE(BE52,CHAR(160),""))),0),2),
"KO : Le montant retenu TTC est supérieur au montant raisonnable TTC. Merci de revoir la ligne de dépense ou plafonner son montant.",
ROUND(IFERROR(VALUE(TRIM(SUBSTITUTE(BF52,CHAR(160),""))),0),2)&gt;
ROUND(IFERROR(VALUE(TRIM(SUBSTITUTE(BC52,CHAR(160),""))),0),2),
"Attention : Le montant retenu HT est supérieur au montant HT raisonnable. Merci de revoir la ligne de dépense, plafonner son montant, ou justifier la reventillation HT / TVA.",
ROUND(IFERROR(VALUE(TRIM(SUBSTITUTE(BG52,CHAR(160),""))),0),2)&gt;
ROUND(IFERROR(VALUE(TRIM(SUBSTITUTE(BD52,CHAR(160),""))),0),2),
"Attention : Le montant TVA retenu est supérieur au montant TVA raisonnable. Merci de revoir la ligne de dépense, plafonner son montant, ou justifier la reventillation HT / TVA.",
ROUND(IFERROR(VALUE(TRIM(SUBSTITUTE(BH52,CHAR(160),""))),0),2)&gt;
ROUND(IFERROR(VALUE(TRIM(SUBSTITUTE(MIN(P53,S53,V53),CHAR(160),""))),0),2),
"Attention : Le devis retenu n'est pas le moins cher. Une justification de la part du porteur est nécessaire.",
ROUND(IFERROR(VALUE(TRIM(SUBSTITUTE(BH52,CHAR(160),""))),0),2)=0,
"Attention : montant présenté entièrement écarté",
ROUND(IFERROR(VALUE(TRIM(SUBSTITUTE(BE52,CHAR(160),""))),0),2)=
ROUND(IFERROR(VALUE(TRIM(SUBSTITUTE(BH52,CHAR(160),""))),0),2),
"OK",
ROUND(IFERROR(VALUE(TRIM(SUBSTITUTE(BE52,CHAR(160),""))),0),2)&gt;
ROUND(IFERROR(VALUE(TRIM(SUBSTITUTE(BH52,CHAR(160),""))),0),2),
" OK : Montant instruit inférieur au montant raisonnable.",
TRUE,""
))</f>
        <v/>
      </c>
      <c r="BK52" s="602" t="str" cm="1">
        <f t="array" ref="BK52">IF(OR(BH52="",AB52="",BF52="",Z52="",BG52="",AA52=""),"",_xlfn.IFS(
ROUND(IFERROR(VALUE(TRIM(SUBSTITUTE(BH52,CHAR(160),""))),0),2)&gt;
ROUND(IFERROR(VALUE(TRIM(SUBSTITUTE(AB52,CHAR(160),""))),0),2),
"KO : Le montant retenu TTC est supérieur au montant présenté TTC. Merci de revoir la ligne de dépense ou plafonner son montant.",
ROUND(IFERROR(VALUE(TRIM(SUBSTITUTE(BF52,CHAR(160),""))),0),2)&gt;
ROUND(IFERROR(VALUE(TRIM(SUBSTITUTE(Z52,CHAR(160),""))),0),2),
"Attention : Le montant retenu HT est supérieur au montant HT présenté. Merci de revoir la ligne de dépense, plafonner son montant, ou justifier la reventillation HT / TVA.",
ROUND(IFERROR(VALUE(TRIM(SUBSTITUTE(BG52,CHAR(160),""))),0),2)&gt;
ROUND(IFERROR(VALUE(TRIM(SUBSTITUTE(AA52,CHAR(160),""))),0),2),
"Attention : Le montant TVA retenu est supérieur au montant TVA présenté. Merci de revoir la ligne de dépense, plafonner son montant, ou justifier la reventillation HT / TVA.",
ROUND(IFERROR(VALUE(TRIM(SUBSTITUTE(AB52,CHAR(160),""))),0),2)=0,
"",
ROUND(IFERROR(VALUE(TRIM(SUBSTITUTE(BH52,CHAR(160),""))),0),2)=
ROUND(IFERROR(VALUE(TRIM(SUBSTITUTE(AB52,CHAR(160),""))),0),2),
"OK",
ROUND(IFERROR(VALUE(TRIM(SUBSTITUTE(BH52,CHAR(160),""))),0),2)=0,
"Attention : Montant présenté entièrement rejeté.",
ROUND(IFERROR(VALUE(TRIM(SUBSTITUTE(BH52,CHAR(160),""))),0),2)&lt;
ROUND(IFERROR(VALUE(TRIM(SUBSTITUTE(AB52,CHAR(160),""))),0),2),
"Attention : Montant présenté partiellement rejeté.",
TRUE,""
))</f>
        <v/>
      </c>
      <c r="BL52" s="600" t="str">
        <f t="shared" si="47"/>
        <v/>
      </c>
      <c r="BM52" s="600" t="str">
        <f t="shared" si="48"/>
        <v/>
      </c>
      <c r="BN52" s="834" t="str">
        <f t="shared" si="49"/>
        <v/>
      </c>
    </row>
    <row r="53" spans="1:66" ht="16">
      <c r="A53" s="813">
        <v>45</v>
      </c>
      <c r="B53" s="83"/>
      <c r="C53" s="108"/>
      <c r="D53" s="83"/>
      <c r="E53" s="109"/>
      <c r="F53" s="110"/>
      <c r="G53" s="111"/>
      <c r="H53" s="132"/>
      <c r="I53" s="642"/>
      <c r="J53" s="643"/>
      <c r="K53" s="554"/>
      <c r="L53" s="640"/>
      <c r="M53" s="641"/>
      <c r="N53" s="660" t="str">
        <f t="shared" si="43"/>
        <v/>
      </c>
      <c r="O53" s="663"/>
      <c r="P53" s="554"/>
      <c r="Q53" s="641"/>
      <c r="R53" s="641"/>
      <c r="S53" s="660" t="str">
        <f t="shared" si="15"/>
        <v/>
      </c>
      <c r="T53" s="680"/>
      <c r="U53" s="554"/>
      <c r="V53" s="641"/>
      <c r="W53" s="641"/>
      <c r="X53" s="681" t="str">
        <f t="shared" si="46"/>
        <v/>
      </c>
      <c r="Y53" s="639"/>
      <c r="Z53" s="112" t="str" cm="1">
        <f t="array" ref="Z53">IF((_xlfn.IFS(TRIM(SUBSTITUTE(Y53,CHAR(160),""))="Devis 1",IFERROR(VALUE(TRIM(SUBSTITUTE(L53,CHAR(160),""))),0),TRIM(SUBSTITUTE(Y53,CHAR(160),""))="Devis 2",IFERROR(VALUE(TRIM(SUBSTITUTE(Q53,CHAR(160),""))),0),TRIM(SUBSTITUTE(Y53,CHAR(160),""))="Devis 3",IFERROR(VALUE(TRIM(SUBSTITUTE(V53,CHAR(160),""))),0),TRUE,0)*IFERROR(VALUE(TRIM(SUBSTITUTE(C53,CHAR(160),""))),0))=0,"",_xlfn.IFS(TRIM(SUBSTITUTE(Y53,CHAR(160),""))="Devis 1",IFERROR(VALUE(TRIM(SUBSTITUTE(L53,CHAR(160),""))),0),TRIM(SUBSTITUTE(Y53,CHAR(160),""))="Devis 2",IFERROR(VALUE(TRIM(SUBSTITUTE(Q53,CHAR(160),""))),0),TRIM(SUBSTITUTE(Y53,CHAR(160),""))="Devis 3",IFERROR(VALUE(TRIM(SUBSTITUTE(V53,CHAR(160),""))),0),TRUE,0)*IFERROR(VALUE(TRIM(SUBSTITUTE(C53,CHAR(160),""))),0))</f>
        <v/>
      </c>
      <c r="AA53" s="89" t="str" cm="1">
        <f t="array" ref="AA53">IF(ROUND((_xlfn.IFS(TRIM(SUBSTITUTE(Y53,CHAR(160),""))="Devis 1",IFERROR(VALUE(TRIM(SUBSTITUTE(M53,CHAR(160),""))),0),TRIM(SUBSTITUTE(Y53,CHAR(160),""))="Devis 2",IFERROR(VALUE(TRIM(SUBSTITUTE(R53,CHAR(160),""))),0),TRIM(SUBSTITUTE(Y53,CHAR(160),""))="Devis 3",IFERROR(VALUE(TRIM(SUBSTITUTE(W53,CHAR(160),""))),0),TRUE,0)*IFERROR(VALUE(TRIM(SUBSTITUTE(C53,CHAR(160),""))),0)),2)=0,IF(Z53&lt;&gt;"",0,""),ROUND((_xlfn.IFS(TRIM(SUBSTITUTE(Y53,CHAR(160),""))="Devis 1",IFERROR(VALUE(TRIM(SUBSTITUTE(M53,CHAR(160),""))),0),TRIM(SUBSTITUTE(Y53,CHAR(160),""))="Devis 2",IFERROR(VALUE(TRIM(SUBSTITUTE(R53,CHAR(160),""))),0),TRIM(SUBSTITUTE(Y53,CHAR(160),""))="Devis 3",IFERROR(VALUE(TRIM(SUBSTITUTE(W53,CHAR(160),""))),0),TRUE,0)*IFERROR(VALUE(TRIM(SUBSTITUTE(C53,CHAR(160),""))),0)),2))</f>
        <v/>
      </c>
      <c r="AB53" s="113" t="str">
        <f t="shared" si="17"/>
        <v/>
      </c>
      <c r="AC53" s="814"/>
      <c r="AD53" s="833" t="str">
        <f t="shared" si="50"/>
        <v/>
      </c>
      <c r="AE53" s="595" t="str">
        <f t="shared" si="52"/>
        <v/>
      </c>
      <c r="AF53" s="555" t="str">
        <f t="shared" si="53"/>
        <v/>
      </c>
      <c r="AG53" s="555" t="str">
        <f t="shared" si="54"/>
        <v/>
      </c>
      <c r="AH53" s="555" t="str">
        <f t="shared" si="55"/>
        <v/>
      </c>
      <c r="AI53" s="555" t="str">
        <f t="shared" si="56"/>
        <v/>
      </c>
      <c r="AJ53" s="555" t="str">
        <f t="shared" si="57"/>
        <v/>
      </c>
      <c r="AK53" s="569" t="str">
        <f t="shared" si="58"/>
        <v/>
      </c>
      <c r="AL53" s="564" t="str">
        <f t="shared" si="44"/>
        <v/>
      </c>
      <c r="AM53" s="555" t="str">
        <f t="shared" si="44"/>
        <v/>
      </c>
      <c r="AN53" s="594" t="str">
        <f t="shared" si="59"/>
        <v/>
      </c>
      <c r="AO53" s="594" t="str">
        <f t="shared" si="60"/>
        <v/>
      </c>
      <c r="AP53" s="660" t="str">
        <f t="shared" si="28"/>
        <v/>
      </c>
      <c r="AQ53" s="671" t="str">
        <f t="shared" si="29"/>
        <v/>
      </c>
      <c r="AR53" s="593" t="str">
        <f t="shared" si="30"/>
        <v/>
      </c>
      <c r="AS53" s="594" t="str">
        <f t="shared" si="61"/>
        <v/>
      </c>
      <c r="AT53" s="594" t="str">
        <f t="shared" si="62"/>
        <v/>
      </c>
      <c r="AU53" s="660" t="str">
        <f t="shared" si="33"/>
        <v/>
      </c>
      <c r="AV53" s="693" t="str">
        <f t="shared" si="45"/>
        <v/>
      </c>
      <c r="AW53" s="593" t="str">
        <f t="shared" si="45"/>
        <v/>
      </c>
      <c r="AX53" s="594" t="str">
        <f t="shared" si="63"/>
        <v/>
      </c>
      <c r="AY53" s="594" t="str">
        <f t="shared" si="64"/>
        <v/>
      </c>
      <c r="AZ53" s="694" t="str">
        <f t="shared" si="41"/>
        <v/>
      </c>
      <c r="BA53" s="687" t="str">
        <f t="shared" si="51"/>
        <v/>
      </c>
      <c r="BB53" s="599"/>
      <c r="BC53" s="621" t="str">
        <f t="shared" si="37"/>
        <v/>
      </c>
      <c r="BD53" s="621" t="str">
        <f t="shared" si="38"/>
        <v/>
      </c>
      <c r="BE53" s="621" t="str">
        <f t="shared" si="39"/>
        <v/>
      </c>
      <c r="BF53" s="622" t="str" cm="1">
        <f t="array" ref="BF53">IF($AE53="","",
_xlfn.IFS(
$BA53="Devis 1",
IF(ISBLANK(AN53),"",IFERROR(VALUE(TRIM(SUBSTITUTE(AN53,CHAR(160),""))),0)*IFERROR(VALUE(TRIM(SUBSTITUTE($AE53,CHAR(160),""))),0)),
$BA53="Devis 2",
IF(ISBLANK(AS53),"",IFERROR(VALUE(TRIM(SUBSTITUTE(AS53,CHAR(160),""))),0)*IFERROR(VALUE(TRIM(SUBSTITUTE($AE53,CHAR(160),""))),0)),
$BA53="Devis 3",
IF(ISBLANK(AX53),"",IFERROR(VALUE(TRIM(SUBSTITUTE(AX53,CHAR(160),""))),0)*IFERROR(VALUE(TRIM(SUBSTITUTE($AE53,CHAR(160),""))),0)),
TRUE,0
)
)</f>
        <v/>
      </c>
      <c r="BG53" s="622" t="str" cm="1">
        <f t="array" ref="BG53">IF($AE53="","",
_xlfn.IFS(
$BA53="Devis 1",
IF(ISBLANK(AO53),"",IFERROR(VALUE(TRIM(SUBSTITUTE(AO53,CHAR(160),""))),0)*IFERROR(VALUE(TRIM(SUBSTITUTE($AE53,CHAR(160),""))),0)),
$BA53="Devis 2",
IF(ISBLANK(AT53),"",IFERROR(VALUE(TRIM(SUBSTITUTE(AT53,CHAR(160),""))),0)*IFERROR(VALUE(TRIM(SUBSTITUTE($AE53,CHAR(160),""))),0)),
$BA53="Devis 3",
IF(ISBLANK(AY53),"",IFERROR(VALUE(TRIM(SUBSTITUTE(AY53,CHAR(160),""))),0)*IFERROR(VALUE(TRIM(SUBSTITUTE($AE53,CHAR(160),""))),0)),
TRUE,0
)
)</f>
        <v/>
      </c>
      <c r="BH53" s="621" t="str">
        <f t="shared" si="40"/>
        <v/>
      </c>
      <c r="BI53" s="601"/>
      <c r="BJ53" s="602" t="str" cm="1">
        <f t="array" ref="BJ53">IF(OR(BH53="",BE53="",BF53="",BC53="",BG53="",BD53=""),"",_xlfn.IFS(
ROUND(IFERROR(VALUE(TRIM(SUBSTITUTE(BH53,CHAR(160),""))),0),2)&gt;
ROUND(IFERROR(VALUE(TRIM(SUBSTITUTE(BE53,CHAR(160),""))),0),2),
"KO : Le montant retenu TTC est supérieur au montant raisonnable TTC. Merci de revoir la ligne de dépense ou plafonner son montant.",
ROUND(IFERROR(VALUE(TRIM(SUBSTITUTE(BF53,CHAR(160),""))),0),2)&gt;
ROUND(IFERROR(VALUE(TRIM(SUBSTITUTE(BC53,CHAR(160),""))),0),2),
"Attention : Le montant retenu HT est supérieur au montant HT raisonnable. Merci de revoir la ligne de dépense, plafonner son montant, ou justifier la reventillation HT / TVA.",
ROUND(IFERROR(VALUE(TRIM(SUBSTITUTE(BG53,CHAR(160),""))),0),2)&gt;
ROUND(IFERROR(VALUE(TRIM(SUBSTITUTE(BD53,CHAR(160),""))),0),2),
"Attention : Le montant TVA retenu est supérieur au montant TVA raisonnable. Merci de revoir la ligne de dépense, plafonner son montant, ou justifier la reventillation HT / TVA.",
ROUND(IFERROR(VALUE(TRIM(SUBSTITUTE(BH53,CHAR(160),""))),0),2)&gt;
ROUND(IFERROR(VALUE(TRIM(SUBSTITUTE(MIN(P54,S54,V54),CHAR(160),""))),0),2),
"Attention : Le devis retenu n'est pas le moins cher. Une justification de la part du porteur est nécessaire.",
ROUND(IFERROR(VALUE(TRIM(SUBSTITUTE(BH53,CHAR(160),""))),0),2)=0,
"Attention : montant présenté entièrement écarté",
ROUND(IFERROR(VALUE(TRIM(SUBSTITUTE(BE53,CHAR(160),""))),0),2)=
ROUND(IFERROR(VALUE(TRIM(SUBSTITUTE(BH53,CHAR(160),""))),0),2),
"OK",
ROUND(IFERROR(VALUE(TRIM(SUBSTITUTE(BE53,CHAR(160),""))),0),2)&gt;
ROUND(IFERROR(VALUE(TRIM(SUBSTITUTE(BH53,CHAR(160),""))),0),2),
" OK : Montant instruit inférieur au montant raisonnable.",
TRUE,""
))</f>
        <v/>
      </c>
      <c r="BK53" s="602" t="str" cm="1">
        <f t="array" ref="BK53">IF(OR(BH53="",AB53="",BF53="",Z53="",BG53="",AA53=""),"",_xlfn.IFS(
ROUND(IFERROR(VALUE(TRIM(SUBSTITUTE(BH53,CHAR(160),""))),0),2)&gt;
ROUND(IFERROR(VALUE(TRIM(SUBSTITUTE(AB53,CHAR(160),""))),0),2),
"KO : Le montant retenu TTC est supérieur au montant présenté TTC. Merci de revoir la ligne de dépense ou plafonner son montant.",
ROUND(IFERROR(VALUE(TRIM(SUBSTITUTE(BF53,CHAR(160),""))),0),2)&gt;
ROUND(IFERROR(VALUE(TRIM(SUBSTITUTE(Z53,CHAR(160),""))),0),2),
"Attention : Le montant retenu HT est supérieur au montant HT présenté. Merci de revoir la ligne de dépense, plafonner son montant, ou justifier la reventillation HT / TVA.",
ROUND(IFERROR(VALUE(TRIM(SUBSTITUTE(BG53,CHAR(160),""))),0),2)&gt;
ROUND(IFERROR(VALUE(TRIM(SUBSTITUTE(AA53,CHAR(160),""))),0),2),
"Attention : Le montant TVA retenu est supérieur au montant TVA présenté. Merci de revoir la ligne de dépense, plafonner son montant, ou justifier la reventillation HT / TVA.",
ROUND(IFERROR(VALUE(TRIM(SUBSTITUTE(AB53,CHAR(160),""))),0),2)=0,
"",
ROUND(IFERROR(VALUE(TRIM(SUBSTITUTE(BH53,CHAR(160),""))),0),2)=
ROUND(IFERROR(VALUE(TRIM(SUBSTITUTE(AB53,CHAR(160),""))),0),2),
"OK",
ROUND(IFERROR(VALUE(TRIM(SUBSTITUTE(BH53,CHAR(160),""))),0),2)=0,
"Attention : Montant présenté entièrement rejeté.",
ROUND(IFERROR(VALUE(TRIM(SUBSTITUTE(BH53,CHAR(160),""))),0),2)&lt;
ROUND(IFERROR(VALUE(TRIM(SUBSTITUTE(AB53,CHAR(160),""))),0),2),
"Attention : Montant présenté partiellement rejeté.",
TRUE,""
))</f>
        <v/>
      </c>
      <c r="BL53" s="600" t="str">
        <f t="shared" si="47"/>
        <v/>
      </c>
      <c r="BM53" s="600" t="str">
        <f t="shared" si="48"/>
        <v/>
      </c>
      <c r="BN53" s="834" t="str">
        <f t="shared" si="49"/>
        <v/>
      </c>
    </row>
    <row r="54" spans="1:66" ht="16">
      <c r="A54" s="813">
        <v>46</v>
      </c>
      <c r="B54" s="83"/>
      <c r="C54" s="108"/>
      <c r="D54" s="83"/>
      <c r="E54" s="109"/>
      <c r="F54" s="110"/>
      <c r="G54" s="111"/>
      <c r="H54" s="132"/>
      <c r="I54" s="642"/>
      <c r="J54" s="643"/>
      <c r="K54" s="554"/>
      <c r="L54" s="640"/>
      <c r="M54" s="641"/>
      <c r="N54" s="660" t="str">
        <f t="shared" si="43"/>
        <v/>
      </c>
      <c r="O54" s="663"/>
      <c r="P54" s="554"/>
      <c r="Q54" s="641"/>
      <c r="R54" s="641"/>
      <c r="S54" s="660" t="str">
        <f t="shared" si="15"/>
        <v/>
      </c>
      <c r="T54" s="680"/>
      <c r="U54" s="554"/>
      <c r="V54" s="641"/>
      <c r="W54" s="641"/>
      <c r="X54" s="681" t="str">
        <f t="shared" si="46"/>
        <v/>
      </c>
      <c r="Y54" s="639"/>
      <c r="Z54" s="112" t="str" cm="1">
        <f t="array" ref="Z54">IF((_xlfn.IFS(TRIM(SUBSTITUTE(Y54,CHAR(160),""))="Devis 1",IFERROR(VALUE(TRIM(SUBSTITUTE(L54,CHAR(160),""))),0),TRIM(SUBSTITUTE(Y54,CHAR(160),""))="Devis 2",IFERROR(VALUE(TRIM(SUBSTITUTE(Q54,CHAR(160),""))),0),TRIM(SUBSTITUTE(Y54,CHAR(160),""))="Devis 3",IFERROR(VALUE(TRIM(SUBSTITUTE(V54,CHAR(160),""))),0),TRUE,0)*IFERROR(VALUE(TRIM(SUBSTITUTE(C54,CHAR(160),""))),0))=0,"",_xlfn.IFS(TRIM(SUBSTITUTE(Y54,CHAR(160),""))="Devis 1",IFERROR(VALUE(TRIM(SUBSTITUTE(L54,CHAR(160),""))),0),TRIM(SUBSTITUTE(Y54,CHAR(160),""))="Devis 2",IFERROR(VALUE(TRIM(SUBSTITUTE(Q54,CHAR(160),""))),0),TRIM(SUBSTITUTE(Y54,CHAR(160),""))="Devis 3",IFERROR(VALUE(TRIM(SUBSTITUTE(V54,CHAR(160),""))),0),TRUE,0)*IFERROR(VALUE(TRIM(SUBSTITUTE(C54,CHAR(160),""))),0))</f>
        <v/>
      </c>
      <c r="AA54" s="89" t="str" cm="1">
        <f t="array" ref="AA54">IF(ROUND((_xlfn.IFS(TRIM(SUBSTITUTE(Y54,CHAR(160),""))="Devis 1",IFERROR(VALUE(TRIM(SUBSTITUTE(M54,CHAR(160),""))),0),TRIM(SUBSTITUTE(Y54,CHAR(160),""))="Devis 2",IFERROR(VALUE(TRIM(SUBSTITUTE(R54,CHAR(160),""))),0),TRIM(SUBSTITUTE(Y54,CHAR(160),""))="Devis 3",IFERROR(VALUE(TRIM(SUBSTITUTE(W54,CHAR(160),""))),0),TRUE,0)*IFERROR(VALUE(TRIM(SUBSTITUTE(C54,CHAR(160),""))),0)),2)=0,IF(Z54&lt;&gt;"",0,""),ROUND((_xlfn.IFS(TRIM(SUBSTITUTE(Y54,CHAR(160),""))="Devis 1",IFERROR(VALUE(TRIM(SUBSTITUTE(M54,CHAR(160),""))),0),TRIM(SUBSTITUTE(Y54,CHAR(160),""))="Devis 2",IFERROR(VALUE(TRIM(SUBSTITUTE(R54,CHAR(160),""))),0),TRIM(SUBSTITUTE(Y54,CHAR(160),""))="Devis 3",IFERROR(VALUE(TRIM(SUBSTITUTE(W54,CHAR(160),""))),0),TRUE,0)*IFERROR(VALUE(TRIM(SUBSTITUTE(C54,CHAR(160),""))),0)),2))</f>
        <v/>
      </c>
      <c r="AB54" s="113" t="str">
        <f t="shared" si="17"/>
        <v/>
      </c>
      <c r="AC54" s="814"/>
      <c r="AD54" s="833" t="str">
        <f t="shared" si="50"/>
        <v/>
      </c>
      <c r="AE54" s="595" t="str">
        <f t="shared" si="52"/>
        <v/>
      </c>
      <c r="AF54" s="555" t="str">
        <f t="shared" si="53"/>
        <v/>
      </c>
      <c r="AG54" s="555" t="str">
        <f t="shared" si="54"/>
        <v/>
      </c>
      <c r="AH54" s="555" t="str">
        <f t="shared" si="55"/>
        <v/>
      </c>
      <c r="AI54" s="555" t="str">
        <f t="shared" si="56"/>
        <v/>
      </c>
      <c r="AJ54" s="555" t="str">
        <f t="shared" si="57"/>
        <v/>
      </c>
      <c r="AK54" s="569" t="str">
        <f t="shared" si="58"/>
        <v/>
      </c>
      <c r="AL54" s="564" t="str">
        <f t="shared" si="44"/>
        <v/>
      </c>
      <c r="AM54" s="555" t="str">
        <f t="shared" si="44"/>
        <v/>
      </c>
      <c r="AN54" s="594" t="str">
        <f t="shared" si="59"/>
        <v/>
      </c>
      <c r="AO54" s="594" t="str">
        <f t="shared" si="60"/>
        <v/>
      </c>
      <c r="AP54" s="660" t="str">
        <f t="shared" si="28"/>
        <v/>
      </c>
      <c r="AQ54" s="671" t="str">
        <f t="shared" si="29"/>
        <v/>
      </c>
      <c r="AR54" s="593" t="str">
        <f t="shared" si="30"/>
        <v/>
      </c>
      <c r="AS54" s="594" t="str">
        <f t="shared" si="61"/>
        <v/>
      </c>
      <c r="AT54" s="594" t="str">
        <f t="shared" si="62"/>
        <v/>
      </c>
      <c r="AU54" s="660" t="str">
        <f t="shared" si="33"/>
        <v/>
      </c>
      <c r="AV54" s="693" t="str">
        <f t="shared" si="45"/>
        <v/>
      </c>
      <c r="AW54" s="593" t="str">
        <f t="shared" si="45"/>
        <v/>
      </c>
      <c r="AX54" s="594" t="str">
        <f t="shared" si="63"/>
        <v/>
      </c>
      <c r="AY54" s="594" t="str">
        <f t="shared" si="64"/>
        <v/>
      </c>
      <c r="AZ54" s="694" t="str">
        <f t="shared" si="41"/>
        <v/>
      </c>
      <c r="BA54" s="687" t="str">
        <f t="shared" si="51"/>
        <v/>
      </c>
      <c r="BB54" s="599"/>
      <c r="BC54" s="621" t="str">
        <f t="shared" si="37"/>
        <v/>
      </c>
      <c r="BD54" s="621" t="str">
        <f t="shared" si="38"/>
        <v/>
      </c>
      <c r="BE54" s="621" t="str">
        <f t="shared" si="39"/>
        <v/>
      </c>
      <c r="BF54" s="622" t="str" cm="1">
        <f t="array" ref="BF54">IF($AE54="","",
_xlfn.IFS(
$BA54="Devis 1",
IF(ISBLANK(AN54),"",IFERROR(VALUE(TRIM(SUBSTITUTE(AN54,CHAR(160),""))),0)*IFERROR(VALUE(TRIM(SUBSTITUTE($AE54,CHAR(160),""))),0)),
$BA54="Devis 2",
IF(ISBLANK(AS54),"",IFERROR(VALUE(TRIM(SUBSTITUTE(AS54,CHAR(160),""))),0)*IFERROR(VALUE(TRIM(SUBSTITUTE($AE54,CHAR(160),""))),0)),
$BA54="Devis 3",
IF(ISBLANK(AX54),"",IFERROR(VALUE(TRIM(SUBSTITUTE(AX54,CHAR(160),""))),0)*IFERROR(VALUE(TRIM(SUBSTITUTE($AE54,CHAR(160),""))),0)),
TRUE,0
)
)</f>
        <v/>
      </c>
      <c r="BG54" s="622" t="str" cm="1">
        <f t="array" ref="BG54">IF($AE54="","",
_xlfn.IFS(
$BA54="Devis 1",
IF(ISBLANK(AO54),"",IFERROR(VALUE(TRIM(SUBSTITUTE(AO54,CHAR(160),""))),0)*IFERROR(VALUE(TRIM(SUBSTITUTE($AE54,CHAR(160),""))),0)),
$BA54="Devis 2",
IF(ISBLANK(AT54),"",IFERROR(VALUE(TRIM(SUBSTITUTE(AT54,CHAR(160),""))),0)*IFERROR(VALUE(TRIM(SUBSTITUTE($AE54,CHAR(160),""))),0)),
$BA54="Devis 3",
IF(ISBLANK(AY54),"",IFERROR(VALUE(TRIM(SUBSTITUTE(AY54,CHAR(160),""))),0)*IFERROR(VALUE(TRIM(SUBSTITUTE($AE54,CHAR(160),""))),0)),
TRUE,0
)
)</f>
        <v/>
      </c>
      <c r="BH54" s="621" t="str">
        <f t="shared" si="40"/>
        <v/>
      </c>
      <c r="BI54" s="601"/>
      <c r="BJ54" s="602" t="str" cm="1">
        <f t="array" ref="BJ54">IF(OR(BH54="",BE54="",BF54="",BC54="",BG54="",BD54=""),"",_xlfn.IFS(
ROUND(IFERROR(VALUE(TRIM(SUBSTITUTE(BH54,CHAR(160),""))),0),2)&gt;
ROUND(IFERROR(VALUE(TRIM(SUBSTITUTE(BE54,CHAR(160),""))),0),2),
"KO : Le montant retenu TTC est supérieur au montant raisonnable TTC. Merci de revoir la ligne de dépense ou plafonner son montant.",
ROUND(IFERROR(VALUE(TRIM(SUBSTITUTE(BF54,CHAR(160),""))),0),2)&gt;
ROUND(IFERROR(VALUE(TRIM(SUBSTITUTE(BC54,CHAR(160),""))),0),2),
"Attention : Le montant retenu HT est supérieur au montant HT raisonnable. Merci de revoir la ligne de dépense, plafonner son montant, ou justifier la reventillation HT / TVA.",
ROUND(IFERROR(VALUE(TRIM(SUBSTITUTE(BG54,CHAR(160),""))),0),2)&gt;
ROUND(IFERROR(VALUE(TRIM(SUBSTITUTE(BD54,CHAR(160),""))),0),2),
"Attention : Le montant TVA retenu est supérieur au montant TVA raisonnable. Merci de revoir la ligne de dépense, plafonner son montant, ou justifier la reventillation HT / TVA.",
ROUND(IFERROR(VALUE(TRIM(SUBSTITUTE(BH54,CHAR(160),""))),0),2)&gt;
ROUND(IFERROR(VALUE(TRIM(SUBSTITUTE(MIN(P55,S55,V55),CHAR(160),""))),0),2),
"Attention : Le devis retenu n'est pas le moins cher. Une justification de la part du porteur est nécessaire.",
ROUND(IFERROR(VALUE(TRIM(SUBSTITUTE(BH54,CHAR(160),""))),0),2)=0,
"Attention : montant présenté entièrement écarté",
ROUND(IFERROR(VALUE(TRIM(SUBSTITUTE(BE54,CHAR(160),""))),0),2)=
ROUND(IFERROR(VALUE(TRIM(SUBSTITUTE(BH54,CHAR(160),""))),0),2),
"OK",
ROUND(IFERROR(VALUE(TRIM(SUBSTITUTE(BE54,CHAR(160),""))),0),2)&gt;
ROUND(IFERROR(VALUE(TRIM(SUBSTITUTE(BH54,CHAR(160),""))),0),2),
" OK : Montant instruit inférieur au montant raisonnable.",
TRUE,""
))</f>
        <v/>
      </c>
      <c r="BK54" s="602" t="str" cm="1">
        <f t="array" ref="BK54">IF(OR(BH54="",AB54="",BF54="",Z54="",BG54="",AA54=""),"",_xlfn.IFS(
ROUND(IFERROR(VALUE(TRIM(SUBSTITUTE(BH54,CHAR(160),""))),0),2)&gt;
ROUND(IFERROR(VALUE(TRIM(SUBSTITUTE(AB54,CHAR(160),""))),0),2),
"KO : Le montant retenu TTC est supérieur au montant présenté TTC. Merci de revoir la ligne de dépense ou plafonner son montant.",
ROUND(IFERROR(VALUE(TRIM(SUBSTITUTE(BF54,CHAR(160),""))),0),2)&gt;
ROUND(IFERROR(VALUE(TRIM(SUBSTITUTE(Z54,CHAR(160),""))),0),2),
"Attention : Le montant retenu HT est supérieur au montant HT présenté. Merci de revoir la ligne de dépense, plafonner son montant, ou justifier la reventillation HT / TVA.",
ROUND(IFERROR(VALUE(TRIM(SUBSTITUTE(BG54,CHAR(160),""))),0),2)&gt;
ROUND(IFERROR(VALUE(TRIM(SUBSTITUTE(AA54,CHAR(160),""))),0),2),
"Attention : Le montant TVA retenu est supérieur au montant TVA présenté. Merci de revoir la ligne de dépense, plafonner son montant, ou justifier la reventillation HT / TVA.",
ROUND(IFERROR(VALUE(TRIM(SUBSTITUTE(AB54,CHAR(160),""))),0),2)=0,
"",
ROUND(IFERROR(VALUE(TRIM(SUBSTITUTE(BH54,CHAR(160),""))),0),2)=
ROUND(IFERROR(VALUE(TRIM(SUBSTITUTE(AB54,CHAR(160),""))),0),2),
"OK",
ROUND(IFERROR(VALUE(TRIM(SUBSTITUTE(BH54,CHAR(160),""))),0),2)=0,
"Attention : Montant présenté entièrement rejeté.",
ROUND(IFERROR(VALUE(TRIM(SUBSTITUTE(BH54,CHAR(160),""))),0),2)&lt;
ROUND(IFERROR(VALUE(TRIM(SUBSTITUTE(AB54,CHAR(160),""))),0),2),
"Attention : Montant présenté partiellement rejeté.",
TRUE,""
))</f>
        <v/>
      </c>
      <c r="BL54" s="600" t="str">
        <f t="shared" si="47"/>
        <v/>
      </c>
      <c r="BM54" s="600" t="str">
        <f t="shared" si="48"/>
        <v/>
      </c>
      <c r="BN54" s="834" t="str">
        <f t="shared" si="49"/>
        <v/>
      </c>
    </row>
    <row r="55" spans="1:66" ht="16">
      <c r="A55" s="813">
        <v>47</v>
      </c>
      <c r="B55" s="83"/>
      <c r="C55" s="108"/>
      <c r="D55" s="83"/>
      <c r="E55" s="109"/>
      <c r="F55" s="110"/>
      <c r="G55" s="111"/>
      <c r="H55" s="132"/>
      <c r="I55" s="642"/>
      <c r="J55" s="643"/>
      <c r="K55" s="554"/>
      <c r="L55" s="640"/>
      <c r="M55" s="641"/>
      <c r="N55" s="660" t="str">
        <f t="shared" si="43"/>
        <v/>
      </c>
      <c r="O55" s="663"/>
      <c r="P55" s="554"/>
      <c r="Q55" s="641"/>
      <c r="R55" s="641"/>
      <c r="S55" s="660" t="str">
        <f t="shared" si="15"/>
        <v/>
      </c>
      <c r="T55" s="680"/>
      <c r="U55" s="554"/>
      <c r="V55" s="641"/>
      <c r="W55" s="641"/>
      <c r="X55" s="681" t="str">
        <f t="shared" si="46"/>
        <v/>
      </c>
      <c r="Y55" s="639"/>
      <c r="Z55" s="112" t="str" cm="1">
        <f t="array" ref="Z55">IF((_xlfn.IFS(TRIM(SUBSTITUTE(Y55,CHAR(160),""))="Devis 1",IFERROR(VALUE(TRIM(SUBSTITUTE(L55,CHAR(160),""))),0),TRIM(SUBSTITUTE(Y55,CHAR(160),""))="Devis 2",IFERROR(VALUE(TRIM(SUBSTITUTE(Q55,CHAR(160),""))),0),TRIM(SUBSTITUTE(Y55,CHAR(160),""))="Devis 3",IFERROR(VALUE(TRIM(SUBSTITUTE(V55,CHAR(160),""))),0),TRUE,0)*IFERROR(VALUE(TRIM(SUBSTITUTE(C55,CHAR(160),""))),0))=0,"",_xlfn.IFS(TRIM(SUBSTITUTE(Y55,CHAR(160),""))="Devis 1",IFERROR(VALUE(TRIM(SUBSTITUTE(L55,CHAR(160),""))),0),TRIM(SUBSTITUTE(Y55,CHAR(160),""))="Devis 2",IFERROR(VALUE(TRIM(SUBSTITUTE(Q55,CHAR(160),""))),0),TRIM(SUBSTITUTE(Y55,CHAR(160),""))="Devis 3",IFERROR(VALUE(TRIM(SUBSTITUTE(V55,CHAR(160),""))),0),TRUE,0)*IFERROR(VALUE(TRIM(SUBSTITUTE(C55,CHAR(160),""))),0))</f>
        <v/>
      </c>
      <c r="AA55" s="89" t="str" cm="1">
        <f t="array" ref="AA55">IF(ROUND((_xlfn.IFS(TRIM(SUBSTITUTE(Y55,CHAR(160),""))="Devis 1",IFERROR(VALUE(TRIM(SUBSTITUTE(M55,CHAR(160),""))),0),TRIM(SUBSTITUTE(Y55,CHAR(160),""))="Devis 2",IFERROR(VALUE(TRIM(SUBSTITUTE(R55,CHAR(160),""))),0),TRIM(SUBSTITUTE(Y55,CHAR(160),""))="Devis 3",IFERROR(VALUE(TRIM(SUBSTITUTE(W55,CHAR(160),""))),0),TRUE,0)*IFERROR(VALUE(TRIM(SUBSTITUTE(C55,CHAR(160),""))),0)),2)=0,IF(Z55&lt;&gt;"",0,""),ROUND((_xlfn.IFS(TRIM(SUBSTITUTE(Y55,CHAR(160),""))="Devis 1",IFERROR(VALUE(TRIM(SUBSTITUTE(M55,CHAR(160),""))),0),TRIM(SUBSTITUTE(Y55,CHAR(160),""))="Devis 2",IFERROR(VALUE(TRIM(SUBSTITUTE(R55,CHAR(160),""))),0),TRIM(SUBSTITUTE(Y55,CHAR(160),""))="Devis 3",IFERROR(VALUE(TRIM(SUBSTITUTE(W55,CHAR(160),""))),0),TRUE,0)*IFERROR(VALUE(TRIM(SUBSTITUTE(C55,CHAR(160),""))),0)),2))</f>
        <v/>
      </c>
      <c r="AB55" s="113" t="str">
        <f t="shared" si="17"/>
        <v/>
      </c>
      <c r="AC55" s="814"/>
      <c r="AD55" s="833" t="str">
        <f t="shared" si="50"/>
        <v/>
      </c>
      <c r="AE55" s="595" t="str">
        <f t="shared" si="52"/>
        <v/>
      </c>
      <c r="AF55" s="555" t="str">
        <f t="shared" si="53"/>
        <v/>
      </c>
      <c r="AG55" s="555" t="str">
        <f t="shared" si="54"/>
        <v/>
      </c>
      <c r="AH55" s="555" t="str">
        <f t="shared" si="55"/>
        <v/>
      </c>
      <c r="AI55" s="555" t="str">
        <f t="shared" si="56"/>
        <v/>
      </c>
      <c r="AJ55" s="555" t="str">
        <f t="shared" si="57"/>
        <v/>
      </c>
      <c r="AK55" s="569" t="str">
        <f t="shared" si="58"/>
        <v/>
      </c>
      <c r="AL55" s="564" t="str">
        <f t="shared" si="44"/>
        <v/>
      </c>
      <c r="AM55" s="555" t="str">
        <f t="shared" si="44"/>
        <v/>
      </c>
      <c r="AN55" s="594" t="str">
        <f t="shared" si="59"/>
        <v/>
      </c>
      <c r="AO55" s="594" t="str">
        <f t="shared" si="60"/>
        <v/>
      </c>
      <c r="AP55" s="660" t="str">
        <f t="shared" si="28"/>
        <v/>
      </c>
      <c r="AQ55" s="671" t="str">
        <f t="shared" si="29"/>
        <v/>
      </c>
      <c r="AR55" s="593" t="str">
        <f t="shared" si="30"/>
        <v/>
      </c>
      <c r="AS55" s="594" t="str">
        <f t="shared" si="61"/>
        <v/>
      </c>
      <c r="AT55" s="594" t="str">
        <f t="shared" si="62"/>
        <v/>
      </c>
      <c r="AU55" s="660" t="str">
        <f t="shared" si="33"/>
        <v/>
      </c>
      <c r="AV55" s="693" t="str">
        <f t="shared" si="45"/>
        <v/>
      </c>
      <c r="AW55" s="593" t="str">
        <f t="shared" si="45"/>
        <v/>
      </c>
      <c r="AX55" s="594" t="str">
        <f t="shared" si="63"/>
        <v/>
      </c>
      <c r="AY55" s="594" t="str">
        <f t="shared" si="64"/>
        <v/>
      </c>
      <c r="AZ55" s="694" t="str">
        <f t="shared" si="41"/>
        <v/>
      </c>
      <c r="BA55" s="687" t="str">
        <f t="shared" si="51"/>
        <v/>
      </c>
      <c r="BB55" s="599"/>
      <c r="BC55" s="621" t="str">
        <f t="shared" si="37"/>
        <v/>
      </c>
      <c r="BD55" s="621" t="str">
        <f t="shared" si="38"/>
        <v/>
      </c>
      <c r="BE55" s="621" t="str">
        <f t="shared" si="39"/>
        <v/>
      </c>
      <c r="BF55" s="622" t="str" cm="1">
        <f t="array" ref="BF55">IF($AE55="","",
_xlfn.IFS(
$BA55="Devis 1",
IF(ISBLANK(AN55),"",IFERROR(VALUE(TRIM(SUBSTITUTE(AN55,CHAR(160),""))),0)*IFERROR(VALUE(TRIM(SUBSTITUTE($AE55,CHAR(160),""))),0)),
$BA55="Devis 2",
IF(ISBLANK(AS55),"",IFERROR(VALUE(TRIM(SUBSTITUTE(AS55,CHAR(160),""))),0)*IFERROR(VALUE(TRIM(SUBSTITUTE($AE55,CHAR(160),""))),0)),
$BA55="Devis 3",
IF(ISBLANK(AX55),"",IFERROR(VALUE(TRIM(SUBSTITUTE(AX55,CHAR(160),""))),0)*IFERROR(VALUE(TRIM(SUBSTITUTE($AE55,CHAR(160),""))),0)),
TRUE,0
)
)</f>
        <v/>
      </c>
      <c r="BG55" s="622" t="str" cm="1">
        <f t="array" ref="BG55">IF($AE55="","",
_xlfn.IFS(
$BA55="Devis 1",
IF(ISBLANK(AO55),"",IFERROR(VALUE(TRIM(SUBSTITUTE(AO55,CHAR(160),""))),0)*IFERROR(VALUE(TRIM(SUBSTITUTE($AE55,CHAR(160),""))),0)),
$BA55="Devis 2",
IF(ISBLANK(AT55),"",IFERROR(VALUE(TRIM(SUBSTITUTE(AT55,CHAR(160),""))),0)*IFERROR(VALUE(TRIM(SUBSTITUTE($AE55,CHAR(160),""))),0)),
$BA55="Devis 3",
IF(ISBLANK(AY55),"",IFERROR(VALUE(TRIM(SUBSTITUTE(AY55,CHAR(160),""))),0)*IFERROR(VALUE(TRIM(SUBSTITUTE($AE55,CHAR(160),""))),0)),
TRUE,0
)
)</f>
        <v/>
      </c>
      <c r="BH55" s="621" t="str">
        <f t="shared" si="40"/>
        <v/>
      </c>
      <c r="BI55" s="601"/>
      <c r="BJ55" s="602" t="str" cm="1">
        <f t="array" ref="BJ55">IF(OR(BH55="",BE55="",BF55="",BC55="",BG55="",BD55=""),"",_xlfn.IFS(
ROUND(IFERROR(VALUE(TRIM(SUBSTITUTE(BH55,CHAR(160),""))),0),2)&gt;
ROUND(IFERROR(VALUE(TRIM(SUBSTITUTE(BE55,CHAR(160),""))),0),2),
"KO : Le montant retenu TTC est supérieur au montant raisonnable TTC. Merci de revoir la ligne de dépense ou plafonner son montant.",
ROUND(IFERROR(VALUE(TRIM(SUBSTITUTE(BF55,CHAR(160),""))),0),2)&gt;
ROUND(IFERROR(VALUE(TRIM(SUBSTITUTE(BC55,CHAR(160),""))),0),2),
"Attention : Le montant retenu HT est supérieur au montant HT raisonnable. Merci de revoir la ligne de dépense, plafonner son montant, ou justifier la reventillation HT / TVA.",
ROUND(IFERROR(VALUE(TRIM(SUBSTITUTE(BG55,CHAR(160),""))),0),2)&gt;
ROUND(IFERROR(VALUE(TRIM(SUBSTITUTE(BD55,CHAR(160),""))),0),2),
"Attention : Le montant TVA retenu est supérieur au montant TVA raisonnable. Merci de revoir la ligne de dépense, plafonner son montant, ou justifier la reventillation HT / TVA.",
ROUND(IFERROR(VALUE(TRIM(SUBSTITUTE(BH55,CHAR(160),""))),0),2)&gt;
ROUND(IFERROR(VALUE(TRIM(SUBSTITUTE(MIN(P56,S56,V56),CHAR(160),""))),0),2),
"Attention : Le devis retenu n'est pas le moins cher. Une justification de la part du porteur est nécessaire.",
ROUND(IFERROR(VALUE(TRIM(SUBSTITUTE(BH55,CHAR(160),""))),0),2)=0,
"Attention : montant présenté entièrement écarté",
ROUND(IFERROR(VALUE(TRIM(SUBSTITUTE(BE55,CHAR(160),""))),0),2)=
ROUND(IFERROR(VALUE(TRIM(SUBSTITUTE(BH55,CHAR(160),""))),0),2),
"OK",
ROUND(IFERROR(VALUE(TRIM(SUBSTITUTE(BE55,CHAR(160),""))),0),2)&gt;
ROUND(IFERROR(VALUE(TRIM(SUBSTITUTE(BH55,CHAR(160),""))),0),2),
" OK : Montant instruit inférieur au montant raisonnable.",
TRUE,""
))</f>
        <v/>
      </c>
      <c r="BK55" s="602" t="str" cm="1">
        <f t="array" ref="BK55">IF(OR(BH55="",AB55="",BF55="",Z55="",BG55="",AA55=""),"",_xlfn.IFS(
ROUND(IFERROR(VALUE(TRIM(SUBSTITUTE(BH55,CHAR(160),""))),0),2)&gt;
ROUND(IFERROR(VALUE(TRIM(SUBSTITUTE(AB55,CHAR(160),""))),0),2),
"KO : Le montant retenu TTC est supérieur au montant présenté TTC. Merci de revoir la ligne de dépense ou plafonner son montant.",
ROUND(IFERROR(VALUE(TRIM(SUBSTITUTE(BF55,CHAR(160),""))),0),2)&gt;
ROUND(IFERROR(VALUE(TRIM(SUBSTITUTE(Z55,CHAR(160),""))),0),2),
"Attention : Le montant retenu HT est supérieur au montant HT présenté. Merci de revoir la ligne de dépense, plafonner son montant, ou justifier la reventillation HT / TVA.",
ROUND(IFERROR(VALUE(TRIM(SUBSTITUTE(BG55,CHAR(160),""))),0),2)&gt;
ROUND(IFERROR(VALUE(TRIM(SUBSTITUTE(AA55,CHAR(160),""))),0),2),
"Attention : Le montant TVA retenu est supérieur au montant TVA présenté. Merci de revoir la ligne de dépense, plafonner son montant, ou justifier la reventillation HT / TVA.",
ROUND(IFERROR(VALUE(TRIM(SUBSTITUTE(AB55,CHAR(160),""))),0),2)=0,
"",
ROUND(IFERROR(VALUE(TRIM(SUBSTITUTE(BH55,CHAR(160),""))),0),2)=
ROUND(IFERROR(VALUE(TRIM(SUBSTITUTE(AB55,CHAR(160),""))),0),2),
"OK",
ROUND(IFERROR(VALUE(TRIM(SUBSTITUTE(BH55,CHAR(160),""))),0),2)=0,
"Attention : Montant présenté entièrement rejeté.",
ROUND(IFERROR(VALUE(TRIM(SUBSTITUTE(BH55,CHAR(160),""))),0),2)&lt;
ROUND(IFERROR(VALUE(TRIM(SUBSTITUTE(AB55,CHAR(160),""))),0),2),
"Attention : Montant présenté partiellement rejeté.",
TRUE,""
))</f>
        <v/>
      </c>
      <c r="BL55" s="600" t="str">
        <f t="shared" si="47"/>
        <v/>
      </c>
      <c r="BM55" s="600" t="str">
        <f t="shared" si="48"/>
        <v/>
      </c>
      <c r="BN55" s="834" t="str">
        <f t="shared" si="49"/>
        <v/>
      </c>
    </row>
    <row r="56" spans="1:66" ht="16">
      <c r="A56" s="813">
        <v>48</v>
      </c>
      <c r="B56" s="83"/>
      <c r="C56" s="108"/>
      <c r="D56" s="83"/>
      <c r="E56" s="109"/>
      <c r="F56" s="110"/>
      <c r="G56" s="111"/>
      <c r="H56" s="132"/>
      <c r="I56" s="642"/>
      <c r="J56" s="643"/>
      <c r="K56" s="554"/>
      <c r="L56" s="640"/>
      <c r="M56" s="641"/>
      <c r="N56" s="660" t="str">
        <f t="shared" si="43"/>
        <v/>
      </c>
      <c r="O56" s="663"/>
      <c r="P56" s="554"/>
      <c r="Q56" s="641"/>
      <c r="R56" s="641"/>
      <c r="S56" s="660" t="str">
        <f t="shared" si="15"/>
        <v/>
      </c>
      <c r="T56" s="680"/>
      <c r="U56" s="554"/>
      <c r="V56" s="641"/>
      <c r="W56" s="641"/>
      <c r="X56" s="681" t="str">
        <f t="shared" si="46"/>
        <v/>
      </c>
      <c r="Y56" s="639"/>
      <c r="Z56" s="112" t="str" cm="1">
        <f t="array" ref="Z56">IF((_xlfn.IFS(TRIM(SUBSTITUTE(Y56,CHAR(160),""))="Devis 1",IFERROR(VALUE(TRIM(SUBSTITUTE(L56,CHAR(160),""))),0),TRIM(SUBSTITUTE(Y56,CHAR(160),""))="Devis 2",IFERROR(VALUE(TRIM(SUBSTITUTE(Q56,CHAR(160),""))),0),TRIM(SUBSTITUTE(Y56,CHAR(160),""))="Devis 3",IFERROR(VALUE(TRIM(SUBSTITUTE(V56,CHAR(160),""))),0),TRUE,0)*IFERROR(VALUE(TRIM(SUBSTITUTE(C56,CHAR(160),""))),0))=0,"",_xlfn.IFS(TRIM(SUBSTITUTE(Y56,CHAR(160),""))="Devis 1",IFERROR(VALUE(TRIM(SUBSTITUTE(L56,CHAR(160),""))),0),TRIM(SUBSTITUTE(Y56,CHAR(160),""))="Devis 2",IFERROR(VALUE(TRIM(SUBSTITUTE(Q56,CHAR(160),""))),0),TRIM(SUBSTITUTE(Y56,CHAR(160),""))="Devis 3",IFERROR(VALUE(TRIM(SUBSTITUTE(V56,CHAR(160),""))),0),TRUE,0)*IFERROR(VALUE(TRIM(SUBSTITUTE(C56,CHAR(160),""))),0))</f>
        <v/>
      </c>
      <c r="AA56" s="89" t="str" cm="1">
        <f t="array" ref="AA56">IF(ROUND((_xlfn.IFS(TRIM(SUBSTITUTE(Y56,CHAR(160),""))="Devis 1",IFERROR(VALUE(TRIM(SUBSTITUTE(M56,CHAR(160),""))),0),TRIM(SUBSTITUTE(Y56,CHAR(160),""))="Devis 2",IFERROR(VALUE(TRIM(SUBSTITUTE(R56,CHAR(160),""))),0),TRIM(SUBSTITUTE(Y56,CHAR(160),""))="Devis 3",IFERROR(VALUE(TRIM(SUBSTITUTE(W56,CHAR(160),""))),0),TRUE,0)*IFERROR(VALUE(TRIM(SUBSTITUTE(C56,CHAR(160),""))),0)),2)=0,IF(Z56&lt;&gt;"",0,""),ROUND((_xlfn.IFS(TRIM(SUBSTITUTE(Y56,CHAR(160),""))="Devis 1",IFERROR(VALUE(TRIM(SUBSTITUTE(M56,CHAR(160),""))),0),TRIM(SUBSTITUTE(Y56,CHAR(160),""))="Devis 2",IFERROR(VALUE(TRIM(SUBSTITUTE(R56,CHAR(160),""))),0),TRIM(SUBSTITUTE(Y56,CHAR(160),""))="Devis 3",IFERROR(VALUE(TRIM(SUBSTITUTE(W56,CHAR(160),""))),0),TRUE,0)*IFERROR(VALUE(TRIM(SUBSTITUTE(C56,CHAR(160),""))),0)),2))</f>
        <v/>
      </c>
      <c r="AB56" s="113" t="str">
        <f t="shared" si="17"/>
        <v/>
      </c>
      <c r="AC56" s="814"/>
      <c r="AD56" s="833" t="str">
        <f t="shared" si="50"/>
        <v/>
      </c>
      <c r="AE56" s="595" t="str">
        <f t="shared" si="52"/>
        <v/>
      </c>
      <c r="AF56" s="555" t="str">
        <f t="shared" si="53"/>
        <v/>
      </c>
      <c r="AG56" s="555" t="str">
        <f t="shared" si="54"/>
        <v/>
      </c>
      <c r="AH56" s="555" t="str">
        <f t="shared" si="55"/>
        <v/>
      </c>
      <c r="AI56" s="555" t="str">
        <f t="shared" si="56"/>
        <v/>
      </c>
      <c r="AJ56" s="555" t="str">
        <f t="shared" si="57"/>
        <v/>
      </c>
      <c r="AK56" s="569" t="str">
        <f t="shared" si="58"/>
        <v/>
      </c>
      <c r="AL56" s="564" t="str">
        <f t="shared" si="44"/>
        <v/>
      </c>
      <c r="AM56" s="555" t="str">
        <f t="shared" si="44"/>
        <v/>
      </c>
      <c r="AN56" s="594" t="str">
        <f t="shared" si="59"/>
        <v/>
      </c>
      <c r="AO56" s="594" t="str">
        <f t="shared" si="60"/>
        <v/>
      </c>
      <c r="AP56" s="660" t="str">
        <f t="shared" si="28"/>
        <v/>
      </c>
      <c r="AQ56" s="671" t="str">
        <f t="shared" si="29"/>
        <v/>
      </c>
      <c r="AR56" s="593" t="str">
        <f t="shared" si="30"/>
        <v/>
      </c>
      <c r="AS56" s="594" t="str">
        <f t="shared" si="61"/>
        <v/>
      </c>
      <c r="AT56" s="594" t="str">
        <f t="shared" si="62"/>
        <v/>
      </c>
      <c r="AU56" s="660" t="str">
        <f t="shared" si="33"/>
        <v/>
      </c>
      <c r="AV56" s="693" t="str">
        <f t="shared" si="45"/>
        <v/>
      </c>
      <c r="AW56" s="593" t="str">
        <f t="shared" si="45"/>
        <v/>
      </c>
      <c r="AX56" s="594" t="str">
        <f t="shared" si="63"/>
        <v/>
      </c>
      <c r="AY56" s="594" t="str">
        <f t="shared" si="64"/>
        <v/>
      </c>
      <c r="AZ56" s="694" t="str">
        <f t="shared" si="41"/>
        <v/>
      </c>
      <c r="BA56" s="687" t="str">
        <f t="shared" si="51"/>
        <v/>
      </c>
      <c r="BB56" s="599"/>
      <c r="BC56" s="621" t="str">
        <f t="shared" si="37"/>
        <v/>
      </c>
      <c r="BD56" s="621" t="str">
        <f t="shared" si="38"/>
        <v/>
      </c>
      <c r="BE56" s="621" t="str">
        <f t="shared" si="39"/>
        <v/>
      </c>
      <c r="BF56" s="622" t="str" cm="1">
        <f t="array" ref="BF56">IF($AE56="","",
_xlfn.IFS(
$BA56="Devis 1",
IF(ISBLANK(AN56),"",IFERROR(VALUE(TRIM(SUBSTITUTE(AN56,CHAR(160),""))),0)*IFERROR(VALUE(TRIM(SUBSTITUTE($AE56,CHAR(160),""))),0)),
$BA56="Devis 2",
IF(ISBLANK(AS56),"",IFERROR(VALUE(TRIM(SUBSTITUTE(AS56,CHAR(160),""))),0)*IFERROR(VALUE(TRIM(SUBSTITUTE($AE56,CHAR(160),""))),0)),
$BA56="Devis 3",
IF(ISBLANK(AX56),"",IFERROR(VALUE(TRIM(SUBSTITUTE(AX56,CHAR(160),""))),0)*IFERROR(VALUE(TRIM(SUBSTITUTE($AE56,CHAR(160),""))),0)),
TRUE,0
)
)</f>
        <v/>
      </c>
      <c r="BG56" s="622" t="str" cm="1">
        <f t="array" ref="BG56">IF($AE56="","",
_xlfn.IFS(
$BA56="Devis 1",
IF(ISBLANK(AO56),"",IFERROR(VALUE(TRIM(SUBSTITUTE(AO56,CHAR(160),""))),0)*IFERROR(VALUE(TRIM(SUBSTITUTE($AE56,CHAR(160),""))),0)),
$BA56="Devis 2",
IF(ISBLANK(AT56),"",IFERROR(VALUE(TRIM(SUBSTITUTE(AT56,CHAR(160),""))),0)*IFERROR(VALUE(TRIM(SUBSTITUTE($AE56,CHAR(160),""))),0)),
$BA56="Devis 3",
IF(ISBLANK(AY56),"",IFERROR(VALUE(TRIM(SUBSTITUTE(AY56,CHAR(160),""))),0)*IFERROR(VALUE(TRIM(SUBSTITUTE($AE56,CHAR(160),""))),0)),
TRUE,0
)
)</f>
        <v/>
      </c>
      <c r="BH56" s="621" t="str">
        <f t="shared" si="40"/>
        <v/>
      </c>
      <c r="BI56" s="601"/>
      <c r="BJ56" s="602" t="str" cm="1">
        <f t="array" ref="BJ56">IF(OR(BH56="",BE56="",BF56="",BC56="",BG56="",BD56=""),"",_xlfn.IFS(
ROUND(IFERROR(VALUE(TRIM(SUBSTITUTE(BH56,CHAR(160),""))),0),2)&gt;
ROUND(IFERROR(VALUE(TRIM(SUBSTITUTE(BE56,CHAR(160),""))),0),2),
"KO : Le montant retenu TTC est supérieur au montant raisonnable TTC. Merci de revoir la ligne de dépense ou plafonner son montant.",
ROUND(IFERROR(VALUE(TRIM(SUBSTITUTE(BF56,CHAR(160),""))),0),2)&gt;
ROUND(IFERROR(VALUE(TRIM(SUBSTITUTE(BC56,CHAR(160),""))),0),2),
"Attention : Le montant retenu HT est supérieur au montant HT raisonnable. Merci de revoir la ligne de dépense, plafonner son montant, ou justifier la reventillation HT / TVA.",
ROUND(IFERROR(VALUE(TRIM(SUBSTITUTE(BG56,CHAR(160),""))),0),2)&gt;
ROUND(IFERROR(VALUE(TRIM(SUBSTITUTE(BD56,CHAR(160),""))),0),2),
"Attention : Le montant TVA retenu est supérieur au montant TVA raisonnable. Merci de revoir la ligne de dépense, plafonner son montant, ou justifier la reventillation HT / TVA.",
ROUND(IFERROR(VALUE(TRIM(SUBSTITUTE(BH56,CHAR(160),""))),0),2)&gt;
ROUND(IFERROR(VALUE(TRIM(SUBSTITUTE(MIN(P57,S57,V57),CHAR(160),""))),0),2),
"Attention : Le devis retenu n'est pas le moins cher. Une justification de la part du porteur est nécessaire.",
ROUND(IFERROR(VALUE(TRIM(SUBSTITUTE(BH56,CHAR(160),""))),0),2)=0,
"Attention : montant présenté entièrement écarté",
ROUND(IFERROR(VALUE(TRIM(SUBSTITUTE(BE56,CHAR(160),""))),0),2)=
ROUND(IFERROR(VALUE(TRIM(SUBSTITUTE(BH56,CHAR(160),""))),0),2),
"OK",
ROUND(IFERROR(VALUE(TRIM(SUBSTITUTE(BE56,CHAR(160),""))),0),2)&gt;
ROUND(IFERROR(VALUE(TRIM(SUBSTITUTE(BH56,CHAR(160),""))),0),2),
" OK : Montant instruit inférieur au montant raisonnable.",
TRUE,""
))</f>
        <v/>
      </c>
      <c r="BK56" s="602" t="str" cm="1">
        <f t="array" ref="BK56">IF(OR(BH56="",AB56="",BF56="",Z56="",BG56="",AA56=""),"",_xlfn.IFS(
ROUND(IFERROR(VALUE(TRIM(SUBSTITUTE(BH56,CHAR(160),""))),0),2)&gt;
ROUND(IFERROR(VALUE(TRIM(SUBSTITUTE(AB56,CHAR(160),""))),0),2),
"KO : Le montant retenu TTC est supérieur au montant présenté TTC. Merci de revoir la ligne de dépense ou plafonner son montant.",
ROUND(IFERROR(VALUE(TRIM(SUBSTITUTE(BF56,CHAR(160),""))),0),2)&gt;
ROUND(IFERROR(VALUE(TRIM(SUBSTITUTE(Z56,CHAR(160),""))),0),2),
"Attention : Le montant retenu HT est supérieur au montant HT présenté. Merci de revoir la ligne de dépense, plafonner son montant, ou justifier la reventillation HT / TVA.",
ROUND(IFERROR(VALUE(TRIM(SUBSTITUTE(BG56,CHAR(160),""))),0),2)&gt;
ROUND(IFERROR(VALUE(TRIM(SUBSTITUTE(AA56,CHAR(160),""))),0),2),
"Attention : Le montant TVA retenu est supérieur au montant TVA présenté. Merci de revoir la ligne de dépense, plafonner son montant, ou justifier la reventillation HT / TVA.",
ROUND(IFERROR(VALUE(TRIM(SUBSTITUTE(AB56,CHAR(160),""))),0),2)=0,
"",
ROUND(IFERROR(VALUE(TRIM(SUBSTITUTE(BH56,CHAR(160),""))),0),2)=
ROUND(IFERROR(VALUE(TRIM(SUBSTITUTE(AB56,CHAR(160),""))),0),2),
"OK",
ROUND(IFERROR(VALUE(TRIM(SUBSTITUTE(BH56,CHAR(160),""))),0),2)=0,
"Attention : Montant présenté entièrement rejeté.",
ROUND(IFERROR(VALUE(TRIM(SUBSTITUTE(BH56,CHAR(160),""))),0),2)&lt;
ROUND(IFERROR(VALUE(TRIM(SUBSTITUTE(AB56,CHAR(160),""))),0),2),
"Attention : Montant présenté partiellement rejeté.",
TRUE,""
))</f>
        <v/>
      </c>
      <c r="BL56" s="600" t="str">
        <f t="shared" si="47"/>
        <v/>
      </c>
      <c r="BM56" s="600" t="str">
        <f t="shared" si="48"/>
        <v/>
      </c>
      <c r="BN56" s="834" t="str">
        <f t="shared" si="49"/>
        <v/>
      </c>
    </row>
    <row r="57" spans="1:66" ht="16">
      <c r="A57" s="813">
        <v>49</v>
      </c>
      <c r="B57" s="83"/>
      <c r="C57" s="108"/>
      <c r="D57" s="83"/>
      <c r="E57" s="109"/>
      <c r="F57" s="110"/>
      <c r="G57" s="111"/>
      <c r="H57" s="132"/>
      <c r="I57" s="642"/>
      <c r="J57" s="643"/>
      <c r="K57" s="554"/>
      <c r="L57" s="640"/>
      <c r="M57" s="641"/>
      <c r="N57" s="660" t="str">
        <f t="shared" si="43"/>
        <v/>
      </c>
      <c r="O57" s="663"/>
      <c r="P57" s="554"/>
      <c r="Q57" s="641"/>
      <c r="R57" s="641"/>
      <c r="S57" s="660" t="str">
        <f t="shared" si="15"/>
        <v/>
      </c>
      <c r="T57" s="680"/>
      <c r="U57" s="554"/>
      <c r="V57" s="641"/>
      <c r="W57" s="641"/>
      <c r="X57" s="681" t="str">
        <f t="shared" si="46"/>
        <v/>
      </c>
      <c r="Y57" s="639"/>
      <c r="Z57" s="112" t="str" cm="1">
        <f t="array" ref="Z57">IF((_xlfn.IFS(TRIM(SUBSTITUTE(Y57,CHAR(160),""))="Devis 1",IFERROR(VALUE(TRIM(SUBSTITUTE(L57,CHAR(160),""))),0),TRIM(SUBSTITUTE(Y57,CHAR(160),""))="Devis 2",IFERROR(VALUE(TRIM(SUBSTITUTE(Q57,CHAR(160),""))),0),TRIM(SUBSTITUTE(Y57,CHAR(160),""))="Devis 3",IFERROR(VALUE(TRIM(SUBSTITUTE(V57,CHAR(160),""))),0),TRUE,0)*IFERROR(VALUE(TRIM(SUBSTITUTE(C57,CHAR(160),""))),0))=0,"",_xlfn.IFS(TRIM(SUBSTITUTE(Y57,CHAR(160),""))="Devis 1",IFERROR(VALUE(TRIM(SUBSTITUTE(L57,CHAR(160),""))),0),TRIM(SUBSTITUTE(Y57,CHAR(160),""))="Devis 2",IFERROR(VALUE(TRIM(SUBSTITUTE(Q57,CHAR(160),""))),0),TRIM(SUBSTITUTE(Y57,CHAR(160),""))="Devis 3",IFERROR(VALUE(TRIM(SUBSTITUTE(V57,CHAR(160),""))),0),TRUE,0)*IFERROR(VALUE(TRIM(SUBSTITUTE(C57,CHAR(160),""))),0))</f>
        <v/>
      </c>
      <c r="AA57" s="89" t="str" cm="1">
        <f t="array" ref="AA57">IF(ROUND((_xlfn.IFS(TRIM(SUBSTITUTE(Y57,CHAR(160),""))="Devis 1",IFERROR(VALUE(TRIM(SUBSTITUTE(M57,CHAR(160),""))),0),TRIM(SUBSTITUTE(Y57,CHAR(160),""))="Devis 2",IFERROR(VALUE(TRIM(SUBSTITUTE(R57,CHAR(160),""))),0),TRIM(SUBSTITUTE(Y57,CHAR(160),""))="Devis 3",IFERROR(VALUE(TRIM(SUBSTITUTE(W57,CHAR(160),""))),0),TRUE,0)*IFERROR(VALUE(TRIM(SUBSTITUTE(C57,CHAR(160),""))),0)),2)=0,IF(Z57&lt;&gt;"",0,""),ROUND((_xlfn.IFS(TRIM(SUBSTITUTE(Y57,CHAR(160),""))="Devis 1",IFERROR(VALUE(TRIM(SUBSTITUTE(M57,CHAR(160),""))),0),TRIM(SUBSTITUTE(Y57,CHAR(160),""))="Devis 2",IFERROR(VALUE(TRIM(SUBSTITUTE(R57,CHAR(160),""))),0),TRIM(SUBSTITUTE(Y57,CHAR(160),""))="Devis 3",IFERROR(VALUE(TRIM(SUBSTITUTE(W57,CHAR(160),""))),0),TRUE,0)*IFERROR(VALUE(TRIM(SUBSTITUTE(C57,CHAR(160),""))),0)),2))</f>
        <v/>
      </c>
      <c r="AB57" s="113" t="str">
        <f t="shared" si="17"/>
        <v/>
      </c>
      <c r="AC57" s="814"/>
      <c r="AD57" s="833" t="str">
        <f t="shared" si="50"/>
        <v/>
      </c>
      <c r="AE57" s="595" t="str">
        <f t="shared" si="52"/>
        <v/>
      </c>
      <c r="AF57" s="555" t="str">
        <f t="shared" si="53"/>
        <v/>
      </c>
      <c r="AG57" s="555" t="str">
        <f t="shared" si="54"/>
        <v/>
      </c>
      <c r="AH57" s="555" t="str">
        <f t="shared" si="55"/>
        <v/>
      </c>
      <c r="AI57" s="555" t="str">
        <f t="shared" si="56"/>
        <v/>
      </c>
      <c r="AJ57" s="555" t="str">
        <f t="shared" si="57"/>
        <v/>
      </c>
      <c r="AK57" s="569" t="str">
        <f t="shared" si="58"/>
        <v/>
      </c>
      <c r="AL57" s="564" t="str">
        <f t="shared" si="44"/>
        <v/>
      </c>
      <c r="AM57" s="555" t="str">
        <f t="shared" si="44"/>
        <v/>
      </c>
      <c r="AN57" s="594" t="str">
        <f t="shared" si="59"/>
        <v/>
      </c>
      <c r="AO57" s="594" t="str">
        <f t="shared" si="60"/>
        <v/>
      </c>
      <c r="AP57" s="660" t="str">
        <f t="shared" si="28"/>
        <v/>
      </c>
      <c r="AQ57" s="671" t="str">
        <f t="shared" si="29"/>
        <v/>
      </c>
      <c r="AR57" s="593" t="str">
        <f t="shared" si="30"/>
        <v/>
      </c>
      <c r="AS57" s="594" t="str">
        <f t="shared" si="61"/>
        <v/>
      </c>
      <c r="AT57" s="594" t="str">
        <f t="shared" si="62"/>
        <v/>
      </c>
      <c r="AU57" s="660" t="str">
        <f t="shared" si="33"/>
        <v/>
      </c>
      <c r="AV57" s="693" t="str">
        <f t="shared" si="45"/>
        <v/>
      </c>
      <c r="AW57" s="593" t="str">
        <f t="shared" si="45"/>
        <v/>
      </c>
      <c r="AX57" s="594" t="str">
        <f t="shared" si="63"/>
        <v/>
      </c>
      <c r="AY57" s="594" t="str">
        <f t="shared" si="64"/>
        <v/>
      </c>
      <c r="AZ57" s="694" t="str">
        <f t="shared" si="41"/>
        <v/>
      </c>
      <c r="BA57" s="687" t="str">
        <f t="shared" si="51"/>
        <v/>
      </c>
      <c r="BB57" s="599"/>
      <c r="BC57" s="621" t="str">
        <f t="shared" si="37"/>
        <v/>
      </c>
      <c r="BD57" s="621" t="str">
        <f t="shared" si="38"/>
        <v/>
      </c>
      <c r="BE57" s="621" t="str">
        <f t="shared" si="39"/>
        <v/>
      </c>
      <c r="BF57" s="622" t="str" cm="1">
        <f t="array" ref="BF57">IF($AE57="","",
_xlfn.IFS(
$BA57="Devis 1",
IF(ISBLANK(AN57),"",IFERROR(VALUE(TRIM(SUBSTITUTE(AN57,CHAR(160),""))),0)*IFERROR(VALUE(TRIM(SUBSTITUTE($AE57,CHAR(160),""))),0)),
$BA57="Devis 2",
IF(ISBLANK(AS57),"",IFERROR(VALUE(TRIM(SUBSTITUTE(AS57,CHAR(160),""))),0)*IFERROR(VALUE(TRIM(SUBSTITUTE($AE57,CHAR(160),""))),0)),
$BA57="Devis 3",
IF(ISBLANK(AX57),"",IFERROR(VALUE(TRIM(SUBSTITUTE(AX57,CHAR(160),""))),0)*IFERROR(VALUE(TRIM(SUBSTITUTE($AE57,CHAR(160),""))),0)),
TRUE,0
)
)</f>
        <v/>
      </c>
      <c r="BG57" s="622" t="str" cm="1">
        <f t="array" ref="BG57">IF($AE57="","",
_xlfn.IFS(
$BA57="Devis 1",
IF(ISBLANK(AO57),"",IFERROR(VALUE(TRIM(SUBSTITUTE(AO57,CHAR(160),""))),0)*IFERROR(VALUE(TRIM(SUBSTITUTE($AE57,CHAR(160),""))),0)),
$BA57="Devis 2",
IF(ISBLANK(AT57),"",IFERROR(VALUE(TRIM(SUBSTITUTE(AT57,CHAR(160),""))),0)*IFERROR(VALUE(TRIM(SUBSTITUTE($AE57,CHAR(160),""))),0)),
$BA57="Devis 3",
IF(ISBLANK(AY57),"",IFERROR(VALUE(TRIM(SUBSTITUTE(AY57,CHAR(160),""))),0)*IFERROR(VALUE(TRIM(SUBSTITUTE($AE57,CHAR(160),""))),0)),
TRUE,0
)
)</f>
        <v/>
      </c>
      <c r="BH57" s="621" t="str">
        <f t="shared" si="40"/>
        <v/>
      </c>
      <c r="BI57" s="601"/>
      <c r="BJ57" s="602" t="str" cm="1">
        <f t="array" ref="BJ57">IF(OR(BH57="",BE57="",BF57="",BC57="",BG57="",BD57=""),"",_xlfn.IFS(
ROUND(IFERROR(VALUE(TRIM(SUBSTITUTE(BH57,CHAR(160),""))),0),2)&gt;
ROUND(IFERROR(VALUE(TRIM(SUBSTITUTE(BE57,CHAR(160),""))),0),2),
"KO : Le montant retenu TTC est supérieur au montant raisonnable TTC. Merci de revoir la ligne de dépense ou plafonner son montant.",
ROUND(IFERROR(VALUE(TRIM(SUBSTITUTE(BF57,CHAR(160),""))),0),2)&gt;
ROUND(IFERROR(VALUE(TRIM(SUBSTITUTE(BC57,CHAR(160),""))),0),2),
"Attention : Le montant retenu HT est supérieur au montant HT raisonnable. Merci de revoir la ligne de dépense, plafonner son montant, ou justifier la reventillation HT / TVA.",
ROUND(IFERROR(VALUE(TRIM(SUBSTITUTE(BG57,CHAR(160),""))),0),2)&gt;
ROUND(IFERROR(VALUE(TRIM(SUBSTITUTE(BD57,CHAR(160),""))),0),2),
"Attention : Le montant TVA retenu est supérieur au montant TVA raisonnable. Merci de revoir la ligne de dépense, plafonner son montant, ou justifier la reventillation HT / TVA.",
ROUND(IFERROR(VALUE(TRIM(SUBSTITUTE(BH57,CHAR(160),""))),0),2)&gt;
ROUND(IFERROR(VALUE(TRIM(SUBSTITUTE(MIN(P58,S58,V58),CHAR(160),""))),0),2),
"Attention : Le devis retenu n'est pas le moins cher. Une justification de la part du porteur est nécessaire.",
ROUND(IFERROR(VALUE(TRIM(SUBSTITUTE(BH57,CHAR(160),""))),0),2)=0,
"Attention : montant présenté entièrement écarté",
ROUND(IFERROR(VALUE(TRIM(SUBSTITUTE(BE57,CHAR(160),""))),0),2)=
ROUND(IFERROR(VALUE(TRIM(SUBSTITUTE(BH57,CHAR(160),""))),0),2),
"OK",
ROUND(IFERROR(VALUE(TRIM(SUBSTITUTE(BE57,CHAR(160),""))),0),2)&gt;
ROUND(IFERROR(VALUE(TRIM(SUBSTITUTE(BH57,CHAR(160),""))),0),2),
" OK : Montant instruit inférieur au montant raisonnable.",
TRUE,""
))</f>
        <v/>
      </c>
      <c r="BK57" s="602" t="str" cm="1">
        <f t="array" ref="BK57">IF(OR(BH57="",AB57="",BF57="",Z57="",BG57="",AA57=""),"",_xlfn.IFS(
ROUND(IFERROR(VALUE(TRIM(SUBSTITUTE(BH57,CHAR(160),""))),0),2)&gt;
ROUND(IFERROR(VALUE(TRIM(SUBSTITUTE(AB57,CHAR(160),""))),0),2),
"KO : Le montant retenu TTC est supérieur au montant présenté TTC. Merci de revoir la ligne de dépense ou plafonner son montant.",
ROUND(IFERROR(VALUE(TRIM(SUBSTITUTE(BF57,CHAR(160),""))),0),2)&gt;
ROUND(IFERROR(VALUE(TRIM(SUBSTITUTE(Z57,CHAR(160),""))),0),2),
"Attention : Le montant retenu HT est supérieur au montant HT présenté. Merci de revoir la ligne de dépense, plafonner son montant, ou justifier la reventillation HT / TVA.",
ROUND(IFERROR(VALUE(TRIM(SUBSTITUTE(BG57,CHAR(160),""))),0),2)&gt;
ROUND(IFERROR(VALUE(TRIM(SUBSTITUTE(AA57,CHAR(160),""))),0),2),
"Attention : Le montant TVA retenu est supérieur au montant TVA présenté. Merci de revoir la ligne de dépense, plafonner son montant, ou justifier la reventillation HT / TVA.",
ROUND(IFERROR(VALUE(TRIM(SUBSTITUTE(AB57,CHAR(160),""))),0),2)=0,
"",
ROUND(IFERROR(VALUE(TRIM(SUBSTITUTE(BH57,CHAR(160),""))),0),2)=
ROUND(IFERROR(VALUE(TRIM(SUBSTITUTE(AB57,CHAR(160),""))),0),2),
"OK",
ROUND(IFERROR(VALUE(TRIM(SUBSTITUTE(BH57,CHAR(160),""))),0),2)=0,
"Attention : Montant présenté entièrement rejeté.",
ROUND(IFERROR(VALUE(TRIM(SUBSTITUTE(BH57,CHAR(160),""))),0),2)&lt;
ROUND(IFERROR(VALUE(TRIM(SUBSTITUTE(AB57,CHAR(160),""))),0),2),
"Attention : Montant présenté partiellement rejeté.",
TRUE,""
))</f>
        <v/>
      </c>
      <c r="BL57" s="600" t="str">
        <f t="shared" si="47"/>
        <v/>
      </c>
      <c r="BM57" s="600" t="str">
        <f t="shared" si="48"/>
        <v/>
      </c>
      <c r="BN57" s="834" t="str">
        <f t="shared" si="49"/>
        <v/>
      </c>
    </row>
    <row r="58" spans="1:66" ht="16">
      <c r="A58" s="813">
        <v>50</v>
      </c>
      <c r="B58" s="83"/>
      <c r="C58" s="108"/>
      <c r="D58" s="83"/>
      <c r="E58" s="109"/>
      <c r="F58" s="110"/>
      <c r="G58" s="111"/>
      <c r="H58" s="132"/>
      <c r="I58" s="642"/>
      <c r="J58" s="643"/>
      <c r="K58" s="554"/>
      <c r="L58" s="640"/>
      <c r="M58" s="641"/>
      <c r="N58" s="660" t="str">
        <f t="shared" si="43"/>
        <v/>
      </c>
      <c r="O58" s="663"/>
      <c r="P58" s="554"/>
      <c r="Q58" s="641"/>
      <c r="R58" s="641"/>
      <c r="S58" s="660" t="str">
        <f t="shared" si="15"/>
        <v/>
      </c>
      <c r="T58" s="680"/>
      <c r="U58" s="554"/>
      <c r="V58" s="641"/>
      <c r="W58" s="641"/>
      <c r="X58" s="681" t="str">
        <f t="shared" si="46"/>
        <v/>
      </c>
      <c r="Y58" s="639"/>
      <c r="Z58" s="112" t="str" cm="1">
        <f t="array" ref="Z58">IF((_xlfn.IFS(TRIM(SUBSTITUTE(Y58,CHAR(160),""))="Devis 1",IFERROR(VALUE(TRIM(SUBSTITUTE(L58,CHAR(160),""))),0),TRIM(SUBSTITUTE(Y58,CHAR(160),""))="Devis 2",IFERROR(VALUE(TRIM(SUBSTITUTE(Q58,CHAR(160),""))),0),TRIM(SUBSTITUTE(Y58,CHAR(160),""))="Devis 3",IFERROR(VALUE(TRIM(SUBSTITUTE(V58,CHAR(160),""))),0),TRUE,0)*IFERROR(VALUE(TRIM(SUBSTITUTE(C58,CHAR(160),""))),0))=0,"",_xlfn.IFS(TRIM(SUBSTITUTE(Y58,CHAR(160),""))="Devis 1",IFERROR(VALUE(TRIM(SUBSTITUTE(L58,CHAR(160),""))),0),TRIM(SUBSTITUTE(Y58,CHAR(160),""))="Devis 2",IFERROR(VALUE(TRIM(SUBSTITUTE(Q58,CHAR(160),""))),0),TRIM(SUBSTITUTE(Y58,CHAR(160),""))="Devis 3",IFERROR(VALUE(TRIM(SUBSTITUTE(V58,CHAR(160),""))),0),TRUE,0)*IFERROR(VALUE(TRIM(SUBSTITUTE(C58,CHAR(160),""))),0))</f>
        <v/>
      </c>
      <c r="AA58" s="89" t="str" cm="1">
        <f t="array" ref="AA58">IF(ROUND((_xlfn.IFS(TRIM(SUBSTITUTE(Y58,CHAR(160),""))="Devis 1",IFERROR(VALUE(TRIM(SUBSTITUTE(M58,CHAR(160),""))),0),TRIM(SUBSTITUTE(Y58,CHAR(160),""))="Devis 2",IFERROR(VALUE(TRIM(SUBSTITUTE(R58,CHAR(160),""))),0),TRIM(SUBSTITUTE(Y58,CHAR(160),""))="Devis 3",IFERROR(VALUE(TRIM(SUBSTITUTE(W58,CHAR(160),""))),0),TRUE,0)*IFERROR(VALUE(TRIM(SUBSTITUTE(C58,CHAR(160),""))),0)),2)=0,IF(Z58&lt;&gt;"",0,""),ROUND((_xlfn.IFS(TRIM(SUBSTITUTE(Y58,CHAR(160),""))="Devis 1",IFERROR(VALUE(TRIM(SUBSTITUTE(M58,CHAR(160),""))),0),TRIM(SUBSTITUTE(Y58,CHAR(160),""))="Devis 2",IFERROR(VALUE(TRIM(SUBSTITUTE(R58,CHAR(160),""))),0),TRIM(SUBSTITUTE(Y58,CHAR(160),""))="Devis 3",IFERROR(VALUE(TRIM(SUBSTITUTE(W58,CHAR(160),""))),0),TRUE,0)*IFERROR(VALUE(TRIM(SUBSTITUTE(C58,CHAR(160),""))),0)),2))</f>
        <v/>
      </c>
      <c r="AB58" s="113" t="str">
        <f t="shared" si="17"/>
        <v/>
      </c>
      <c r="AC58" s="814"/>
      <c r="AD58" s="833" t="str">
        <f t="shared" si="50"/>
        <v/>
      </c>
      <c r="AE58" s="595" t="str">
        <f t="shared" si="52"/>
        <v/>
      </c>
      <c r="AF58" s="555" t="str">
        <f t="shared" si="53"/>
        <v/>
      </c>
      <c r="AG58" s="555" t="str">
        <f t="shared" si="54"/>
        <v/>
      </c>
      <c r="AH58" s="555" t="str">
        <f t="shared" si="55"/>
        <v/>
      </c>
      <c r="AI58" s="555" t="str">
        <f t="shared" si="56"/>
        <v/>
      </c>
      <c r="AJ58" s="555" t="str">
        <f t="shared" si="57"/>
        <v/>
      </c>
      <c r="AK58" s="569" t="str">
        <f t="shared" si="58"/>
        <v/>
      </c>
      <c r="AL58" s="564" t="str">
        <f t="shared" si="44"/>
        <v/>
      </c>
      <c r="AM58" s="555" t="str">
        <f t="shared" si="44"/>
        <v/>
      </c>
      <c r="AN58" s="594" t="str">
        <f t="shared" si="59"/>
        <v/>
      </c>
      <c r="AO58" s="594" t="str">
        <f t="shared" si="60"/>
        <v/>
      </c>
      <c r="AP58" s="660" t="str">
        <f t="shared" si="28"/>
        <v/>
      </c>
      <c r="AQ58" s="671" t="str">
        <f t="shared" si="29"/>
        <v/>
      </c>
      <c r="AR58" s="593" t="str">
        <f t="shared" si="30"/>
        <v/>
      </c>
      <c r="AS58" s="594" t="str">
        <f t="shared" si="61"/>
        <v/>
      </c>
      <c r="AT58" s="594" t="str">
        <f t="shared" si="62"/>
        <v/>
      </c>
      <c r="AU58" s="660" t="str">
        <f t="shared" si="33"/>
        <v/>
      </c>
      <c r="AV58" s="693" t="str">
        <f t="shared" si="45"/>
        <v/>
      </c>
      <c r="AW58" s="593" t="str">
        <f t="shared" si="45"/>
        <v/>
      </c>
      <c r="AX58" s="594" t="str">
        <f t="shared" si="63"/>
        <v/>
      </c>
      <c r="AY58" s="594" t="str">
        <f t="shared" si="64"/>
        <v/>
      </c>
      <c r="AZ58" s="694" t="str">
        <f t="shared" si="41"/>
        <v/>
      </c>
      <c r="BA58" s="687" t="str">
        <f t="shared" si="51"/>
        <v/>
      </c>
      <c r="BB58" s="599"/>
      <c r="BC58" s="621" t="str">
        <f t="shared" si="37"/>
        <v/>
      </c>
      <c r="BD58" s="621" t="str">
        <f t="shared" si="38"/>
        <v/>
      </c>
      <c r="BE58" s="621" t="str">
        <f t="shared" si="39"/>
        <v/>
      </c>
      <c r="BF58" s="622" t="str" cm="1">
        <f t="array" ref="BF58">IF($AE58="","",
_xlfn.IFS(
$BA58="Devis 1",
IF(ISBLANK(AN58),"",IFERROR(VALUE(TRIM(SUBSTITUTE(AN58,CHAR(160),""))),0)*IFERROR(VALUE(TRIM(SUBSTITUTE($AE58,CHAR(160),""))),0)),
$BA58="Devis 2",
IF(ISBLANK(AS58),"",IFERROR(VALUE(TRIM(SUBSTITUTE(AS58,CHAR(160),""))),0)*IFERROR(VALUE(TRIM(SUBSTITUTE($AE58,CHAR(160),""))),0)),
$BA58="Devis 3",
IF(ISBLANK(AX58),"",IFERROR(VALUE(TRIM(SUBSTITUTE(AX58,CHAR(160),""))),0)*IFERROR(VALUE(TRIM(SUBSTITUTE($AE58,CHAR(160),""))),0)),
TRUE,0
)
)</f>
        <v/>
      </c>
      <c r="BG58" s="622" t="str" cm="1">
        <f t="array" ref="BG58">IF($AE58="","",
_xlfn.IFS(
$BA58="Devis 1",
IF(ISBLANK(AO58),"",IFERROR(VALUE(TRIM(SUBSTITUTE(AO58,CHAR(160),""))),0)*IFERROR(VALUE(TRIM(SUBSTITUTE($AE58,CHAR(160),""))),0)),
$BA58="Devis 2",
IF(ISBLANK(AT58),"",IFERROR(VALUE(TRIM(SUBSTITUTE(AT58,CHAR(160),""))),0)*IFERROR(VALUE(TRIM(SUBSTITUTE($AE58,CHAR(160),""))),0)),
$BA58="Devis 3",
IF(ISBLANK(AY58),"",IFERROR(VALUE(TRIM(SUBSTITUTE(AY58,CHAR(160),""))),0)*IFERROR(VALUE(TRIM(SUBSTITUTE($AE58,CHAR(160),""))),0)),
TRUE,0
)
)</f>
        <v/>
      </c>
      <c r="BH58" s="621" t="str">
        <f t="shared" si="40"/>
        <v/>
      </c>
      <c r="BI58" s="601"/>
      <c r="BJ58" s="602" t="str" cm="1">
        <f t="array" ref="BJ58">IF(OR(BH58="",BE58="",BF58="",BC58="",BG58="",BD58=""),"",_xlfn.IFS(
ROUND(IFERROR(VALUE(TRIM(SUBSTITUTE(BH58,CHAR(160),""))),0),2)&gt;
ROUND(IFERROR(VALUE(TRIM(SUBSTITUTE(BE58,CHAR(160),""))),0),2),
"KO : Le montant retenu TTC est supérieur au montant raisonnable TTC. Merci de revoir la ligne de dépense ou plafonner son montant.",
ROUND(IFERROR(VALUE(TRIM(SUBSTITUTE(BF58,CHAR(160),""))),0),2)&gt;
ROUND(IFERROR(VALUE(TRIM(SUBSTITUTE(BC58,CHAR(160),""))),0),2),
"Attention : Le montant retenu HT est supérieur au montant HT raisonnable. Merci de revoir la ligne de dépense, plafonner son montant, ou justifier la reventillation HT / TVA.",
ROUND(IFERROR(VALUE(TRIM(SUBSTITUTE(BG58,CHAR(160),""))),0),2)&gt;
ROUND(IFERROR(VALUE(TRIM(SUBSTITUTE(BD58,CHAR(160),""))),0),2),
"Attention : Le montant TVA retenu est supérieur au montant TVA raisonnable. Merci de revoir la ligne de dépense, plafonner son montant, ou justifier la reventillation HT / TVA.",
ROUND(IFERROR(VALUE(TRIM(SUBSTITUTE(BH58,CHAR(160),""))),0),2)&gt;
ROUND(IFERROR(VALUE(TRIM(SUBSTITUTE(MIN(P59,S59,V59),CHAR(160),""))),0),2),
"Attention : Le devis retenu n'est pas le moins cher. Une justification de la part du porteur est nécessaire.",
ROUND(IFERROR(VALUE(TRIM(SUBSTITUTE(BH58,CHAR(160),""))),0),2)=0,
"Attention : montant présenté entièrement écarté",
ROUND(IFERROR(VALUE(TRIM(SUBSTITUTE(BE58,CHAR(160),""))),0),2)=
ROUND(IFERROR(VALUE(TRIM(SUBSTITUTE(BH58,CHAR(160),""))),0),2),
"OK",
ROUND(IFERROR(VALUE(TRIM(SUBSTITUTE(BE58,CHAR(160),""))),0),2)&gt;
ROUND(IFERROR(VALUE(TRIM(SUBSTITUTE(BH58,CHAR(160),""))),0),2),
" OK : Montant instruit inférieur au montant raisonnable.",
TRUE,""
))</f>
        <v/>
      </c>
      <c r="BK58" s="602" t="str" cm="1">
        <f t="array" ref="BK58">IF(OR(BH58="",AB58="",BF58="",Z58="",BG58="",AA58=""),"",_xlfn.IFS(
ROUND(IFERROR(VALUE(TRIM(SUBSTITUTE(BH58,CHAR(160),""))),0),2)&gt;
ROUND(IFERROR(VALUE(TRIM(SUBSTITUTE(AB58,CHAR(160),""))),0),2),
"KO : Le montant retenu TTC est supérieur au montant présenté TTC. Merci de revoir la ligne de dépense ou plafonner son montant.",
ROUND(IFERROR(VALUE(TRIM(SUBSTITUTE(BF58,CHAR(160),""))),0),2)&gt;
ROUND(IFERROR(VALUE(TRIM(SUBSTITUTE(Z58,CHAR(160),""))),0),2),
"Attention : Le montant retenu HT est supérieur au montant HT présenté. Merci de revoir la ligne de dépense, plafonner son montant, ou justifier la reventillation HT / TVA.",
ROUND(IFERROR(VALUE(TRIM(SUBSTITUTE(BG58,CHAR(160),""))),0),2)&gt;
ROUND(IFERROR(VALUE(TRIM(SUBSTITUTE(AA58,CHAR(160),""))),0),2),
"Attention : Le montant TVA retenu est supérieur au montant TVA présenté. Merci de revoir la ligne de dépense, plafonner son montant, ou justifier la reventillation HT / TVA.",
ROUND(IFERROR(VALUE(TRIM(SUBSTITUTE(AB58,CHAR(160),""))),0),2)=0,
"",
ROUND(IFERROR(VALUE(TRIM(SUBSTITUTE(BH58,CHAR(160),""))),0),2)=
ROUND(IFERROR(VALUE(TRIM(SUBSTITUTE(AB58,CHAR(160),""))),0),2),
"OK",
ROUND(IFERROR(VALUE(TRIM(SUBSTITUTE(BH58,CHAR(160),""))),0),2)=0,
"Attention : Montant présenté entièrement rejeté.",
ROUND(IFERROR(VALUE(TRIM(SUBSTITUTE(BH58,CHAR(160),""))),0),2)&lt;
ROUND(IFERROR(VALUE(TRIM(SUBSTITUTE(AB58,CHAR(160),""))),0),2),
"Attention : Montant présenté partiellement rejeté.",
TRUE,""
))</f>
        <v/>
      </c>
      <c r="BL58" s="600" t="str">
        <f t="shared" si="47"/>
        <v/>
      </c>
      <c r="BM58" s="600" t="str">
        <f t="shared" si="48"/>
        <v/>
      </c>
      <c r="BN58" s="834" t="str">
        <f t="shared" si="49"/>
        <v/>
      </c>
    </row>
    <row r="59" spans="1:66" ht="16">
      <c r="A59" s="813">
        <v>51</v>
      </c>
      <c r="B59" s="83"/>
      <c r="C59" s="108"/>
      <c r="D59" s="83"/>
      <c r="E59" s="109"/>
      <c r="F59" s="110"/>
      <c r="G59" s="111"/>
      <c r="H59" s="132"/>
      <c r="I59" s="642"/>
      <c r="J59" s="643"/>
      <c r="K59" s="554"/>
      <c r="L59" s="640"/>
      <c r="M59" s="641"/>
      <c r="N59" s="660" t="str">
        <f t="shared" si="43"/>
        <v/>
      </c>
      <c r="O59" s="663"/>
      <c r="P59" s="554"/>
      <c r="Q59" s="641"/>
      <c r="R59" s="641"/>
      <c r="S59" s="660" t="str">
        <f t="shared" si="15"/>
        <v/>
      </c>
      <c r="T59" s="680"/>
      <c r="U59" s="554"/>
      <c r="V59" s="641"/>
      <c r="W59" s="641"/>
      <c r="X59" s="681" t="str">
        <f t="shared" si="46"/>
        <v/>
      </c>
      <c r="Y59" s="639"/>
      <c r="Z59" s="112" t="str" cm="1">
        <f t="array" ref="Z59">IF((_xlfn.IFS(TRIM(SUBSTITUTE(Y59,CHAR(160),""))="Devis 1",IFERROR(VALUE(TRIM(SUBSTITUTE(L59,CHAR(160),""))),0),TRIM(SUBSTITUTE(Y59,CHAR(160),""))="Devis 2",IFERROR(VALUE(TRIM(SUBSTITUTE(Q59,CHAR(160),""))),0),TRIM(SUBSTITUTE(Y59,CHAR(160),""))="Devis 3",IFERROR(VALUE(TRIM(SUBSTITUTE(V59,CHAR(160),""))),0),TRUE,0)*IFERROR(VALUE(TRIM(SUBSTITUTE(C59,CHAR(160),""))),0))=0,"",_xlfn.IFS(TRIM(SUBSTITUTE(Y59,CHAR(160),""))="Devis 1",IFERROR(VALUE(TRIM(SUBSTITUTE(L59,CHAR(160),""))),0),TRIM(SUBSTITUTE(Y59,CHAR(160),""))="Devis 2",IFERROR(VALUE(TRIM(SUBSTITUTE(Q59,CHAR(160),""))),0),TRIM(SUBSTITUTE(Y59,CHAR(160),""))="Devis 3",IFERROR(VALUE(TRIM(SUBSTITUTE(V59,CHAR(160),""))),0),TRUE,0)*IFERROR(VALUE(TRIM(SUBSTITUTE(C59,CHAR(160),""))),0))</f>
        <v/>
      </c>
      <c r="AA59" s="89" t="str" cm="1">
        <f t="array" ref="AA59">IF(ROUND((_xlfn.IFS(TRIM(SUBSTITUTE(Y59,CHAR(160),""))="Devis 1",IFERROR(VALUE(TRIM(SUBSTITUTE(M59,CHAR(160),""))),0),TRIM(SUBSTITUTE(Y59,CHAR(160),""))="Devis 2",IFERROR(VALUE(TRIM(SUBSTITUTE(R59,CHAR(160),""))),0),TRIM(SUBSTITUTE(Y59,CHAR(160),""))="Devis 3",IFERROR(VALUE(TRIM(SUBSTITUTE(W59,CHAR(160),""))),0),TRUE,0)*IFERROR(VALUE(TRIM(SUBSTITUTE(C59,CHAR(160),""))),0)),2)=0,IF(Z59&lt;&gt;"",0,""),ROUND((_xlfn.IFS(TRIM(SUBSTITUTE(Y59,CHAR(160),""))="Devis 1",IFERROR(VALUE(TRIM(SUBSTITUTE(M59,CHAR(160),""))),0),TRIM(SUBSTITUTE(Y59,CHAR(160),""))="Devis 2",IFERROR(VALUE(TRIM(SUBSTITUTE(R59,CHAR(160),""))),0),TRIM(SUBSTITUTE(Y59,CHAR(160),""))="Devis 3",IFERROR(VALUE(TRIM(SUBSTITUTE(W59,CHAR(160),""))),0),TRUE,0)*IFERROR(VALUE(TRIM(SUBSTITUTE(C59,CHAR(160),""))),0)),2))</f>
        <v/>
      </c>
      <c r="AB59" s="113" t="str">
        <f t="shared" si="17"/>
        <v/>
      </c>
      <c r="AC59" s="814"/>
      <c r="AD59" s="833" t="str">
        <f t="shared" si="50"/>
        <v/>
      </c>
      <c r="AE59" s="595" t="str">
        <f t="shared" si="52"/>
        <v/>
      </c>
      <c r="AF59" s="555" t="str">
        <f t="shared" si="53"/>
        <v/>
      </c>
      <c r="AG59" s="555" t="str">
        <f t="shared" si="54"/>
        <v/>
      </c>
      <c r="AH59" s="555" t="str">
        <f t="shared" si="55"/>
        <v/>
      </c>
      <c r="AI59" s="555" t="str">
        <f t="shared" si="56"/>
        <v/>
      </c>
      <c r="AJ59" s="555" t="str">
        <f t="shared" si="57"/>
        <v/>
      </c>
      <c r="AK59" s="569" t="str">
        <f t="shared" si="58"/>
        <v/>
      </c>
      <c r="AL59" s="564" t="str">
        <f t="shared" si="44"/>
        <v/>
      </c>
      <c r="AM59" s="555" t="str">
        <f t="shared" si="44"/>
        <v/>
      </c>
      <c r="AN59" s="594" t="str">
        <f t="shared" si="59"/>
        <v/>
      </c>
      <c r="AO59" s="594" t="str">
        <f t="shared" si="60"/>
        <v/>
      </c>
      <c r="AP59" s="660" t="str">
        <f t="shared" si="28"/>
        <v/>
      </c>
      <c r="AQ59" s="671" t="str">
        <f t="shared" si="29"/>
        <v/>
      </c>
      <c r="AR59" s="593" t="str">
        <f t="shared" si="30"/>
        <v/>
      </c>
      <c r="AS59" s="594" t="str">
        <f t="shared" si="61"/>
        <v/>
      </c>
      <c r="AT59" s="594" t="str">
        <f t="shared" si="62"/>
        <v/>
      </c>
      <c r="AU59" s="660" t="str">
        <f t="shared" si="33"/>
        <v/>
      </c>
      <c r="AV59" s="693" t="str">
        <f t="shared" si="45"/>
        <v/>
      </c>
      <c r="AW59" s="593" t="str">
        <f t="shared" si="45"/>
        <v/>
      </c>
      <c r="AX59" s="594" t="str">
        <f t="shared" si="63"/>
        <v/>
      </c>
      <c r="AY59" s="594" t="str">
        <f t="shared" si="64"/>
        <v/>
      </c>
      <c r="AZ59" s="694" t="str">
        <f t="shared" si="41"/>
        <v/>
      </c>
      <c r="BA59" s="687" t="str">
        <f t="shared" si="51"/>
        <v/>
      </c>
      <c r="BB59" s="599"/>
      <c r="BC59" s="621" t="str">
        <f t="shared" si="37"/>
        <v/>
      </c>
      <c r="BD59" s="621" t="str">
        <f t="shared" si="38"/>
        <v/>
      </c>
      <c r="BE59" s="621" t="str">
        <f t="shared" si="39"/>
        <v/>
      </c>
      <c r="BF59" s="622" t="str" cm="1">
        <f t="array" ref="BF59">IF($AE59="","",
_xlfn.IFS(
$BA59="Devis 1",
IF(ISBLANK(AN59),"",IFERROR(VALUE(TRIM(SUBSTITUTE(AN59,CHAR(160),""))),0)*IFERROR(VALUE(TRIM(SUBSTITUTE($AE59,CHAR(160),""))),0)),
$BA59="Devis 2",
IF(ISBLANK(AS59),"",IFERROR(VALUE(TRIM(SUBSTITUTE(AS59,CHAR(160),""))),0)*IFERROR(VALUE(TRIM(SUBSTITUTE($AE59,CHAR(160),""))),0)),
$BA59="Devis 3",
IF(ISBLANK(AX59),"",IFERROR(VALUE(TRIM(SUBSTITUTE(AX59,CHAR(160),""))),0)*IFERROR(VALUE(TRIM(SUBSTITUTE($AE59,CHAR(160),""))),0)),
TRUE,0
)
)</f>
        <v/>
      </c>
      <c r="BG59" s="622" t="str" cm="1">
        <f t="array" ref="BG59">IF($AE59="","",
_xlfn.IFS(
$BA59="Devis 1",
IF(ISBLANK(AO59),"",IFERROR(VALUE(TRIM(SUBSTITUTE(AO59,CHAR(160),""))),0)*IFERROR(VALUE(TRIM(SUBSTITUTE($AE59,CHAR(160),""))),0)),
$BA59="Devis 2",
IF(ISBLANK(AT59),"",IFERROR(VALUE(TRIM(SUBSTITUTE(AT59,CHAR(160),""))),0)*IFERROR(VALUE(TRIM(SUBSTITUTE($AE59,CHAR(160),""))),0)),
$BA59="Devis 3",
IF(ISBLANK(AY59),"",IFERROR(VALUE(TRIM(SUBSTITUTE(AY59,CHAR(160),""))),0)*IFERROR(VALUE(TRIM(SUBSTITUTE($AE59,CHAR(160),""))),0)),
TRUE,0
)
)</f>
        <v/>
      </c>
      <c r="BH59" s="621" t="str">
        <f t="shared" si="40"/>
        <v/>
      </c>
      <c r="BI59" s="601"/>
      <c r="BJ59" s="602" t="str" cm="1">
        <f t="array" ref="BJ59">IF(OR(BH59="",BE59="",BF59="",BC59="",BG59="",BD59=""),"",_xlfn.IFS(
ROUND(IFERROR(VALUE(TRIM(SUBSTITUTE(BH59,CHAR(160),""))),0),2)&gt;
ROUND(IFERROR(VALUE(TRIM(SUBSTITUTE(BE59,CHAR(160),""))),0),2),
"KO : Le montant retenu TTC est supérieur au montant raisonnable TTC. Merci de revoir la ligne de dépense ou plafonner son montant.",
ROUND(IFERROR(VALUE(TRIM(SUBSTITUTE(BF59,CHAR(160),""))),0),2)&gt;
ROUND(IFERROR(VALUE(TRIM(SUBSTITUTE(BC59,CHAR(160),""))),0),2),
"Attention : Le montant retenu HT est supérieur au montant HT raisonnable. Merci de revoir la ligne de dépense, plafonner son montant, ou justifier la reventillation HT / TVA.",
ROUND(IFERROR(VALUE(TRIM(SUBSTITUTE(BG59,CHAR(160),""))),0),2)&gt;
ROUND(IFERROR(VALUE(TRIM(SUBSTITUTE(BD59,CHAR(160),""))),0),2),
"Attention : Le montant TVA retenu est supérieur au montant TVA raisonnable. Merci de revoir la ligne de dépense, plafonner son montant, ou justifier la reventillation HT / TVA.",
ROUND(IFERROR(VALUE(TRIM(SUBSTITUTE(BH59,CHAR(160),""))),0),2)&gt;
ROUND(IFERROR(VALUE(TRIM(SUBSTITUTE(MIN(P60,S60,V60),CHAR(160),""))),0),2),
"Attention : Le devis retenu n'est pas le moins cher. Une justification de la part du porteur est nécessaire.",
ROUND(IFERROR(VALUE(TRIM(SUBSTITUTE(BH59,CHAR(160),""))),0),2)=0,
"Attention : montant présenté entièrement écarté",
ROUND(IFERROR(VALUE(TRIM(SUBSTITUTE(BE59,CHAR(160),""))),0),2)=
ROUND(IFERROR(VALUE(TRIM(SUBSTITUTE(BH59,CHAR(160),""))),0),2),
"OK",
ROUND(IFERROR(VALUE(TRIM(SUBSTITUTE(BE59,CHAR(160),""))),0),2)&gt;
ROUND(IFERROR(VALUE(TRIM(SUBSTITUTE(BH59,CHAR(160),""))),0),2),
" OK : Montant instruit inférieur au montant raisonnable.",
TRUE,""
))</f>
        <v/>
      </c>
      <c r="BK59" s="602" t="str" cm="1">
        <f t="array" ref="BK59">IF(OR(BH59="",AB59="",BF59="",Z59="",BG59="",AA59=""),"",_xlfn.IFS(
ROUND(IFERROR(VALUE(TRIM(SUBSTITUTE(BH59,CHAR(160),""))),0),2)&gt;
ROUND(IFERROR(VALUE(TRIM(SUBSTITUTE(AB59,CHAR(160),""))),0),2),
"KO : Le montant retenu TTC est supérieur au montant présenté TTC. Merci de revoir la ligne de dépense ou plafonner son montant.",
ROUND(IFERROR(VALUE(TRIM(SUBSTITUTE(BF59,CHAR(160),""))),0),2)&gt;
ROUND(IFERROR(VALUE(TRIM(SUBSTITUTE(Z59,CHAR(160),""))),0),2),
"Attention : Le montant retenu HT est supérieur au montant HT présenté. Merci de revoir la ligne de dépense, plafonner son montant, ou justifier la reventillation HT / TVA.",
ROUND(IFERROR(VALUE(TRIM(SUBSTITUTE(BG59,CHAR(160),""))),0),2)&gt;
ROUND(IFERROR(VALUE(TRIM(SUBSTITUTE(AA59,CHAR(160),""))),0),2),
"Attention : Le montant TVA retenu est supérieur au montant TVA présenté. Merci de revoir la ligne de dépense, plafonner son montant, ou justifier la reventillation HT / TVA.",
ROUND(IFERROR(VALUE(TRIM(SUBSTITUTE(AB59,CHAR(160),""))),0),2)=0,
"",
ROUND(IFERROR(VALUE(TRIM(SUBSTITUTE(BH59,CHAR(160),""))),0),2)=
ROUND(IFERROR(VALUE(TRIM(SUBSTITUTE(AB59,CHAR(160),""))),0),2),
"OK",
ROUND(IFERROR(VALUE(TRIM(SUBSTITUTE(BH59,CHAR(160),""))),0),2)=0,
"Attention : Montant présenté entièrement rejeté.",
ROUND(IFERROR(VALUE(TRIM(SUBSTITUTE(BH59,CHAR(160),""))),0),2)&lt;
ROUND(IFERROR(VALUE(TRIM(SUBSTITUTE(AB59,CHAR(160),""))),0),2),
"Attention : Montant présenté partiellement rejeté.",
TRUE,""
))</f>
        <v/>
      </c>
      <c r="BL59" s="600" t="str">
        <f t="shared" si="47"/>
        <v/>
      </c>
      <c r="BM59" s="600" t="str">
        <f t="shared" si="48"/>
        <v/>
      </c>
      <c r="BN59" s="834" t="str">
        <f t="shared" si="49"/>
        <v/>
      </c>
    </row>
    <row r="60" spans="1:66" ht="16">
      <c r="A60" s="813">
        <v>52</v>
      </c>
      <c r="B60" s="83"/>
      <c r="C60" s="108"/>
      <c r="D60" s="83"/>
      <c r="E60" s="109"/>
      <c r="F60" s="110"/>
      <c r="G60" s="111"/>
      <c r="H60" s="132"/>
      <c r="I60" s="642"/>
      <c r="J60" s="643"/>
      <c r="K60" s="554"/>
      <c r="L60" s="640"/>
      <c r="M60" s="641"/>
      <c r="N60" s="660" t="str">
        <f t="shared" si="43"/>
        <v/>
      </c>
      <c r="O60" s="663"/>
      <c r="P60" s="554"/>
      <c r="Q60" s="641"/>
      <c r="R60" s="641"/>
      <c r="S60" s="660" t="str">
        <f t="shared" si="15"/>
        <v/>
      </c>
      <c r="T60" s="680"/>
      <c r="U60" s="554"/>
      <c r="V60" s="641"/>
      <c r="W60" s="641"/>
      <c r="X60" s="681" t="str">
        <f t="shared" si="46"/>
        <v/>
      </c>
      <c r="Y60" s="639"/>
      <c r="Z60" s="112" t="str" cm="1">
        <f t="array" ref="Z60">IF((_xlfn.IFS(TRIM(SUBSTITUTE(Y60,CHAR(160),""))="Devis 1",IFERROR(VALUE(TRIM(SUBSTITUTE(L60,CHAR(160),""))),0),TRIM(SUBSTITUTE(Y60,CHAR(160),""))="Devis 2",IFERROR(VALUE(TRIM(SUBSTITUTE(Q60,CHAR(160),""))),0),TRIM(SUBSTITUTE(Y60,CHAR(160),""))="Devis 3",IFERROR(VALUE(TRIM(SUBSTITUTE(V60,CHAR(160),""))),0),TRUE,0)*IFERROR(VALUE(TRIM(SUBSTITUTE(C60,CHAR(160),""))),0))=0,"",_xlfn.IFS(TRIM(SUBSTITUTE(Y60,CHAR(160),""))="Devis 1",IFERROR(VALUE(TRIM(SUBSTITUTE(L60,CHAR(160),""))),0),TRIM(SUBSTITUTE(Y60,CHAR(160),""))="Devis 2",IFERROR(VALUE(TRIM(SUBSTITUTE(Q60,CHAR(160),""))),0),TRIM(SUBSTITUTE(Y60,CHAR(160),""))="Devis 3",IFERROR(VALUE(TRIM(SUBSTITUTE(V60,CHAR(160),""))),0),TRUE,0)*IFERROR(VALUE(TRIM(SUBSTITUTE(C60,CHAR(160),""))),0))</f>
        <v/>
      </c>
      <c r="AA60" s="89" t="str" cm="1">
        <f t="array" ref="AA60">IF(ROUND((_xlfn.IFS(TRIM(SUBSTITUTE(Y60,CHAR(160),""))="Devis 1",IFERROR(VALUE(TRIM(SUBSTITUTE(M60,CHAR(160),""))),0),TRIM(SUBSTITUTE(Y60,CHAR(160),""))="Devis 2",IFERROR(VALUE(TRIM(SUBSTITUTE(R60,CHAR(160),""))),0),TRIM(SUBSTITUTE(Y60,CHAR(160),""))="Devis 3",IFERROR(VALUE(TRIM(SUBSTITUTE(W60,CHAR(160),""))),0),TRUE,0)*IFERROR(VALUE(TRIM(SUBSTITUTE(C60,CHAR(160),""))),0)),2)=0,IF(Z60&lt;&gt;"",0,""),ROUND((_xlfn.IFS(TRIM(SUBSTITUTE(Y60,CHAR(160),""))="Devis 1",IFERROR(VALUE(TRIM(SUBSTITUTE(M60,CHAR(160),""))),0),TRIM(SUBSTITUTE(Y60,CHAR(160),""))="Devis 2",IFERROR(VALUE(TRIM(SUBSTITUTE(R60,CHAR(160),""))),0),TRIM(SUBSTITUTE(Y60,CHAR(160),""))="Devis 3",IFERROR(VALUE(TRIM(SUBSTITUTE(W60,CHAR(160),""))),0),TRUE,0)*IFERROR(VALUE(TRIM(SUBSTITUTE(C60,CHAR(160),""))),0)),2))</f>
        <v/>
      </c>
      <c r="AB60" s="113" t="str">
        <f t="shared" si="17"/>
        <v/>
      </c>
      <c r="AC60" s="814"/>
      <c r="AD60" s="833" t="str">
        <f t="shared" si="50"/>
        <v/>
      </c>
      <c r="AE60" s="595" t="str">
        <f t="shared" si="52"/>
        <v/>
      </c>
      <c r="AF60" s="555" t="str">
        <f t="shared" si="53"/>
        <v/>
      </c>
      <c r="AG60" s="555" t="str">
        <f t="shared" si="54"/>
        <v/>
      </c>
      <c r="AH60" s="555" t="str">
        <f t="shared" si="55"/>
        <v/>
      </c>
      <c r="AI60" s="555" t="str">
        <f t="shared" si="56"/>
        <v/>
      </c>
      <c r="AJ60" s="555" t="str">
        <f t="shared" si="57"/>
        <v/>
      </c>
      <c r="AK60" s="569" t="str">
        <f t="shared" si="58"/>
        <v/>
      </c>
      <c r="AL60" s="564" t="str">
        <f t="shared" si="44"/>
        <v/>
      </c>
      <c r="AM60" s="555" t="str">
        <f t="shared" si="44"/>
        <v/>
      </c>
      <c r="AN60" s="594" t="str">
        <f t="shared" si="59"/>
        <v/>
      </c>
      <c r="AO60" s="594" t="str">
        <f t="shared" si="60"/>
        <v/>
      </c>
      <c r="AP60" s="660" t="str">
        <f t="shared" si="28"/>
        <v/>
      </c>
      <c r="AQ60" s="671" t="str">
        <f t="shared" si="29"/>
        <v/>
      </c>
      <c r="AR60" s="593" t="str">
        <f t="shared" si="30"/>
        <v/>
      </c>
      <c r="AS60" s="594" t="str">
        <f t="shared" si="61"/>
        <v/>
      </c>
      <c r="AT60" s="594" t="str">
        <f t="shared" si="62"/>
        <v/>
      </c>
      <c r="AU60" s="660" t="str">
        <f t="shared" si="33"/>
        <v/>
      </c>
      <c r="AV60" s="693" t="str">
        <f t="shared" si="45"/>
        <v/>
      </c>
      <c r="AW60" s="593" t="str">
        <f t="shared" si="45"/>
        <v/>
      </c>
      <c r="AX60" s="594" t="str">
        <f t="shared" si="63"/>
        <v/>
      </c>
      <c r="AY60" s="594" t="str">
        <f t="shared" si="64"/>
        <v/>
      </c>
      <c r="AZ60" s="694" t="str">
        <f t="shared" si="41"/>
        <v/>
      </c>
      <c r="BA60" s="687" t="str">
        <f t="shared" si="51"/>
        <v/>
      </c>
      <c r="BB60" s="599"/>
      <c r="BC60" s="621" t="str">
        <f t="shared" si="37"/>
        <v/>
      </c>
      <c r="BD60" s="621" t="str">
        <f t="shared" si="38"/>
        <v/>
      </c>
      <c r="BE60" s="621" t="str">
        <f t="shared" si="39"/>
        <v/>
      </c>
      <c r="BF60" s="622" t="str" cm="1">
        <f t="array" ref="BF60">IF($AE60="","",
_xlfn.IFS(
$BA60="Devis 1",
IF(ISBLANK(AN60),"",IFERROR(VALUE(TRIM(SUBSTITUTE(AN60,CHAR(160),""))),0)*IFERROR(VALUE(TRIM(SUBSTITUTE($AE60,CHAR(160),""))),0)),
$BA60="Devis 2",
IF(ISBLANK(AS60),"",IFERROR(VALUE(TRIM(SUBSTITUTE(AS60,CHAR(160),""))),0)*IFERROR(VALUE(TRIM(SUBSTITUTE($AE60,CHAR(160),""))),0)),
$BA60="Devis 3",
IF(ISBLANK(AX60),"",IFERROR(VALUE(TRIM(SUBSTITUTE(AX60,CHAR(160),""))),0)*IFERROR(VALUE(TRIM(SUBSTITUTE($AE60,CHAR(160),""))),0)),
TRUE,0
)
)</f>
        <v/>
      </c>
      <c r="BG60" s="622" t="str" cm="1">
        <f t="array" ref="BG60">IF($AE60="","",
_xlfn.IFS(
$BA60="Devis 1",
IF(ISBLANK(AO60),"",IFERROR(VALUE(TRIM(SUBSTITUTE(AO60,CHAR(160),""))),0)*IFERROR(VALUE(TRIM(SUBSTITUTE($AE60,CHAR(160),""))),0)),
$BA60="Devis 2",
IF(ISBLANK(AT60),"",IFERROR(VALUE(TRIM(SUBSTITUTE(AT60,CHAR(160),""))),0)*IFERROR(VALUE(TRIM(SUBSTITUTE($AE60,CHAR(160),""))),0)),
$BA60="Devis 3",
IF(ISBLANK(AY60),"",IFERROR(VALUE(TRIM(SUBSTITUTE(AY60,CHAR(160),""))),0)*IFERROR(VALUE(TRIM(SUBSTITUTE($AE60,CHAR(160),""))),0)),
TRUE,0
)
)</f>
        <v/>
      </c>
      <c r="BH60" s="621" t="str">
        <f t="shared" si="40"/>
        <v/>
      </c>
      <c r="BI60" s="601"/>
      <c r="BJ60" s="602" t="str" cm="1">
        <f t="array" ref="BJ60">IF(OR(BH60="",BE60="",BF60="",BC60="",BG60="",BD60=""),"",_xlfn.IFS(
ROUND(IFERROR(VALUE(TRIM(SUBSTITUTE(BH60,CHAR(160),""))),0),2)&gt;
ROUND(IFERROR(VALUE(TRIM(SUBSTITUTE(BE60,CHAR(160),""))),0),2),
"KO : Le montant retenu TTC est supérieur au montant raisonnable TTC. Merci de revoir la ligne de dépense ou plafonner son montant.",
ROUND(IFERROR(VALUE(TRIM(SUBSTITUTE(BF60,CHAR(160),""))),0),2)&gt;
ROUND(IFERROR(VALUE(TRIM(SUBSTITUTE(BC60,CHAR(160),""))),0),2),
"Attention : Le montant retenu HT est supérieur au montant HT raisonnable. Merci de revoir la ligne de dépense, plafonner son montant, ou justifier la reventillation HT / TVA.",
ROUND(IFERROR(VALUE(TRIM(SUBSTITUTE(BG60,CHAR(160),""))),0),2)&gt;
ROUND(IFERROR(VALUE(TRIM(SUBSTITUTE(BD60,CHAR(160),""))),0),2),
"Attention : Le montant TVA retenu est supérieur au montant TVA raisonnable. Merci de revoir la ligne de dépense, plafonner son montant, ou justifier la reventillation HT / TVA.",
ROUND(IFERROR(VALUE(TRIM(SUBSTITUTE(BH60,CHAR(160),""))),0),2)&gt;
ROUND(IFERROR(VALUE(TRIM(SUBSTITUTE(MIN(P61,S61,V61),CHAR(160),""))),0),2),
"Attention : Le devis retenu n'est pas le moins cher. Une justification de la part du porteur est nécessaire.",
ROUND(IFERROR(VALUE(TRIM(SUBSTITUTE(BH60,CHAR(160),""))),0),2)=0,
"Attention : montant présenté entièrement écarté",
ROUND(IFERROR(VALUE(TRIM(SUBSTITUTE(BE60,CHAR(160),""))),0),2)=
ROUND(IFERROR(VALUE(TRIM(SUBSTITUTE(BH60,CHAR(160),""))),0),2),
"OK",
ROUND(IFERROR(VALUE(TRIM(SUBSTITUTE(BE60,CHAR(160),""))),0),2)&gt;
ROUND(IFERROR(VALUE(TRIM(SUBSTITUTE(BH60,CHAR(160),""))),0),2),
" OK : Montant instruit inférieur au montant raisonnable.",
TRUE,""
))</f>
        <v/>
      </c>
      <c r="BK60" s="602" t="str" cm="1">
        <f t="array" ref="BK60">IF(OR(BH60="",AB60="",BF60="",Z60="",BG60="",AA60=""),"",_xlfn.IFS(
ROUND(IFERROR(VALUE(TRIM(SUBSTITUTE(BH60,CHAR(160),""))),0),2)&gt;
ROUND(IFERROR(VALUE(TRIM(SUBSTITUTE(AB60,CHAR(160),""))),0),2),
"KO : Le montant retenu TTC est supérieur au montant présenté TTC. Merci de revoir la ligne de dépense ou plafonner son montant.",
ROUND(IFERROR(VALUE(TRIM(SUBSTITUTE(BF60,CHAR(160),""))),0),2)&gt;
ROUND(IFERROR(VALUE(TRIM(SUBSTITUTE(Z60,CHAR(160),""))),0),2),
"Attention : Le montant retenu HT est supérieur au montant HT présenté. Merci de revoir la ligne de dépense, plafonner son montant, ou justifier la reventillation HT / TVA.",
ROUND(IFERROR(VALUE(TRIM(SUBSTITUTE(BG60,CHAR(160),""))),0),2)&gt;
ROUND(IFERROR(VALUE(TRIM(SUBSTITUTE(AA60,CHAR(160),""))),0),2),
"Attention : Le montant TVA retenu est supérieur au montant TVA présenté. Merci de revoir la ligne de dépense, plafonner son montant, ou justifier la reventillation HT / TVA.",
ROUND(IFERROR(VALUE(TRIM(SUBSTITUTE(AB60,CHAR(160),""))),0),2)=0,
"",
ROUND(IFERROR(VALUE(TRIM(SUBSTITUTE(BH60,CHAR(160),""))),0),2)=
ROUND(IFERROR(VALUE(TRIM(SUBSTITUTE(AB60,CHAR(160),""))),0),2),
"OK",
ROUND(IFERROR(VALUE(TRIM(SUBSTITUTE(BH60,CHAR(160),""))),0),2)=0,
"Attention : Montant présenté entièrement rejeté.",
ROUND(IFERROR(VALUE(TRIM(SUBSTITUTE(BH60,CHAR(160),""))),0),2)&lt;
ROUND(IFERROR(VALUE(TRIM(SUBSTITUTE(AB60,CHAR(160),""))),0),2),
"Attention : Montant présenté partiellement rejeté.",
TRUE,""
))</f>
        <v/>
      </c>
      <c r="BL60" s="600" t="str">
        <f t="shared" si="47"/>
        <v/>
      </c>
      <c r="BM60" s="600" t="str">
        <f t="shared" si="48"/>
        <v/>
      </c>
      <c r="BN60" s="834" t="str">
        <f t="shared" si="49"/>
        <v/>
      </c>
    </row>
    <row r="61" spans="1:66" ht="16">
      <c r="A61" s="813">
        <v>53</v>
      </c>
      <c r="B61" s="83"/>
      <c r="C61" s="108"/>
      <c r="D61" s="83"/>
      <c r="E61" s="109"/>
      <c r="F61" s="110"/>
      <c r="G61" s="111"/>
      <c r="H61" s="132"/>
      <c r="I61" s="642"/>
      <c r="J61" s="643"/>
      <c r="K61" s="554"/>
      <c r="L61" s="640"/>
      <c r="M61" s="641"/>
      <c r="N61" s="660" t="str">
        <f t="shared" si="43"/>
        <v/>
      </c>
      <c r="O61" s="663"/>
      <c r="P61" s="554"/>
      <c r="Q61" s="641"/>
      <c r="R61" s="641"/>
      <c r="S61" s="660" t="str">
        <f t="shared" si="15"/>
        <v/>
      </c>
      <c r="T61" s="680"/>
      <c r="U61" s="554"/>
      <c r="V61" s="641"/>
      <c r="W61" s="641"/>
      <c r="X61" s="681" t="str">
        <f t="shared" si="46"/>
        <v/>
      </c>
      <c r="Y61" s="639"/>
      <c r="Z61" s="112" t="str" cm="1">
        <f t="array" ref="Z61">IF((_xlfn.IFS(TRIM(SUBSTITUTE(Y61,CHAR(160),""))="Devis 1",IFERROR(VALUE(TRIM(SUBSTITUTE(L61,CHAR(160),""))),0),TRIM(SUBSTITUTE(Y61,CHAR(160),""))="Devis 2",IFERROR(VALUE(TRIM(SUBSTITUTE(Q61,CHAR(160),""))),0),TRIM(SUBSTITUTE(Y61,CHAR(160),""))="Devis 3",IFERROR(VALUE(TRIM(SUBSTITUTE(V61,CHAR(160),""))),0),TRUE,0)*IFERROR(VALUE(TRIM(SUBSTITUTE(C61,CHAR(160),""))),0))=0,"",_xlfn.IFS(TRIM(SUBSTITUTE(Y61,CHAR(160),""))="Devis 1",IFERROR(VALUE(TRIM(SUBSTITUTE(L61,CHAR(160),""))),0),TRIM(SUBSTITUTE(Y61,CHAR(160),""))="Devis 2",IFERROR(VALUE(TRIM(SUBSTITUTE(Q61,CHAR(160),""))),0),TRIM(SUBSTITUTE(Y61,CHAR(160),""))="Devis 3",IFERROR(VALUE(TRIM(SUBSTITUTE(V61,CHAR(160),""))),0),TRUE,0)*IFERROR(VALUE(TRIM(SUBSTITUTE(C61,CHAR(160),""))),0))</f>
        <v/>
      </c>
      <c r="AA61" s="89" t="str" cm="1">
        <f t="array" ref="AA61">IF(ROUND((_xlfn.IFS(TRIM(SUBSTITUTE(Y61,CHAR(160),""))="Devis 1",IFERROR(VALUE(TRIM(SUBSTITUTE(M61,CHAR(160),""))),0),TRIM(SUBSTITUTE(Y61,CHAR(160),""))="Devis 2",IFERROR(VALUE(TRIM(SUBSTITUTE(R61,CHAR(160),""))),0),TRIM(SUBSTITUTE(Y61,CHAR(160),""))="Devis 3",IFERROR(VALUE(TRIM(SUBSTITUTE(W61,CHAR(160),""))),0),TRUE,0)*IFERROR(VALUE(TRIM(SUBSTITUTE(C61,CHAR(160),""))),0)),2)=0,IF(Z61&lt;&gt;"",0,""),ROUND((_xlfn.IFS(TRIM(SUBSTITUTE(Y61,CHAR(160),""))="Devis 1",IFERROR(VALUE(TRIM(SUBSTITUTE(M61,CHAR(160),""))),0),TRIM(SUBSTITUTE(Y61,CHAR(160),""))="Devis 2",IFERROR(VALUE(TRIM(SUBSTITUTE(R61,CHAR(160),""))),0),TRIM(SUBSTITUTE(Y61,CHAR(160),""))="Devis 3",IFERROR(VALUE(TRIM(SUBSTITUTE(W61,CHAR(160),""))),0),TRUE,0)*IFERROR(VALUE(TRIM(SUBSTITUTE(C61,CHAR(160),""))),0)),2))</f>
        <v/>
      </c>
      <c r="AB61" s="113" t="str">
        <f t="shared" si="17"/>
        <v/>
      </c>
      <c r="AC61" s="814"/>
      <c r="AD61" s="833" t="str">
        <f t="shared" si="50"/>
        <v/>
      </c>
      <c r="AE61" s="595" t="str">
        <f t="shared" si="52"/>
        <v/>
      </c>
      <c r="AF61" s="555" t="str">
        <f t="shared" si="53"/>
        <v/>
      </c>
      <c r="AG61" s="555" t="str">
        <f t="shared" si="54"/>
        <v/>
      </c>
      <c r="AH61" s="555" t="str">
        <f t="shared" si="55"/>
        <v/>
      </c>
      <c r="AI61" s="555" t="str">
        <f t="shared" si="56"/>
        <v/>
      </c>
      <c r="AJ61" s="555" t="str">
        <f t="shared" si="57"/>
        <v/>
      </c>
      <c r="AK61" s="569" t="str">
        <f t="shared" si="58"/>
        <v/>
      </c>
      <c r="AL61" s="564" t="str">
        <f t="shared" si="44"/>
        <v/>
      </c>
      <c r="AM61" s="555" t="str">
        <f t="shared" si="44"/>
        <v/>
      </c>
      <c r="AN61" s="594" t="str">
        <f t="shared" si="59"/>
        <v/>
      </c>
      <c r="AO61" s="594" t="str">
        <f t="shared" si="60"/>
        <v/>
      </c>
      <c r="AP61" s="660" t="str">
        <f t="shared" si="28"/>
        <v/>
      </c>
      <c r="AQ61" s="671" t="str">
        <f t="shared" si="29"/>
        <v/>
      </c>
      <c r="AR61" s="593" t="str">
        <f t="shared" si="30"/>
        <v/>
      </c>
      <c r="AS61" s="594" t="str">
        <f t="shared" si="61"/>
        <v/>
      </c>
      <c r="AT61" s="594" t="str">
        <f t="shared" si="62"/>
        <v/>
      </c>
      <c r="AU61" s="660" t="str">
        <f t="shared" si="33"/>
        <v/>
      </c>
      <c r="AV61" s="693" t="str">
        <f t="shared" si="45"/>
        <v/>
      </c>
      <c r="AW61" s="593" t="str">
        <f t="shared" si="45"/>
        <v/>
      </c>
      <c r="AX61" s="594" t="str">
        <f t="shared" si="63"/>
        <v/>
      </c>
      <c r="AY61" s="594" t="str">
        <f t="shared" si="64"/>
        <v/>
      </c>
      <c r="AZ61" s="694" t="str">
        <f t="shared" si="41"/>
        <v/>
      </c>
      <c r="BA61" s="687" t="str">
        <f t="shared" si="51"/>
        <v/>
      </c>
      <c r="BB61" s="599"/>
      <c r="BC61" s="621" t="str">
        <f t="shared" si="37"/>
        <v/>
      </c>
      <c r="BD61" s="621" t="str">
        <f t="shared" si="38"/>
        <v/>
      </c>
      <c r="BE61" s="621" t="str">
        <f t="shared" si="39"/>
        <v/>
      </c>
      <c r="BF61" s="622" t="str" cm="1">
        <f t="array" ref="BF61">IF($AE61="","",
_xlfn.IFS(
$BA61="Devis 1",
IF(ISBLANK(AN61),"",IFERROR(VALUE(TRIM(SUBSTITUTE(AN61,CHAR(160),""))),0)*IFERROR(VALUE(TRIM(SUBSTITUTE($AE61,CHAR(160),""))),0)),
$BA61="Devis 2",
IF(ISBLANK(AS61),"",IFERROR(VALUE(TRIM(SUBSTITUTE(AS61,CHAR(160),""))),0)*IFERROR(VALUE(TRIM(SUBSTITUTE($AE61,CHAR(160),""))),0)),
$BA61="Devis 3",
IF(ISBLANK(AX61),"",IFERROR(VALUE(TRIM(SUBSTITUTE(AX61,CHAR(160),""))),0)*IFERROR(VALUE(TRIM(SUBSTITUTE($AE61,CHAR(160),""))),0)),
TRUE,0
)
)</f>
        <v/>
      </c>
      <c r="BG61" s="622" t="str" cm="1">
        <f t="array" ref="BG61">IF($AE61="","",
_xlfn.IFS(
$BA61="Devis 1",
IF(ISBLANK(AO61),"",IFERROR(VALUE(TRIM(SUBSTITUTE(AO61,CHAR(160),""))),0)*IFERROR(VALUE(TRIM(SUBSTITUTE($AE61,CHAR(160),""))),0)),
$BA61="Devis 2",
IF(ISBLANK(AT61),"",IFERROR(VALUE(TRIM(SUBSTITUTE(AT61,CHAR(160),""))),0)*IFERROR(VALUE(TRIM(SUBSTITUTE($AE61,CHAR(160),""))),0)),
$BA61="Devis 3",
IF(ISBLANK(AY61),"",IFERROR(VALUE(TRIM(SUBSTITUTE(AY61,CHAR(160),""))),0)*IFERROR(VALUE(TRIM(SUBSTITUTE($AE61,CHAR(160),""))),0)),
TRUE,0
)
)</f>
        <v/>
      </c>
      <c r="BH61" s="621" t="str">
        <f t="shared" si="40"/>
        <v/>
      </c>
      <c r="BI61" s="601"/>
      <c r="BJ61" s="602" t="str" cm="1">
        <f t="array" ref="BJ61">IF(OR(BH61="",BE61="",BF61="",BC61="",BG61="",BD61=""),"",_xlfn.IFS(
ROUND(IFERROR(VALUE(TRIM(SUBSTITUTE(BH61,CHAR(160),""))),0),2)&gt;
ROUND(IFERROR(VALUE(TRIM(SUBSTITUTE(BE61,CHAR(160),""))),0),2),
"KO : Le montant retenu TTC est supérieur au montant raisonnable TTC. Merci de revoir la ligne de dépense ou plafonner son montant.",
ROUND(IFERROR(VALUE(TRIM(SUBSTITUTE(BF61,CHAR(160),""))),0),2)&gt;
ROUND(IFERROR(VALUE(TRIM(SUBSTITUTE(BC61,CHAR(160),""))),0),2),
"Attention : Le montant retenu HT est supérieur au montant HT raisonnable. Merci de revoir la ligne de dépense, plafonner son montant, ou justifier la reventillation HT / TVA.",
ROUND(IFERROR(VALUE(TRIM(SUBSTITUTE(BG61,CHAR(160),""))),0),2)&gt;
ROUND(IFERROR(VALUE(TRIM(SUBSTITUTE(BD61,CHAR(160),""))),0),2),
"Attention : Le montant TVA retenu est supérieur au montant TVA raisonnable. Merci de revoir la ligne de dépense, plafonner son montant, ou justifier la reventillation HT / TVA.",
ROUND(IFERROR(VALUE(TRIM(SUBSTITUTE(BH61,CHAR(160),""))),0),2)&gt;
ROUND(IFERROR(VALUE(TRIM(SUBSTITUTE(MIN(P62,S62,V62),CHAR(160),""))),0),2),
"Attention : Le devis retenu n'est pas le moins cher. Une justification de la part du porteur est nécessaire.",
ROUND(IFERROR(VALUE(TRIM(SUBSTITUTE(BH61,CHAR(160),""))),0),2)=0,
"Attention : montant présenté entièrement écarté",
ROUND(IFERROR(VALUE(TRIM(SUBSTITUTE(BE61,CHAR(160),""))),0),2)=
ROUND(IFERROR(VALUE(TRIM(SUBSTITUTE(BH61,CHAR(160),""))),0),2),
"OK",
ROUND(IFERROR(VALUE(TRIM(SUBSTITUTE(BE61,CHAR(160),""))),0),2)&gt;
ROUND(IFERROR(VALUE(TRIM(SUBSTITUTE(BH61,CHAR(160),""))),0),2),
" OK : Montant instruit inférieur au montant raisonnable.",
TRUE,""
))</f>
        <v/>
      </c>
      <c r="BK61" s="602" t="str" cm="1">
        <f t="array" ref="BK61">IF(OR(BH61="",AB61="",BF61="",Z61="",BG61="",AA61=""),"",_xlfn.IFS(
ROUND(IFERROR(VALUE(TRIM(SUBSTITUTE(BH61,CHAR(160),""))),0),2)&gt;
ROUND(IFERROR(VALUE(TRIM(SUBSTITUTE(AB61,CHAR(160),""))),0),2),
"KO : Le montant retenu TTC est supérieur au montant présenté TTC. Merci de revoir la ligne de dépense ou plafonner son montant.",
ROUND(IFERROR(VALUE(TRIM(SUBSTITUTE(BF61,CHAR(160),""))),0),2)&gt;
ROUND(IFERROR(VALUE(TRIM(SUBSTITUTE(Z61,CHAR(160),""))),0),2),
"Attention : Le montant retenu HT est supérieur au montant HT présenté. Merci de revoir la ligne de dépense, plafonner son montant, ou justifier la reventillation HT / TVA.",
ROUND(IFERROR(VALUE(TRIM(SUBSTITUTE(BG61,CHAR(160),""))),0),2)&gt;
ROUND(IFERROR(VALUE(TRIM(SUBSTITUTE(AA61,CHAR(160),""))),0),2),
"Attention : Le montant TVA retenu est supérieur au montant TVA présenté. Merci de revoir la ligne de dépense, plafonner son montant, ou justifier la reventillation HT / TVA.",
ROUND(IFERROR(VALUE(TRIM(SUBSTITUTE(AB61,CHAR(160),""))),0),2)=0,
"",
ROUND(IFERROR(VALUE(TRIM(SUBSTITUTE(BH61,CHAR(160),""))),0),2)=
ROUND(IFERROR(VALUE(TRIM(SUBSTITUTE(AB61,CHAR(160),""))),0),2),
"OK",
ROUND(IFERROR(VALUE(TRIM(SUBSTITUTE(BH61,CHAR(160),""))),0),2)=0,
"Attention : Montant présenté entièrement rejeté.",
ROUND(IFERROR(VALUE(TRIM(SUBSTITUTE(BH61,CHAR(160),""))),0),2)&lt;
ROUND(IFERROR(VALUE(TRIM(SUBSTITUTE(AB61,CHAR(160),""))),0),2),
"Attention : Montant présenté partiellement rejeté.",
TRUE,""
))</f>
        <v/>
      </c>
      <c r="BL61" s="600" t="str">
        <f t="shared" si="47"/>
        <v/>
      </c>
      <c r="BM61" s="600" t="str">
        <f t="shared" si="48"/>
        <v/>
      </c>
      <c r="BN61" s="834" t="str">
        <f t="shared" si="49"/>
        <v/>
      </c>
    </row>
    <row r="62" spans="1:66" ht="16">
      <c r="A62" s="813">
        <v>54</v>
      </c>
      <c r="B62" s="83"/>
      <c r="C62" s="108"/>
      <c r="D62" s="83"/>
      <c r="E62" s="109"/>
      <c r="F62" s="110"/>
      <c r="G62" s="111"/>
      <c r="H62" s="132"/>
      <c r="I62" s="642"/>
      <c r="J62" s="643"/>
      <c r="K62" s="554"/>
      <c r="L62" s="640"/>
      <c r="M62" s="641"/>
      <c r="N62" s="660" t="str">
        <f t="shared" si="43"/>
        <v/>
      </c>
      <c r="O62" s="663"/>
      <c r="P62" s="554"/>
      <c r="Q62" s="641"/>
      <c r="R62" s="641"/>
      <c r="S62" s="660" t="str">
        <f t="shared" si="15"/>
        <v/>
      </c>
      <c r="T62" s="680"/>
      <c r="U62" s="554"/>
      <c r="V62" s="641"/>
      <c r="W62" s="641"/>
      <c r="X62" s="681" t="str">
        <f t="shared" si="46"/>
        <v/>
      </c>
      <c r="Y62" s="639"/>
      <c r="Z62" s="112" t="str" cm="1">
        <f t="array" ref="Z62">IF((_xlfn.IFS(TRIM(SUBSTITUTE(Y62,CHAR(160),""))="Devis 1",IFERROR(VALUE(TRIM(SUBSTITUTE(L62,CHAR(160),""))),0),TRIM(SUBSTITUTE(Y62,CHAR(160),""))="Devis 2",IFERROR(VALUE(TRIM(SUBSTITUTE(Q62,CHAR(160),""))),0),TRIM(SUBSTITUTE(Y62,CHAR(160),""))="Devis 3",IFERROR(VALUE(TRIM(SUBSTITUTE(V62,CHAR(160),""))),0),TRUE,0)*IFERROR(VALUE(TRIM(SUBSTITUTE(C62,CHAR(160),""))),0))=0,"",_xlfn.IFS(TRIM(SUBSTITUTE(Y62,CHAR(160),""))="Devis 1",IFERROR(VALUE(TRIM(SUBSTITUTE(L62,CHAR(160),""))),0),TRIM(SUBSTITUTE(Y62,CHAR(160),""))="Devis 2",IFERROR(VALUE(TRIM(SUBSTITUTE(Q62,CHAR(160),""))),0),TRIM(SUBSTITUTE(Y62,CHAR(160),""))="Devis 3",IFERROR(VALUE(TRIM(SUBSTITUTE(V62,CHAR(160),""))),0),TRUE,0)*IFERROR(VALUE(TRIM(SUBSTITUTE(C62,CHAR(160),""))),0))</f>
        <v/>
      </c>
      <c r="AA62" s="89" t="str" cm="1">
        <f t="array" ref="AA62">IF(ROUND((_xlfn.IFS(TRIM(SUBSTITUTE(Y62,CHAR(160),""))="Devis 1",IFERROR(VALUE(TRIM(SUBSTITUTE(M62,CHAR(160),""))),0),TRIM(SUBSTITUTE(Y62,CHAR(160),""))="Devis 2",IFERROR(VALUE(TRIM(SUBSTITUTE(R62,CHAR(160),""))),0),TRIM(SUBSTITUTE(Y62,CHAR(160),""))="Devis 3",IFERROR(VALUE(TRIM(SUBSTITUTE(W62,CHAR(160),""))),0),TRUE,0)*IFERROR(VALUE(TRIM(SUBSTITUTE(C62,CHAR(160),""))),0)),2)=0,IF(Z62&lt;&gt;"",0,""),ROUND((_xlfn.IFS(TRIM(SUBSTITUTE(Y62,CHAR(160),""))="Devis 1",IFERROR(VALUE(TRIM(SUBSTITUTE(M62,CHAR(160),""))),0),TRIM(SUBSTITUTE(Y62,CHAR(160),""))="Devis 2",IFERROR(VALUE(TRIM(SUBSTITUTE(R62,CHAR(160),""))),0),TRIM(SUBSTITUTE(Y62,CHAR(160),""))="Devis 3",IFERROR(VALUE(TRIM(SUBSTITUTE(W62,CHAR(160),""))),0),TRUE,0)*IFERROR(VALUE(TRIM(SUBSTITUTE(C62,CHAR(160),""))),0)),2))</f>
        <v/>
      </c>
      <c r="AB62" s="113" t="str">
        <f t="shared" si="17"/>
        <v/>
      </c>
      <c r="AC62" s="814"/>
      <c r="AD62" s="833" t="str">
        <f t="shared" si="50"/>
        <v/>
      </c>
      <c r="AE62" s="595" t="str">
        <f t="shared" si="52"/>
        <v/>
      </c>
      <c r="AF62" s="555" t="str">
        <f t="shared" si="53"/>
        <v/>
      </c>
      <c r="AG62" s="555" t="str">
        <f t="shared" si="54"/>
        <v/>
      </c>
      <c r="AH62" s="555" t="str">
        <f t="shared" si="55"/>
        <v/>
      </c>
      <c r="AI62" s="555" t="str">
        <f t="shared" si="56"/>
        <v/>
      </c>
      <c r="AJ62" s="555" t="str">
        <f t="shared" si="57"/>
        <v/>
      </c>
      <c r="AK62" s="569" t="str">
        <f t="shared" si="58"/>
        <v/>
      </c>
      <c r="AL62" s="564" t="str">
        <f t="shared" si="44"/>
        <v/>
      </c>
      <c r="AM62" s="555" t="str">
        <f t="shared" si="44"/>
        <v/>
      </c>
      <c r="AN62" s="594" t="str">
        <f t="shared" si="59"/>
        <v/>
      </c>
      <c r="AO62" s="594" t="str">
        <f t="shared" si="60"/>
        <v/>
      </c>
      <c r="AP62" s="660" t="str">
        <f t="shared" si="28"/>
        <v/>
      </c>
      <c r="AQ62" s="671" t="str">
        <f t="shared" si="29"/>
        <v/>
      </c>
      <c r="AR62" s="593" t="str">
        <f t="shared" si="30"/>
        <v/>
      </c>
      <c r="AS62" s="594" t="str">
        <f t="shared" si="61"/>
        <v/>
      </c>
      <c r="AT62" s="594" t="str">
        <f t="shared" si="62"/>
        <v/>
      </c>
      <c r="AU62" s="660" t="str">
        <f t="shared" si="33"/>
        <v/>
      </c>
      <c r="AV62" s="693" t="str">
        <f t="shared" si="45"/>
        <v/>
      </c>
      <c r="AW62" s="593" t="str">
        <f t="shared" si="45"/>
        <v/>
      </c>
      <c r="AX62" s="594" t="str">
        <f t="shared" si="63"/>
        <v/>
      </c>
      <c r="AY62" s="594" t="str">
        <f t="shared" si="64"/>
        <v/>
      </c>
      <c r="AZ62" s="694" t="str">
        <f t="shared" si="41"/>
        <v/>
      </c>
      <c r="BA62" s="687" t="str">
        <f t="shared" si="51"/>
        <v/>
      </c>
      <c r="BB62" s="599"/>
      <c r="BC62" s="621" t="str">
        <f t="shared" si="37"/>
        <v/>
      </c>
      <c r="BD62" s="621" t="str">
        <f t="shared" si="38"/>
        <v/>
      </c>
      <c r="BE62" s="621" t="str">
        <f t="shared" si="39"/>
        <v/>
      </c>
      <c r="BF62" s="622" t="str" cm="1">
        <f t="array" ref="BF62">IF($AE62="","",
_xlfn.IFS(
$BA62="Devis 1",
IF(ISBLANK(AN62),"",IFERROR(VALUE(TRIM(SUBSTITUTE(AN62,CHAR(160),""))),0)*IFERROR(VALUE(TRIM(SUBSTITUTE($AE62,CHAR(160),""))),0)),
$BA62="Devis 2",
IF(ISBLANK(AS62),"",IFERROR(VALUE(TRIM(SUBSTITUTE(AS62,CHAR(160),""))),0)*IFERROR(VALUE(TRIM(SUBSTITUTE($AE62,CHAR(160),""))),0)),
$BA62="Devis 3",
IF(ISBLANK(AX62),"",IFERROR(VALUE(TRIM(SUBSTITUTE(AX62,CHAR(160),""))),0)*IFERROR(VALUE(TRIM(SUBSTITUTE($AE62,CHAR(160),""))),0)),
TRUE,0
)
)</f>
        <v/>
      </c>
      <c r="BG62" s="622" t="str" cm="1">
        <f t="array" ref="BG62">IF($AE62="","",
_xlfn.IFS(
$BA62="Devis 1",
IF(ISBLANK(AO62),"",IFERROR(VALUE(TRIM(SUBSTITUTE(AO62,CHAR(160),""))),0)*IFERROR(VALUE(TRIM(SUBSTITUTE($AE62,CHAR(160),""))),0)),
$BA62="Devis 2",
IF(ISBLANK(AT62),"",IFERROR(VALUE(TRIM(SUBSTITUTE(AT62,CHAR(160),""))),0)*IFERROR(VALUE(TRIM(SUBSTITUTE($AE62,CHAR(160),""))),0)),
$BA62="Devis 3",
IF(ISBLANK(AY62),"",IFERROR(VALUE(TRIM(SUBSTITUTE(AY62,CHAR(160),""))),0)*IFERROR(VALUE(TRIM(SUBSTITUTE($AE62,CHAR(160),""))),0)),
TRUE,0
)
)</f>
        <v/>
      </c>
      <c r="BH62" s="621" t="str">
        <f t="shared" si="40"/>
        <v/>
      </c>
      <c r="BI62" s="601"/>
      <c r="BJ62" s="602" t="str" cm="1">
        <f t="array" ref="BJ62">IF(OR(BH62="",BE62="",BF62="",BC62="",BG62="",BD62=""),"",_xlfn.IFS(
ROUND(IFERROR(VALUE(TRIM(SUBSTITUTE(BH62,CHAR(160),""))),0),2)&gt;
ROUND(IFERROR(VALUE(TRIM(SUBSTITUTE(BE62,CHAR(160),""))),0),2),
"KO : Le montant retenu TTC est supérieur au montant raisonnable TTC. Merci de revoir la ligne de dépense ou plafonner son montant.",
ROUND(IFERROR(VALUE(TRIM(SUBSTITUTE(BF62,CHAR(160),""))),0),2)&gt;
ROUND(IFERROR(VALUE(TRIM(SUBSTITUTE(BC62,CHAR(160),""))),0),2),
"Attention : Le montant retenu HT est supérieur au montant HT raisonnable. Merci de revoir la ligne de dépense, plafonner son montant, ou justifier la reventillation HT / TVA.",
ROUND(IFERROR(VALUE(TRIM(SUBSTITUTE(BG62,CHAR(160),""))),0),2)&gt;
ROUND(IFERROR(VALUE(TRIM(SUBSTITUTE(BD62,CHAR(160),""))),0),2),
"Attention : Le montant TVA retenu est supérieur au montant TVA raisonnable. Merci de revoir la ligne de dépense, plafonner son montant, ou justifier la reventillation HT / TVA.",
ROUND(IFERROR(VALUE(TRIM(SUBSTITUTE(BH62,CHAR(160),""))),0),2)&gt;
ROUND(IFERROR(VALUE(TRIM(SUBSTITUTE(MIN(P63,S63,V63),CHAR(160),""))),0),2),
"Attention : Le devis retenu n'est pas le moins cher. Une justification de la part du porteur est nécessaire.",
ROUND(IFERROR(VALUE(TRIM(SUBSTITUTE(BH62,CHAR(160),""))),0),2)=0,
"Attention : montant présenté entièrement écarté",
ROUND(IFERROR(VALUE(TRIM(SUBSTITUTE(BE62,CHAR(160),""))),0),2)=
ROUND(IFERROR(VALUE(TRIM(SUBSTITUTE(BH62,CHAR(160),""))),0),2),
"OK",
ROUND(IFERROR(VALUE(TRIM(SUBSTITUTE(BE62,CHAR(160),""))),0),2)&gt;
ROUND(IFERROR(VALUE(TRIM(SUBSTITUTE(BH62,CHAR(160),""))),0),2),
" OK : Montant instruit inférieur au montant raisonnable.",
TRUE,""
))</f>
        <v/>
      </c>
      <c r="BK62" s="602" t="str" cm="1">
        <f t="array" ref="BK62">IF(OR(BH62="",AB62="",BF62="",Z62="",BG62="",AA62=""),"",_xlfn.IFS(
ROUND(IFERROR(VALUE(TRIM(SUBSTITUTE(BH62,CHAR(160),""))),0),2)&gt;
ROUND(IFERROR(VALUE(TRIM(SUBSTITUTE(AB62,CHAR(160),""))),0),2),
"KO : Le montant retenu TTC est supérieur au montant présenté TTC. Merci de revoir la ligne de dépense ou plafonner son montant.",
ROUND(IFERROR(VALUE(TRIM(SUBSTITUTE(BF62,CHAR(160),""))),0),2)&gt;
ROUND(IFERROR(VALUE(TRIM(SUBSTITUTE(Z62,CHAR(160),""))),0),2),
"Attention : Le montant retenu HT est supérieur au montant HT présenté. Merci de revoir la ligne de dépense, plafonner son montant, ou justifier la reventillation HT / TVA.",
ROUND(IFERROR(VALUE(TRIM(SUBSTITUTE(BG62,CHAR(160),""))),0),2)&gt;
ROUND(IFERROR(VALUE(TRIM(SUBSTITUTE(AA62,CHAR(160),""))),0),2),
"Attention : Le montant TVA retenu est supérieur au montant TVA présenté. Merci de revoir la ligne de dépense, plafonner son montant, ou justifier la reventillation HT / TVA.",
ROUND(IFERROR(VALUE(TRIM(SUBSTITUTE(AB62,CHAR(160),""))),0),2)=0,
"",
ROUND(IFERROR(VALUE(TRIM(SUBSTITUTE(BH62,CHAR(160),""))),0),2)=
ROUND(IFERROR(VALUE(TRIM(SUBSTITUTE(AB62,CHAR(160),""))),0),2),
"OK",
ROUND(IFERROR(VALUE(TRIM(SUBSTITUTE(BH62,CHAR(160),""))),0),2)=0,
"Attention : Montant présenté entièrement rejeté.",
ROUND(IFERROR(VALUE(TRIM(SUBSTITUTE(BH62,CHAR(160),""))),0),2)&lt;
ROUND(IFERROR(VALUE(TRIM(SUBSTITUTE(AB62,CHAR(160),""))),0),2),
"Attention : Montant présenté partiellement rejeté.",
TRUE,""
))</f>
        <v/>
      </c>
      <c r="BL62" s="600" t="str">
        <f t="shared" si="47"/>
        <v/>
      </c>
      <c r="BM62" s="600" t="str">
        <f t="shared" si="48"/>
        <v/>
      </c>
      <c r="BN62" s="834" t="str">
        <f t="shared" si="49"/>
        <v/>
      </c>
    </row>
    <row r="63" spans="1:66" ht="16">
      <c r="A63" s="813">
        <v>55</v>
      </c>
      <c r="B63" s="83"/>
      <c r="C63" s="108"/>
      <c r="D63" s="83"/>
      <c r="E63" s="109"/>
      <c r="F63" s="110"/>
      <c r="G63" s="111"/>
      <c r="H63" s="132"/>
      <c r="I63" s="642"/>
      <c r="J63" s="643"/>
      <c r="K63" s="554"/>
      <c r="L63" s="640"/>
      <c r="M63" s="641"/>
      <c r="N63" s="660" t="str">
        <f t="shared" si="43"/>
        <v/>
      </c>
      <c r="O63" s="663"/>
      <c r="P63" s="554"/>
      <c r="Q63" s="641"/>
      <c r="R63" s="641"/>
      <c r="S63" s="660" t="str">
        <f t="shared" si="15"/>
        <v/>
      </c>
      <c r="T63" s="680"/>
      <c r="U63" s="554"/>
      <c r="V63" s="641"/>
      <c r="W63" s="641"/>
      <c r="X63" s="681" t="str">
        <f t="shared" si="46"/>
        <v/>
      </c>
      <c r="Y63" s="639"/>
      <c r="Z63" s="112" t="str" cm="1">
        <f t="array" ref="Z63">IF((_xlfn.IFS(TRIM(SUBSTITUTE(Y63,CHAR(160),""))="Devis 1",IFERROR(VALUE(TRIM(SUBSTITUTE(L63,CHAR(160),""))),0),TRIM(SUBSTITUTE(Y63,CHAR(160),""))="Devis 2",IFERROR(VALUE(TRIM(SUBSTITUTE(Q63,CHAR(160),""))),0),TRIM(SUBSTITUTE(Y63,CHAR(160),""))="Devis 3",IFERROR(VALUE(TRIM(SUBSTITUTE(V63,CHAR(160),""))),0),TRUE,0)*IFERROR(VALUE(TRIM(SUBSTITUTE(C63,CHAR(160),""))),0))=0,"",_xlfn.IFS(TRIM(SUBSTITUTE(Y63,CHAR(160),""))="Devis 1",IFERROR(VALUE(TRIM(SUBSTITUTE(L63,CHAR(160),""))),0),TRIM(SUBSTITUTE(Y63,CHAR(160),""))="Devis 2",IFERROR(VALUE(TRIM(SUBSTITUTE(Q63,CHAR(160),""))),0),TRIM(SUBSTITUTE(Y63,CHAR(160),""))="Devis 3",IFERROR(VALUE(TRIM(SUBSTITUTE(V63,CHAR(160),""))),0),TRUE,0)*IFERROR(VALUE(TRIM(SUBSTITUTE(C63,CHAR(160),""))),0))</f>
        <v/>
      </c>
      <c r="AA63" s="89" t="str" cm="1">
        <f t="array" ref="AA63">IF(ROUND((_xlfn.IFS(TRIM(SUBSTITUTE(Y63,CHAR(160),""))="Devis 1",IFERROR(VALUE(TRIM(SUBSTITUTE(M63,CHAR(160),""))),0),TRIM(SUBSTITUTE(Y63,CHAR(160),""))="Devis 2",IFERROR(VALUE(TRIM(SUBSTITUTE(R63,CHAR(160),""))),0),TRIM(SUBSTITUTE(Y63,CHAR(160),""))="Devis 3",IFERROR(VALUE(TRIM(SUBSTITUTE(W63,CHAR(160),""))),0),TRUE,0)*IFERROR(VALUE(TRIM(SUBSTITUTE(C63,CHAR(160),""))),0)),2)=0,IF(Z63&lt;&gt;"",0,""),ROUND((_xlfn.IFS(TRIM(SUBSTITUTE(Y63,CHAR(160),""))="Devis 1",IFERROR(VALUE(TRIM(SUBSTITUTE(M63,CHAR(160),""))),0),TRIM(SUBSTITUTE(Y63,CHAR(160),""))="Devis 2",IFERROR(VALUE(TRIM(SUBSTITUTE(R63,CHAR(160),""))),0),TRIM(SUBSTITUTE(Y63,CHAR(160),""))="Devis 3",IFERROR(VALUE(TRIM(SUBSTITUTE(W63,CHAR(160),""))),0),TRUE,0)*IFERROR(VALUE(TRIM(SUBSTITUTE(C63,CHAR(160),""))),0)),2))</f>
        <v/>
      </c>
      <c r="AB63" s="113" t="str">
        <f t="shared" si="17"/>
        <v/>
      </c>
      <c r="AC63" s="814"/>
      <c r="AD63" s="833" t="str">
        <f t="shared" si="50"/>
        <v/>
      </c>
      <c r="AE63" s="595" t="str">
        <f t="shared" si="52"/>
        <v/>
      </c>
      <c r="AF63" s="555" t="str">
        <f t="shared" si="53"/>
        <v/>
      </c>
      <c r="AG63" s="555" t="str">
        <f t="shared" si="54"/>
        <v/>
      </c>
      <c r="AH63" s="555" t="str">
        <f t="shared" si="55"/>
        <v/>
      </c>
      <c r="AI63" s="555" t="str">
        <f t="shared" si="56"/>
        <v/>
      </c>
      <c r="AJ63" s="555" t="str">
        <f t="shared" si="57"/>
        <v/>
      </c>
      <c r="AK63" s="569" t="str">
        <f t="shared" si="58"/>
        <v/>
      </c>
      <c r="AL63" s="564" t="str">
        <f t="shared" si="44"/>
        <v/>
      </c>
      <c r="AM63" s="555" t="str">
        <f t="shared" si="44"/>
        <v/>
      </c>
      <c r="AN63" s="594" t="str">
        <f t="shared" si="59"/>
        <v/>
      </c>
      <c r="AO63" s="594" t="str">
        <f t="shared" si="60"/>
        <v/>
      </c>
      <c r="AP63" s="660" t="str">
        <f t="shared" si="28"/>
        <v/>
      </c>
      <c r="AQ63" s="671" t="str">
        <f t="shared" si="29"/>
        <v/>
      </c>
      <c r="AR63" s="593" t="str">
        <f t="shared" si="30"/>
        <v/>
      </c>
      <c r="AS63" s="594" t="str">
        <f t="shared" si="61"/>
        <v/>
      </c>
      <c r="AT63" s="594" t="str">
        <f t="shared" si="62"/>
        <v/>
      </c>
      <c r="AU63" s="660" t="str">
        <f t="shared" si="33"/>
        <v/>
      </c>
      <c r="AV63" s="693" t="str">
        <f t="shared" si="45"/>
        <v/>
      </c>
      <c r="AW63" s="593" t="str">
        <f t="shared" si="45"/>
        <v/>
      </c>
      <c r="AX63" s="594" t="str">
        <f t="shared" si="63"/>
        <v/>
      </c>
      <c r="AY63" s="594" t="str">
        <f t="shared" si="64"/>
        <v/>
      </c>
      <c r="AZ63" s="694" t="str">
        <f t="shared" si="41"/>
        <v/>
      </c>
      <c r="BA63" s="687" t="str">
        <f t="shared" si="51"/>
        <v/>
      </c>
      <c r="BB63" s="599"/>
      <c r="BC63" s="621" t="str">
        <f t="shared" si="37"/>
        <v/>
      </c>
      <c r="BD63" s="621" t="str">
        <f t="shared" si="38"/>
        <v/>
      </c>
      <c r="BE63" s="621" t="str">
        <f t="shared" si="39"/>
        <v/>
      </c>
      <c r="BF63" s="622" t="str" cm="1">
        <f t="array" ref="BF63">IF($AE63="","",
_xlfn.IFS(
$BA63="Devis 1",
IF(ISBLANK(AN63),"",IFERROR(VALUE(TRIM(SUBSTITUTE(AN63,CHAR(160),""))),0)*IFERROR(VALUE(TRIM(SUBSTITUTE($AE63,CHAR(160),""))),0)),
$BA63="Devis 2",
IF(ISBLANK(AS63),"",IFERROR(VALUE(TRIM(SUBSTITUTE(AS63,CHAR(160),""))),0)*IFERROR(VALUE(TRIM(SUBSTITUTE($AE63,CHAR(160),""))),0)),
$BA63="Devis 3",
IF(ISBLANK(AX63),"",IFERROR(VALUE(TRIM(SUBSTITUTE(AX63,CHAR(160),""))),0)*IFERROR(VALUE(TRIM(SUBSTITUTE($AE63,CHAR(160),""))),0)),
TRUE,0
)
)</f>
        <v/>
      </c>
      <c r="BG63" s="622" t="str" cm="1">
        <f t="array" ref="BG63">IF($AE63="","",
_xlfn.IFS(
$BA63="Devis 1",
IF(ISBLANK(AO63),"",IFERROR(VALUE(TRIM(SUBSTITUTE(AO63,CHAR(160),""))),0)*IFERROR(VALUE(TRIM(SUBSTITUTE($AE63,CHAR(160),""))),0)),
$BA63="Devis 2",
IF(ISBLANK(AT63),"",IFERROR(VALUE(TRIM(SUBSTITUTE(AT63,CHAR(160),""))),0)*IFERROR(VALUE(TRIM(SUBSTITUTE($AE63,CHAR(160),""))),0)),
$BA63="Devis 3",
IF(ISBLANK(AY63),"",IFERROR(VALUE(TRIM(SUBSTITUTE(AY63,CHAR(160),""))),0)*IFERROR(VALUE(TRIM(SUBSTITUTE($AE63,CHAR(160),""))),0)),
TRUE,0
)
)</f>
        <v/>
      </c>
      <c r="BH63" s="621" t="str">
        <f t="shared" si="40"/>
        <v/>
      </c>
      <c r="BI63" s="601"/>
      <c r="BJ63" s="602" t="str" cm="1">
        <f t="array" ref="BJ63">IF(OR(BH63="",BE63="",BF63="",BC63="",BG63="",BD63=""),"",_xlfn.IFS(
ROUND(IFERROR(VALUE(TRIM(SUBSTITUTE(BH63,CHAR(160),""))),0),2)&gt;
ROUND(IFERROR(VALUE(TRIM(SUBSTITUTE(BE63,CHAR(160),""))),0),2),
"KO : Le montant retenu TTC est supérieur au montant raisonnable TTC. Merci de revoir la ligne de dépense ou plafonner son montant.",
ROUND(IFERROR(VALUE(TRIM(SUBSTITUTE(BF63,CHAR(160),""))),0),2)&gt;
ROUND(IFERROR(VALUE(TRIM(SUBSTITUTE(BC63,CHAR(160),""))),0),2),
"Attention : Le montant retenu HT est supérieur au montant HT raisonnable. Merci de revoir la ligne de dépense, plafonner son montant, ou justifier la reventillation HT / TVA.",
ROUND(IFERROR(VALUE(TRIM(SUBSTITUTE(BG63,CHAR(160),""))),0),2)&gt;
ROUND(IFERROR(VALUE(TRIM(SUBSTITUTE(BD63,CHAR(160),""))),0),2),
"Attention : Le montant TVA retenu est supérieur au montant TVA raisonnable. Merci de revoir la ligne de dépense, plafonner son montant, ou justifier la reventillation HT / TVA.",
ROUND(IFERROR(VALUE(TRIM(SUBSTITUTE(BH63,CHAR(160),""))),0),2)&gt;
ROUND(IFERROR(VALUE(TRIM(SUBSTITUTE(MIN(P64,S64,V64),CHAR(160),""))),0),2),
"Attention : Le devis retenu n'est pas le moins cher. Une justification de la part du porteur est nécessaire.",
ROUND(IFERROR(VALUE(TRIM(SUBSTITUTE(BH63,CHAR(160),""))),0),2)=0,
"Attention : montant présenté entièrement écarté",
ROUND(IFERROR(VALUE(TRIM(SUBSTITUTE(BE63,CHAR(160),""))),0),2)=
ROUND(IFERROR(VALUE(TRIM(SUBSTITUTE(BH63,CHAR(160),""))),0),2),
"OK",
ROUND(IFERROR(VALUE(TRIM(SUBSTITUTE(BE63,CHAR(160),""))),0),2)&gt;
ROUND(IFERROR(VALUE(TRIM(SUBSTITUTE(BH63,CHAR(160),""))),0),2),
" OK : Montant instruit inférieur au montant raisonnable.",
TRUE,""
))</f>
        <v/>
      </c>
      <c r="BK63" s="602" t="str" cm="1">
        <f t="array" ref="BK63">IF(OR(BH63="",AB63="",BF63="",Z63="",BG63="",AA63=""),"",_xlfn.IFS(
ROUND(IFERROR(VALUE(TRIM(SUBSTITUTE(BH63,CHAR(160),""))),0),2)&gt;
ROUND(IFERROR(VALUE(TRIM(SUBSTITUTE(AB63,CHAR(160),""))),0),2),
"KO : Le montant retenu TTC est supérieur au montant présenté TTC. Merci de revoir la ligne de dépense ou plafonner son montant.",
ROUND(IFERROR(VALUE(TRIM(SUBSTITUTE(BF63,CHAR(160),""))),0),2)&gt;
ROUND(IFERROR(VALUE(TRIM(SUBSTITUTE(Z63,CHAR(160),""))),0),2),
"Attention : Le montant retenu HT est supérieur au montant HT présenté. Merci de revoir la ligne de dépense, plafonner son montant, ou justifier la reventillation HT / TVA.",
ROUND(IFERROR(VALUE(TRIM(SUBSTITUTE(BG63,CHAR(160),""))),0),2)&gt;
ROUND(IFERROR(VALUE(TRIM(SUBSTITUTE(AA63,CHAR(160),""))),0),2),
"Attention : Le montant TVA retenu est supérieur au montant TVA présenté. Merci de revoir la ligne de dépense, plafonner son montant, ou justifier la reventillation HT / TVA.",
ROUND(IFERROR(VALUE(TRIM(SUBSTITUTE(AB63,CHAR(160),""))),0),2)=0,
"",
ROUND(IFERROR(VALUE(TRIM(SUBSTITUTE(BH63,CHAR(160),""))),0),2)=
ROUND(IFERROR(VALUE(TRIM(SUBSTITUTE(AB63,CHAR(160),""))),0),2),
"OK",
ROUND(IFERROR(VALUE(TRIM(SUBSTITUTE(BH63,CHAR(160),""))),0),2)=0,
"Attention : Montant présenté entièrement rejeté.",
ROUND(IFERROR(VALUE(TRIM(SUBSTITUTE(BH63,CHAR(160),""))),0),2)&lt;
ROUND(IFERROR(VALUE(TRIM(SUBSTITUTE(AB63,CHAR(160),""))),0),2),
"Attention : Montant présenté partiellement rejeté.",
TRUE,""
))</f>
        <v/>
      </c>
      <c r="BL63" s="600" t="str">
        <f t="shared" si="47"/>
        <v/>
      </c>
      <c r="BM63" s="600" t="str">
        <f t="shared" si="48"/>
        <v/>
      </c>
      <c r="BN63" s="834" t="str">
        <f t="shared" si="49"/>
        <v/>
      </c>
    </row>
    <row r="64" spans="1:66" ht="16">
      <c r="A64" s="813">
        <v>56</v>
      </c>
      <c r="B64" s="83"/>
      <c r="C64" s="108"/>
      <c r="D64" s="83"/>
      <c r="E64" s="109"/>
      <c r="F64" s="110"/>
      <c r="G64" s="111"/>
      <c r="H64" s="132"/>
      <c r="I64" s="642"/>
      <c r="J64" s="643"/>
      <c r="K64" s="554"/>
      <c r="L64" s="640"/>
      <c r="M64" s="641"/>
      <c r="N64" s="660" t="str">
        <f t="shared" si="43"/>
        <v/>
      </c>
      <c r="O64" s="663"/>
      <c r="P64" s="554"/>
      <c r="Q64" s="641"/>
      <c r="R64" s="641"/>
      <c r="S64" s="660" t="str">
        <f t="shared" si="15"/>
        <v/>
      </c>
      <c r="T64" s="680"/>
      <c r="U64" s="554"/>
      <c r="V64" s="641"/>
      <c r="W64" s="641"/>
      <c r="X64" s="681" t="str">
        <f t="shared" si="46"/>
        <v/>
      </c>
      <c r="Y64" s="639"/>
      <c r="Z64" s="112" t="str" cm="1">
        <f t="array" ref="Z64">IF((_xlfn.IFS(TRIM(SUBSTITUTE(Y64,CHAR(160),""))="Devis 1",IFERROR(VALUE(TRIM(SUBSTITUTE(L64,CHAR(160),""))),0),TRIM(SUBSTITUTE(Y64,CHAR(160),""))="Devis 2",IFERROR(VALUE(TRIM(SUBSTITUTE(Q64,CHAR(160),""))),0),TRIM(SUBSTITUTE(Y64,CHAR(160),""))="Devis 3",IFERROR(VALUE(TRIM(SUBSTITUTE(V64,CHAR(160),""))),0),TRUE,0)*IFERROR(VALUE(TRIM(SUBSTITUTE(C64,CHAR(160),""))),0))=0,"",_xlfn.IFS(TRIM(SUBSTITUTE(Y64,CHAR(160),""))="Devis 1",IFERROR(VALUE(TRIM(SUBSTITUTE(L64,CHAR(160),""))),0),TRIM(SUBSTITUTE(Y64,CHAR(160),""))="Devis 2",IFERROR(VALUE(TRIM(SUBSTITUTE(Q64,CHAR(160),""))),0),TRIM(SUBSTITUTE(Y64,CHAR(160),""))="Devis 3",IFERROR(VALUE(TRIM(SUBSTITUTE(V64,CHAR(160),""))),0),TRUE,0)*IFERROR(VALUE(TRIM(SUBSTITUTE(C64,CHAR(160),""))),0))</f>
        <v/>
      </c>
      <c r="AA64" s="89" t="str" cm="1">
        <f t="array" ref="AA64">IF(ROUND((_xlfn.IFS(TRIM(SUBSTITUTE(Y64,CHAR(160),""))="Devis 1",IFERROR(VALUE(TRIM(SUBSTITUTE(M64,CHAR(160),""))),0),TRIM(SUBSTITUTE(Y64,CHAR(160),""))="Devis 2",IFERROR(VALUE(TRIM(SUBSTITUTE(R64,CHAR(160),""))),0),TRIM(SUBSTITUTE(Y64,CHAR(160),""))="Devis 3",IFERROR(VALUE(TRIM(SUBSTITUTE(W64,CHAR(160),""))),0),TRUE,0)*IFERROR(VALUE(TRIM(SUBSTITUTE(C64,CHAR(160),""))),0)),2)=0,IF(Z64&lt;&gt;"",0,""),ROUND((_xlfn.IFS(TRIM(SUBSTITUTE(Y64,CHAR(160),""))="Devis 1",IFERROR(VALUE(TRIM(SUBSTITUTE(M64,CHAR(160),""))),0),TRIM(SUBSTITUTE(Y64,CHAR(160),""))="Devis 2",IFERROR(VALUE(TRIM(SUBSTITUTE(R64,CHAR(160),""))),0),TRIM(SUBSTITUTE(Y64,CHAR(160),""))="Devis 3",IFERROR(VALUE(TRIM(SUBSTITUTE(W64,CHAR(160),""))),0),TRUE,0)*IFERROR(VALUE(TRIM(SUBSTITUTE(C64,CHAR(160),""))),0)),2))</f>
        <v/>
      </c>
      <c r="AB64" s="113" t="str">
        <f t="shared" si="17"/>
        <v/>
      </c>
      <c r="AC64" s="814"/>
      <c r="AD64" s="833" t="str">
        <f t="shared" si="50"/>
        <v/>
      </c>
      <c r="AE64" s="595" t="str">
        <f t="shared" si="52"/>
        <v/>
      </c>
      <c r="AF64" s="555" t="str">
        <f t="shared" si="53"/>
        <v/>
      </c>
      <c r="AG64" s="555" t="str">
        <f t="shared" si="54"/>
        <v/>
      </c>
      <c r="AH64" s="555" t="str">
        <f t="shared" si="55"/>
        <v/>
      </c>
      <c r="AI64" s="555" t="str">
        <f t="shared" si="56"/>
        <v/>
      </c>
      <c r="AJ64" s="555" t="str">
        <f t="shared" si="57"/>
        <v/>
      </c>
      <c r="AK64" s="569" t="str">
        <f t="shared" si="58"/>
        <v/>
      </c>
      <c r="AL64" s="564" t="str">
        <f t="shared" si="44"/>
        <v/>
      </c>
      <c r="AM64" s="555" t="str">
        <f t="shared" si="44"/>
        <v/>
      </c>
      <c r="AN64" s="594" t="str">
        <f t="shared" si="59"/>
        <v/>
      </c>
      <c r="AO64" s="594" t="str">
        <f t="shared" si="60"/>
        <v/>
      </c>
      <c r="AP64" s="660" t="str">
        <f t="shared" si="28"/>
        <v/>
      </c>
      <c r="AQ64" s="671" t="str">
        <f t="shared" si="29"/>
        <v/>
      </c>
      <c r="AR64" s="593" t="str">
        <f t="shared" si="30"/>
        <v/>
      </c>
      <c r="AS64" s="594" t="str">
        <f t="shared" si="61"/>
        <v/>
      </c>
      <c r="AT64" s="594" t="str">
        <f t="shared" si="62"/>
        <v/>
      </c>
      <c r="AU64" s="660" t="str">
        <f t="shared" si="33"/>
        <v/>
      </c>
      <c r="AV64" s="693" t="str">
        <f t="shared" si="45"/>
        <v/>
      </c>
      <c r="AW64" s="593" t="str">
        <f t="shared" si="45"/>
        <v/>
      </c>
      <c r="AX64" s="594" t="str">
        <f t="shared" si="63"/>
        <v/>
      </c>
      <c r="AY64" s="594" t="str">
        <f t="shared" si="64"/>
        <v/>
      </c>
      <c r="AZ64" s="694" t="str">
        <f t="shared" si="41"/>
        <v/>
      </c>
      <c r="BA64" s="687" t="str">
        <f t="shared" si="51"/>
        <v/>
      </c>
      <c r="BB64" s="599"/>
      <c r="BC64" s="621" t="str">
        <f t="shared" si="37"/>
        <v/>
      </c>
      <c r="BD64" s="621" t="str">
        <f t="shared" si="38"/>
        <v/>
      </c>
      <c r="BE64" s="621" t="str">
        <f t="shared" si="39"/>
        <v/>
      </c>
      <c r="BF64" s="622" t="str" cm="1">
        <f t="array" ref="BF64">IF($AE64="","",
_xlfn.IFS(
$BA64="Devis 1",
IF(ISBLANK(AN64),"",IFERROR(VALUE(TRIM(SUBSTITUTE(AN64,CHAR(160),""))),0)*IFERROR(VALUE(TRIM(SUBSTITUTE($AE64,CHAR(160),""))),0)),
$BA64="Devis 2",
IF(ISBLANK(AS64),"",IFERROR(VALUE(TRIM(SUBSTITUTE(AS64,CHAR(160),""))),0)*IFERROR(VALUE(TRIM(SUBSTITUTE($AE64,CHAR(160),""))),0)),
$BA64="Devis 3",
IF(ISBLANK(AX64),"",IFERROR(VALUE(TRIM(SUBSTITUTE(AX64,CHAR(160),""))),0)*IFERROR(VALUE(TRIM(SUBSTITUTE($AE64,CHAR(160),""))),0)),
TRUE,0
)
)</f>
        <v/>
      </c>
      <c r="BG64" s="622" t="str" cm="1">
        <f t="array" ref="BG64">IF($AE64="","",
_xlfn.IFS(
$BA64="Devis 1",
IF(ISBLANK(AO64),"",IFERROR(VALUE(TRIM(SUBSTITUTE(AO64,CHAR(160),""))),0)*IFERROR(VALUE(TRIM(SUBSTITUTE($AE64,CHAR(160),""))),0)),
$BA64="Devis 2",
IF(ISBLANK(AT64),"",IFERROR(VALUE(TRIM(SUBSTITUTE(AT64,CHAR(160),""))),0)*IFERROR(VALUE(TRIM(SUBSTITUTE($AE64,CHAR(160),""))),0)),
$BA64="Devis 3",
IF(ISBLANK(AY64),"",IFERROR(VALUE(TRIM(SUBSTITUTE(AY64,CHAR(160),""))),0)*IFERROR(VALUE(TRIM(SUBSTITUTE($AE64,CHAR(160),""))),0)),
TRUE,0
)
)</f>
        <v/>
      </c>
      <c r="BH64" s="621" t="str">
        <f t="shared" si="40"/>
        <v/>
      </c>
      <c r="BI64" s="601"/>
      <c r="BJ64" s="602" t="str" cm="1">
        <f t="array" ref="BJ64">IF(OR(BH64="",BE64="",BF64="",BC64="",BG64="",BD64=""),"",_xlfn.IFS(
ROUND(IFERROR(VALUE(TRIM(SUBSTITUTE(BH64,CHAR(160),""))),0),2)&gt;
ROUND(IFERROR(VALUE(TRIM(SUBSTITUTE(BE64,CHAR(160),""))),0),2),
"KO : Le montant retenu TTC est supérieur au montant raisonnable TTC. Merci de revoir la ligne de dépense ou plafonner son montant.",
ROUND(IFERROR(VALUE(TRIM(SUBSTITUTE(BF64,CHAR(160),""))),0),2)&gt;
ROUND(IFERROR(VALUE(TRIM(SUBSTITUTE(BC64,CHAR(160),""))),0),2),
"Attention : Le montant retenu HT est supérieur au montant HT raisonnable. Merci de revoir la ligne de dépense, plafonner son montant, ou justifier la reventillation HT / TVA.",
ROUND(IFERROR(VALUE(TRIM(SUBSTITUTE(BG64,CHAR(160),""))),0),2)&gt;
ROUND(IFERROR(VALUE(TRIM(SUBSTITUTE(BD64,CHAR(160),""))),0),2),
"Attention : Le montant TVA retenu est supérieur au montant TVA raisonnable. Merci de revoir la ligne de dépense, plafonner son montant, ou justifier la reventillation HT / TVA.",
ROUND(IFERROR(VALUE(TRIM(SUBSTITUTE(BH64,CHAR(160),""))),0),2)&gt;
ROUND(IFERROR(VALUE(TRIM(SUBSTITUTE(MIN(P65,S65,V65),CHAR(160),""))),0),2),
"Attention : Le devis retenu n'est pas le moins cher. Une justification de la part du porteur est nécessaire.",
ROUND(IFERROR(VALUE(TRIM(SUBSTITUTE(BH64,CHAR(160),""))),0),2)=0,
"Attention : montant présenté entièrement écarté",
ROUND(IFERROR(VALUE(TRIM(SUBSTITUTE(BE64,CHAR(160),""))),0),2)=
ROUND(IFERROR(VALUE(TRIM(SUBSTITUTE(BH64,CHAR(160),""))),0),2),
"OK",
ROUND(IFERROR(VALUE(TRIM(SUBSTITUTE(BE64,CHAR(160),""))),0),2)&gt;
ROUND(IFERROR(VALUE(TRIM(SUBSTITUTE(BH64,CHAR(160),""))),0),2),
" OK : Montant instruit inférieur au montant raisonnable.",
TRUE,""
))</f>
        <v/>
      </c>
      <c r="BK64" s="602" t="str" cm="1">
        <f t="array" ref="BK64">IF(OR(BH64="",AB64="",BF64="",Z64="",BG64="",AA64=""),"",_xlfn.IFS(
ROUND(IFERROR(VALUE(TRIM(SUBSTITUTE(BH64,CHAR(160),""))),0),2)&gt;
ROUND(IFERROR(VALUE(TRIM(SUBSTITUTE(AB64,CHAR(160),""))),0),2),
"KO : Le montant retenu TTC est supérieur au montant présenté TTC. Merci de revoir la ligne de dépense ou plafonner son montant.",
ROUND(IFERROR(VALUE(TRIM(SUBSTITUTE(BF64,CHAR(160),""))),0),2)&gt;
ROUND(IFERROR(VALUE(TRIM(SUBSTITUTE(Z64,CHAR(160),""))),0),2),
"Attention : Le montant retenu HT est supérieur au montant HT présenté. Merci de revoir la ligne de dépense, plafonner son montant, ou justifier la reventillation HT / TVA.",
ROUND(IFERROR(VALUE(TRIM(SUBSTITUTE(BG64,CHAR(160),""))),0),2)&gt;
ROUND(IFERROR(VALUE(TRIM(SUBSTITUTE(AA64,CHAR(160),""))),0),2),
"Attention : Le montant TVA retenu est supérieur au montant TVA présenté. Merci de revoir la ligne de dépense, plafonner son montant, ou justifier la reventillation HT / TVA.",
ROUND(IFERROR(VALUE(TRIM(SUBSTITUTE(AB64,CHAR(160),""))),0),2)=0,
"",
ROUND(IFERROR(VALUE(TRIM(SUBSTITUTE(BH64,CHAR(160),""))),0),2)=
ROUND(IFERROR(VALUE(TRIM(SUBSTITUTE(AB64,CHAR(160),""))),0),2),
"OK",
ROUND(IFERROR(VALUE(TRIM(SUBSTITUTE(BH64,CHAR(160),""))),0),2)=0,
"Attention : Montant présenté entièrement rejeté.",
ROUND(IFERROR(VALUE(TRIM(SUBSTITUTE(BH64,CHAR(160),""))),0),2)&lt;
ROUND(IFERROR(VALUE(TRIM(SUBSTITUTE(AB64,CHAR(160),""))),0),2),
"Attention : Montant présenté partiellement rejeté.",
TRUE,""
))</f>
        <v/>
      </c>
      <c r="BL64" s="600" t="str">
        <f t="shared" si="47"/>
        <v/>
      </c>
      <c r="BM64" s="600" t="str">
        <f t="shared" si="48"/>
        <v/>
      </c>
      <c r="BN64" s="834" t="str">
        <f t="shared" si="49"/>
        <v/>
      </c>
    </row>
    <row r="65" spans="1:66" ht="16">
      <c r="A65" s="813">
        <v>57</v>
      </c>
      <c r="B65" s="83"/>
      <c r="C65" s="108"/>
      <c r="D65" s="83"/>
      <c r="E65" s="109"/>
      <c r="F65" s="110"/>
      <c r="G65" s="111"/>
      <c r="H65" s="132"/>
      <c r="I65" s="642"/>
      <c r="J65" s="643"/>
      <c r="K65" s="554"/>
      <c r="L65" s="640"/>
      <c r="M65" s="641"/>
      <c r="N65" s="660" t="str">
        <f t="shared" si="43"/>
        <v/>
      </c>
      <c r="O65" s="663"/>
      <c r="P65" s="554"/>
      <c r="Q65" s="641"/>
      <c r="R65" s="641"/>
      <c r="S65" s="660" t="str">
        <f t="shared" si="15"/>
        <v/>
      </c>
      <c r="T65" s="680"/>
      <c r="U65" s="554"/>
      <c r="V65" s="641"/>
      <c r="W65" s="641"/>
      <c r="X65" s="681" t="str">
        <f t="shared" si="46"/>
        <v/>
      </c>
      <c r="Y65" s="639"/>
      <c r="Z65" s="112" t="str" cm="1">
        <f t="array" ref="Z65">IF((_xlfn.IFS(TRIM(SUBSTITUTE(Y65,CHAR(160),""))="Devis 1",IFERROR(VALUE(TRIM(SUBSTITUTE(L65,CHAR(160),""))),0),TRIM(SUBSTITUTE(Y65,CHAR(160),""))="Devis 2",IFERROR(VALUE(TRIM(SUBSTITUTE(Q65,CHAR(160),""))),0),TRIM(SUBSTITUTE(Y65,CHAR(160),""))="Devis 3",IFERROR(VALUE(TRIM(SUBSTITUTE(V65,CHAR(160),""))),0),TRUE,0)*IFERROR(VALUE(TRIM(SUBSTITUTE(C65,CHAR(160),""))),0))=0,"",_xlfn.IFS(TRIM(SUBSTITUTE(Y65,CHAR(160),""))="Devis 1",IFERROR(VALUE(TRIM(SUBSTITUTE(L65,CHAR(160),""))),0),TRIM(SUBSTITUTE(Y65,CHAR(160),""))="Devis 2",IFERROR(VALUE(TRIM(SUBSTITUTE(Q65,CHAR(160),""))),0),TRIM(SUBSTITUTE(Y65,CHAR(160),""))="Devis 3",IFERROR(VALUE(TRIM(SUBSTITUTE(V65,CHAR(160),""))),0),TRUE,0)*IFERROR(VALUE(TRIM(SUBSTITUTE(C65,CHAR(160),""))),0))</f>
        <v/>
      </c>
      <c r="AA65" s="89" t="str" cm="1">
        <f t="array" ref="AA65">IF(ROUND((_xlfn.IFS(TRIM(SUBSTITUTE(Y65,CHAR(160),""))="Devis 1",IFERROR(VALUE(TRIM(SUBSTITUTE(M65,CHAR(160),""))),0),TRIM(SUBSTITUTE(Y65,CHAR(160),""))="Devis 2",IFERROR(VALUE(TRIM(SUBSTITUTE(R65,CHAR(160),""))),0),TRIM(SUBSTITUTE(Y65,CHAR(160),""))="Devis 3",IFERROR(VALUE(TRIM(SUBSTITUTE(W65,CHAR(160),""))),0),TRUE,0)*IFERROR(VALUE(TRIM(SUBSTITUTE(C65,CHAR(160),""))),0)),2)=0,IF(Z65&lt;&gt;"",0,""),ROUND((_xlfn.IFS(TRIM(SUBSTITUTE(Y65,CHAR(160),""))="Devis 1",IFERROR(VALUE(TRIM(SUBSTITUTE(M65,CHAR(160),""))),0),TRIM(SUBSTITUTE(Y65,CHAR(160),""))="Devis 2",IFERROR(VALUE(TRIM(SUBSTITUTE(R65,CHAR(160),""))),0),TRIM(SUBSTITUTE(Y65,CHAR(160),""))="Devis 3",IFERROR(VALUE(TRIM(SUBSTITUTE(W65,CHAR(160),""))),0),TRUE,0)*IFERROR(VALUE(TRIM(SUBSTITUTE(C65,CHAR(160),""))),0)),2))</f>
        <v/>
      </c>
      <c r="AB65" s="113" t="str">
        <f t="shared" si="17"/>
        <v/>
      </c>
      <c r="AC65" s="814"/>
      <c r="AD65" s="833" t="str">
        <f t="shared" si="50"/>
        <v/>
      </c>
      <c r="AE65" s="595" t="str">
        <f t="shared" si="52"/>
        <v/>
      </c>
      <c r="AF65" s="555" t="str">
        <f t="shared" si="53"/>
        <v/>
      </c>
      <c r="AG65" s="555" t="str">
        <f t="shared" si="54"/>
        <v/>
      </c>
      <c r="AH65" s="555" t="str">
        <f t="shared" si="55"/>
        <v/>
      </c>
      <c r="AI65" s="555" t="str">
        <f t="shared" si="56"/>
        <v/>
      </c>
      <c r="AJ65" s="555" t="str">
        <f t="shared" si="57"/>
        <v/>
      </c>
      <c r="AK65" s="569" t="str">
        <f t="shared" si="58"/>
        <v/>
      </c>
      <c r="AL65" s="564" t="str">
        <f t="shared" si="44"/>
        <v/>
      </c>
      <c r="AM65" s="555" t="str">
        <f t="shared" si="44"/>
        <v/>
      </c>
      <c r="AN65" s="594" t="str">
        <f t="shared" si="59"/>
        <v/>
      </c>
      <c r="AO65" s="594" t="str">
        <f t="shared" si="60"/>
        <v/>
      </c>
      <c r="AP65" s="660" t="str">
        <f t="shared" si="28"/>
        <v/>
      </c>
      <c r="AQ65" s="671" t="str">
        <f t="shared" si="29"/>
        <v/>
      </c>
      <c r="AR65" s="593" t="str">
        <f t="shared" si="30"/>
        <v/>
      </c>
      <c r="AS65" s="594" t="str">
        <f t="shared" si="61"/>
        <v/>
      </c>
      <c r="AT65" s="594" t="str">
        <f t="shared" si="62"/>
        <v/>
      </c>
      <c r="AU65" s="660" t="str">
        <f t="shared" si="33"/>
        <v/>
      </c>
      <c r="AV65" s="693" t="str">
        <f t="shared" si="45"/>
        <v/>
      </c>
      <c r="AW65" s="593" t="str">
        <f t="shared" si="45"/>
        <v/>
      </c>
      <c r="AX65" s="594" t="str">
        <f t="shared" si="63"/>
        <v/>
      </c>
      <c r="AY65" s="594" t="str">
        <f t="shared" si="64"/>
        <v/>
      </c>
      <c r="AZ65" s="694" t="str">
        <f t="shared" si="41"/>
        <v/>
      </c>
      <c r="BA65" s="687" t="str">
        <f t="shared" si="51"/>
        <v/>
      </c>
      <c r="BB65" s="599"/>
      <c r="BC65" s="621" t="str">
        <f t="shared" si="37"/>
        <v/>
      </c>
      <c r="BD65" s="621" t="str">
        <f t="shared" si="38"/>
        <v/>
      </c>
      <c r="BE65" s="621" t="str">
        <f t="shared" si="39"/>
        <v/>
      </c>
      <c r="BF65" s="622" t="str" cm="1">
        <f t="array" ref="BF65">IF($AE65="","",
_xlfn.IFS(
$BA65="Devis 1",
IF(ISBLANK(AN65),"",IFERROR(VALUE(TRIM(SUBSTITUTE(AN65,CHAR(160),""))),0)*IFERROR(VALUE(TRIM(SUBSTITUTE($AE65,CHAR(160),""))),0)),
$BA65="Devis 2",
IF(ISBLANK(AS65),"",IFERROR(VALUE(TRIM(SUBSTITUTE(AS65,CHAR(160),""))),0)*IFERROR(VALUE(TRIM(SUBSTITUTE($AE65,CHAR(160),""))),0)),
$BA65="Devis 3",
IF(ISBLANK(AX65),"",IFERROR(VALUE(TRIM(SUBSTITUTE(AX65,CHAR(160),""))),0)*IFERROR(VALUE(TRIM(SUBSTITUTE($AE65,CHAR(160),""))),0)),
TRUE,0
)
)</f>
        <v/>
      </c>
      <c r="BG65" s="622" t="str" cm="1">
        <f t="array" ref="BG65">IF($AE65="","",
_xlfn.IFS(
$BA65="Devis 1",
IF(ISBLANK(AO65),"",IFERROR(VALUE(TRIM(SUBSTITUTE(AO65,CHAR(160),""))),0)*IFERROR(VALUE(TRIM(SUBSTITUTE($AE65,CHAR(160),""))),0)),
$BA65="Devis 2",
IF(ISBLANK(AT65),"",IFERROR(VALUE(TRIM(SUBSTITUTE(AT65,CHAR(160),""))),0)*IFERROR(VALUE(TRIM(SUBSTITUTE($AE65,CHAR(160),""))),0)),
$BA65="Devis 3",
IF(ISBLANK(AY65),"",IFERROR(VALUE(TRIM(SUBSTITUTE(AY65,CHAR(160),""))),0)*IFERROR(VALUE(TRIM(SUBSTITUTE($AE65,CHAR(160),""))),0)),
TRUE,0
)
)</f>
        <v/>
      </c>
      <c r="BH65" s="621" t="str">
        <f t="shared" si="40"/>
        <v/>
      </c>
      <c r="BI65" s="601"/>
      <c r="BJ65" s="602" t="str" cm="1">
        <f t="array" ref="BJ65">IF(OR(BH65="",BE65="",BF65="",BC65="",BG65="",BD65=""),"",_xlfn.IFS(
ROUND(IFERROR(VALUE(TRIM(SUBSTITUTE(BH65,CHAR(160),""))),0),2)&gt;
ROUND(IFERROR(VALUE(TRIM(SUBSTITUTE(BE65,CHAR(160),""))),0),2),
"KO : Le montant retenu TTC est supérieur au montant raisonnable TTC. Merci de revoir la ligne de dépense ou plafonner son montant.",
ROUND(IFERROR(VALUE(TRIM(SUBSTITUTE(BF65,CHAR(160),""))),0),2)&gt;
ROUND(IFERROR(VALUE(TRIM(SUBSTITUTE(BC65,CHAR(160),""))),0),2),
"Attention : Le montant retenu HT est supérieur au montant HT raisonnable. Merci de revoir la ligne de dépense, plafonner son montant, ou justifier la reventillation HT / TVA.",
ROUND(IFERROR(VALUE(TRIM(SUBSTITUTE(BG65,CHAR(160),""))),0),2)&gt;
ROUND(IFERROR(VALUE(TRIM(SUBSTITUTE(BD65,CHAR(160),""))),0),2),
"Attention : Le montant TVA retenu est supérieur au montant TVA raisonnable. Merci de revoir la ligne de dépense, plafonner son montant, ou justifier la reventillation HT / TVA.",
ROUND(IFERROR(VALUE(TRIM(SUBSTITUTE(BH65,CHAR(160),""))),0),2)&gt;
ROUND(IFERROR(VALUE(TRIM(SUBSTITUTE(MIN(P66,S66,V66),CHAR(160),""))),0),2),
"Attention : Le devis retenu n'est pas le moins cher. Une justification de la part du porteur est nécessaire.",
ROUND(IFERROR(VALUE(TRIM(SUBSTITUTE(BH65,CHAR(160),""))),0),2)=0,
"Attention : montant présenté entièrement écarté",
ROUND(IFERROR(VALUE(TRIM(SUBSTITUTE(BE65,CHAR(160),""))),0),2)=
ROUND(IFERROR(VALUE(TRIM(SUBSTITUTE(BH65,CHAR(160),""))),0),2),
"OK",
ROUND(IFERROR(VALUE(TRIM(SUBSTITUTE(BE65,CHAR(160),""))),0),2)&gt;
ROUND(IFERROR(VALUE(TRIM(SUBSTITUTE(BH65,CHAR(160),""))),0),2),
" OK : Montant instruit inférieur au montant raisonnable.",
TRUE,""
))</f>
        <v/>
      </c>
      <c r="BK65" s="602" t="str" cm="1">
        <f t="array" ref="BK65">IF(OR(BH65="",AB65="",BF65="",Z65="",BG65="",AA65=""),"",_xlfn.IFS(
ROUND(IFERROR(VALUE(TRIM(SUBSTITUTE(BH65,CHAR(160),""))),0),2)&gt;
ROUND(IFERROR(VALUE(TRIM(SUBSTITUTE(AB65,CHAR(160),""))),0),2),
"KO : Le montant retenu TTC est supérieur au montant présenté TTC. Merci de revoir la ligne de dépense ou plafonner son montant.",
ROUND(IFERROR(VALUE(TRIM(SUBSTITUTE(BF65,CHAR(160),""))),0),2)&gt;
ROUND(IFERROR(VALUE(TRIM(SUBSTITUTE(Z65,CHAR(160),""))),0),2),
"Attention : Le montant retenu HT est supérieur au montant HT présenté. Merci de revoir la ligne de dépense, plafonner son montant, ou justifier la reventillation HT / TVA.",
ROUND(IFERROR(VALUE(TRIM(SUBSTITUTE(BG65,CHAR(160),""))),0),2)&gt;
ROUND(IFERROR(VALUE(TRIM(SUBSTITUTE(AA65,CHAR(160),""))),0),2),
"Attention : Le montant TVA retenu est supérieur au montant TVA présenté. Merci de revoir la ligne de dépense, plafonner son montant, ou justifier la reventillation HT / TVA.",
ROUND(IFERROR(VALUE(TRIM(SUBSTITUTE(AB65,CHAR(160),""))),0),2)=0,
"",
ROUND(IFERROR(VALUE(TRIM(SUBSTITUTE(BH65,CHAR(160),""))),0),2)=
ROUND(IFERROR(VALUE(TRIM(SUBSTITUTE(AB65,CHAR(160),""))),0),2),
"OK",
ROUND(IFERROR(VALUE(TRIM(SUBSTITUTE(BH65,CHAR(160),""))),0),2)=0,
"Attention : Montant présenté entièrement rejeté.",
ROUND(IFERROR(VALUE(TRIM(SUBSTITUTE(BH65,CHAR(160),""))),0),2)&lt;
ROUND(IFERROR(VALUE(TRIM(SUBSTITUTE(AB65,CHAR(160),""))),0),2),
"Attention : Montant présenté partiellement rejeté.",
TRUE,""
))</f>
        <v/>
      </c>
      <c r="BL65" s="600" t="str">
        <f t="shared" si="47"/>
        <v/>
      </c>
      <c r="BM65" s="600" t="str">
        <f t="shared" si="48"/>
        <v/>
      </c>
      <c r="BN65" s="834" t="str">
        <f t="shared" si="49"/>
        <v/>
      </c>
    </row>
    <row r="66" spans="1:66" ht="16">
      <c r="A66" s="813">
        <v>58</v>
      </c>
      <c r="B66" s="83"/>
      <c r="C66" s="108"/>
      <c r="D66" s="83"/>
      <c r="E66" s="109"/>
      <c r="F66" s="110"/>
      <c r="G66" s="111"/>
      <c r="H66" s="132"/>
      <c r="I66" s="642"/>
      <c r="J66" s="643"/>
      <c r="K66" s="554"/>
      <c r="L66" s="640"/>
      <c r="M66" s="641"/>
      <c r="N66" s="660" t="str">
        <f t="shared" si="43"/>
        <v/>
      </c>
      <c r="O66" s="663"/>
      <c r="P66" s="554"/>
      <c r="Q66" s="641"/>
      <c r="R66" s="641"/>
      <c r="S66" s="660" t="str">
        <f t="shared" si="15"/>
        <v/>
      </c>
      <c r="T66" s="680"/>
      <c r="U66" s="554"/>
      <c r="V66" s="641"/>
      <c r="W66" s="641"/>
      <c r="X66" s="681" t="str">
        <f t="shared" si="46"/>
        <v/>
      </c>
      <c r="Y66" s="639"/>
      <c r="Z66" s="112" t="str" cm="1">
        <f t="array" ref="Z66">IF((_xlfn.IFS(TRIM(SUBSTITUTE(Y66,CHAR(160),""))="Devis 1",IFERROR(VALUE(TRIM(SUBSTITUTE(L66,CHAR(160),""))),0),TRIM(SUBSTITUTE(Y66,CHAR(160),""))="Devis 2",IFERROR(VALUE(TRIM(SUBSTITUTE(Q66,CHAR(160),""))),0),TRIM(SUBSTITUTE(Y66,CHAR(160),""))="Devis 3",IFERROR(VALUE(TRIM(SUBSTITUTE(V66,CHAR(160),""))),0),TRUE,0)*IFERROR(VALUE(TRIM(SUBSTITUTE(C66,CHAR(160),""))),0))=0,"",_xlfn.IFS(TRIM(SUBSTITUTE(Y66,CHAR(160),""))="Devis 1",IFERROR(VALUE(TRIM(SUBSTITUTE(L66,CHAR(160),""))),0),TRIM(SUBSTITUTE(Y66,CHAR(160),""))="Devis 2",IFERROR(VALUE(TRIM(SUBSTITUTE(Q66,CHAR(160),""))),0),TRIM(SUBSTITUTE(Y66,CHAR(160),""))="Devis 3",IFERROR(VALUE(TRIM(SUBSTITUTE(V66,CHAR(160),""))),0),TRUE,0)*IFERROR(VALUE(TRIM(SUBSTITUTE(C66,CHAR(160),""))),0))</f>
        <v/>
      </c>
      <c r="AA66" s="89" t="str" cm="1">
        <f t="array" ref="AA66">IF(ROUND((_xlfn.IFS(TRIM(SUBSTITUTE(Y66,CHAR(160),""))="Devis 1",IFERROR(VALUE(TRIM(SUBSTITUTE(M66,CHAR(160),""))),0),TRIM(SUBSTITUTE(Y66,CHAR(160),""))="Devis 2",IFERROR(VALUE(TRIM(SUBSTITUTE(R66,CHAR(160),""))),0),TRIM(SUBSTITUTE(Y66,CHAR(160),""))="Devis 3",IFERROR(VALUE(TRIM(SUBSTITUTE(W66,CHAR(160),""))),0),TRUE,0)*IFERROR(VALUE(TRIM(SUBSTITUTE(C66,CHAR(160),""))),0)),2)=0,IF(Z66&lt;&gt;"",0,""),ROUND((_xlfn.IFS(TRIM(SUBSTITUTE(Y66,CHAR(160),""))="Devis 1",IFERROR(VALUE(TRIM(SUBSTITUTE(M66,CHAR(160),""))),0),TRIM(SUBSTITUTE(Y66,CHAR(160),""))="Devis 2",IFERROR(VALUE(TRIM(SUBSTITUTE(R66,CHAR(160),""))),0),TRIM(SUBSTITUTE(Y66,CHAR(160),""))="Devis 3",IFERROR(VALUE(TRIM(SUBSTITUTE(W66,CHAR(160),""))),0),TRUE,0)*IFERROR(VALUE(TRIM(SUBSTITUTE(C66,CHAR(160),""))),0)),2))</f>
        <v/>
      </c>
      <c r="AB66" s="113" t="str">
        <f t="shared" si="17"/>
        <v/>
      </c>
      <c r="AC66" s="814"/>
      <c r="AD66" s="833" t="str">
        <f t="shared" si="50"/>
        <v/>
      </c>
      <c r="AE66" s="595" t="str">
        <f t="shared" si="52"/>
        <v/>
      </c>
      <c r="AF66" s="555" t="str">
        <f t="shared" si="53"/>
        <v/>
      </c>
      <c r="AG66" s="555" t="str">
        <f t="shared" si="54"/>
        <v/>
      </c>
      <c r="AH66" s="555" t="str">
        <f t="shared" si="55"/>
        <v/>
      </c>
      <c r="AI66" s="555" t="str">
        <f t="shared" si="56"/>
        <v/>
      </c>
      <c r="AJ66" s="555" t="str">
        <f t="shared" si="57"/>
        <v/>
      </c>
      <c r="AK66" s="569" t="str">
        <f t="shared" si="58"/>
        <v/>
      </c>
      <c r="AL66" s="564" t="str">
        <f t="shared" si="44"/>
        <v/>
      </c>
      <c r="AM66" s="555" t="str">
        <f t="shared" si="44"/>
        <v/>
      </c>
      <c r="AN66" s="594" t="str">
        <f t="shared" si="59"/>
        <v/>
      </c>
      <c r="AO66" s="594" t="str">
        <f t="shared" si="60"/>
        <v/>
      </c>
      <c r="AP66" s="660" t="str">
        <f t="shared" si="28"/>
        <v/>
      </c>
      <c r="AQ66" s="671" t="str">
        <f t="shared" si="29"/>
        <v/>
      </c>
      <c r="AR66" s="593" t="str">
        <f t="shared" si="30"/>
        <v/>
      </c>
      <c r="AS66" s="594" t="str">
        <f t="shared" si="61"/>
        <v/>
      </c>
      <c r="AT66" s="594" t="str">
        <f t="shared" si="62"/>
        <v/>
      </c>
      <c r="AU66" s="660" t="str">
        <f t="shared" si="33"/>
        <v/>
      </c>
      <c r="AV66" s="693" t="str">
        <f t="shared" si="45"/>
        <v/>
      </c>
      <c r="AW66" s="593" t="str">
        <f t="shared" si="45"/>
        <v/>
      </c>
      <c r="AX66" s="594" t="str">
        <f t="shared" si="63"/>
        <v/>
      </c>
      <c r="AY66" s="594" t="str">
        <f t="shared" si="64"/>
        <v/>
      </c>
      <c r="AZ66" s="694" t="str">
        <f t="shared" si="41"/>
        <v/>
      </c>
      <c r="BA66" s="687" t="str">
        <f t="shared" si="51"/>
        <v/>
      </c>
      <c r="BB66" s="599"/>
      <c r="BC66" s="621" t="str">
        <f t="shared" si="37"/>
        <v/>
      </c>
      <c r="BD66" s="621" t="str">
        <f t="shared" si="38"/>
        <v/>
      </c>
      <c r="BE66" s="621" t="str">
        <f t="shared" si="39"/>
        <v/>
      </c>
      <c r="BF66" s="622" t="str" cm="1">
        <f t="array" ref="BF66">IF($AE66="","",
_xlfn.IFS(
$BA66="Devis 1",
IF(ISBLANK(AN66),"",IFERROR(VALUE(TRIM(SUBSTITUTE(AN66,CHAR(160),""))),0)*IFERROR(VALUE(TRIM(SUBSTITUTE($AE66,CHAR(160),""))),0)),
$BA66="Devis 2",
IF(ISBLANK(AS66),"",IFERROR(VALUE(TRIM(SUBSTITUTE(AS66,CHAR(160),""))),0)*IFERROR(VALUE(TRIM(SUBSTITUTE($AE66,CHAR(160),""))),0)),
$BA66="Devis 3",
IF(ISBLANK(AX66),"",IFERROR(VALUE(TRIM(SUBSTITUTE(AX66,CHAR(160),""))),0)*IFERROR(VALUE(TRIM(SUBSTITUTE($AE66,CHAR(160),""))),0)),
TRUE,0
)
)</f>
        <v/>
      </c>
      <c r="BG66" s="622" t="str" cm="1">
        <f t="array" ref="BG66">IF($AE66="","",
_xlfn.IFS(
$BA66="Devis 1",
IF(ISBLANK(AO66),"",IFERROR(VALUE(TRIM(SUBSTITUTE(AO66,CHAR(160),""))),0)*IFERROR(VALUE(TRIM(SUBSTITUTE($AE66,CHAR(160),""))),0)),
$BA66="Devis 2",
IF(ISBLANK(AT66),"",IFERROR(VALUE(TRIM(SUBSTITUTE(AT66,CHAR(160),""))),0)*IFERROR(VALUE(TRIM(SUBSTITUTE($AE66,CHAR(160),""))),0)),
$BA66="Devis 3",
IF(ISBLANK(AY66),"",IFERROR(VALUE(TRIM(SUBSTITUTE(AY66,CHAR(160),""))),0)*IFERROR(VALUE(TRIM(SUBSTITUTE($AE66,CHAR(160),""))),0)),
TRUE,0
)
)</f>
        <v/>
      </c>
      <c r="BH66" s="621" t="str">
        <f t="shared" si="40"/>
        <v/>
      </c>
      <c r="BI66" s="601"/>
      <c r="BJ66" s="602" t="str" cm="1">
        <f t="array" ref="BJ66">IF(OR(BH66="",BE66="",BF66="",BC66="",BG66="",BD66=""),"",_xlfn.IFS(
ROUND(IFERROR(VALUE(TRIM(SUBSTITUTE(BH66,CHAR(160),""))),0),2)&gt;
ROUND(IFERROR(VALUE(TRIM(SUBSTITUTE(BE66,CHAR(160),""))),0),2),
"KO : Le montant retenu TTC est supérieur au montant raisonnable TTC. Merci de revoir la ligne de dépense ou plafonner son montant.",
ROUND(IFERROR(VALUE(TRIM(SUBSTITUTE(BF66,CHAR(160),""))),0),2)&gt;
ROUND(IFERROR(VALUE(TRIM(SUBSTITUTE(BC66,CHAR(160),""))),0),2),
"Attention : Le montant retenu HT est supérieur au montant HT raisonnable. Merci de revoir la ligne de dépense, plafonner son montant, ou justifier la reventillation HT / TVA.",
ROUND(IFERROR(VALUE(TRIM(SUBSTITUTE(BG66,CHAR(160),""))),0),2)&gt;
ROUND(IFERROR(VALUE(TRIM(SUBSTITUTE(BD66,CHAR(160),""))),0),2),
"Attention : Le montant TVA retenu est supérieur au montant TVA raisonnable. Merci de revoir la ligne de dépense, plafonner son montant, ou justifier la reventillation HT / TVA.",
ROUND(IFERROR(VALUE(TRIM(SUBSTITUTE(BH66,CHAR(160),""))),0),2)&gt;
ROUND(IFERROR(VALUE(TRIM(SUBSTITUTE(MIN(P67,S67,V67),CHAR(160),""))),0),2),
"Attention : Le devis retenu n'est pas le moins cher. Une justification de la part du porteur est nécessaire.",
ROUND(IFERROR(VALUE(TRIM(SUBSTITUTE(BH66,CHAR(160),""))),0),2)=0,
"Attention : montant présenté entièrement écarté",
ROUND(IFERROR(VALUE(TRIM(SUBSTITUTE(BE66,CHAR(160),""))),0),2)=
ROUND(IFERROR(VALUE(TRIM(SUBSTITUTE(BH66,CHAR(160),""))),0),2),
"OK",
ROUND(IFERROR(VALUE(TRIM(SUBSTITUTE(BE66,CHAR(160),""))),0),2)&gt;
ROUND(IFERROR(VALUE(TRIM(SUBSTITUTE(BH66,CHAR(160),""))),0),2),
" OK : Montant instruit inférieur au montant raisonnable.",
TRUE,""
))</f>
        <v/>
      </c>
      <c r="BK66" s="602" t="str" cm="1">
        <f t="array" ref="BK66">IF(OR(BH66="",AB66="",BF66="",Z66="",BG66="",AA66=""),"",_xlfn.IFS(
ROUND(IFERROR(VALUE(TRIM(SUBSTITUTE(BH66,CHAR(160),""))),0),2)&gt;
ROUND(IFERROR(VALUE(TRIM(SUBSTITUTE(AB66,CHAR(160),""))),0),2),
"KO : Le montant retenu TTC est supérieur au montant présenté TTC. Merci de revoir la ligne de dépense ou plafonner son montant.",
ROUND(IFERROR(VALUE(TRIM(SUBSTITUTE(BF66,CHAR(160),""))),0),2)&gt;
ROUND(IFERROR(VALUE(TRIM(SUBSTITUTE(Z66,CHAR(160),""))),0),2),
"Attention : Le montant retenu HT est supérieur au montant HT présenté. Merci de revoir la ligne de dépense, plafonner son montant, ou justifier la reventillation HT / TVA.",
ROUND(IFERROR(VALUE(TRIM(SUBSTITUTE(BG66,CHAR(160),""))),0),2)&gt;
ROUND(IFERROR(VALUE(TRIM(SUBSTITUTE(AA66,CHAR(160),""))),0),2),
"Attention : Le montant TVA retenu est supérieur au montant TVA présenté. Merci de revoir la ligne de dépense, plafonner son montant, ou justifier la reventillation HT / TVA.",
ROUND(IFERROR(VALUE(TRIM(SUBSTITUTE(AB66,CHAR(160),""))),0),2)=0,
"",
ROUND(IFERROR(VALUE(TRIM(SUBSTITUTE(BH66,CHAR(160),""))),0),2)=
ROUND(IFERROR(VALUE(TRIM(SUBSTITUTE(AB66,CHAR(160),""))),0),2),
"OK",
ROUND(IFERROR(VALUE(TRIM(SUBSTITUTE(BH66,CHAR(160),""))),0),2)=0,
"Attention : Montant présenté entièrement rejeté.",
ROUND(IFERROR(VALUE(TRIM(SUBSTITUTE(BH66,CHAR(160),""))),0),2)&lt;
ROUND(IFERROR(VALUE(TRIM(SUBSTITUTE(AB66,CHAR(160),""))),0),2),
"Attention : Montant présenté partiellement rejeté.",
TRUE,""
))</f>
        <v/>
      </c>
      <c r="BL66" s="600" t="str">
        <f t="shared" si="47"/>
        <v/>
      </c>
      <c r="BM66" s="600" t="str">
        <f t="shared" si="48"/>
        <v/>
      </c>
      <c r="BN66" s="834" t="str">
        <f t="shared" si="49"/>
        <v/>
      </c>
    </row>
    <row r="67" spans="1:66" ht="16">
      <c r="A67" s="813">
        <v>59</v>
      </c>
      <c r="B67" s="83"/>
      <c r="C67" s="108"/>
      <c r="D67" s="83"/>
      <c r="E67" s="109"/>
      <c r="F67" s="110"/>
      <c r="G67" s="111"/>
      <c r="H67" s="132"/>
      <c r="I67" s="642"/>
      <c r="J67" s="643"/>
      <c r="K67" s="554"/>
      <c r="L67" s="640"/>
      <c r="M67" s="641"/>
      <c r="N67" s="660" t="str">
        <f t="shared" si="43"/>
        <v/>
      </c>
      <c r="O67" s="663"/>
      <c r="P67" s="554"/>
      <c r="Q67" s="641"/>
      <c r="R67" s="641"/>
      <c r="S67" s="660" t="str">
        <f t="shared" si="15"/>
        <v/>
      </c>
      <c r="T67" s="680"/>
      <c r="U67" s="554"/>
      <c r="V67" s="641"/>
      <c r="W67" s="641"/>
      <c r="X67" s="681" t="str">
        <f t="shared" si="46"/>
        <v/>
      </c>
      <c r="Y67" s="639"/>
      <c r="Z67" s="112" t="str" cm="1">
        <f t="array" ref="Z67">IF((_xlfn.IFS(TRIM(SUBSTITUTE(Y67,CHAR(160),""))="Devis 1",IFERROR(VALUE(TRIM(SUBSTITUTE(L67,CHAR(160),""))),0),TRIM(SUBSTITUTE(Y67,CHAR(160),""))="Devis 2",IFERROR(VALUE(TRIM(SUBSTITUTE(Q67,CHAR(160),""))),0),TRIM(SUBSTITUTE(Y67,CHAR(160),""))="Devis 3",IFERROR(VALUE(TRIM(SUBSTITUTE(V67,CHAR(160),""))),0),TRUE,0)*IFERROR(VALUE(TRIM(SUBSTITUTE(C67,CHAR(160),""))),0))=0,"",_xlfn.IFS(TRIM(SUBSTITUTE(Y67,CHAR(160),""))="Devis 1",IFERROR(VALUE(TRIM(SUBSTITUTE(L67,CHAR(160),""))),0),TRIM(SUBSTITUTE(Y67,CHAR(160),""))="Devis 2",IFERROR(VALUE(TRIM(SUBSTITUTE(Q67,CHAR(160),""))),0),TRIM(SUBSTITUTE(Y67,CHAR(160),""))="Devis 3",IFERROR(VALUE(TRIM(SUBSTITUTE(V67,CHAR(160),""))),0),TRUE,0)*IFERROR(VALUE(TRIM(SUBSTITUTE(C67,CHAR(160),""))),0))</f>
        <v/>
      </c>
      <c r="AA67" s="89" t="str" cm="1">
        <f t="array" ref="AA67">IF(ROUND((_xlfn.IFS(TRIM(SUBSTITUTE(Y67,CHAR(160),""))="Devis 1",IFERROR(VALUE(TRIM(SUBSTITUTE(M67,CHAR(160),""))),0),TRIM(SUBSTITUTE(Y67,CHAR(160),""))="Devis 2",IFERROR(VALUE(TRIM(SUBSTITUTE(R67,CHAR(160),""))),0),TRIM(SUBSTITUTE(Y67,CHAR(160),""))="Devis 3",IFERROR(VALUE(TRIM(SUBSTITUTE(W67,CHAR(160),""))),0),TRUE,0)*IFERROR(VALUE(TRIM(SUBSTITUTE(C67,CHAR(160),""))),0)),2)=0,IF(Z67&lt;&gt;"",0,""),ROUND((_xlfn.IFS(TRIM(SUBSTITUTE(Y67,CHAR(160),""))="Devis 1",IFERROR(VALUE(TRIM(SUBSTITUTE(M67,CHAR(160),""))),0),TRIM(SUBSTITUTE(Y67,CHAR(160),""))="Devis 2",IFERROR(VALUE(TRIM(SUBSTITUTE(R67,CHAR(160),""))),0),TRIM(SUBSTITUTE(Y67,CHAR(160),""))="Devis 3",IFERROR(VALUE(TRIM(SUBSTITUTE(W67,CHAR(160),""))),0),TRUE,0)*IFERROR(VALUE(TRIM(SUBSTITUTE(C67,CHAR(160),""))),0)),2))</f>
        <v/>
      </c>
      <c r="AB67" s="113" t="str">
        <f t="shared" si="17"/>
        <v/>
      </c>
      <c r="AC67" s="814"/>
      <c r="AD67" s="833" t="str">
        <f t="shared" si="50"/>
        <v/>
      </c>
      <c r="AE67" s="595" t="str">
        <f t="shared" si="52"/>
        <v/>
      </c>
      <c r="AF67" s="555" t="str">
        <f t="shared" si="53"/>
        <v/>
      </c>
      <c r="AG67" s="555" t="str">
        <f t="shared" si="54"/>
        <v/>
      </c>
      <c r="AH67" s="555" t="str">
        <f t="shared" si="55"/>
        <v/>
      </c>
      <c r="AI67" s="555" t="str">
        <f t="shared" si="56"/>
        <v/>
      </c>
      <c r="AJ67" s="555" t="str">
        <f t="shared" si="57"/>
        <v/>
      </c>
      <c r="AK67" s="569" t="str">
        <f t="shared" si="58"/>
        <v/>
      </c>
      <c r="AL67" s="564" t="str">
        <f t="shared" si="44"/>
        <v/>
      </c>
      <c r="AM67" s="555" t="str">
        <f t="shared" si="44"/>
        <v/>
      </c>
      <c r="AN67" s="594" t="str">
        <f t="shared" si="59"/>
        <v/>
      </c>
      <c r="AO67" s="594" t="str">
        <f t="shared" si="60"/>
        <v/>
      </c>
      <c r="AP67" s="660" t="str">
        <f t="shared" si="28"/>
        <v/>
      </c>
      <c r="AQ67" s="671" t="str">
        <f t="shared" si="29"/>
        <v/>
      </c>
      <c r="AR67" s="593" t="str">
        <f t="shared" si="30"/>
        <v/>
      </c>
      <c r="AS67" s="594" t="str">
        <f t="shared" si="61"/>
        <v/>
      </c>
      <c r="AT67" s="594" t="str">
        <f t="shared" si="62"/>
        <v/>
      </c>
      <c r="AU67" s="660" t="str">
        <f t="shared" si="33"/>
        <v/>
      </c>
      <c r="AV67" s="693" t="str">
        <f t="shared" si="45"/>
        <v/>
      </c>
      <c r="AW67" s="593" t="str">
        <f t="shared" si="45"/>
        <v/>
      </c>
      <c r="AX67" s="594" t="str">
        <f t="shared" si="63"/>
        <v/>
      </c>
      <c r="AY67" s="594" t="str">
        <f t="shared" si="64"/>
        <v/>
      </c>
      <c r="AZ67" s="694" t="str">
        <f t="shared" si="41"/>
        <v/>
      </c>
      <c r="BA67" s="687" t="str">
        <f t="shared" si="51"/>
        <v/>
      </c>
      <c r="BB67" s="599"/>
      <c r="BC67" s="621" t="str">
        <f t="shared" si="37"/>
        <v/>
      </c>
      <c r="BD67" s="621" t="str">
        <f t="shared" si="38"/>
        <v/>
      </c>
      <c r="BE67" s="621" t="str">
        <f t="shared" si="39"/>
        <v/>
      </c>
      <c r="BF67" s="622" t="str" cm="1">
        <f t="array" ref="BF67">IF($AE67="","",
_xlfn.IFS(
$BA67="Devis 1",
IF(ISBLANK(AN67),"",IFERROR(VALUE(TRIM(SUBSTITUTE(AN67,CHAR(160),""))),0)*IFERROR(VALUE(TRIM(SUBSTITUTE($AE67,CHAR(160),""))),0)),
$BA67="Devis 2",
IF(ISBLANK(AS67),"",IFERROR(VALUE(TRIM(SUBSTITUTE(AS67,CHAR(160),""))),0)*IFERROR(VALUE(TRIM(SUBSTITUTE($AE67,CHAR(160),""))),0)),
$BA67="Devis 3",
IF(ISBLANK(AX67),"",IFERROR(VALUE(TRIM(SUBSTITUTE(AX67,CHAR(160),""))),0)*IFERROR(VALUE(TRIM(SUBSTITUTE($AE67,CHAR(160),""))),0)),
TRUE,0
)
)</f>
        <v/>
      </c>
      <c r="BG67" s="622" t="str" cm="1">
        <f t="array" ref="BG67">IF($AE67="","",
_xlfn.IFS(
$BA67="Devis 1",
IF(ISBLANK(AO67),"",IFERROR(VALUE(TRIM(SUBSTITUTE(AO67,CHAR(160),""))),0)*IFERROR(VALUE(TRIM(SUBSTITUTE($AE67,CHAR(160),""))),0)),
$BA67="Devis 2",
IF(ISBLANK(AT67),"",IFERROR(VALUE(TRIM(SUBSTITUTE(AT67,CHAR(160),""))),0)*IFERROR(VALUE(TRIM(SUBSTITUTE($AE67,CHAR(160),""))),0)),
$BA67="Devis 3",
IF(ISBLANK(AY67),"",IFERROR(VALUE(TRIM(SUBSTITUTE(AY67,CHAR(160),""))),0)*IFERROR(VALUE(TRIM(SUBSTITUTE($AE67,CHAR(160),""))),0)),
TRUE,0
)
)</f>
        <v/>
      </c>
      <c r="BH67" s="621" t="str">
        <f t="shared" si="40"/>
        <v/>
      </c>
      <c r="BI67" s="601"/>
      <c r="BJ67" s="602" t="str" cm="1">
        <f t="array" ref="BJ67">IF(OR(BH67="",BE67="",BF67="",BC67="",BG67="",BD67=""),"",_xlfn.IFS(
ROUND(IFERROR(VALUE(TRIM(SUBSTITUTE(BH67,CHAR(160),""))),0),2)&gt;
ROUND(IFERROR(VALUE(TRIM(SUBSTITUTE(BE67,CHAR(160),""))),0),2),
"KO : Le montant retenu TTC est supérieur au montant raisonnable TTC. Merci de revoir la ligne de dépense ou plafonner son montant.",
ROUND(IFERROR(VALUE(TRIM(SUBSTITUTE(BF67,CHAR(160),""))),0),2)&gt;
ROUND(IFERROR(VALUE(TRIM(SUBSTITUTE(BC67,CHAR(160),""))),0),2),
"Attention : Le montant retenu HT est supérieur au montant HT raisonnable. Merci de revoir la ligne de dépense, plafonner son montant, ou justifier la reventillation HT / TVA.",
ROUND(IFERROR(VALUE(TRIM(SUBSTITUTE(BG67,CHAR(160),""))),0),2)&gt;
ROUND(IFERROR(VALUE(TRIM(SUBSTITUTE(BD67,CHAR(160),""))),0),2),
"Attention : Le montant TVA retenu est supérieur au montant TVA raisonnable. Merci de revoir la ligne de dépense, plafonner son montant, ou justifier la reventillation HT / TVA.",
ROUND(IFERROR(VALUE(TRIM(SUBSTITUTE(BH67,CHAR(160),""))),0),2)&gt;
ROUND(IFERROR(VALUE(TRIM(SUBSTITUTE(MIN(P68,S68,V68),CHAR(160),""))),0),2),
"Attention : Le devis retenu n'est pas le moins cher. Une justification de la part du porteur est nécessaire.",
ROUND(IFERROR(VALUE(TRIM(SUBSTITUTE(BH67,CHAR(160),""))),0),2)=0,
"Attention : montant présenté entièrement écarté",
ROUND(IFERROR(VALUE(TRIM(SUBSTITUTE(BE67,CHAR(160),""))),0),2)=
ROUND(IFERROR(VALUE(TRIM(SUBSTITUTE(BH67,CHAR(160),""))),0),2),
"OK",
ROUND(IFERROR(VALUE(TRIM(SUBSTITUTE(BE67,CHAR(160),""))),0),2)&gt;
ROUND(IFERROR(VALUE(TRIM(SUBSTITUTE(BH67,CHAR(160),""))),0),2),
" OK : Montant instruit inférieur au montant raisonnable.",
TRUE,""
))</f>
        <v/>
      </c>
      <c r="BK67" s="602" t="str" cm="1">
        <f t="array" ref="BK67">IF(OR(BH67="",AB67="",BF67="",Z67="",BG67="",AA67=""),"",_xlfn.IFS(
ROUND(IFERROR(VALUE(TRIM(SUBSTITUTE(BH67,CHAR(160),""))),0),2)&gt;
ROUND(IFERROR(VALUE(TRIM(SUBSTITUTE(AB67,CHAR(160),""))),0),2),
"KO : Le montant retenu TTC est supérieur au montant présenté TTC. Merci de revoir la ligne de dépense ou plafonner son montant.",
ROUND(IFERROR(VALUE(TRIM(SUBSTITUTE(BF67,CHAR(160),""))),0),2)&gt;
ROUND(IFERROR(VALUE(TRIM(SUBSTITUTE(Z67,CHAR(160),""))),0),2),
"Attention : Le montant retenu HT est supérieur au montant HT présenté. Merci de revoir la ligne de dépense, plafonner son montant, ou justifier la reventillation HT / TVA.",
ROUND(IFERROR(VALUE(TRIM(SUBSTITUTE(BG67,CHAR(160),""))),0),2)&gt;
ROUND(IFERROR(VALUE(TRIM(SUBSTITUTE(AA67,CHAR(160),""))),0),2),
"Attention : Le montant TVA retenu est supérieur au montant TVA présenté. Merci de revoir la ligne de dépense, plafonner son montant, ou justifier la reventillation HT / TVA.",
ROUND(IFERROR(VALUE(TRIM(SUBSTITUTE(AB67,CHAR(160),""))),0),2)=0,
"",
ROUND(IFERROR(VALUE(TRIM(SUBSTITUTE(BH67,CHAR(160),""))),0),2)=
ROUND(IFERROR(VALUE(TRIM(SUBSTITUTE(AB67,CHAR(160),""))),0),2),
"OK",
ROUND(IFERROR(VALUE(TRIM(SUBSTITUTE(BH67,CHAR(160),""))),0),2)=0,
"Attention : Montant présenté entièrement rejeté.",
ROUND(IFERROR(VALUE(TRIM(SUBSTITUTE(BH67,CHAR(160),""))),0),2)&lt;
ROUND(IFERROR(VALUE(TRIM(SUBSTITUTE(AB67,CHAR(160),""))),0),2),
"Attention : Montant présenté partiellement rejeté.",
TRUE,""
))</f>
        <v/>
      </c>
      <c r="BL67" s="600" t="str">
        <f t="shared" si="47"/>
        <v/>
      </c>
      <c r="BM67" s="600" t="str">
        <f t="shared" si="48"/>
        <v/>
      </c>
      <c r="BN67" s="834" t="str">
        <f t="shared" si="49"/>
        <v/>
      </c>
    </row>
    <row r="68" spans="1:66" ht="16">
      <c r="A68" s="813">
        <v>60</v>
      </c>
      <c r="B68" s="83"/>
      <c r="C68" s="108"/>
      <c r="D68" s="83"/>
      <c r="E68" s="109"/>
      <c r="F68" s="110"/>
      <c r="G68" s="111"/>
      <c r="H68" s="132"/>
      <c r="I68" s="642"/>
      <c r="J68" s="643"/>
      <c r="K68" s="554"/>
      <c r="L68" s="640"/>
      <c r="M68" s="641"/>
      <c r="N68" s="660" t="str">
        <f t="shared" si="43"/>
        <v/>
      </c>
      <c r="O68" s="663"/>
      <c r="P68" s="554"/>
      <c r="Q68" s="641"/>
      <c r="R68" s="641"/>
      <c r="S68" s="660" t="str">
        <f t="shared" si="15"/>
        <v/>
      </c>
      <c r="T68" s="680"/>
      <c r="U68" s="554"/>
      <c r="V68" s="641"/>
      <c r="W68" s="641"/>
      <c r="X68" s="681" t="str">
        <f t="shared" si="46"/>
        <v/>
      </c>
      <c r="Y68" s="639"/>
      <c r="Z68" s="112" t="str" cm="1">
        <f t="array" ref="Z68">IF((_xlfn.IFS(TRIM(SUBSTITUTE(Y68,CHAR(160),""))="Devis 1",IFERROR(VALUE(TRIM(SUBSTITUTE(L68,CHAR(160),""))),0),TRIM(SUBSTITUTE(Y68,CHAR(160),""))="Devis 2",IFERROR(VALUE(TRIM(SUBSTITUTE(Q68,CHAR(160),""))),0),TRIM(SUBSTITUTE(Y68,CHAR(160),""))="Devis 3",IFERROR(VALUE(TRIM(SUBSTITUTE(V68,CHAR(160),""))),0),TRUE,0)*IFERROR(VALUE(TRIM(SUBSTITUTE(C68,CHAR(160),""))),0))=0,"",_xlfn.IFS(TRIM(SUBSTITUTE(Y68,CHAR(160),""))="Devis 1",IFERROR(VALUE(TRIM(SUBSTITUTE(L68,CHAR(160),""))),0),TRIM(SUBSTITUTE(Y68,CHAR(160),""))="Devis 2",IFERROR(VALUE(TRIM(SUBSTITUTE(Q68,CHAR(160),""))),0),TRIM(SUBSTITUTE(Y68,CHAR(160),""))="Devis 3",IFERROR(VALUE(TRIM(SUBSTITUTE(V68,CHAR(160),""))),0),TRUE,0)*IFERROR(VALUE(TRIM(SUBSTITUTE(C68,CHAR(160),""))),0))</f>
        <v/>
      </c>
      <c r="AA68" s="89" t="str" cm="1">
        <f t="array" ref="AA68">IF(ROUND((_xlfn.IFS(TRIM(SUBSTITUTE(Y68,CHAR(160),""))="Devis 1",IFERROR(VALUE(TRIM(SUBSTITUTE(M68,CHAR(160),""))),0),TRIM(SUBSTITUTE(Y68,CHAR(160),""))="Devis 2",IFERROR(VALUE(TRIM(SUBSTITUTE(R68,CHAR(160),""))),0),TRIM(SUBSTITUTE(Y68,CHAR(160),""))="Devis 3",IFERROR(VALUE(TRIM(SUBSTITUTE(W68,CHAR(160),""))),0),TRUE,0)*IFERROR(VALUE(TRIM(SUBSTITUTE(C68,CHAR(160),""))),0)),2)=0,IF(Z68&lt;&gt;"",0,""),ROUND((_xlfn.IFS(TRIM(SUBSTITUTE(Y68,CHAR(160),""))="Devis 1",IFERROR(VALUE(TRIM(SUBSTITUTE(M68,CHAR(160),""))),0),TRIM(SUBSTITUTE(Y68,CHAR(160),""))="Devis 2",IFERROR(VALUE(TRIM(SUBSTITUTE(R68,CHAR(160),""))),0),TRIM(SUBSTITUTE(Y68,CHAR(160),""))="Devis 3",IFERROR(VALUE(TRIM(SUBSTITUTE(W68,CHAR(160),""))),0),TRUE,0)*IFERROR(VALUE(TRIM(SUBSTITUTE(C68,CHAR(160),""))),0)),2))</f>
        <v/>
      </c>
      <c r="AB68" s="113" t="str">
        <f t="shared" si="17"/>
        <v/>
      </c>
      <c r="AC68" s="814"/>
      <c r="AD68" s="833" t="str">
        <f t="shared" si="50"/>
        <v/>
      </c>
      <c r="AE68" s="595" t="str">
        <f t="shared" si="52"/>
        <v/>
      </c>
      <c r="AF68" s="555" t="str">
        <f t="shared" si="53"/>
        <v/>
      </c>
      <c r="AG68" s="555" t="str">
        <f t="shared" si="54"/>
        <v/>
      </c>
      <c r="AH68" s="555" t="str">
        <f t="shared" si="55"/>
        <v/>
      </c>
      <c r="AI68" s="555" t="str">
        <f t="shared" si="56"/>
        <v/>
      </c>
      <c r="AJ68" s="555" t="str">
        <f t="shared" si="57"/>
        <v/>
      </c>
      <c r="AK68" s="569" t="str">
        <f t="shared" si="58"/>
        <v/>
      </c>
      <c r="AL68" s="564" t="str">
        <f t="shared" si="44"/>
        <v/>
      </c>
      <c r="AM68" s="555" t="str">
        <f t="shared" si="44"/>
        <v/>
      </c>
      <c r="AN68" s="594" t="str">
        <f t="shared" si="59"/>
        <v/>
      </c>
      <c r="AO68" s="594" t="str">
        <f t="shared" si="60"/>
        <v/>
      </c>
      <c r="AP68" s="660" t="str">
        <f t="shared" si="28"/>
        <v/>
      </c>
      <c r="AQ68" s="671" t="str">
        <f t="shared" si="29"/>
        <v/>
      </c>
      <c r="AR68" s="593" t="str">
        <f t="shared" si="30"/>
        <v/>
      </c>
      <c r="AS68" s="594" t="str">
        <f t="shared" si="61"/>
        <v/>
      </c>
      <c r="AT68" s="594" t="str">
        <f t="shared" si="62"/>
        <v/>
      </c>
      <c r="AU68" s="660" t="str">
        <f t="shared" si="33"/>
        <v/>
      </c>
      <c r="AV68" s="693" t="str">
        <f t="shared" si="45"/>
        <v/>
      </c>
      <c r="AW68" s="593" t="str">
        <f t="shared" si="45"/>
        <v/>
      </c>
      <c r="AX68" s="594" t="str">
        <f t="shared" si="63"/>
        <v/>
      </c>
      <c r="AY68" s="594" t="str">
        <f t="shared" si="64"/>
        <v/>
      </c>
      <c r="AZ68" s="694" t="str">
        <f t="shared" si="41"/>
        <v/>
      </c>
      <c r="BA68" s="687" t="str">
        <f t="shared" si="51"/>
        <v/>
      </c>
      <c r="BB68" s="599"/>
      <c r="BC68" s="621" t="str">
        <f t="shared" si="37"/>
        <v/>
      </c>
      <c r="BD68" s="621" t="str">
        <f t="shared" si="38"/>
        <v/>
      </c>
      <c r="BE68" s="621" t="str">
        <f t="shared" si="39"/>
        <v/>
      </c>
      <c r="BF68" s="622" t="str" cm="1">
        <f t="array" ref="BF68">IF($AE68="","",
_xlfn.IFS(
$BA68="Devis 1",
IF(ISBLANK(AN68),"",IFERROR(VALUE(TRIM(SUBSTITUTE(AN68,CHAR(160),""))),0)*IFERROR(VALUE(TRIM(SUBSTITUTE($AE68,CHAR(160),""))),0)),
$BA68="Devis 2",
IF(ISBLANK(AS68),"",IFERROR(VALUE(TRIM(SUBSTITUTE(AS68,CHAR(160),""))),0)*IFERROR(VALUE(TRIM(SUBSTITUTE($AE68,CHAR(160),""))),0)),
$BA68="Devis 3",
IF(ISBLANK(AX68),"",IFERROR(VALUE(TRIM(SUBSTITUTE(AX68,CHAR(160),""))),0)*IFERROR(VALUE(TRIM(SUBSTITUTE($AE68,CHAR(160),""))),0)),
TRUE,0
)
)</f>
        <v/>
      </c>
      <c r="BG68" s="622" t="str" cm="1">
        <f t="array" ref="BG68">IF($AE68="","",
_xlfn.IFS(
$BA68="Devis 1",
IF(ISBLANK(AO68),"",IFERROR(VALUE(TRIM(SUBSTITUTE(AO68,CHAR(160),""))),0)*IFERROR(VALUE(TRIM(SUBSTITUTE($AE68,CHAR(160),""))),0)),
$BA68="Devis 2",
IF(ISBLANK(AT68),"",IFERROR(VALUE(TRIM(SUBSTITUTE(AT68,CHAR(160),""))),0)*IFERROR(VALUE(TRIM(SUBSTITUTE($AE68,CHAR(160),""))),0)),
$BA68="Devis 3",
IF(ISBLANK(AY68),"",IFERROR(VALUE(TRIM(SUBSTITUTE(AY68,CHAR(160),""))),0)*IFERROR(VALUE(TRIM(SUBSTITUTE($AE68,CHAR(160),""))),0)),
TRUE,0
)
)</f>
        <v/>
      </c>
      <c r="BH68" s="621" t="str">
        <f t="shared" si="40"/>
        <v/>
      </c>
      <c r="BI68" s="601"/>
      <c r="BJ68" s="602" t="str" cm="1">
        <f t="array" ref="BJ68">IF(OR(BH68="",BE68="",BF68="",BC68="",BG68="",BD68=""),"",_xlfn.IFS(
ROUND(IFERROR(VALUE(TRIM(SUBSTITUTE(BH68,CHAR(160),""))),0),2)&gt;
ROUND(IFERROR(VALUE(TRIM(SUBSTITUTE(BE68,CHAR(160),""))),0),2),
"KO : Le montant retenu TTC est supérieur au montant raisonnable TTC. Merci de revoir la ligne de dépense ou plafonner son montant.",
ROUND(IFERROR(VALUE(TRIM(SUBSTITUTE(BF68,CHAR(160),""))),0),2)&gt;
ROUND(IFERROR(VALUE(TRIM(SUBSTITUTE(BC68,CHAR(160),""))),0),2),
"Attention : Le montant retenu HT est supérieur au montant HT raisonnable. Merci de revoir la ligne de dépense, plafonner son montant, ou justifier la reventillation HT / TVA.",
ROUND(IFERROR(VALUE(TRIM(SUBSTITUTE(BG68,CHAR(160),""))),0),2)&gt;
ROUND(IFERROR(VALUE(TRIM(SUBSTITUTE(BD68,CHAR(160),""))),0),2),
"Attention : Le montant TVA retenu est supérieur au montant TVA raisonnable. Merci de revoir la ligne de dépense, plafonner son montant, ou justifier la reventillation HT / TVA.",
ROUND(IFERROR(VALUE(TRIM(SUBSTITUTE(BH68,CHAR(160),""))),0),2)&gt;
ROUND(IFERROR(VALUE(TRIM(SUBSTITUTE(MIN(P69,S69,V69),CHAR(160),""))),0),2),
"Attention : Le devis retenu n'est pas le moins cher. Une justification de la part du porteur est nécessaire.",
ROUND(IFERROR(VALUE(TRIM(SUBSTITUTE(BH68,CHAR(160),""))),0),2)=0,
"Attention : montant présenté entièrement écarté",
ROUND(IFERROR(VALUE(TRIM(SUBSTITUTE(BE68,CHAR(160),""))),0),2)=
ROUND(IFERROR(VALUE(TRIM(SUBSTITUTE(BH68,CHAR(160),""))),0),2),
"OK",
ROUND(IFERROR(VALUE(TRIM(SUBSTITUTE(BE68,CHAR(160),""))),0),2)&gt;
ROUND(IFERROR(VALUE(TRIM(SUBSTITUTE(BH68,CHAR(160),""))),0),2),
" OK : Montant instruit inférieur au montant raisonnable.",
TRUE,""
))</f>
        <v/>
      </c>
      <c r="BK68" s="602" t="str" cm="1">
        <f t="array" ref="BK68">IF(OR(BH68="",AB68="",BF68="",Z68="",BG68="",AA68=""),"",_xlfn.IFS(
ROUND(IFERROR(VALUE(TRIM(SUBSTITUTE(BH68,CHAR(160),""))),0),2)&gt;
ROUND(IFERROR(VALUE(TRIM(SUBSTITUTE(AB68,CHAR(160),""))),0),2),
"KO : Le montant retenu TTC est supérieur au montant présenté TTC. Merci de revoir la ligne de dépense ou plafonner son montant.",
ROUND(IFERROR(VALUE(TRIM(SUBSTITUTE(BF68,CHAR(160),""))),0),2)&gt;
ROUND(IFERROR(VALUE(TRIM(SUBSTITUTE(Z68,CHAR(160),""))),0),2),
"Attention : Le montant retenu HT est supérieur au montant HT présenté. Merci de revoir la ligne de dépense, plafonner son montant, ou justifier la reventillation HT / TVA.",
ROUND(IFERROR(VALUE(TRIM(SUBSTITUTE(BG68,CHAR(160),""))),0),2)&gt;
ROUND(IFERROR(VALUE(TRIM(SUBSTITUTE(AA68,CHAR(160),""))),0),2),
"Attention : Le montant TVA retenu est supérieur au montant TVA présenté. Merci de revoir la ligne de dépense, plafonner son montant, ou justifier la reventillation HT / TVA.",
ROUND(IFERROR(VALUE(TRIM(SUBSTITUTE(AB68,CHAR(160),""))),0),2)=0,
"",
ROUND(IFERROR(VALUE(TRIM(SUBSTITUTE(BH68,CHAR(160),""))),0),2)=
ROUND(IFERROR(VALUE(TRIM(SUBSTITUTE(AB68,CHAR(160),""))),0),2),
"OK",
ROUND(IFERROR(VALUE(TRIM(SUBSTITUTE(BH68,CHAR(160),""))),0),2)=0,
"Attention : Montant présenté entièrement rejeté.",
ROUND(IFERROR(VALUE(TRIM(SUBSTITUTE(BH68,CHAR(160),""))),0),2)&lt;
ROUND(IFERROR(VALUE(TRIM(SUBSTITUTE(AB68,CHAR(160),""))),0),2),
"Attention : Montant présenté partiellement rejeté.",
TRUE,""
))</f>
        <v/>
      </c>
      <c r="BL68" s="600" t="str">
        <f t="shared" si="47"/>
        <v/>
      </c>
      <c r="BM68" s="600" t="str">
        <f t="shared" si="48"/>
        <v/>
      </c>
      <c r="BN68" s="834" t="str">
        <f t="shared" si="49"/>
        <v/>
      </c>
    </row>
    <row r="69" spans="1:66" ht="16">
      <c r="A69" s="813">
        <v>61</v>
      </c>
      <c r="B69" s="83"/>
      <c r="C69" s="108"/>
      <c r="D69" s="83"/>
      <c r="E69" s="109"/>
      <c r="F69" s="110"/>
      <c r="G69" s="111"/>
      <c r="H69" s="132"/>
      <c r="I69" s="642"/>
      <c r="J69" s="643"/>
      <c r="K69" s="554"/>
      <c r="L69" s="640"/>
      <c r="M69" s="641"/>
      <c r="N69" s="660" t="str">
        <f t="shared" si="43"/>
        <v/>
      </c>
      <c r="O69" s="663"/>
      <c r="P69" s="554"/>
      <c r="Q69" s="641"/>
      <c r="R69" s="641"/>
      <c r="S69" s="660" t="str">
        <f t="shared" si="15"/>
        <v/>
      </c>
      <c r="T69" s="680"/>
      <c r="U69" s="554"/>
      <c r="V69" s="641"/>
      <c r="W69" s="641"/>
      <c r="X69" s="681" t="str">
        <f t="shared" si="46"/>
        <v/>
      </c>
      <c r="Y69" s="639"/>
      <c r="Z69" s="112" t="str" cm="1">
        <f t="array" ref="Z69">IF((_xlfn.IFS(TRIM(SUBSTITUTE(Y69,CHAR(160),""))="Devis 1",IFERROR(VALUE(TRIM(SUBSTITUTE(L69,CHAR(160),""))),0),TRIM(SUBSTITUTE(Y69,CHAR(160),""))="Devis 2",IFERROR(VALUE(TRIM(SUBSTITUTE(Q69,CHAR(160),""))),0),TRIM(SUBSTITUTE(Y69,CHAR(160),""))="Devis 3",IFERROR(VALUE(TRIM(SUBSTITUTE(V69,CHAR(160),""))),0),TRUE,0)*IFERROR(VALUE(TRIM(SUBSTITUTE(C69,CHAR(160),""))),0))=0,"",_xlfn.IFS(TRIM(SUBSTITUTE(Y69,CHAR(160),""))="Devis 1",IFERROR(VALUE(TRIM(SUBSTITUTE(L69,CHAR(160),""))),0),TRIM(SUBSTITUTE(Y69,CHAR(160),""))="Devis 2",IFERROR(VALUE(TRIM(SUBSTITUTE(Q69,CHAR(160),""))),0),TRIM(SUBSTITUTE(Y69,CHAR(160),""))="Devis 3",IFERROR(VALUE(TRIM(SUBSTITUTE(V69,CHAR(160),""))),0),TRUE,0)*IFERROR(VALUE(TRIM(SUBSTITUTE(C69,CHAR(160),""))),0))</f>
        <v/>
      </c>
      <c r="AA69" s="89" t="str" cm="1">
        <f t="array" ref="AA69">IF(ROUND((_xlfn.IFS(TRIM(SUBSTITUTE(Y69,CHAR(160),""))="Devis 1",IFERROR(VALUE(TRIM(SUBSTITUTE(M69,CHAR(160),""))),0),TRIM(SUBSTITUTE(Y69,CHAR(160),""))="Devis 2",IFERROR(VALUE(TRIM(SUBSTITUTE(R69,CHAR(160),""))),0),TRIM(SUBSTITUTE(Y69,CHAR(160),""))="Devis 3",IFERROR(VALUE(TRIM(SUBSTITUTE(W69,CHAR(160),""))),0),TRUE,0)*IFERROR(VALUE(TRIM(SUBSTITUTE(C69,CHAR(160),""))),0)),2)=0,IF(Z69&lt;&gt;"",0,""),ROUND((_xlfn.IFS(TRIM(SUBSTITUTE(Y69,CHAR(160),""))="Devis 1",IFERROR(VALUE(TRIM(SUBSTITUTE(M69,CHAR(160),""))),0),TRIM(SUBSTITUTE(Y69,CHAR(160),""))="Devis 2",IFERROR(VALUE(TRIM(SUBSTITUTE(R69,CHAR(160),""))),0),TRIM(SUBSTITUTE(Y69,CHAR(160),""))="Devis 3",IFERROR(VALUE(TRIM(SUBSTITUTE(W69,CHAR(160),""))),0),TRUE,0)*IFERROR(VALUE(TRIM(SUBSTITUTE(C69,CHAR(160),""))),0)),2))</f>
        <v/>
      </c>
      <c r="AB69" s="113" t="str">
        <f t="shared" si="17"/>
        <v/>
      </c>
      <c r="AC69" s="814"/>
      <c r="AD69" s="833" t="str">
        <f t="shared" si="50"/>
        <v/>
      </c>
      <c r="AE69" s="595" t="str">
        <f t="shared" si="52"/>
        <v/>
      </c>
      <c r="AF69" s="555" t="str">
        <f t="shared" si="53"/>
        <v/>
      </c>
      <c r="AG69" s="555" t="str">
        <f t="shared" si="54"/>
        <v/>
      </c>
      <c r="AH69" s="555" t="str">
        <f t="shared" si="55"/>
        <v/>
      </c>
      <c r="AI69" s="555" t="str">
        <f t="shared" si="56"/>
        <v/>
      </c>
      <c r="AJ69" s="555" t="str">
        <f t="shared" si="57"/>
        <v/>
      </c>
      <c r="AK69" s="569" t="str">
        <f t="shared" si="58"/>
        <v/>
      </c>
      <c r="AL69" s="564" t="str">
        <f t="shared" si="44"/>
        <v/>
      </c>
      <c r="AM69" s="555" t="str">
        <f t="shared" si="44"/>
        <v/>
      </c>
      <c r="AN69" s="594" t="str">
        <f t="shared" si="59"/>
        <v/>
      </c>
      <c r="AO69" s="594" t="str">
        <f t="shared" si="60"/>
        <v/>
      </c>
      <c r="AP69" s="660" t="str">
        <f t="shared" si="28"/>
        <v/>
      </c>
      <c r="AQ69" s="671" t="str">
        <f t="shared" si="29"/>
        <v/>
      </c>
      <c r="AR69" s="593" t="str">
        <f t="shared" si="30"/>
        <v/>
      </c>
      <c r="AS69" s="594" t="str">
        <f t="shared" si="61"/>
        <v/>
      </c>
      <c r="AT69" s="594" t="str">
        <f t="shared" si="62"/>
        <v/>
      </c>
      <c r="AU69" s="660" t="str">
        <f t="shared" si="33"/>
        <v/>
      </c>
      <c r="AV69" s="693" t="str">
        <f t="shared" si="45"/>
        <v/>
      </c>
      <c r="AW69" s="593" t="str">
        <f t="shared" si="45"/>
        <v/>
      </c>
      <c r="AX69" s="594" t="str">
        <f t="shared" si="63"/>
        <v/>
      </c>
      <c r="AY69" s="594" t="str">
        <f t="shared" si="64"/>
        <v/>
      </c>
      <c r="AZ69" s="694" t="str">
        <f t="shared" si="41"/>
        <v/>
      </c>
      <c r="BA69" s="687" t="str">
        <f t="shared" si="51"/>
        <v/>
      </c>
      <c r="BB69" s="599"/>
      <c r="BC69" s="621" t="str">
        <f t="shared" si="37"/>
        <v/>
      </c>
      <c r="BD69" s="621" t="str">
        <f t="shared" si="38"/>
        <v/>
      </c>
      <c r="BE69" s="621" t="str">
        <f t="shared" si="39"/>
        <v/>
      </c>
      <c r="BF69" s="622" t="str" cm="1">
        <f t="array" ref="BF69">IF($AE69="","",
_xlfn.IFS(
$BA69="Devis 1",
IF(ISBLANK(AN69),"",IFERROR(VALUE(TRIM(SUBSTITUTE(AN69,CHAR(160),""))),0)*IFERROR(VALUE(TRIM(SUBSTITUTE($AE69,CHAR(160),""))),0)),
$BA69="Devis 2",
IF(ISBLANK(AS69),"",IFERROR(VALUE(TRIM(SUBSTITUTE(AS69,CHAR(160),""))),0)*IFERROR(VALUE(TRIM(SUBSTITUTE($AE69,CHAR(160),""))),0)),
$BA69="Devis 3",
IF(ISBLANK(AX69),"",IFERROR(VALUE(TRIM(SUBSTITUTE(AX69,CHAR(160),""))),0)*IFERROR(VALUE(TRIM(SUBSTITUTE($AE69,CHAR(160),""))),0)),
TRUE,0
)
)</f>
        <v/>
      </c>
      <c r="BG69" s="622" t="str" cm="1">
        <f t="array" ref="BG69">IF($AE69="","",
_xlfn.IFS(
$BA69="Devis 1",
IF(ISBLANK(AO69),"",IFERROR(VALUE(TRIM(SUBSTITUTE(AO69,CHAR(160),""))),0)*IFERROR(VALUE(TRIM(SUBSTITUTE($AE69,CHAR(160),""))),0)),
$BA69="Devis 2",
IF(ISBLANK(AT69),"",IFERROR(VALUE(TRIM(SUBSTITUTE(AT69,CHAR(160),""))),0)*IFERROR(VALUE(TRIM(SUBSTITUTE($AE69,CHAR(160),""))),0)),
$BA69="Devis 3",
IF(ISBLANK(AY69),"",IFERROR(VALUE(TRIM(SUBSTITUTE(AY69,CHAR(160),""))),0)*IFERROR(VALUE(TRIM(SUBSTITUTE($AE69,CHAR(160),""))),0)),
TRUE,0
)
)</f>
        <v/>
      </c>
      <c r="BH69" s="621" t="str">
        <f t="shared" si="40"/>
        <v/>
      </c>
      <c r="BI69" s="601"/>
      <c r="BJ69" s="602" t="str" cm="1">
        <f t="array" ref="BJ69">IF(OR(BH69="",BE69="",BF69="",BC69="",BG69="",BD69=""),"",_xlfn.IFS(
ROUND(IFERROR(VALUE(TRIM(SUBSTITUTE(BH69,CHAR(160),""))),0),2)&gt;
ROUND(IFERROR(VALUE(TRIM(SUBSTITUTE(BE69,CHAR(160),""))),0),2),
"KO : Le montant retenu TTC est supérieur au montant raisonnable TTC. Merci de revoir la ligne de dépense ou plafonner son montant.",
ROUND(IFERROR(VALUE(TRIM(SUBSTITUTE(BF69,CHAR(160),""))),0),2)&gt;
ROUND(IFERROR(VALUE(TRIM(SUBSTITUTE(BC69,CHAR(160),""))),0),2),
"Attention : Le montant retenu HT est supérieur au montant HT raisonnable. Merci de revoir la ligne de dépense, plafonner son montant, ou justifier la reventillation HT / TVA.",
ROUND(IFERROR(VALUE(TRIM(SUBSTITUTE(BG69,CHAR(160),""))),0),2)&gt;
ROUND(IFERROR(VALUE(TRIM(SUBSTITUTE(BD69,CHAR(160),""))),0),2),
"Attention : Le montant TVA retenu est supérieur au montant TVA raisonnable. Merci de revoir la ligne de dépense, plafonner son montant, ou justifier la reventillation HT / TVA.",
ROUND(IFERROR(VALUE(TRIM(SUBSTITUTE(BH69,CHAR(160),""))),0),2)&gt;
ROUND(IFERROR(VALUE(TRIM(SUBSTITUTE(MIN(P70,S70,V70),CHAR(160),""))),0),2),
"Attention : Le devis retenu n'est pas le moins cher. Une justification de la part du porteur est nécessaire.",
ROUND(IFERROR(VALUE(TRIM(SUBSTITUTE(BH69,CHAR(160),""))),0),2)=0,
"Attention : montant présenté entièrement écarté",
ROUND(IFERROR(VALUE(TRIM(SUBSTITUTE(BE69,CHAR(160),""))),0),2)=
ROUND(IFERROR(VALUE(TRIM(SUBSTITUTE(BH69,CHAR(160),""))),0),2),
"OK",
ROUND(IFERROR(VALUE(TRIM(SUBSTITUTE(BE69,CHAR(160),""))),0),2)&gt;
ROUND(IFERROR(VALUE(TRIM(SUBSTITUTE(BH69,CHAR(160),""))),0),2),
" OK : Montant instruit inférieur au montant raisonnable.",
TRUE,""
))</f>
        <v/>
      </c>
      <c r="BK69" s="602" t="str" cm="1">
        <f t="array" ref="BK69">IF(OR(BH69="",AB69="",BF69="",Z69="",BG69="",AA69=""),"",_xlfn.IFS(
ROUND(IFERROR(VALUE(TRIM(SUBSTITUTE(BH69,CHAR(160),""))),0),2)&gt;
ROUND(IFERROR(VALUE(TRIM(SUBSTITUTE(AB69,CHAR(160),""))),0),2),
"KO : Le montant retenu TTC est supérieur au montant présenté TTC. Merci de revoir la ligne de dépense ou plafonner son montant.",
ROUND(IFERROR(VALUE(TRIM(SUBSTITUTE(BF69,CHAR(160),""))),0),2)&gt;
ROUND(IFERROR(VALUE(TRIM(SUBSTITUTE(Z69,CHAR(160),""))),0),2),
"Attention : Le montant retenu HT est supérieur au montant HT présenté. Merci de revoir la ligne de dépense, plafonner son montant, ou justifier la reventillation HT / TVA.",
ROUND(IFERROR(VALUE(TRIM(SUBSTITUTE(BG69,CHAR(160),""))),0),2)&gt;
ROUND(IFERROR(VALUE(TRIM(SUBSTITUTE(AA69,CHAR(160),""))),0),2),
"Attention : Le montant TVA retenu est supérieur au montant TVA présenté. Merci de revoir la ligne de dépense, plafonner son montant, ou justifier la reventillation HT / TVA.",
ROUND(IFERROR(VALUE(TRIM(SUBSTITUTE(AB69,CHAR(160),""))),0),2)=0,
"",
ROUND(IFERROR(VALUE(TRIM(SUBSTITUTE(BH69,CHAR(160),""))),0),2)=
ROUND(IFERROR(VALUE(TRIM(SUBSTITUTE(AB69,CHAR(160),""))),0),2),
"OK",
ROUND(IFERROR(VALUE(TRIM(SUBSTITUTE(BH69,CHAR(160),""))),0),2)=0,
"Attention : Montant présenté entièrement rejeté.",
ROUND(IFERROR(VALUE(TRIM(SUBSTITUTE(BH69,CHAR(160),""))),0),2)&lt;
ROUND(IFERROR(VALUE(TRIM(SUBSTITUTE(AB69,CHAR(160),""))),0),2),
"Attention : Montant présenté partiellement rejeté.",
TRUE,""
))</f>
        <v/>
      </c>
      <c r="BL69" s="600" t="str">
        <f t="shared" si="47"/>
        <v/>
      </c>
      <c r="BM69" s="600" t="str">
        <f t="shared" si="48"/>
        <v/>
      </c>
      <c r="BN69" s="834" t="str">
        <f t="shared" si="49"/>
        <v/>
      </c>
    </row>
    <row r="70" spans="1:66" ht="16">
      <c r="A70" s="813">
        <v>62</v>
      </c>
      <c r="B70" s="83"/>
      <c r="C70" s="108"/>
      <c r="D70" s="83"/>
      <c r="E70" s="109"/>
      <c r="F70" s="110"/>
      <c r="G70" s="111"/>
      <c r="H70" s="132"/>
      <c r="I70" s="642"/>
      <c r="J70" s="643"/>
      <c r="K70" s="554"/>
      <c r="L70" s="640"/>
      <c r="M70" s="641"/>
      <c r="N70" s="660" t="str">
        <f t="shared" si="43"/>
        <v/>
      </c>
      <c r="O70" s="663"/>
      <c r="P70" s="554"/>
      <c r="Q70" s="641"/>
      <c r="R70" s="641"/>
      <c r="S70" s="660" t="str">
        <f t="shared" si="15"/>
        <v/>
      </c>
      <c r="T70" s="680"/>
      <c r="U70" s="554"/>
      <c r="V70" s="641"/>
      <c r="W70" s="641"/>
      <c r="X70" s="681" t="str">
        <f t="shared" si="46"/>
        <v/>
      </c>
      <c r="Y70" s="639"/>
      <c r="Z70" s="112" t="str" cm="1">
        <f t="array" ref="Z70">IF((_xlfn.IFS(TRIM(SUBSTITUTE(Y70,CHAR(160),""))="Devis 1",IFERROR(VALUE(TRIM(SUBSTITUTE(L70,CHAR(160),""))),0),TRIM(SUBSTITUTE(Y70,CHAR(160),""))="Devis 2",IFERROR(VALUE(TRIM(SUBSTITUTE(Q70,CHAR(160),""))),0),TRIM(SUBSTITUTE(Y70,CHAR(160),""))="Devis 3",IFERROR(VALUE(TRIM(SUBSTITUTE(V70,CHAR(160),""))),0),TRUE,0)*IFERROR(VALUE(TRIM(SUBSTITUTE(C70,CHAR(160),""))),0))=0,"",_xlfn.IFS(TRIM(SUBSTITUTE(Y70,CHAR(160),""))="Devis 1",IFERROR(VALUE(TRIM(SUBSTITUTE(L70,CHAR(160),""))),0),TRIM(SUBSTITUTE(Y70,CHAR(160),""))="Devis 2",IFERROR(VALUE(TRIM(SUBSTITUTE(Q70,CHAR(160),""))),0),TRIM(SUBSTITUTE(Y70,CHAR(160),""))="Devis 3",IFERROR(VALUE(TRIM(SUBSTITUTE(V70,CHAR(160),""))),0),TRUE,0)*IFERROR(VALUE(TRIM(SUBSTITUTE(C70,CHAR(160),""))),0))</f>
        <v/>
      </c>
      <c r="AA70" s="89" t="str" cm="1">
        <f t="array" ref="AA70">IF(ROUND((_xlfn.IFS(TRIM(SUBSTITUTE(Y70,CHAR(160),""))="Devis 1",IFERROR(VALUE(TRIM(SUBSTITUTE(M70,CHAR(160),""))),0),TRIM(SUBSTITUTE(Y70,CHAR(160),""))="Devis 2",IFERROR(VALUE(TRIM(SUBSTITUTE(R70,CHAR(160),""))),0),TRIM(SUBSTITUTE(Y70,CHAR(160),""))="Devis 3",IFERROR(VALUE(TRIM(SUBSTITUTE(W70,CHAR(160),""))),0),TRUE,0)*IFERROR(VALUE(TRIM(SUBSTITUTE(C70,CHAR(160),""))),0)),2)=0,IF(Z70&lt;&gt;"",0,""),ROUND((_xlfn.IFS(TRIM(SUBSTITUTE(Y70,CHAR(160),""))="Devis 1",IFERROR(VALUE(TRIM(SUBSTITUTE(M70,CHAR(160),""))),0),TRIM(SUBSTITUTE(Y70,CHAR(160),""))="Devis 2",IFERROR(VALUE(TRIM(SUBSTITUTE(R70,CHAR(160),""))),0),TRIM(SUBSTITUTE(Y70,CHAR(160),""))="Devis 3",IFERROR(VALUE(TRIM(SUBSTITUTE(W70,CHAR(160),""))),0),TRUE,0)*IFERROR(VALUE(TRIM(SUBSTITUTE(C70,CHAR(160),""))),0)),2))</f>
        <v/>
      </c>
      <c r="AB70" s="113" t="str">
        <f t="shared" si="17"/>
        <v/>
      </c>
      <c r="AC70" s="814"/>
      <c r="AD70" s="833" t="str">
        <f t="shared" si="50"/>
        <v/>
      </c>
      <c r="AE70" s="595" t="str">
        <f t="shared" si="52"/>
        <v/>
      </c>
      <c r="AF70" s="555" t="str">
        <f t="shared" si="53"/>
        <v/>
      </c>
      <c r="AG70" s="555" t="str">
        <f t="shared" si="54"/>
        <v/>
      </c>
      <c r="AH70" s="555" t="str">
        <f t="shared" si="55"/>
        <v/>
      </c>
      <c r="AI70" s="555" t="str">
        <f t="shared" si="56"/>
        <v/>
      </c>
      <c r="AJ70" s="555" t="str">
        <f t="shared" si="57"/>
        <v/>
      </c>
      <c r="AK70" s="569" t="str">
        <f t="shared" si="58"/>
        <v/>
      </c>
      <c r="AL70" s="564" t="str">
        <f t="shared" si="44"/>
        <v/>
      </c>
      <c r="AM70" s="555" t="str">
        <f t="shared" si="44"/>
        <v/>
      </c>
      <c r="AN70" s="594" t="str">
        <f t="shared" si="59"/>
        <v/>
      </c>
      <c r="AO70" s="594" t="str">
        <f t="shared" si="60"/>
        <v/>
      </c>
      <c r="AP70" s="660" t="str">
        <f t="shared" si="28"/>
        <v/>
      </c>
      <c r="AQ70" s="671" t="str">
        <f t="shared" si="29"/>
        <v/>
      </c>
      <c r="AR70" s="593" t="str">
        <f t="shared" si="30"/>
        <v/>
      </c>
      <c r="AS70" s="594" t="str">
        <f t="shared" si="61"/>
        <v/>
      </c>
      <c r="AT70" s="594" t="str">
        <f t="shared" si="62"/>
        <v/>
      </c>
      <c r="AU70" s="660" t="str">
        <f t="shared" si="33"/>
        <v/>
      </c>
      <c r="AV70" s="693" t="str">
        <f t="shared" si="45"/>
        <v/>
      </c>
      <c r="AW70" s="593" t="str">
        <f t="shared" si="45"/>
        <v/>
      </c>
      <c r="AX70" s="594" t="str">
        <f t="shared" si="63"/>
        <v/>
      </c>
      <c r="AY70" s="594" t="str">
        <f t="shared" si="64"/>
        <v/>
      </c>
      <c r="AZ70" s="694" t="str">
        <f t="shared" si="41"/>
        <v/>
      </c>
      <c r="BA70" s="687" t="str">
        <f t="shared" si="51"/>
        <v/>
      </c>
      <c r="BB70" s="599"/>
      <c r="BC70" s="621" t="str">
        <f t="shared" si="37"/>
        <v/>
      </c>
      <c r="BD70" s="621" t="str">
        <f t="shared" si="38"/>
        <v/>
      </c>
      <c r="BE70" s="621" t="str">
        <f t="shared" si="39"/>
        <v/>
      </c>
      <c r="BF70" s="622" t="str" cm="1">
        <f t="array" ref="BF70">IF($AE70="","",
_xlfn.IFS(
$BA70="Devis 1",
IF(ISBLANK(AN70),"",IFERROR(VALUE(TRIM(SUBSTITUTE(AN70,CHAR(160),""))),0)*IFERROR(VALUE(TRIM(SUBSTITUTE($AE70,CHAR(160),""))),0)),
$BA70="Devis 2",
IF(ISBLANK(AS70),"",IFERROR(VALUE(TRIM(SUBSTITUTE(AS70,CHAR(160),""))),0)*IFERROR(VALUE(TRIM(SUBSTITUTE($AE70,CHAR(160),""))),0)),
$BA70="Devis 3",
IF(ISBLANK(AX70),"",IFERROR(VALUE(TRIM(SUBSTITUTE(AX70,CHAR(160),""))),0)*IFERROR(VALUE(TRIM(SUBSTITUTE($AE70,CHAR(160),""))),0)),
TRUE,0
)
)</f>
        <v/>
      </c>
      <c r="BG70" s="622" t="str" cm="1">
        <f t="array" ref="BG70">IF($AE70="","",
_xlfn.IFS(
$BA70="Devis 1",
IF(ISBLANK(AO70),"",IFERROR(VALUE(TRIM(SUBSTITUTE(AO70,CHAR(160),""))),0)*IFERROR(VALUE(TRIM(SUBSTITUTE($AE70,CHAR(160),""))),0)),
$BA70="Devis 2",
IF(ISBLANK(AT70),"",IFERROR(VALUE(TRIM(SUBSTITUTE(AT70,CHAR(160),""))),0)*IFERROR(VALUE(TRIM(SUBSTITUTE($AE70,CHAR(160),""))),0)),
$BA70="Devis 3",
IF(ISBLANK(AY70),"",IFERROR(VALUE(TRIM(SUBSTITUTE(AY70,CHAR(160),""))),0)*IFERROR(VALUE(TRIM(SUBSTITUTE($AE70,CHAR(160),""))),0)),
TRUE,0
)
)</f>
        <v/>
      </c>
      <c r="BH70" s="621" t="str">
        <f t="shared" si="40"/>
        <v/>
      </c>
      <c r="BI70" s="601"/>
      <c r="BJ70" s="602" t="str" cm="1">
        <f t="array" ref="BJ70">IF(OR(BH70="",BE70="",BF70="",BC70="",BG70="",BD70=""),"",_xlfn.IFS(
ROUND(IFERROR(VALUE(TRIM(SUBSTITUTE(BH70,CHAR(160),""))),0),2)&gt;
ROUND(IFERROR(VALUE(TRIM(SUBSTITUTE(BE70,CHAR(160),""))),0),2),
"KO : Le montant retenu TTC est supérieur au montant raisonnable TTC. Merci de revoir la ligne de dépense ou plafonner son montant.",
ROUND(IFERROR(VALUE(TRIM(SUBSTITUTE(BF70,CHAR(160),""))),0),2)&gt;
ROUND(IFERROR(VALUE(TRIM(SUBSTITUTE(BC70,CHAR(160),""))),0),2),
"Attention : Le montant retenu HT est supérieur au montant HT raisonnable. Merci de revoir la ligne de dépense, plafonner son montant, ou justifier la reventillation HT / TVA.",
ROUND(IFERROR(VALUE(TRIM(SUBSTITUTE(BG70,CHAR(160),""))),0),2)&gt;
ROUND(IFERROR(VALUE(TRIM(SUBSTITUTE(BD70,CHAR(160),""))),0),2),
"Attention : Le montant TVA retenu est supérieur au montant TVA raisonnable. Merci de revoir la ligne de dépense, plafonner son montant, ou justifier la reventillation HT / TVA.",
ROUND(IFERROR(VALUE(TRIM(SUBSTITUTE(BH70,CHAR(160),""))),0),2)&gt;
ROUND(IFERROR(VALUE(TRIM(SUBSTITUTE(MIN(P71,S71,V71),CHAR(160),""))),0),2),
"Attention : Le devis retenu n'est pas le moins cher. Une justification de la part du porteur est nécessaire.",
ROUND(IFERROR(VALUE(TRIM(SUBSTITUTE(BH70,CHAR(160),""))),0),2)=0,
"Attention : montant présenté entièrement écarté",
ROUND(IFERROR(VALUE(TRIM(SUBSTITUTE(BE70,CHAR(160),""))),0),2)=
ROUND(IFERROR(VALUE(TRIM(SUBSTITUTE(BH70,CHAR(160),""))),0),2),
"OK",
ROUND(IFERROR(VALUE(TRIM(SUBSTITUTE(BE70,CHAR(160),""))),0),2)&gt;
ROUND(IFERROR(VALUE(TRIM(SUBSTITUTE(BH70,CHAR(160),""))),0),2),
" OK : Montant instruit inférieur au montant raisonnable.",
TRUE,""
))</f>
        <v/>
      </c>
      <c r="BK70" s="602" t="str" cm="1">
        <f t="array" ref="BK70">IF(OR(BH70="",AB70="",BF70="",Z70="",BG70="",AA70=""),"",_xlfn.IFS(
ROUND(IFERROR(VALUE(TRIM(SUBSTITUTE(BH70,CHAR(160),""))),0),2)&gt;
ROUND(IFERROR(VALUE(TRIM(SUBSTITUTE(AB70,CHAR(160),""))),0),2),
"KO : Le montant retenu TTC est supérieur au montant présenté TTC. Merci de revoir la ligne de dépense ou plafonner son montant.",
ROUND(IFERROR(VALUE(TRIM(SUBSTITUTE(BF70,CHAR(160),""))),0),2)&gt;
ROUND(IFERROR(VALUE(TRIM(SUBSTITUTE(Z70,CHAR(160),""))),0),2),
"Attention : Le montant retenu HT est supérieur au montant HT présenté. Merci de revoir la ligne de dépense, plafonner son montant, ou justifier la reventillation HT / TVA.",
ROUND(IFERROR(VALUE(TRIM(SUBSTITUTE(BG70,CHAR(160),""))),0),2)&gt;
ROUND(IFERROR(VALUE(TRIM(SUBSTITUTE(AA70,CHAR(160),""))),0),2),
"Attention : Le montant TVA retenu est supérieur au montant TVA présenté. Merci de revoir la ligne de dépense, plafonner son montant, ou justifier la reventillation HT / TVA.",
ROUND(IFERROR(VALUE(TRIM(SUBSTITUTE(AB70,CHAR(160),""))),0),2)=0,
"",
ROUND(IFERROR(VALUE(TRIM(SUBSTITUTE(BH70,CHAR(160),""))),0),2)=
ROUND(IFERROR(VALUE(TRIM(SUBSTITUTE(AB70,CHAR(160),""))),0),2),
"OK",
ROUND(IFERROR(VALUE(TRIM(SUBSTITUTE(BH70,CHAR(160),""))),0),2)=0,
"Attention : Montant présenté entièrement rejeté.",
ROUND(IFERROR(VALUE(TRIM(SUBSTITUTE(BH70,CHAR(160),""))),0),2)&lt;
ROUND(IFERROR(VALUE(TRIM(SUBSTITUTE(AB70,CHAR(160),""))),0),2),
"Attention : Montant présenté partiellement rejeté.",
TRUE,""
))</f>
        <v/>
      </c>
      <c r="BL70" s="600" t="str">
        <f t="shared" si="47"/>
        <v/>
      </c>
      <c r="BM70" s="600" t="str">
        <f t="shared" si="48"/>
        <v/>
      </c>
      <c r="BN70" s="834" t="str">
        <f t="shared" si="49"/>
        <v/>
      </c>
    </row>
    <row r="71" spans="1:66" ht="16">
      <c r="A71" s="813">
        <v>63</v>
      </c>
      <c r="B71" s="83"/>
      <c r="C71" s="108"/>
      <c r="D71" s="83"/>
      <c r="E71" s="109"/>
      <c r="F71" s="110"/>
      <c r="G71" s="111"/>
      <c r="H71" s="132"/>
      <c r="I71" s="642"/>
      <c r="J71" s="643"/>
      <c r="K71" s="554"/>
      <c r="L71" s="640"/>
      <c r="M71" s="641"/>
      <c r="N71" s="660" t="str">
        <f t="shared" si="43"/>
        <v/>
      </c>
      <c r="O71" s="663"/>
      <c r="P71" s="554"/>
      <c r="Q71" s="641"/>
      <c r="R71" s="641"/>
      <c r="S71" s="660" t="str">
        <f t="shared" si="15"/>
        <v/>
      </c>
      <c r="T71" s="680"/>
      <c r="U71" s="554"/>
      <c r="V71" s="641"/>
      <c r="W71" s="641"/>
      <c r="X71" s="681" t="str">
        <f t="shared" si="46"/>
        <v/>
      </c>
      <c r="Y71" s="639"/>
      <c r="Z71" s="112" t="str" cm="1">
        <f t="array" ref="Z71">IF((_xlfn.IFS(TRIM(SUBSTITUTE(Y71,CHAR(160),""))="Devis 1",IFERROR(VALUE(TRIM(SUBSTITUTE(L71,CHAR(160),""))),0),TRIM(SUBSTITUTE(Y71,CHAR(160),""))="Devis 2",IFERROR(VALUE(TRIM(SUBSTITUTE(Q71,CHAR(160),""))),0),TRIM(SUBSTITUTE(Y71,CHAR(160),""))="Devis 3",IFERROR(VALUE(TRIM(SUBSTITUTE(V71,CHAR(160),""))),0),TRUE,0)*IFERROR(VALUE(TRIM(SUBSTITUTE(C71,CHAR(160),""))),0))=0,"",_xlfn.IFS(TRIM(SUBSTITUTE(Y71,CHAR(160),""))="Devis 1",IFERROR(VALUE(TRIM(SUBSTITUTE(L71,CHAR(160),""))),0),TRIM(SUBSTITUTE(Y71,CHAR(160),""))="Devis 2",IFERROR(VALUE(TRIM(SUBSTITUTE(Q71,CHAR(160),""))),0),TRIM(SUBSTITUTE(Y71,CHAR(160),""))="Devis 3",IFERROR(VALUE(TRIM(SUBSTITUTE(V71,CHAR(160),""))),0),TRUE,0)*IFERROR(VALUE(TRIM(SUBSTITUTE(C71,CHAR(160),""))),0))</f>
        <v/>
      </c>
      <c r="AA71" s="89" t="str" cm="1">
        <f t="array" ref="AA71">IF(ROUND((_xlfn.IFS(TRIM(SUBSTITUTE(Y71,CHAR(160),""))="Devis 1",IFERROR(VALUE(TRIM(SUBSTITUTE(M71,CHAR(160),""))),0),TRIM(SUBSTITUTE(Y71,CHAR(160),""))="Devis 2",IFERROR(VALUE(TRIM(SUBSTITUTE(R71,CHAR(160),""))),0),TRIM(SUBSTITUTE(Y71,CHAR(160),""))="Devis 3",IFERROR(VALUE(TRIM(SUBSTITUTE(W71,CHAR(160),""))),0),TRUE,0)*IFERROR(VALUE(TRIM(SUBSTITUTE(C71,CHAR(160),""))),0)),2)=0,IF(Z71&lt;&gt;"",0,""),ROUND((_xlfn.IFS(TRIM(SUBSTITUTE(Y71,CHAR(160),""))="Devis 1",IFERROR(VALUE(TRIM(SUBSTITUTE(M71,CHAR(160),""))),0),TRIM(SUBSTITUTE(Y71,CHAR(160),""))="Devis 2",IFERROR(VALUE(TRIM(SUBSTITUTE(R71,CHAR(160),""))),0),TRIM(SUBSTITUTE(Y71,CHAR(160),""))="Devis 3",IFERROR(VALUE(TRIM(SUBSTITUTE(W71,CHAR(160),""))),0),TRUE,0)*IFERROR(VALUE(TRIM(SUBSTITUTE(C71,CHAR(160),""))),0)),2))</f>
        <v/>
      </c>
      <c r="AB71" s="113" t="str">
        <f t="shared" si="17"/>
        <v/>
      </c>
      <c r="AC71" s="814"/>
      <c r="AD71" s="833" t="str">
        <f t="shared" si="50"/>
        <v/>
      </c>
      <c r="AE71" s="595" t="str">
        <f t="shared" si="52"/>
        <v/>
      </c>
      <c r="AF71" s="555" t="str">
        <f t="shared" si="53"/>
        <v/>
      </c>
      <c r="AG71" s="555" t="str">
        <f t="shared" si="54"/>
        <v/>
      </c>
      <c r="AH71" s="555" t="str">
        <f t="shared" si="55"/>
        <v/>
      </c>
      <c r="AI71" s="555" t="str">
        <f t="shared" si="56"/>
        <v/>
      </c>
      <c r="AJ71" s="555" t="str">
        <f t="shared" si="57"/>
        <v/>
      </c>
      <c r="AK71" s="569" t="str">
        <f t="shared" si="58"/>
        <v/>
      </c>
      <c r="AL71" s="564" t="str">
        <f t="shared" si="44"/>
        <v/>
      </c>
      <c r="AM71" s="555" t="str">
        <f t="shared" si="44"/>
        <v/>
      </c>
      <c r="AN71" s="594" t="str">
        <f t="shared" si="59"/>
        <v/>
      </c>
      <c r="AO71" s="594" t="str">
        <f t="shared" si="60"/>
        <v/>
      </c>
      <c r="AP71" s="660" t="str">
        <f t="shared" si="28"/>
        <v/>
      </c>
      <c r="AQ71" s="671" t="str">
        <f t="shared" si="29"/>
        <v/>
      </c>
      <c r="AR71" s="593" t="str">
        <f t="shared" si="30"/>
        <v/>
      </c>
      <c r="AS71" s="594" t="str">
        <f t="shared" si="61"/>
        <v/>
      </c>
      <c r="AT71" s="594" t="str">
        <f t="shared" si="62"/>
        <v/>
      </c>
      <c r="AU71" s="660" t="str">
        <f t="shared" si="33"/>
        <v/>
      </c>
      <c r="AV71" s="693" t="str">
        <f t="shared" si="45"/>
        <v/>
      </c>
      <c r="AW71" s="593" t="str">
        <f t="shared" si="45"/>
        <v/>
      </c>
      <c r="AX71" s="594" t="str">
        <f t="shared" si="63"/>
        <v/>
      </c>
      <c r="AY71" s="594" t="str">
        <f t="shared" si="64"/>
        <v/>
      </c>
      <c r="AZ71" s="694" t="str">
        <f t="shared" si="41"/>
        <v/>
      </c>
      <c r="BA71" s="687" t="str">
        <f t="shared" si="51"/>
        <v/>
      </c>
      <c r="BB71" s="599"/>
      <c r="BC71" s="621" t="str">
        <f t="shared" si="37"/>
        <v/>
      </c>
      <c r="BD71" s="621" t="str">
        <f t="shared" si="38"/>
        <v/>
      </c>
      <c r="BE71" s="621" t="str">
        <f t="shared" si="39"/>
        <v/>
      </c>
      <c r="BF71" s="622" t="str" cm="1">
        <f t="array" ref="BF71">IF($AE71="","",
_xlfn.IFS(
$BA71="Devis 1",
IF(ISBLANK(AN71),"",IFERROR(VALUE(TRIM(SUBSTITUTE(AN71,CHAR(160),""))),0)*IFERROR(VALUE(TRIM(SUBSTITUTE($AE71,CHAR(160),""))),0)),
$BA71="Devis 2",
IF(ISBLANK(AS71),"",IFERROR(VALUE(TRIM(SUBSTITUTE(AS71,CHAR(160),""))),0)*IFERROR(VALUE(TRIM(SUBSTITUTE($AE71,CHAR(160),""))),0)),
$BA71="Devis 3",
IF(ISBLANK(AX71),"",IFERROR(VALUE(TRIM(SUBSTITUTE(AX71,CHAR(160),""))),0)*IFERROR(VALUE(TRIM(SUBSTITUTE($AE71,CHAR(160),""))),0)),
TRUE,0
)
)</f>
        <v/>
      </c>
      <c r="BG71" s="622" t="str" cm="1">
        <f t="array" ref="BG71">IF($AE71="","",
_xlfn.IFS(
$BA71="Devis 1",
IF(ISBLANK(AO71),"",IFERROR(VALUE(TRIM(SUBSTITUTE(AO71,CHAR(160),""))),0)*IFERROR(VALUE(TRIM(SUBSTITUTE($AE71,CHAR(160),""))),0)),
$BA71="Devis 2",
IF(ISBLANK(AT71),"",IFERROR(VALUE(TRIM(SUBSTITUTE(AT71,CHAR(160),""))),0)*IFERROR(VALUE(TRIM(SUBSTITUTE($AE71,CHAR(160),""))),0)),
$BA71="Devis 3",
IF(ISBLANK(AY71),"",IFERROR(VALUE(TRIM(SUBSTITUTE(AY71,CHAR(160),""))),0)*IFERROR(VALUE(TRIM(SUBSTITUTE($AE71,CHAR(160),""))),0)),
TRUE,0
)
)</f>
        <v/>
      </c>
      <c r="BH71" s="621" t="str">
        <f t="shared" si="40"/>
        <v/>
      </c>
      <c r="BI71" s="601"/>
      <c r="BJ71" s="602" t="str" cm="1">
        <f t="array" ref="BJ71">IF(OR(BH71="",BE71="",BF71="",BC71="",BG71="",BD71=""),"",_xlfn.IFS(
ROUND(IFERROR(VALUE(TRIM(SUBSTITUTE(BH71,CHAR(160),""))),0),2)&gt;
ROUND(IFERROR(VALUE(TRIM(SUBSTITUTE(BE71,CHAR(160),""))),0),2),
"KO : Le montant retenu TTC est supérieur au montant raisonnable TTC. Merci de revoir la ligne de dépense ou plafonner son montant.",
ROUND(IFERROR(VALUE(TRIM(SUBSTITUTE(BF71,CHAR(160),""))),0),2)&gt;
ROUND(IFERROR(VALUE(TRIM(SUBSTITUTE(BC71,CHAR(160),""))),0),2),
"Attention : Le montant retenu HT est supérieur au montant HT raisonnable. Merci de revoir la ligne de dépense, plafonner son montant, ou justifier la reventillation HT / TVA.",
ROUND(IFERROR(VALUE(TRIM(SUBSTITUTE(BG71,CHAR(160),""))),0),2)&gt;
ROUND(IFERROR(VALUE(TRIM(SUBSTITUTE(BD71,CHAR(160),""))),0),2),
"Attention : Le montant TVA retenu est supérieur au montant TVA raisonnable. Merci de revoir la ligne de dépense, plafonner son montant, ou justifier la reventillation HT / TVA.",
ROUND(IFERROR(VALUE(TRIM(SUBSTITUTE(BH71,CHAR(160),""))),0),2)&gt;
ROUND(IFERROR(VALUE(TRIM(SUBSTITUTE(MIN(P72,S72,V72),CHAR(160),""))),0),2),
"Attention : Le devis retenu n'est pas le moins cher. Une justification de la part du porteur est nécessaire.",
ROUND(IFERROR(VALUE(TRIM(SUBSTITUTE(BH71,CHAR(160),""))),0),2)=0,
"Attention : montant présenté entièrement écarté",
ROUND(IFERROR(VALUE(TRIM(SUBSTITUTE(BE71,CHAR(160),""))),0),2)=
ROUND(IFERROR(VALUE(TRIM(SUBSTITUTE(BH71,CHAR(160),""))),0),2),
"OK",
ROUND(IFERROR(VALUE(TRIM(SUBSTITUTE(BE71,CHAR(160),""))),0),2)&gt;
ROUND(IFERROR(VALUE(TRIM(SUBSTITUTE(BH71,CHAR(160),""))),0),2),
" OK : Montant instruit inférieur au montant raisonnable.",
TRUE,""
))</f>
        <v/>
      </c>
      <c r="BK71" s="602" t="str" cm="1">
        <f t="array" ref="BK71">IF(OR(BH71="",AB71="",BF71="",Z71="",BG71="",AA71=""),"",_xlfn.IFS(
ROUND(IFERROR(VALUE(TRIM(SUBSTITUTE(BH71,CHAR(160),""))),0),2)&gt;
ROUND(IFERROR(VALUE(TRIM(SUBSTITUTE(AB71,CHAR(160),""))),0),2),
"KO : Le montant retenu TTC est supérieur au montant présenté TTC. Merci de revoir la ligne de dépense ou plafonner son montant.",
ROUND(IFERROR(VALUE(TRIM(SUBSTITUTE(BF71,CHAR(160),""))),0),2)&gt;
ROUND(IFERROR(VALUE(TRIM(SUBSTITUTE(Z71,CHAR(160),""))),0),2),
"Attention : Le montant retenu HT est supérieur au montant HT présenté. Merci de revoir la ligne de dépense, plafonner son montant, ou justifier la reventillation HT / TVA.",
ROUND(IFERROR(VALUE(TRIM(SUBSTITUTE(BG71,CHAR(160),""))),0),2)&gt;
ROUND(IFERROR(VALUE(TRIM(SUBSTITUTE(AA71,CHAR(160),""))),0),2),
"Attention : Le montant TVA retenu est supérieur au montant TVA présenté. Merci de revoir la ligne de dépense, plafonner son montant, ou justifier la reventillation HT / TVA.",
ROUND(IFERROR(VALUE(TRIM(SUBSTITUTE(AB71,CHAR(160),""))),0),2)=0,
"",
ROUND(IFERROR(VALUE(TRIM(SUBSTITUTE(BH71,CHAR(160),""))),0),2)=
ROUND(IFERROR(VALUE(TRIM(SUBSTITUTE(AB71,CHAR(160),""))),0),2),
"OK",
ROUND(IFERROR(VALUE(TRIM(SUBSTITUTE(BH71,CHAR(160),""))),0),2)=0,
"Attention : Montant présenté entièrement rejeté.",
ROUND(IFERROR(VALUE(TRIM(SUBSTITUTE(BH71,CHAR(160),""))),0),2)&lt;
ROUND(IFERROR(VALUE(TRIM(SUBSTITUTE(AB71,CHAR(160),""))),0),2),
"Attention : Montant présenté partiellement rejeté.",
TRUE,""
))</f>
        <v/>
      </c>
      <c r="BL71" s="600" t="str">
        <f t="shared" si="47"/>
        <v/>
      </c>
      <c r="BM71" s="600" t="str">
        <f t="shared" si="48"/>
        <v/>
      </c>
      <c r="BN71" s="834" t="str">
        <f t="shared" si="49"/>
        <v/>
      </c>
    </row>
    <row r="72" spans="1:66" ht="16">
      <c r="A72" s="813">
        <v>64</v>
      </c>
      <c r="B72" s="83"/>
      <c r="C72" s="108"/>
      <c r="D72" s="83"/>
      <c r="E72" s="109"/>
      <c r="F72" s="110"/>
      <c r="G72" s="111"/>
      <c r="H72" s="132"/>
      <c r="I72" s="642"/>
      <c r="J72" s="643"/>
      <c r="K72" s="554"/>
      <c r="L72" s="640"/>
      <c r="M72" s="641"/>
      <c r="N72" s="660" t="str">
        <f t="shared" si="43"/>
        <v/>
      </c>
      <c r="O72" s="663"/>
      <c r="P72" s="554"/>
      <c r="Q72" s="641"/>
      <c r="R72" s="641"/>
      <c r="S72" s="660" t="str">
        <f t="shared" si="15"/>
        <v/>
      </c>
      <c r="T72" s="680"/>
      <c r="U72" s="554"/>
      <c r="V72" s="641"/>
      <c r="W72" s="641"/>
      <c r="X72" s="681" t="str">
        <f t="shared" si="46"/>
        <v/>
      </c>
      <c r="Y72" s="639"/>
      <c r="Z72" s="112" t="str" cm="1">
        <f t="array" ref="Z72">IF((_xlfn.IFS(TRIM(SUBSTITUTE(Y72,CHAR(160),""))="Devis 1",IFERROR(VALUE(TRIM(SUBSTITUTE(L72,CHAR(160),""))),0),TRIM(SUBSTITUTE(Y72,CHAR(160),""))="Devis 2",IFERROR(VALUE(TRIM(SUBSTITUTE(Q72,CHAR(160),""))),0),TRIM(SUBSTITUTE(Y72,CHAR(160),""))="Devis 3",IFERROR(VALUE(TRIM(SUBSTITUTE(V72,CHAR(160),""))),0),TRUE,0)*IFERROR(VALUE(TRIM(SUBSTITUTE(C72,CHAR(160),""))),0))=0,"",_xlfn.IFS(TRIM(SUBSTITUTE(Y72,CHAR(160),""))="Devis 1",IFERROR(VALUE(TRIM(SUBSTITUTE(L72,CHAR(160),""))),0),TRIM(SUBSTITUTE(Y72,CHAR(160),""))="Devis 2",IFERROR(VALUE(TRIM(SUBSTITUTE(Q72,CHAR(160),""))),0),TRIM(SUBSTITUTE(Y72,CHAR(160),""))="Devis 3",IFERROR(VALUE(TRIM(SUBSTITUTE(V72,CHAR(160),""))),0),TRUE,0)*IFERROR(VALUE(TRIM(SUBSTITUTE(C72,CHAR(160),""))),0))</f>
        <v/>
      </c>
      <c r="AA72" s="89" t="str" cm="1">
        <f t="array" ref="AA72">IF(ROUND((_xlfn.IFS(TRIM(SUBSTITUTE(Y72,CHAR(160),""))="Devis 1",IFERROR(VALUE(TRIM(SUBSTITUTE(M72,CHAR(160),""))),0),TRIM(SUBSTITUTE(Y72,CHAR(160),""))="Devis 2",IFERROR(VALUE(TRIM(SUBSTITUTE(R72,CHAR(160),""))),0),TRIM(SUBSTITUTE(Y72,CHAR(160),""))="Devis 3",IFERROR(VALUE(TRIM(SUBSTITUTE(W72,CHAR(160),""))),0),TRUE,0)*IFERROR(VALUE(TRIM(SUBSTITUTE(C72,CHAR(160),""))),0)),2)=0,IF(Z72&lt;&gt;"",0,""),ROUND((_xlfn.IFS(TRIM(SUBSTITUTE(Y72,CHAR(160),""))="Devis 1",IFERROR(VALUE(TRIM(SUBSTITUTE(M72,CHAR(160),""))),0),TRIM(SUBSTITUTE(Y72,CHAR(160),""))="Devis 2",IFERROR(VALUE(TRIM(SUBSTITUTE(R72,CHAR(160),""))),0),TRIM(SUBSTITUTE(Y72,CHAR(160),""))="Devis 3",IFERROR(VALUE(TRIM(SUBSTITUTE(W72,CHAR(160),""))),0),TRUE,0)*IFERROR(VALUE(TRIM(SUBSTITUTE(C72,CHAR(160),""))),0)),2))</f>
        <v/>
      </c>
      <c r="AB72" s="113" t="str">
        <f t="shared" si="17"/>
        <v/>
      </c>
      <c r="AC72" s="814"/>
      <c r="AD72" s="833" t="str">
        <f t="shared" si="50"/>
        <v/>
      </c>
      <c r="AE72" s="595" t="str">
        <f t="shared" si="52"/>
        <v/>
      </c>
      <c r="AF72" s="555" t="str">
        <f t="shared" si="53"/>
        <v/>
      </c>
      <c r="AG72" s="555" t="str">
        <f t="shared" si="54"/>
        <v/>
      </c>
      <c r="AH72" s="555" t="str">
        <f t="shared" si="55"/>
        <v/>
      </c>
      <c r="AI72" s="555" t="str">
        <f t="shared" si="56"/>
        <v/>
      </c>
      <c r="AJ72" s="555" t="str">
        <f t="shared" si="57"/>
        <v/>
      </c>
      <c r="AK72" s="569" t="str">
        <f t="shared" si="58"/>
        <v/>
      </c>
      <c r="AL72" s="564" t="str">
        <f t="shared" si="44"/>
        <v/>
      </c>
      <c r="AM72" s="555" t="str">
        <f t="shared" si="44"/>
        <v/>
      </c>
      <c r="AN72" s="594" t="str">
        <f t="shared" si="59"/>
        <v/>
      </c>
      <c r="AO72" s="594" t="str">
        <f t="shared" si="60"/>
        <v/>
      </c>
      <c r="AP72" s="660" t="str">
        <f t="shared" si="28"/>
        <v/>
      </c>
      <c r="AQ72" s="671" t="str">
        <f t="shared" si="29"/>
        <v/>
      </c>
      <c r="AR72" s="593" t="str">
        <f t="shared" si="30"/>
        <v/>
      </c>
      <c r="AS72" s="594" t="str">
        <f t="shared" si="61"/>
        <v/>
      </c>
      <c r="AT72" s="594" t="str">
        <f t="shared" si="62"/>
        <v/>
      </c>
      <c r="AU72" s="660" t="str">
        <f t="shared" si="33"/>
        <v/>
      </c>
      <c r="AV72" s="693" t="str">
        <f t="shared" si="45"/>
        <v/>
      </c>
      <c r="AW72" s="593" t="str">
        <f t="shared" si="45"/>
        <v/>
      </c>
      <c r="AX72" s="594" t="str">
        <f t="shared" si="63"/>
        <v/>
      </c>
      <c r="AY72" s="594" t="str">
        <f t="shared" si="64"/>
        <v/>
      </c>
      <c r="AZ72" s="694" t="str">
        <f t="shared" si="41"/>
        <v/>
      </c>
      <c r="BA72" s="687" t="str">
        <f t="shared" si="51"/>
        <v/>
      </c>
      <c r="BB72" s="599"/>
      <c r="BC72" s="621" t="str">
        <f t="shared" si="37"/>
        <v/>
      </c>
      <c r="BD72" s="621" t="str">
        <f t="shared" si="38"/>
        <v/>
      </c>
      <c r="BE72" s="621" t="str">
        <f t="shared" si="39"/>
        <v/>
      </c>
      <c r="BF72" s="622" t="str" cm="1">
        <f t="array" ref="BF72">IF($AE72="","",
_xlfn.IFS(
$BA72="Devis 1",
IF(ISBLANK(AN72),"",IFERROR(VALUE(TRIM(SUBSTITUTE(AN72,CHAR(160),""))),0)*IFERROR(VALUE(TRIM(SUBSTITUTE($AE72,CHAR(160),""))),0)),
$BA72="Devis 2",
IF(ISBLANK(AS72),"",IFERROR(VALUE(TRIM(SUBSTITUTE(AS72,CHAR(160),""))),0)*IFERROR(VALUE(TRIM(SUBSTITUTE($AE72,CHAR(160),""))),0)),
$BA72="Devis 3",
IF(ISBLANK(AX72),"",IFERROR(VALUE(TRIM(SUBSTITUTE(AX72,CHAR(160),""))),0)*IFERROR(VALUE(TRIM(SUBSTITUTE($AE72,CHAR(160),""))),0)),
TRUE,0
)
)</f>
        <v/>
      </c>
      <c r="BG72" s="622" t="str" cm="1">
        <f t="array" ref="BG72">IF($AE72="","",
_xlfn.IFS(
$BA72="Devis 1",
IF(ISBLANK(AO72),"",IFERROR(VALUE(TRIM(SUBSTITUTE(AO72,CHAR(160),""))),0)*IFERROR(VALUE(TRIM(SUBSTITUTE($AE72,CHAR(160),""))),0)),
$BA72="Devis 2",
IF(ISBLANK(AT72),"",IFERROR(VALUE(TRIM(SUBSTITUTE(AT72,CHAR(160),""))),0)*IFERROR(VALUE(TRIM(SUBSTITUTE($AE72,CHAR(160),""))),0)),
$BA72="Devis 3",
IF(ISBLANK(AY72),"",IFERROR(VALUE(TRIM(SUBSTITUTE(AY72,CHAR(160),""))),0)*IFERROR(VALUE(TRIM(SUBSTITUTE($AE72,CHAR(160),""))),0)),
TRUE,0
)
)</f>
        <v/>
      </c>
      <c r="BH72" s="621" t="str">
        <f t="shared" si="40"/>
        <v/>
      </c>
      <c r="BI72" s="601"/>
      <c r="BJ72" s="602" t="str" cm="1">
        <f t="array" ref="BJ72">IF(OR(BH72="",BE72="",BF72="",BC72="",BG72="",BD72=""),"",_xlfn.IFS(
ROUND(IFERROR(VALUE(TRIM(SUBSTITUTE(BH72,CHAR(160),""))),0),2)&gt;
ROUND(IFERROR(VALUE(TRIM(SUBSTITUTE(BE72,CHAR(160),""))),0),2),
"KO : Le montant retenu TTC est supérieur au montant raisonnable TTC. Merci de revoir la ligne de dépense ou plafonner son montant.",
ROUND(IFERROR(VALUE(TRIM(SUBSTITUTE(BF72,CHAR(160),""))),0),2)&gt;
ROUND(IFERROR(VALUE(TRIM(SUBSTITUTE(BC72,CHAR(160),""))),0),2),
"Attention : Le montant retenu HT est supérieur au montant HT raisonnable. Merci de revoir la ligne de dépense, plafonner son montant, ou justifier la reventillation HT / TVA.",
ROUND(IFERROR(VALUE(TRIM(SUBSTITUTE(BG72,CHAR(160),""))),0),2)&gt;
ROUND(IFERROR(VALUE(TRIM(SUBSTITUTE(BD72,CHAR(160),""))),0),2),
"Attention : Le montant TVA retenu est supérieur au montant TVA raisonnable. Merci de revoir la ligne de dépense, plafonner son montant, ou justifier la reventillation HT / TVA.",
ROUND(IFERROR(VALUE(TRIM(SUBSTITUTE(BH72,CHAR(160),""))),0),2)&gt;
ROUND(IFERROR(VALUE(TRIM(SUBSTITUTE(MIN(P73,S73,V73),CHAR(160),""))),0),2),
"Attention : Le devis retenu n'est pas le moins cher. Une justification de la part du porteur est nécessaire.",
ROUND(IFERROR(VALUE(TRIM(SUBSTITUTE(BH72,CHAR(160),""))),0),2)=0,
"Attention : montant présenté entièrement écarté",
ROUND(IFERROR(VALUE(TRIM(SUBSTITUTE(BE72,CHAR(160),""))),0),2)=
ROUND(IFERROR(VALUE(TRIM(SUBSTITUTE(BH72,CHAR(160),""))),0),2),
"OK",
ROUND(IFERROR(VALUE(TRIM(SUBSTITUTE(BE72,CHAR(160),""))),0),2)&gt;
ROUND(IFERROR(VALUE(TRIM(SUBSTITUTE(BH72,CHAR(160),""))),0),2),
" OK : Montant instruit inférieur au montant raisonnable.",
TRUE,""
))</f>
        <v/>
      </c>
      <c r="BK72" s="602" t="str" cm="1">
        <f t="array" ref="BK72">IF(OR(BH72="",AB72="",BF72="",Z72="",BG72="",AA72=""),"",_xlfn.IFS(
ROUND(IFERROR(VALUE(TRIM(SUBSTITUTE(BH72,CHAR(160),""))),0),2)&gt;
ROUND(IFERROR(VALUE(TRIM(SUBSTITUTE(AB72,CHAR(160),""))),0),2),
"KO : Le montant retenu TTC est supérieur au montant présenté TTC. Merci de revoir la ligne de dépense ou plafonner son montant.",
ROUND(IFERROR(VALUE(TRIM(SUBSTITUTE(BF72,CHAR(160),""))),0),2)&gt;
ROUND(IFERROR(VALUE(TRIM(SUBSTITUTE(Z72,CHAR(160),""))),0),2),
"Attention : Le montant retenu HT est supérieur au montant HT présenté. Merci de revoir la ligne de dépense, plafonner son montant, ou justifier la reventillation HT / TVA.",
ROUND(IFERROR(VALUE(TRIM(SUBSTITUTE(BG72,CHAR(160),""))),0),2)&gt;
ROUND(IFERROR(VALUE(TRIM(SUBSTITUTE(AA72,CHAR(160),""))),0),2),
"Attention : Le montant TVA retenu est supérieur au montant TVA présenté. Merci de revoir la ligne de dépense, plafonner son montant, ou justifier la reventillation HT / TVA.",
ROUND(IFERROR(VALUE(TRIM(SUBSTITUTE(AB72,CHAR(160),""))),0),2)=0,
"",
ROUND(IFERROR(VALUE(TRIM(SUBSTITUTE(BH72,CHAR(160),""))),0),2)=
ROUND(IFERROR(VALUE(TRIM(SUBSTITUTE(AB72,CHAR(160),""))),0),2),
"OK",
ROUND(IFERROR(VALUE(TRIM(SUBSTITUTE(BH72,CHAR(160),""))),0),2)=0,
"Attention : Montant présenté entièrement rejeté.",
ROUND(IFERROR(VALUE(TRIM(SUBSTITUTE(BH72,CHAR(160),""))),0),2)&lt;
ROUND(IFERROR(VALUE(TRIM(SUBSTITUTE(AB72,CHAR(160),""))),0),2),
"Attention : Montant présenté partiellement rejeté.",
TRUE,""
))</f>
        <v/>
      </c>
      <c r="BL72" s="600" t="str">
        <f t="shared" ref="BL72:BL108" si="65">IF(OR(Z72="",BF72=""),"",(IFERROR(VALUE(TRIM(SUBSTITUTE(Z72,CHAR(160),""))),0))-(IFERROR(VALUE(TRIM(SUBSTITUTE(BF72,CHAR(160),""))),0)))</f>
        <v/>
      </c>
      <c r="BM72" s="600" t="str">
        <f t="shared" ref="BM72:BM108" si="66">IF(OR(AA72="",BG72=""),"",(IFERROR(VALUE(TRIM(SUBSTITUTE(AA72,CHAR(160),""))),0))-(IFERROR(VALUE(TRIM(SUBSTITUTE(BG72,CHAR(160),""))),0)))</f>
        <v/>
      </c>
      <c r="BN72" s="834" t="str">
        <f t="shared" ref="BN72:BN108" si="67">IF(OR(AB72="",BH72=""),"",(IFERROR(VALUE(TRIM(SUBSTITUTE(AB72,CHAR(160),""))),0))-(IFERROR(VALUE(TRIM(SUBSTITUTE(BH72,CHAR(160),""))),0)))</f>
        <v/>
      </c>
    </row>
    <row r="73" spans="1:66" ht="16">
      <c r="A73" s="813">
        <v>65</v>
      </c>
      <c r="B73" s="83"/>
      <c r="C73" s="108"/>
      <c r="D73" s="83"/>
      <c r="E73" s="109"/>
      <c r="F73" s="110"/>
      <c r="G73" s="111"/>
      <c r="H73" s="132"/>
      <c r="I73" s="642"/>
      <c r="J73" s="643"/>
      <c r="K73" s="554"/>
      <c r="L73" s="640"/>
      <c r="M73" s="641"/>
      <c r="N73" s="660" t="str">
        <f t="shared" si="43"/>
        <v/>
      </c>
      <c r="O73" s="663"/>
      <c r="P73" s="554"/>
      <c r="Q73" s="641"/>
      <c r="R73" s="641"/>
      <c r="S73" s="660" t="str">
        <f t="shared" si="15"/>
        <v/>
      </c>
      <c r="T73" s="680"/>
      <c r="U73" s="554"/>
      <c r="V73" s="641"/>
      <c r="W73" s="641"/>
      <c r="X73" s="681" t="str">
        <f t="shared" si="46"/>
        <v/>
      </c>
      <c r="Y73" s="639"/>
      <c r="Z73" s="112" t="str" cm="1">
        <f t="array" ref="Z73">IF((_xlfn.IFS(TRIM(SUBSTITUTE(Y73,CHAR(160),""))="Devis 1",IFERROR(VALUE(TRIM(SUBSTITUTE(L73,CHAR(160),""))),0),TRIM(SUBSTITUTE(Y73,CHAR(160),""))="Devis 2",IFERROR(VALUE(TRIM(SUBSTITUTE(Q73,CHAR(160),""))),0),TRIM(SUBSTITUTE(Y73,CHAR(160),""))="Devis 3",IFERROR(VALUE(TRIM(SUBSTITUTE(V73,CHAR(160),""))),0),TRUE,0)*IFERROR(VALUE(TRIM(SUBSTITUTE(C73,CHAR(160),""))),0))=0,"",_xlfn.IFS(TRIM(SUBSTITUTE(Y73,CHAR(160),""))="Devis 1",IFERROR(VALUE(TRIM(SUBSTITUTE(L73,CHAR(160),""))),0),TRIM(SUBSTITUTE(Y73,CHAR(160),""))="Devis 2",IFERROR(VALUE(TRIM(SUBSTITUTE(Q73,CHAR(160),""))),0),TRIM(SUBSTITUTE(Y73,CHAR(160),""))="Devis 3",IFERROR(VALUE(TRIM(SUBSTITUTE(V73,CHAR(160),""))),0),TRUE,0)*IFERROR(VALUE(TRIM(SUBSTITUTE(C73,CHAR(160),""))),0))</f>
        <v/>
      </c>
      <c r="AA73" s="89" t="str" cm="1">
        <f t="array" ref="AA73">IF(ROUND((_xlfn.IFS(TRIM(SUBSTITUTE(Y73,CHAR(160),""))="Devis 1",IFERROR(VALUE(TRIM(SUBSTITUTE(M73,CHAR(160),""))),0),TRIM(SUBSTITUTE(Y73,CHAR(160),""))="Devis 2",IFERROR(VALUE(TRIM(SUBSTITUTE(R73,CHAR(160),""))),0),TRIM(SUBSTITUTE(Y73,CHAR(160),""))="Devis 3",IFERROR(VALUE(TRIM(SUBSTITUTE(W73,CHAR(160),""))),0),TRUE,0)*IFERROR(VALUE(TRIM(SUBSTITUTE(C73,CHAR(160),""))),0)),2)=0,IF(Z73&lt;&gt;"",0,""),ROUND((_xlfn.IFS(TRIM(SUBSTITUTE(Y73,CHAR(160),""))="Devis 1",IFERROR(VALUE(TRIM(SUBSTITUTE(M73,CHAR(160),""))),0),TRIM(SUBSTITUTE(Y73,CHAR(160),""))="Devis 2",IFERROR(VALUE(TRIM(SUBSTITUTE(R73,CHAR(160),""))),0),TRIM(SUBSTITUTE(Y73,CHAR(160),""))="Devis 3",IFERROR(VALUE(TRIM(SUBSTITUTE(W73,CHAR(160),""))),0),TRUE,0)*IFERROR(VALUE(TRIM(SUBSTITUTE(C73,CHAR(160),""))),0)),2))</f>
        <v/>
      </c>
      <c r="AB73" s="113" t="str">
        <f t="shared" si="17"/>
        <v/>
      </c>
      <c r="AC73" s="814"/>
      <c r="AD73" s="833" t="str">
        <f t="shared" ref="AD73:AD108" si="68">IF(B73="","",B73)</f>
        <v/>
      </c>
      <c r="AE73" s="595" t="str">
        <f t="shared" si="52"/>
        <v/>
      </c>
      <c r="AF73" s="555" t="str">
        <f t="shared" si="53"/>
        <v/>
      </c>
      <c r="AG73" s="555" t="str">
        <f t="shared" si="54"/>
        <v/>
      </c>
      <c r="AH73" s="555" t="str">
        <f t="shared" si="55"/>
        <v/>
      </c>
      <c r="AI73" s="555" t="str">
        <f t="shared" si="56"/>
        <v/>
      </c>
      <c r="AJ73" s="555" t="str">
        <f t="shared" si="57"/>
        <v/>
      </c>
      <c r="AK73" s="569" t="str">
        <f t="shared" si="58"/>
        <v/>
      </c>
      <c r="AL73" s="564" t="str">
        <f t="shared" si="44"/>
        <v/>
      </c>
      <c r="AM73" s="555" t="str">
        <f t="shared" si="44"/>
        <v/>
      </c>
      <c r="AN73" s="594" t="str">
        <f t="shared" si="59"/>
        <v/>
      </c>
      <c r="AO73" s="594" t="str">
        <f t="shared" si="60"/>
        <v/>
      </c>
      <c r="AP73" s="660" t="str">
        <f t="shared" si="28"/>
        <v/>
      </c>
      <c r="AQ73" s="671" t="str">
        <f t="shared" si="29"/>
        <v/>
      </c>
      <c r="AR73" s="593" t="str">
        <f t="shared" si="29"/>
        <v/>
      </c>
      <c r="AS73" s="594" t="str">
        <f t="shared" si="61"/>
        <v/>
      </c>
      <c r="AT73" s="594" t="str">
        <f t="shared" si="62"/>
        <v/>
      </c>
      <c r="AU73" s="660" t="str">
        <f t="shared" si="33"/>
        <v/>
      </c>
      <c r="AV73" s="693" t="str">
        <f t="shared" si="45"/>
        <v/>
      </c>
      <c r="AW73" s="593" t="str">
        <f t="shared" si="45"/>
        <v/>
      </c>
      <c r="AX73" s="594" t="str">
        <f t="shared" si="63"/>
        <v/>
      </c>
      <c r="AY73" s="594" t="str">
        <f t="shared" si="64"/>
        <v/>
      </c>
      <c r="AZ73" s="694" t="str">
        <f t="shared" si="41"/>
        <v/>
      </c>
      <c r="BA73" s="687" t="str">
        <f t="shared" ref="BA73:BA108" si="69">IF(Y73="","",Y73)</f>
        <v/>
      </c>
      <c r="BB73" s="599"/>
      <c r="BC73" s="621" t="str">
        <f t="shared" si="37"/>
        <v/>
      </c>
      <c r="BD73" s="621" t="str">
        <f t="shared" si="38"/>
        <v/>
      </c>
      <c r="BE73" s="621" t="str">
        <f t="shared" si="39"/>
        <v/>
      </c>
      <c r="BF73" s="622" t="str" cm="1">
        <f t="array" ref="BF73">IF($AE73="","",
_xlfn.IFS(
$BA73="Devis 1",
IF(ISBLANK(AN73),"",IFERROR(VALUE(TRIM(SUBSTITUTE(AN73,CHAR(160),""))),0)*IFERROR(VALUE(TRIM(SUBSTITUTE($AE73,CHAR(160),""))),0)),
$BA73="Devis 2",
IF(ISBLANK(AS73),"",IFERROR(VALUE(TRIM(SUBSTITUTE(AS73,CHAR(160),""))),0)*IFERROR(VALUE(TRIM(SUBSTITUTE($AE73,CHAR(160),""))),0)),
$BA73="Devis 3",
IF(ISBLANK(AX73),"",IFERROR(VALUE(TRIM(SUBSTITUTE(AX73,CHAR(160),""))),0)*IFERROR(VALUE(TRIM(SUBSTITUTE($AE73,CHAR(160),""))),0)),
TRUE,0
)
)</f>
        <v/>
      </c>
      <c r="BG73" s="622" t="str" cm="1">
        <f t="array" ref="BG73">IF($AE73="","",
_xlfn.IFS(
$BA73="Devis 1",
IF(ISBLANK(AO73),"",IFERROR(VALUE(TRIM(SUBSTITUTE(AO73,CHAR(160),""))),0)*IFERROR(VALUE(TRIM(SUBSTITUTE($AE73,CHAR(160),""))),0)),
$BA73="Devis 2",
IF(ISBLANK(AT73),"",IFERROR(VALUE(TRIM(SUBSTITUTE(AT73,CHAR(160),""))),0)*IFERROR(VALUE(TRIM(SUBSTITUTE($AE73,CHAR(160),""))),0)),
$BA73="Devis 3",
IF(ISBLANK(AY73),"",IFERROR(VALUE(TRIM(SUBSTITUTE(AY73,CHAR(160),""))),0)*IFERROR(VALUE(TRIM(SUBSTITUTE($AE73,CHAR(160),""))),0)),
TRUE,0
)
)</f>
        <v/>
      </c>
      <c r="BH73" s="621" t="str">
        <f t="shared" si="40"/>
        <v/>
      </c>
      <c r="BI73" s="601"/>
      <c r="BJ73" s="602" t="str" cm="1">
        <f t="array" ref="BJ73">IF(OR(BH73="",BE73="",BF73="",BC73="",BG73="",BD73=""),"",_xlfn.IFS(
ROUND(IFERROR(VALUE(TRIM(SUBSTITUTE(BH73,CHAR(160),""))),0),2)&gt;
ROUND(IFERROR(VALUE(TRIM(SUBSTITUTE(BE73,CHAR(160),""))),0),2),
"KO : Le montant retenu TTC est supérieur au montant raisonnable TTC. Merci de revoir la ligne de dépense ou plafonner son montant.",
ROUND(IFERROR(VALUE(TRIM(SUBSTITUTE(BF73,CHAR(160),""))),0),2)&gt;
ROUND(IFERROR(VALUE(TRIM(SUBSTITUTE(BC73,CHAR(160),""))),0),2),
"Attention : Le montant retenu HT est supérieur au montant HT raisonnable. Merci de revoir la ligne de dépense, plafonner son montant, ou justifier la reventillation HT / TVA.",
ROUND(IFERROR(VALUE(TRIM(SUBSTITUTE(BG73,CHAR(160),""))),0),2)&gt;
ROUND(IFERROR(VALUE(TRIM(SUBSTITUTE(BD73,CHAR(160),""))),0),2),
"Attention : Le montant TVA retenu est supérieur au montant TVA raisonnable. Merci de revoir la ligne de dépense, plafonner son montant, ou justifier la reventillation HT / TVA.",
ROUND(IFERROR(VALUE(TRIM(SUBSTITUTE(BH73,CHAR(160),""))),0),2)&gt;
ROUND(IFERROR(VALUE(TRIM(SUBSTITUTE(MIN(P74,S74,V74),CHAR(160),""))),0),2),
"Attention : Le devis retenu n'est pas le moins cher. Une justification de la part du porteur est nécessaire.",
ROUND(IFERROR(VALUE(TRIM(SUBSTITUTE(BH73,CHAR(160),""))),0),2)=0,
"Attention : montant présenté entièrement écarté",
ROUND(IFERROR(VALUE(TRIM(SUBSTITUTE(BE73,CHAR(160),""))),0),2)=
ROUND(IFERROR(VALUE(TRIM(SUBSTITUTE(BH73,CHAR(160),""))),0),2),
"OK",
ROUND(IFERROR(VALUE(TRIM(SUBSTITUTE(BE73,CHAR(160),""))),0),2)&gt;
ROUND(IFERROR(VALUE(TRIM(SUBSTITUTE(BH73,CHAR(160),""))),0),2),
" OK : Montant instruit inférieur au montant raisonnable.",
TRUE,""
))</f>
        <v/>
      </c>
      <c r="BK73" s="602" t="str" cm="1">
        <f t="array" ref="BK73">IF(OR(BH73="",AB73="",BF73="",Z73="",BG73="",AA73=""),"",_xlfn.IFS(
ROUND(IFERROR(VALUE(TRIM(SUBSTITUTE(BH73,CHAR(160),""))),0),2)&gt;
ROUND(IFERROR(VALUE(TRIM(SUBSTITUTE(AB73,CHAR(160),""))),0),2),
"KO : Le montant retenu TTC est supérieur au montant présenté TTC. Merci de revoir la ligne de dépense ou plafonner son montant.",
ROUND(IFERROR(VALUE(TRIM(SUBSTITUTE(BF73,CHAR(160),""))),0),2)&gt;
ROUND(IFERROR(VALUE(TRIM(SUBSTITUTE(Z73,CHAR(160),""))),0),2),
"Attention : Le montant retenu HT est supérieur au montant HT présenté. Merci de revoir la ligne de dépense, plafonner son montant, ou justifier la reventillation HT / TVA.",
ROUND(IFERROR(VALUE(TRIM(SUBSTITUTE(BG73,CHAR(160),""))),0),2)&gt;
ROUND(IFERROR(VALUE(TRIM(SUBSTITUTE(AA73,CHAR(160),""))),0),2),
"Attention : Le montant TVA retenu est supérieur au montant TVA présenté. Merci de revoir la ligne de dépense, plafonner son montant, ou justifier la reventillation HT / TVA.",
ROUND(IFERROR(VALUE(TRIM(SUBSTITUTE(AB73,CHAR(160),""))),0),2)=0,
"",
ROUND(IFERROR(VALUE(TRIM(SUBSTITUTE(BH73,CHAR(160),""))),0),2)=
ROUND(IFERROR(VALUE(TRIM(SUBSTITUTE(AB73,CHAR(160),""))),0),2),
"OK",
ROUND(IFERROR(VALUE(TRIM(SUBSTITUTE(BH73,CHAR(160),""))),0),2)=0,
"Attention : Montant présenté entièrement rejeté.",
ROUND(IFERROR(VALUE(TRIM(SUBSTITUTE(BH73,CHAR(160),""))),0),2)&lt;
ROUND(IFERROR(VALUE(TRIM(SUBSTITUTE(AB73,CHAR(160),""))),0),2),
"Attention : Montant présenté partiellement rejeté.",
TRUE,""
))</f>
        <v/>
      </c>
      <c r="BL73" s="600" t="str">
        <f t="shared" si="65"/>
        <v/>
      </c>
      <c r="BM73" s="600" t="str">
        <f t="shared" si="66"/>
        <v/>
      </c>
      <c r="BN73" s="834" t="str">
        <f t="shared" si="67"/>
        <v/>
      </c>
    </row>
    <row r="74" spans="1:66" ht="16">
      <c r="A74" s="813">
        <v>66</v>
      </c>
      <c r="B74" s="83"/>
      <c r="C74" s="108"/>
      <c r="D74" s="83"/>
      <c r="E74" s="109"/>
      <c r="F74" s="110"/>
      <c r="G74" s="111"/>
      <c r="H74" s="132"/>
      <c r="I74" s="642"/>
      <c r="J74" s="643"/>
      <c r="K74" s="554"/>
      <c r="L74" s="640"/>
      <c r="M74" s="641"/>
      <c r="N74" s="660" t="str">
        <f t="shared" si="43"/>
        <v/>
      </c>
      <c r="O74" s="663"/>
      <c r="P74" s="554"/>
      <c r="Q74" s="641"/>
      <c r="R74" s="641"/>
      <c r="S74" s="660" t="str">
        <f t="shared" ref="S74:S108" si="70">IF(OR(Q74="", R74=""), "", IFERROR(VALUE(TRIM(SUBSTITUTE(Q74,CHAR(160),""))),0) + IFERROR(VALUE(TRIM(SUBSTITUTE(R74,CHAR(160),""))),0))</f>
        <v/>
      </c>
      <c r="T74" s="680"/>
      <c r="U74" s="554"/>
      <c r="V74" s="641"/>
      <c r="W74" s="641"/>
      <c r="X74" s="681" t="str">
        <f t="shared" si="46"/>
        <v/>
      </c>
      <c r="Y74" s="639"/>
      <c r="Z74" s="112" t="str" cm="1">
        <f t="array" ref="Z74">IF((_xlfn.IFS(TRIM(SUBSTITUTE(Y74,CHAR(160),""))="Devis 1",IFERROR(VALUE(TRIM(SUBSTITUTE(L74,CHAR(160),""))),0),TRIM(SUBSTITUTE(Y74,CHAR(160),""))="Devis 2",IFERROR(VALUE(TRIM(SUBSTITUTE(Q74,CHAR(160),""))),0),TRIM(SUBSTITUTE(Y74,CHAR(160),""))="Devis 3",IFERROR(VALUE(TRIM(SUBSTITUTE(V74,CHAR(160),""))),0),TRUE,0)*IFERROR(VALUE(TRIM(SUBSTITUTE(C74,CHAR(160),""))),0))=0,"",_xlfn.IFS(TRIM(SUBSTITUTE(Y74,CHAR(160),""))="Devis 1",IFERROR(VALUE(TRIM(SUBSTITUTE(L74,CHAR(160),""))),0),TRIM(SUBSTITUTE(Y74,CHAR(160),""))="Devis 2",IFERROR(VALUE(TRIM(SUBSTITUTE(Q74,CHAR(160),""))),0),TRIM(SUBSTITUTE(Y74,CHAR(160),""))="Devis 3",IFERROR(VALUE(TRIM(SUBSTITUTE(V74,CHAR(160),""))),0),TRUE,0)*IFERROR(VALUE(TRIM(SUBSTITUTE(C74,CHAR(160),""))),0))</f>
        <v/>
      </c>
      <c r="AA74" s="89" t="str" cm="1">
        <f t="array" ref="AA74">IF(ROUND((_xlfn.IFS(TRIM(SUBSTITUTE(Y74,CHAR(160),""))="Devis 1",IFERROR(VALUE(TRIM(SUBSTITUTE(M74,CHAR(160),""))),0),TRIM(SUBSTITUTE(Y74,CHAR(160),""))="Devis 2",IFERROR(VALUE(TRIM(SUBSTITUTE(R74,CHAR(160),""))),0),TRIM(SUBSTITUTE(Y74,CHAR(160),""))="Devis 3",IFERROR(VALUE(TRIM(SUBSTITUTE(W74,CHAR(160),""))),0),TRUE,0)*IFERROR(VALUE(TRIM(SUBSTITUTE(C74,CHAR(160),""))),0)),2)=0,IF(Z74&lt;&gt;"",0,""),ROUND((_xlfn.IFS(TRIM(SUBSTITUTE(Y74,CHAR(160),""))="Devis 1",IFERROR(VALUE(TRIM(SUBSTITUTE(M74,CHAR(160),""))),0),TRIM(SUBSTITUTE(Y74,CHAR(160),""))="Devis 2",IFERROR(VALUE(TRIM(SUBSTITUTE(R74,CHAR(160),""))),0),TRIM(SUBSTITUTE(Y74,CHAR(160),""))="Devis 3",IFERROR(VALUE(TRIM(SUBSTITUTE(W74,CHAR(160),""))),0),TRUE,0)*IFERROR(VALUE(TRIM(SUBSTITUTE(C74,CHAR(160),""))),0)),2))</f>
        <v/>
      </c>
      <c r="AB74" s="113" t="str">
        <f t="shared" ref="AB74:AB108" si="71">IF(OR(Z74="", AA74=""), "", IFERROR(VALUE(TRIM(SUBSTITUTE(Z74,CHAR(160),""))),0) + IFERROR(VALUE(TRIM(SUBSTITUTE(AA74,CHAR(160),""))),0))</f>
        <v/>
      </c>
      <c r="AC74" s="814"/>
      <c r="AD74" s="833" t="str">
        <f t="shared" si="68"/>
        <v/>
      </c>
      <c r="AE74" s="595" t="str">
        <f t="shared" ref="AE74:AE108" si="72">IF(C74="","",C74)</f>
        <v/>
      </c>
      <c r="AF74" s="555" t="str">
        <f t="shared" ref="AF74:AF108" si="73">IF(D74="","",D74)</f>
        <v/>
      </c>
      <c r="AG74" s="555" t="str">
        <f t="shared" ref="AG74:AG108" si="74">IF(E74="","",E74)</f>
        <v/>
      </c>
      <c r="AH74" s="555" t="str">
        <f t="shared" ref="AH74:AH108" si="75">IF(F74="","",F74)</f>
        <v/>
      </c>
      <c r="AI74" s="555" t="str">
        <f t="shared" ref="AI74:AI108" si="76">IF(G74="","",G74)</f>
        <v/>
      </c>
      <c r="AJ74" s="555" t="str">
        <f t="shared" ref="AJ74:AJ108" si="77">IF(H74="","",H74)</f>
        <v/>
      </c>
      <c r="AK74" s="569" t="str">
        <f t="shared" ref="AK74:AK108" si="78">IF(I74="","",I74)</f>
        <v/>
      </c>
      <c r="AL74" s="564" t="str">
        <f t="shared" si="44"/>
        <v/>
      </c>
      <c r="AM74" s="555" t="str">
        <f t="shared" si="44"/>
        <v/>
      </c>
      <c r="AN74" s="594" t="str">
        <f t="shared" ref="AN74:AN108" si="79">IF(L74="","",L74)</f>
        <v/>
      </c>
      <c r="AO74" s="594" t="str">
        <f t="shared" ref="AO74:AO108" si="80">IF(M74="","",M74)</f>
        <v/>
      </c>
      <c r="AP74" s="660" t="str">
        <f t="shared" ref="AP74:AP108" si="81">IF(OR(AN74="", AO74=""), "", IFERROR(VALUE(TRIM(SUBSTITUTE(AN74,CHAR(160),""))),0) + IFERROR(VALUE(TRIM(SUBSTITUTE(AO74,CHAR(160),""))),0))</f>
        <v/>
      </c>
      <c r="AQ74" s="671" t="str">
        <f t="shared" ref="AQ74:AR108" si="82">IF(M74="","",M74)</f>
        <v/>
      </c>
      <c r="AR74" s="593" t="str">
        <f t="shared" si="82"/>
        <v/>
      </c>
      <c r="AS74" s="594" t="str">
        <f t="shared" ref="AS74:AS108" si="83">IF(Q74="","",Q74)</f>
        <v/>
      </c>
      <c r="AT74" s="594" t="str">
        <f t="shared" ref="AT74:AT108" si="84">IF(R74="","",R74)</f>
        <v/>
      </c>
      <c r="AU74" s="660" t="str">
        <f t="shared" ref="AU74:AU108" si="85">IF(OR(AS74="",AT74=""),"",IFERROR(VALUE(TRIM(SUBSTITUTE(AS74,CHAR(160),""))),0)+IFERROR(VALUE(TRIM(SUBSTITUTE(AT74,CHAR(160),""))),0))</f>
        <v/>
      </c>
      <c r="AV74" s="693" t="str">
        <f t="shared" si="45"/>
        <v/>
      </c>
      <c r="AW74" s="593" t="str">
        <f t="shared" si="45"/>
        <v/>
      </c>
      <c r="AX74" s="594" t="str">
        <f t="shared" ref="AX74:AX108" si="86">IF(V74="","",V74)</f>
        <v/>
      </c>
      <c r="AY74" s="594" t="str">
        <f t="shared" ref="AY74:AY108" si="87">IF(W74="","",W74)</f>
        <v/>
      </c>
      <c r="AZ74" s="694" t="str">
        <f t="shared" ref="AZ74:AZ108" si="88">IF(OR(AX74="",AY74=""),"",IFERROR(VALUE(TRIM(SUBSTITUTE(AX74,CHAR(160),""))),0)+IFERROR(VALUE(TRIM(SUBSTITUTE(AY74,CHAR(160),""))),0))</f>
        <v/>
      </c>
      <c r="BA74" s="687" t="str">
        <f t="shared" si="69"/>
        <v/>
      </c>
      <c r="BB74" s="599"/>
      <c r="BC74" s="621" t="str">
        <f t="shared" ref="BC74:BC108" si="89">IF(AF74="","",
IF(
AND(
IFERROR(VALUE(TRIM(SUBSTITUTE(AN74,CHAR(160),""))),0)=0,
IFERROR(VALUE(TRIM(SUBSTITUTE(AS74,CHAR(160),""))),0)=0,
IFERROR(VALUE(TRIM(SUBSTITUTE(AX74,CHAR(160),""))),0)=0
),
0,
IF(
1.15*
MIN(
IF(IFERROR(VALUE(TRIM(SUBSTITUTE(AN74,CHAR(160),""))),0)=0,1E+30,IFERROR(VALUE(TRIM(SUBSTITUTE(AN74,CHAR(160),""))),0)),
IF(IFERROR(VALUE(TRIM(SUBSTITUTE(AS74,CHAR(160),""))),0)=0,1E+30,IFERROR(VALUE(TRIM(SUBSTITUTE(AS74,CHAR(160),""))),0)),
IF(IFERROR(VALUE(TRIM(SUBSTITUTE(AX74,CHAR(160),""))),0)=0,1E+30,IFERROR(VALUE(TRIM(SUBSTITUTE(AX74,CHAR(160),""))),0))
)
*IFERROR(VALUE(TRIM(SUBSTITUTE(AE74,CHAR(160),""))),0)
=0,
0,
1.15*
MIN(
IF(IFERROR(VALUE(TRIM(SUBSTITUTE(AN74,CHAR(160),""))),0)=0,1E+30,IFERROR(VALUE(TRIM(SUBSTITUTE(AN74,CHAR(160),""))),0)),
IF(IFERROR(VALUE(TRIM(SUBSTITUTE(AS74,CHAR(160),""))),0)=0,1E+30,IFERROR(VALUE(TRIM(SUBSTITUTE(AS74,CHAR(160),""))),0)),
IF(IFERROR(VALUE(TRIM(SUBSTITUTE(AX74,CHAR(160),""))),0)=0,1E+30,IFERROR(VALUE(TRIM(SUBSTITUTE(AX74,CHAR(160),""))),0))
)
*IFERROR(VALUE(TRIM(SUBSTITUTE(AE74,CHAR(160),""))),0)
)
)
)</f>
        <v/>
      </c>
      <c r="BD74" s="621" t="str">
        <f t="shared" ref="BD74:BD108" si="90">IF(AF74="","",
IF(
AND(
IFERROR(VALUE(TRIM(SUBSTITUTE(AO74,CHAR(160),""))),0)=0,
IFERROR(VALUE(TRIM(SUBSTITUTE(AT74,CHAR(160),""))),0)=0,
IFERROR(VALUE(TRIM(SUBSTITUTE(AY74,CHAR(160),""))),0)=0
),
0,
IF(
1.15*
MIN(
IF(IFERROR(VALUE(TRIM(SUBSTITUTE(AO74,CHAR(160),""))),0)=0,1E+30,IFERROR(VALUE(TRIM(SUBSTITUTE(AO74,CHAR(160),""))),0)),
IF(IFERROR(VALUE(TRIM(SUBSTITUTE(AT74,CHAR(160),""))),0)=0,1E+30,IFERROR(VALUE(TRIM(SUBSTITUTE(AT74,CHAR(160),""))),0)),
IF(IFERROR(VALUE(TRIM(SUBSTITUTE(AY74,CHAR(160),""))),0)=0,1E+30,IFERROR(VALUE(TRIM(SUBSTITUTE(AY74,CHAR(160),""))),0))
)
*IFERROR(VALUE(TRIM(SUBSTITUTE(AE74,CHAR(160),""))),0)
=0,
0,
1.15*
MIN(
IF(IFERROR(VALUE(TRIM(SUBSTITUTE(AO74,CHAR(160),""))),0)=0,1E+30,IFERROR(VALUE(TRIM(SUBSTITUTE(AO74,CHAR(160),""))),0)),
IF(IFERROR(VALUE(TRIM(SUBSTITUTE(AT74,CHAR(160),""))),0)=0,1E+30,IFERROR(VALUE(TRIM(SUBSTITUTE(AT74,CHAR(160),""))),0)),
IF(IFERROR(VALUE(TRIM(SUBSTITUTE(AY74,CHAR(160),""))),0)=0,1E+30,IFERROR(VALUE(TRIM(SUBSTITUTE(AY74,CHAR(160),""))),0))
)
*IFERROR(VALUE(TRIM(SUBSTITUTE(AE74,CHAR(160),""))),0)
)
)
)</f>
        <v/>
      </c>
      <c r="BE74" s="621" t="str">
        <f t="shared" ref="BE74:BE108" si="91">IF(BC74="","",BC74+BD74)</f>
        <v/>
      </c>
      <c r="BF74" s="622" t="str" cm="1">
        <f t="array" ref="BF74">IF($AE74="","",
_xlfn.IFS(
$BA74="Devis 1",
IF(ISBLANK(AN74),"",IFERROR(VALUE(TRIM(SUBSTITUTE(AN74,CHAR(160),""))),0)*IFERROR(VALUE(TRIM(SUBSTITUTE($AE74,CHAR(160),""))),0)),
$BA74="Devis 2",
IF(ISBLANK(AS74),"",IFERROR(VALUE(TRIM(SUBSTITUTE(AS74,CHAR(160),""))),0)*IFERROR(VALUE(TRIM(SUBSTITUTE($AE74,CHAR(160),""))),0)),
$BA74="Devis 3",
IF(ISBLANK(AX74),"",IFERROR(VALUE(TRIM(SUBSTITUTE(AX74,CHAR(160),""))),0)*IFERROR(VALUE(TRIM(SUBSTITUTE($AE74,CHAR(160),""))),0)),
TRUE,0
)
)</f>
        <v/>
      </c>
      <c r="BG74" s="622" t="str" cm="1">
        <f t="array" ref="BG74">IF($AE74="","",
_xlfn.IFS(
$BA74="Devis 1",
IF(ISBLANK(AO74),"",IFERROR(VALUE(TRIM(SUBSTITUTE(AO74,CHAR(160),""))),0)*IFERROR(VALUE(TRIM(SUBSTITUTE($AE74,CHAR(160),""))),0)),
$BA74="Devis 2",
IF(ISBLANK(AT74),"",IFERROR(VALUE(TRIM(SUBSTITUTE(AT74,CHAR(160),""))),0)*IFERROR(VALUE(TRIM(SUBSTITUTE($AE74,CHAR(160),""))),0)),
$BA74="Devis 3",
IF(ISBLANK(AY74),"",IFERROR(VALUE(TRIM(SUBSTITUTE(AY74,CHAR(160),""))),0)*IFERROR(VALUE(TRIM(SUBSTITUTE($AE74,CHAR(160),""))),0)),
TRUE,0
)
)</f>
        <v/>
      </c>
      <c r="BH74" s="621" t="str">
        <f t="shared" ref="BH74:BH108" si="92">IF(BF74="","",BF74+BG74)</f>
        <v/>
      </c>
      <c r="BI74" s="601"/>
      <c r="BJ74" s="602" t="str" cm="1">
        <f t="array" ref="BJ74">IF(OR(BH74="",BE74="",BF74="",BC74="",BG74="",BD74=""),"",_xlfn.IFS(
ROUND(IFERROR(VALUE(TRIM(SUBSTITUTE(BH74,CHAR(160),""))),0),2)&gt;
ROUND(IFERROR(VALUE(TRIM(SUBSTITUTE(BE74,CHAR(160),""))),0),2),
"KO : Le montant retenu TTC est supérieur au montant raisonnable TTC. Merci de revoir la ligne de dépense ou plafonner son montant.",
ROUND(IFERROR(VALUE(TRIM(SUBSTITUTE(BF74,CHAR(160),""))),0),2)&gt;
ROUND(IFERROR(VALUE(TRIM(SUBSTITUTE(BC74,CHAR(160),""))),0),2),
"Attention : Le montant retenu HT est supérieur au montant HT raisonnable. Merci de revoir la ligne de dépense, plafonner son montant, ou justifier la reventillation HT / TVA.",
ROUND(IFERROR(VALUE(TRIM(SUBSTITUTE(BG74,CHAR(160),""))),0),2)&gt;
ROUND(IFERROR(VALUE(TRIM(SUBSTITUTE(BD74,CHAR(160),""))),0),2),
"Attention : Le montant TVA retenu est supérieur au montant TVA raisonnable. Merci de revoir la ligne de dépense, plafonner son montant, ou justifier la reventillation HT / TVA.",
ROUND(IFERROR(VALUE(TRIM(SUBSTITUTE(BH74,CHAR(160),""))),0),2)&gt;
ROUND(IFERROR(VALUE(TRIM(SUBSTITUTE(MIN(P75,S75,V75),CHAR(160),""))),0),2),
"Attention : Le devis retenu n'est pas le moins cher. Une justification de la part du porteur est nécessaire.",
ROUND(IFERROR(VALUE(TRIM(SUBSTITUTE(BH74,CHAR(160),""))),0),2)=0,
"Attention : montant présenté entièrement écarté",
ROUND(IFERROR(VALUE(TRIM(SUBSTITUTE(BE74,CHAR(160),""))),0),2)=
ROUND(IFERROR(VALUE(TRIM(SUBSTITUTE(BH74,CHAR(160),""))),0),2),
"OK",
ROUND(IFERROR(VALUE(TRIM(SUBSTITUTE(BE74,CHAR(160),""))),0),2)&gt;
ROUND(IFERROR(VALUE(TRIM(SUBSTITUTE(BH74,CHAR(160),""))),0),2),
" OK : Montant instruit inférieur au montant raisonnable.",
TRUE,""
))</f>
        <v/>
      </c>
      <c r="BK74" s="602" t="str" cm="1">
        <f t="array" ref="BK74">IF(OR(BH74="",AB74="",BF74="",Z74="",BG74="",AA74=""),"",_xlfn.IFS(
ROUND(IFERROR(VALUE(TRIM(SUBSTITUTE(BH74,CHAR(160),""))),0),2)&gt;
ROUND(IFERROR(VALUE(TRIM(SUBSTITUTE(AB74,CHAR(160),""))),0),2),
"KO : Le montant retenu TTC est supérieur au montant présenté TTC. Merci de revoir la ligne de dépense ou plafonner son montant.",
ROUND(IFERROR(VALUE(TRIM(SUBSTITUTE(BF74,CHAR(160),""))),0),2)&gt;
ROUND(IFERROR(VALUE(TRIM(SUBSTITUTE(Z74,CHAR(160),""))),0),2),
"Attention : Le montant retenu HT est supérieur au montant HT présenté. Merci de revoir la ligne de dépense, plafonner son montant, ou justifier la reventillation HT / TVA.",
ROUND(IFERROR(VALUE(TRIM(SUBSTITUTE(BG74,CHAR(160),""))),0),2)&gt;
ROUND(IFERROR(VALUE(TRIM(SUBSTITUTE(AA74,CHAR(160),""))),0),2),
"Attention : Le montant TVA retenu est supérieur au montant TVA présenté. Merci de revoir la ligne de dépense, plafonner son montant, ou justifier la reventillation HT / TVA.",
ROUND(IFERROR(VALUE(TRIM(SUBSTITUTE(AB74,CHAR(160),""))),0),2)=0,
"",
ROUND(IFERROR(VALUE(TRIM(SUBSTITUTE(BH74,CHAR(160),""))),0),2)=
ROUND(IFERROR(VALUE(TRIM(SUBSTITUTE(AB74,CHAR(160),""))),0),2),
"OK",
ROUND(IFERROR(VALUE(TRIM(SUBSTITUTE(BH74,CHAR(160),""))),0),2)=0,
"Attention : Montant présenté entièrement rejeté.",
ROUND(IFERROR(VALUE(TRIM(SUBSTITUTE(BH74,CHAR(160),""))),0),2)&lt;
ROUND(IFERROR(VALUE(TRIM(SUBSTITUTE(AB74,CHAR(160),""))),0),2),
"Attention : Montant présenté partiellement rejeté.",
TRUE,""
))</f>
        <v/>
      </c>
      <c r="BL74" s="600" t="str">
        <f t="shared" si="65"/>
        <v/>
      </c>
      <c r="BM74" s="600" t="str">
        <f t="shared" si="66"/>
        <v/>
      </c>
      <c r="BN74" s="834" t="str">
        <f t="shared" si="67"/>
        <v/>
      </c>
    </row>
    <row r="75" spans="1:66" ht="16">
      <c r="A75" s="813">
        <v>67</v>
      </c>
      <c r="B75" s="83"/>
      <c r="C75" s="108"/>
      <c r="D75" s="83"/>
      <c r="E75" s="109"/>
      <c r="F75" s="110"/>
      <c r="G75" s="111"/>
      <c r="H75" s="132"/>
      <c r="I75" s="642"/>
      <c r="J75" s="643"/>
      <c r="K75" s="554"/>
      <c r="L75" s="640"/>
      <c r="M75" s="641"/>
      <c r="N75" s="660" t="str">
        <f t="shared" si="43"/>
        <v/>
      </c>
      <c r="O75" s="663"/>
      <c r="P75" s="554"/>
      <c r="Q75" s="641"/>
      <c r="R75" s="641"/>
      <c r="S75" s="660" t="str">
        <f t="shared" si="70"/>
        <v/>
      </c>
      <c r="T75" s="680"/>
      <c r="U75" s="554"/>
      <c r="V75" s="641"/>
      <c r="W75" s="641"/>
      <c r="X75" s="681" t="str">
        <f t="shared" si="46"/>
        <v/>
      </c>
      <c r="Y75" s="639"/>
      <c r="Z75" s="112" t="str" cm="1">
        <f t="array" ref="Z75">IF((_xlfn.IFS(TRIM(SUBSTITUTE(Y75,CHAR(160),""))="Devis 1",IFERROR(VALUE(TRIM(SUBSTITUTE(L75,CHAR(160),""))),0),TRIM(SUBSTITUTE(Y75,CHAR(160),""))="Devis 2",IFERROR(VALUE(TRIM(SUBSTITUTE(Q75,CHAR(160),""))),0),TRIM(SUBSTITUTE(Y75,CHAR(160),""))="Devis 3",IFERROR(VALUE(TRIM(SUBSTITUTE(V75,CHAR(160),""))),0),TRUE,0)*IFERROR(VALUE(TRIM(SUBSTITUTE(C75,CHAR(160),""))),0))=0,"",_xlfn.IFS(TRIM(SUBSTITUTE(Y75,CHAR(160),""))="Devis 1",IFERROR(VALUE(TRIM(SUBSTITUTE(L75,CHAR(160),""))),0),TRIM(SUBSTITUTE(Y75,CHAR(160),""))="Devis 2",IFERROR(VALUE(TRIM(SUBSTITUTE(Q75,CHAR(160),""))),0),TRIM(SUBSTITUTE(Y75,CHAR(160),""))="Devis 3",IFERROR(VALUE(TRIM(SUBSTITUTE(V75,CHAR(160),""))),0),TRUE,0)*IFERROR(VALUE(TRIM(SUBSTITUTE(C75,CHAR(160),""))),0))</f>
        <v/>
      </c>
      <c r="AA75" s="89" t="str" cm="1">
        <f t="array" ref="AA75">IF(ROUND((_xlfn.IFS(TRIM(SUBSTITUTE(Y75,CHAR(160),""))="Devis 1",IFERROR(VALUE(TRIM(SUBSTITUTE(M75,CHAR(160),""))),0),TRIM(SUBSTITUTE(Y75,CHAR(160),""))="Devis 2",IFERROR(VALUE(TRIM(SUBSTITUTE(R75,CHAR(160),""))),0),TRIM(SUBSTITUTE(Y75,CHAR(160),""))="Devis 3",IFERROR(VALUE(TRIM(SUBSTITUTE(W75,CHAR(160),""))),0),TRUE,0)*IFERROR(VALUE(TRIM(SUBSTITUTE(C75,CHAR(160),""))),0)),2)=0,IF(Z75&lt;&gt;"",0,""),ROUND((_xlfn.IFS(TRIM(SUBSTITUTE(Y75,CHAR(160),""))="Devis 1",IFERROR(VALUE(TRIM(SUBSTITUTE(M75,CHAR(160),""))),0),TRIM(SUBSTITUTE(Y75,CHAR(160),""))="Devis 2",IFERROR(VALUE(TRIM(SUBSTITUTE(R75,CHAR(160),""))),0),TRIM(SUBSTITUTE(Y75,CHAR(160),""))="Devis 3",IFERROR(VALUE(TRIM(SUBSTITUTE(W75,CHAR(160),""))),0),TRUE,0)*IFERROR(VALUE(TRIM(SUBSTITUTE(C75,CHAR(160),""))),0)),2))</f>
        <v/>
      </c>
      <c r="AB75" s="113" t="str">
        <f t="shared" si="71"/>
        <v/>
      </c>
      <c r="AC75" s="814"/>
      <c r="AD75" s="833" t="str">
        <f t="shared" si="68"/>
        <v/>
      </c>
      <c r="AE75" s="595" t="str">
        <f t="shared" si="72"/>
        <v/>
      </c>
      <c r="AF75" s="555" t="str">
        <f t="shared" si="73"/>
        <v/>
      </c>
      <c r="AG75" s="555" t="str">
        <f t="shared" si="74"/>
        <v/>
      </c>
      <c r="AH75" s="555" t="str">
        <f t="shared" si="75"/>
        <v/>
      </c>
      <c r="AI75" s="555" t="str">
        <f t="shared" si="76"/>
        <v/>
      </c>
      <c r="AJ75" s="555" t="str">
        <f t="shared" si="77"/>
        <v/>
      </c>
      <c r="AK75" s="569" t="str">
        <f t="shared" si="78"/>
        <v/>
      </c>
      <c r="AL75" s="564" t="str">
        <f t="shared" si="44"/>
        <v/>
      </c>
      <c r="AM75" s="555" t="str">
        <f t="shared" si="44"/>
        <v/>
      </c>
      <c r="AN75" s="594" t="str">
        <f t="shared" si="79"/>
        <v/>
      </c>
      <c r="AO75" s="594" t="str">
        <f t="shared" si="80"/>
        <v/>
      </c>
      <c r="AP75" s="660" t="str">
        <f t="shared" si="81"/>
        <v/>
      </c>
      <c r="AQ75" s="671" t="str">
        <f t="shared" si="82"/>
        <v/>
      </c>
      <c r="AR75" s="593" t="str">
        <f t="shared" si="82"/>
        <v/>
      </c>
      <c r="AS75" s="594" t="str">
        <f t="shared" si="83"/>
        <v/>
      </c>
      <c r="AT75" s="594" t="str">
        <f t="shared" si="84"/>
        <v/>
      </c>
      <c r="AU75" s="660" t="str">
        <f t="shared" si="85"/>
        <v/>
      </c>
      <c r="AV75" s="693" t="str">
        <f t="shared" si="45"/>
        <v/>
      </c>
      <c r="AW75" s="593" t="str">
        <f t="shared" si="45"/>
        <v/>
      </c>
      <c r="AX75" s="594" t="str">
        <f t="shared" si="86"/>
        <v/>
      </c>
      <c r="AY75" s="594" t="str">
        <f t="shared" si="87"/>
        <v/>
      </c>
      <c r="AZ75" s="694" t="str">
        <f t="shared" si="88"/>
        <v/>
      </c>
      <c r="BA75" s="687" t="str">
        <f t="shared" si="69"/>
        <v/>
      </c>
      <c r="BB75" s="599"/>
      <c r="BC75" s="621" t="str">
        <f t="shared" si="89"/>
        <v/>
      </c>
      <c r="BD75" s="621" t="str">
        <f t="shared" si="90"/>
        <v/>
      </c>
      <c r="BE75" s="621" t="str">
        <f t="shared" si="91"/>
        <v/>
      </c>
      <c r="BF75" s="622" t="str" cm="1">
        <f t="array" ref="BF75">IF($AE75="","",
_xlfn.IFS(
$BA75="Devis 1",
IF(ISBLANK(AN75),"",IFERROR(VALUE(TRIM(SUBSTITUTE(AN75,CHAR(160),""))),0)*IFERROR(VALUE(TRIM(SUBSTITUTE($AE75,CHAR(160),""))),0)),
$BA75="Devis 2",
IF(ISBLANK(AS75),"",IFERROR(VALUE(TRIM(SUBSTITUTE(AS75,CHAR(160),""))),0)*IFERROR(VALUE(TRIM(SUBSTITUTE($AE75,CHAR(160),""))),0)),
$BA75="Devis 3",
IF(ISBLANK(AX75),"",IFERROR(VALUE(TRIM(SUBSTITUTE(AX75,CHAR(160),""))),0)*IFERROR(VALUE(TRIM(SUBSTITUTE($AE75,CHAR(160),""))),0)),
TRUE,0
)
)</f>
        <v/>
      </c>
      <c r="BG75" s="622" t="str" cm="1">
        <f t="array" ref="BG75">IF($AE75="","",
_xlfn.IFS(
$BA75="Devis 1",
IF(ISBLANK(AO75),"",IFERROR(VALUE(TRIM(SUBSTITUTE(AO75,CHAR(160),""))),0)*IFERROR(VALUE(TRIM(SUBSTITUTE($AE75,CHAR(160),""))),0)),
$BA75="Devis 2",
IF(ISBLANK(AT75),"",IFERROR(VALUE(TRIM(SUBSTITUTE(AT75,CHAR(160),""))),0)*IFERROR(VALUE(TRIM(SUBSTITUTE($AE75,CHAR(160),""))),0)),
$BA75="Devis 3",
IF(ISBLANK(AY75),"",IFERROR(VALUE(TRIM(SUBSTITUTE(AY75,CHAR(160),""))),0)*IFERROR(VALUE(TRIM(SUBSTITUTE($AE75,CHAR(160),""))),0)),
TRUE,0
)
)</f>
        <v/>
      </c>
      <c r="BH75" s="621" t="str">
        <f t="shared" si="92"/>
        <v/>
      </c>
      <c r="BI75" s="601"/>
      <c r="BJ75" s="602" t="str" cm="1">
        <f t="array" ref="BJ75">IF(OR(BH75="",BE75="",BF75="",BC75="",BG75="",BD75=""),"",_xlfn.IFS(
ROUND(IFERROR(VALUE(TRIM(SUBSTITUTE(BH75,CHAR(160),""))),0),2)&gt;
ROUND(IFERROR(VALUE(TRIM(SUBSTITUTE(BE75,CHAR(160),""))),0),2),
"KO : Le montant retenu TTC est supérieur au montant raisonnable TTC. Merci de revoir la ligne de dépense ou plafonner son montant.",
ROUND(IFERROR(VALUE(TRIM(SUBSTITUTE(BF75,CHAR(160),""))),0),2)&gt;
ROUND(IFERROR(VALUE(TRIM(SUBSTITUTE(BC75,CHAR(160),""))),0),2),
"Attention : Le montant retenu HT est supérieur au montant HT raisonnable. Merci de revoir la ligne de dépense, plafonner son montant, ou justifier la reventillation HT / TVA.",
ROUND(IFERROR(VALUE(TRIM(SUBSTITUTE(BG75,CHAR(160),""))),0),2)&gt;
ROUND(IFERROR(VALUE(TRIM(SUBSTITUTE(BD75,CHAR(160),""))),0),2),
"Attention : Le montant TVA retenu est supérieur au montant TVA raisonnable. Merci de revoir la ligne de dépense, plafonner son montant, ou justifier la reventillation HT / TVA.",
ROUND(IFERROR(VALUE(TRIM(SUBSTITUTE(BH75,CHAR(160),""))),0),2)&gt;
ROUND(IFERROR(VALUE(TRIM(SUBSTITUTE(MIN(P76,S76,V76),CHAR(160),""))),0),2),
"Attention : Le devis retenu n'est pas le moins cher. Une justification de la part du porteur est nécessaire.",
ROUND(IFERROR(VALUE(TRIM(SUBSTITUTE(BH75,CHAR(160),""))),0),2)=0,
"Attention : montant présenté entièrement écarté",
ROUND(IFERROR(VALUE(TRIM(SUBSTITUTE(BE75,CHAR(160),""))),0),2)=
ROUND(IFERROR(VALUE(TRIM(SUBSTITUTE(BH75,CHAR(160),""))),0),2),
"OK",
ROUND(IFERROR(VALUE(TRIM(SUBSTITUTE(BE75,CHAR(160),""))),0),2)&gt;
ROUND(IFERROR(VALUE(TRIM(SUBSTITUTE(BH75,CHAR(160),""))),0),2),
" OK : Montant instruit inférieur au montant raisonnable.",
TRUE,""
))</f>
        <v/>
      </c>
      <c r="BK75" s="602" t="str" cm="1">
        <f t="array" ref="BK75">IF(OR(BH75="",AB75="",BF75="",Z75="",BG75="",AA75=""),"",_xlfn.IFS(
ROUND(IFERROR(VALUE(TRIM(SUBSTITUTE(BH75,CHAR(160),""))),0),2)&gt;
ROUND(IFERROR(VALUE(TRIM(SUBSTITUTE(AB75,CHAR(160),""))),0),2),
"KO : Le montant retenu TTC est supérieur au montant présenté TTC. Merci de revoir la ligne de dépense ou plafonner son montant.",
ROUND(IFERROR(VALUE(TRIM(SUBSTITUTE(BF75,CHAR(160),""))),0),2)&gt;
ROUND(IFERROR(VALUE(TRIM(SUBSTITUTE(Z75,CHAR(160),""))),0),2),
"Attention : Le montant retenu HT est supérieur au montant HT présenté. Merci de revoir la ligne de dépense, plafonner son montant, ou justifier la reventillation HT / TVA.",
ROUND(IFERROR(VALUE(TRIM(SUBSTITUTE(BG75,CHAR(160),""))),0),2)&gt;
ROUND(IFERROR(VALUE(TRIM(SUBSTITUTE(AA75,CHAR(160),""))),0),2),
"Attention : Le montant TVA retenu est supérieur au montant TVA présenté. Merci de revoir la ligne de dépense, plafonner son montant, ou justifier la reventillation HT / TVA.",
ROUND(IFERROR(VALUE(TRIM(SUBSTITUTE(AB75,CHAR(160),""))),0),2)=0,
"",
ROUND(IFERROR(VALUE(TRIM(SUBSTITUTE(BH75,CHAR(160),""))),0),2)=
ROUND(IFERROR(VALUE(TRIM(SUBSTITUTE(AB75,CHAR(160),""))),0),2),
"OK",
ROUND(IFERROR(VALUE(TRIM(SUBSTITUTE(BH75,CHAR(160),""))),0),2)=0,
"Attention : Montant présenté entièrement rejeté.",
ROUND(IFERROR(VALUE(TRIM(SUBSTITUTE(BH75,CHAR(160),""))),0),2)&lt;
ROUND(IFERROR(VALUE(TRIM(SUBSTITUTE(AB75,CHAR(160),""))),0),2),
"Attention : Montant présenté partiellement rejeté.",
TRUE,""
))</f>
        <v/>
      </c>
      <c r="BL75" s="600" t="str">
        <f t="shared" si="65"/>
        <v/>
      </c>
      <c r="BM75" s="600" t="str">
        <f t="shared" si="66"/>
        <v/>
      </c>
      <c r="BN75" s="834" t="str">
        <f t="shared" si="67"/>
        <v/>
      </c>
    </row>
    <row r="76" spans="1:66" ht="16">
      <c r="A76" s="813">
        <v>68</v>
      </c>
      <c r="B76" s="83"/>
      <c r="C76" s="108"/>
      <c r="D76" s="83"/>
      <c r="E76" s="109"/>
      <c r="F76" s="110"/>
      <c r="G76" s="111"/>
      <c r="H76" s="132"/>
      <c r="I76" s="642"/>
      <c r="J76" s="643"/>
      <c r="K76" s="554"/>
      <c r="L76" s="640"/>
      <c r="M76" s="641"/>
      <c r="N76" s="660" t="str">
        <f t="shared" si="43"/>
        <v/>
      </c>
      <c r="O76" s="663"/>
      <c r="P76" s="554"/>
      <c r="Q76" s="641"/>
      <c r="R76" s="641"/>
      <c r="S76" s="660" t="str">
        <f t="shared" si="70"/>
        <v/>
      </c>
      <c r="T76" s="680"/>
      <c r="U76" s="554"/>
      <c r="V76" s="641"/>
      <c r="W76" s="641"/>
      <c r="X76" s="681" t="str">
        <f t="shared" si="46"/>
        <v/>
      </c>
      <c r="Y76" s="639"/>
      <c r="Z76" s="112" t="str" cm="1">
        <f t="array" ref="Z76">IF((_xlfn.IFS(TRIM(SUBSTITUTE(Y76,CHAR(160),""))="Devis 1",IFERROR(VALUE(TRIM(SUBSTITUTE(L76,CHAR(160),""))),0),TRIM(SUBSTITUTE(Y76,CHAR(160),""))="Devis 2",IFERROR(VALUE(TRIM(SUBSTITUTE(Q76,CHAR(160),""))),0),TRIM(SUBSTITUTE(Y76,CHAR(160),""))="Devis 3",IFERROR(VALUE(TRIM(SUBSTITUTE(V76,CHAR(160),""))),0),TRUE,0)*IFERROR(VALUE(TRIM(SUBSTITUTE(C76,CHAR(160),""))),0))=0,"",_xlfn.IFS(TRIM(SUBSTITUTE(Y76,CHAR(160),""))="Devis 1",IFERROR(VALUE(TRIM(SUBSTITUTE(L76,CHAR(160),""))),0),TRIM(SUBSTITUTE(Y76,CHAR(160),""))="Devis 2",IFERROR(VALUE(TRIM(SUBSTITUTE(Q76,CHAR(160),""))),0),TRIM(SUBSTITUTE(Y76,CHAR(160),""))="Devis 3",IFERROR(VALUE(TRIM(SUBSTITUTE(V76,CHAR(160),""))),0),TRUE,0)*IFERROR(VALUE(TRIM(SUBSTITUTE(C76,CHAR(160),""))),0))</f>
        <v/>
      </c>
      <c r="AA76" s="89" t="str" cm="1">
        <f t="array" ref="AA76">IF(ROUND((_xlfn.IFS(TRIM(SUBSTITUTE(Y76,CHAR(160),""))="Devis 1",IFERROR(VALUE(TRIM(SUBSTITUTE(M76,CHAR(160),""))),0),TRIM(SUBSTITUTE(Y76,CHAR(160),""))="Devis 2",IFERROR(VALUE(TRIM(SUBSTITUTE(R76,CHAR(160),""))),0),TRIM(SUBSTITUTE(Y76,CHAR(160),""))="Devis 3",IFERROR(VALUE(TRIM(SUBSTITUTE(W76,CHAR(160),""))),0),TRUE,0)*IFERROR(VALUE(TRIM(SUBSTITUTE(C76,CHAR(160),""))),0)),2)=0,IF(Z76&lt;&gt;"",0,""),ROUND((_xlfn.IFS(TRIM(SUBSTITUTE(Y76,CHAR(160),""))="Devis 1",IFERROR(VALUE(TRIM(SUBSTITUTE(M76,CHAR(160),""))),0),TRIM(SUBSTITUTE(Y76,CHAR(160),""))="Devis 2",IFERROR(VALUE(TRIM(SUBSTITUTE(R76,CHAR(160),""))),0),TRIM(SUBSTITUTE(Y76,CHAR(160),""))="Devis 3",IFERROR(VALUE(TRIM(SUBSTITUTE(W76,CHAR(160),""))),0),TRUE,0)*IFERROR(VALUE(TRIM(SUBSTITUTE(C76,CHAR(160),""))),0)),2))</f>
        <v/>
      </c>
      <c r="AB76" s="113" t="str">
        <f t="shared" si="71"/>
        <v/>
      </c>
      <c r="AC76" s="814"/>
      <c r="AD76" s="833" t="str">
        <f t="shared" si="68"/>
        <v/>
      </c>
      <c r="AE76" s="595" t="str">
        <f t="shared" si="72"/>
        <v/>
      </c>
      <c r="AF76" s="555" t="str">
        <f t="shared" si="73"/>
        <v/>
      </c>
      <c r="AG76" s="555" t="str">
        <f t="shared" si="74"/>
        <v/>
      </c>
      <c r="AH76" s="555" t="str">
        <f t="shared" si="75"/>
        <v/>
      </c>
      <c r="AI76" s="555" t="str">
        <f t="shared" si="76"/>
        <v/>
      </c>
      <c r="AJ76" s="555" t="str">
        <f t="shared" si="77"/>
        <v/>
      </c>
      <c r="AK76" s="569" t="str">
        <f t="shared" si="78"/>
        <v/>
      </c>
      <c r="AL76" s="564" t="str">
        <f t="shared" si="44"/>
        <v/>
      </c>
      <c r="AM76" s="555" t="str">
        <f t="shared" si="44"/>
        <v/>
      </c>
      <c r="AN76" s="594" t="str">
        <f t="shared" si="79"/>
        <v/>
      </c>
      <c r="AO76" s="594" t="str">
        <f t="shared" si="80"/>
        <v/>
      </c>
      <c r="AP76" s="660" t="str">
        <f t="shared" si="81"/>
        <v/>
      </c>
      <c r="AQ76" s="671" t="str">
        <f t="shared" si="82"/>
        <v/>
      </c>
      <c r="AR76" s="593" t="str">
        <f t="shared" si="82"/>
        <v/>
      </c>
      <c r="AS76" s="594" t="str">
        <f t="shared" si="83"/>
        <v/>
      </c>
      <c r="AT76" s="594" t="str">
        <f t="shared" si="84"/>
        <v/>
      </c>
      <c r="AU76" s="660" t="str">
        <f t="shared" si="85"/>
        <v/>
      </c>
      <c r="AV76" s="693" t="str">
        <f t="shared" si="45"/>
        <v/>
      </c>
      <c r="AW76" s="593" t="str">
        <f t="shared" si="45"/>
        <v/>
      </c>
      <c r="AX76" s="594" t="str">
        <f t="shared" si="86"/>
        <v/>
      </c>
      <c r="AY76" s="594" t="str">
        <f t="shared" si="87"/>
        <v/>
      </c>
      <c r="AZ76" s="694" t="str">
        <f t="shared" si="88"/>
        <v/>
      </c>
      <c r="BA76" s="687" t="str">
        <f t="shared" si="69"/>
        <v/>
      </c>
      <c r="BB76" s="599"/>
      <c r="BC76" s="621" t="str">
        <f t="shared" si="89"/>
        <v/>
      </c>
      <c r="BD76" s="621" t="str">
        <f t="shared" si="90"/>
        <v/>
      </c>
      <c r="BE76" s="621" t="str">
        <f t="shared" si="91"/>
        <v/>
      </c>
      <c r="BF76" s="622" t="str" cm="1">
        <f t="array" ref="BF76">IF($AE76="","",
_xlfn.IFS(
$BA76="Devis 1",
IF(ISBLANK(AN76),"",IFERROR(VALUE(TRIM(SUBSTITUTE(AN76,CHAR(160),""))),0)*IFERROR(VALUE(TRIM(SUBSTITUTE($AE76,CHAR(160),""))),0)),
$BA76="Devis 2",
IF(ISBLANK(AS76),"",IFERROR(VALUE(TRIM(SUBSTITUTE(AS76,CHAR(160),""))),0)*IFERROR(VALUE(TRIM(SUBSTITUTE($AE76,CHAR(160),""))),0)),
$BA76="Devis 3",
IF(ISBLANK(AX76),"",IFERROR(VALUE(TRIM(SUBSTITUTE(AX76,CHAR(160),""))),0)*IFERROR(VALUE(TRIM(SUBSTITUTE($AE76,CHAR(160),""))),0)),
TRUE,0
)
)</f>
        <v/>
      </c>
      <c r="BG76" s="622" t="str" cm="1">
        <f t="array" ref="BG76">IF($AE76="","",
_xlfn.IFS(
$BA76="Devis 1",
IF(ISBLANK(AO76),"",IFERROR(VALUE(TRIM(SUBSTITUTE(AO76,CHAR(160),""))),0)*IFERROR(VALUE(TRIM(SUBSTITUTE($AE76,CHAR(160),""))),0)),
$BA76="Devis 2",
IF(ISBLANK(AT76),"",IFERROR(VALUE(TRIM(SUBSTITUTE(AT76,CHAR(160),""))),0)*IFERROR(VALUE(TRIM(SUBSTITUTE($AE76,CHAR(160),""))),0)),
$BA76="Devis 3",
IF(ISBLANK(AY76),"",IFERROR(VALUE(TRIM(SUBSTITUTE(AY76,CHAR(160),""))),0)*IFERROR(VALUE(TRIM(SUBSTITUTE($AE76,CHAR(160),""))),0)),
TRUE,0
)
)</f>
        <v/>
      </c>
      <c r="BH76" s="621" t="str">
        <f t="shared" si="92"/>
        <v/>
      </c>
      <c r="BI76" s="601"/>
      <c r="BJ76" s="602" t="str" cm="1">
        <f t="array" ref="BJ76">IF(OR(BH76="",BE76="",BF76="",BC76="",BG76="",BD76=""),"",_xlfn.IFS(
ROUND(IFERROR(VALUE(TRIM(SUBSTITUTE(BH76,CHAR(160),""))),0),2)&gt;
ROUND(IFERROR(VALUE(TRIM(SUBSTITUTE(BE76,CHAR(160),""))),0),2),
"KO : Le montant retenu TTC est supérieur au montant raisonnable TTC. Merci de revoir la ligne de dépense ou plafonner son montant.",
ROUND(IFERROR(VALUE(TRIM(SUBSTITUTE(BF76,CHAR(160),""))),0),2)&gt;
ROUND(IFERROR(VALUE(TRIM(SUBSTITUTE(BC76,CHAR(160),""))),0),2),
"Attention : Le montant retenu HT est supérieur au montant HT raisonnable. Merci de revoir la ligne de dépense, plafonner son montant, ou justifier la reventillation HT / TVA.",
ROUND(IFERROR(VALUE(TRIM(SUBSTITUTE(BG76,CHAR(160),""))),0),2)&gt;
ROUND(IFERROR(VALUE(TRIM(SUBSTITUTE(BD76,CHAR(160),""))),0),2),
"Attention : Le montant TVA retenu est supérieur au montant TVA raisonnable. Merci de revoir la ligne de dépense, plafonner son montant, ou justifier la reventillation HT / TVA.",
ROUND(IFERROR(VALUE(TRIM(SUBSTITUTE(BH76,CHAR(160),""))),0),2)&gt;
ROUND(IFERROR(VALUE(TRIM(SUBSTITUTE(MIN(P77,S77,V77),CHAR(160),""))),0),2),
"Attention : Le devis retenu n'est pas le moins cher. Une justification de la part du porteur est nécessaire.",
ROUND(IFERROR(VALUE(TRIM(SUBSTITUTE(BH76,CHAR(160),""))),0),2)=0,
"Attention : montant présenté entièrement écarté",
ROUND(IFERROR(VALUE(TRIM(SUBSTITUTE(BE76,CHAR(160),""))),0),2)=
ROUND(IFERROR(VALUE(TRIM(SUBSTITUTE(BH76,CHAR(160),""))),0),2),
"OK",
ROUND(IFERROR(VALUE(TRIM(SUBSTITUTE(BE76,CHAR(160),""))),0),2)&gt;
ROUND(IFERROR(VALUE(TRIM(SUBSTITUTE(BH76,CHAR(160),""))),0),2),
" OK : Montant instruit inférieur au montant raisonnable.",
TRUE,""
))</f>
        <v/>
      </c>
      <c r="BK76" s="602" t="str" cm="1">
        <f t="array" ref="BK76">IF(OR(BH76="",AB76="",BF76="",Z76="",BG76="",AA76=""),"",_xlfn.IFS(
ROUND(IFERROR(VALUE(TRIM(SUBSTITUTE(BH76,CHAR(160),""))),0),2)&gt;
ROUND(IFERROR(VALUE(TRIM(SUBSTITUTE(AB76,CHAR(160),""))),0),2),
"KO : Le montant retenu TTC est supérieur au montant présenté TTC. Merci de revoir la ligne de dépense ou plafonner son montant.",
ROUND(IFERROR(VALUE(TRIM(SUBSTITUTE(BF76,CHAR(160),""))),0),2)&gt;
ROUND(IFERROR(VALUE(TRIM(SUBSTITUTE(Z76,CHAR(160),""))),0),2),
"Attention : Le montant retenu HT est supérieur au montant HT présenté. Merci de revoir la ligne de dépense, plafonner son montant, ou justifier la reventillation HT / TVA.",
ROUND(IFERROR(VALUE(TRIM(SUBSTITUTE(BG76,CHAR(160),""))),0),2)&gt;
ROUND(IFERROR(VALUE(TRIM(SUBSTITUTE(AA76,CHAR(160),""))),0),2),
"Attention : Le montant TVA retenu est supérieur au montant TVA présenté. Merci de revoir la ligne de dépense, plafonner son montant, ou justifier la reventillation HT / TVA.",
ROUND(IFERROR(VALUE(TRIM(SUBSTITUTE(AB76,CHAR(160),""))),0),2)=0,
"",
ROUND(IFERROR(VALUE(TRIM(SUBSTITUTE(BH76,CHAR(160),""))),0),2)=
ROUND(IFERROR(VALUE(TRIM(SUBSTITUTE(AB76,CHAR(160),""))),0),2),
"OK",
ROUND(IFERROR(VALUE(TRIM(SUBSTITUTE(BH76,CHAR(160),""))),0),2)=0,
"Attention : Montant présenté entièrement rejeté.",
ROUND(IFERROR(VALUE(TRIM(SUBSTITUTE(BH76,CHAR(160),""))),0),2)&lt;
ROUND(IFERROR(VALUE(TRIM(SUBSTITUTE(AB76,CHAR(160),""))),0),2),
"Attention : Montant présenté partiellement rejeté.",
TRUE,""
))</f>
        <v/>
      </c>
      <c r="BL76" s="600" t="str">
        <f t="shared" si="65"/>
        <v/>
      </c>
      <c r="BM76" s="600" t="str">
        <f t="shared" si="66"/>
        <v/>
      </c>
      <c r="BN76" s="834" t="str">
        <f t="shared" si="67"/>
        <v/>
      </c>
    </row>
    <row r="77" spans="1:66" ht="16">
      <c r="A77" s="813">
        <v>69</v>
      </c>
      <c r="B77" s="83"/>
      <c r="C77" s="108"/>
      <c r="D77" s="83"/>
      <c r="E77" s="109"/>
      <c r="F77" s="110"/>
      <c r="G77" s="111"/>
      <c r="H77" s="132"/>
      <c r="I77" s="642"/>
      <c r="J77" s="643"/>
      <c r="K77" s="554"/>
      <c r="L77" s="640"/>
      <c r="M77" s="641"/>
      <c r="N77" s="660" t="str">
        <f t="shared" si="43"/>
        <v/>
      </c>
      <c r="O77" s="663"/>
      <c r="P77" s="554"/>
      <c r="Q77" s="641"/>
      <c r="R77" s="641"/>
      <c r="S77" s="660" t="str">
        <f t="shared" si="70"/>
        <v/>
      </c>
      <c r="T77" s="680"/>
      <c r="U77" s="554"/>
      <c r="V77" s="641"/>
      <c r="W77" s="641"/>
      <c r="X77" s="681" t="str">
        <f t="shared" si="46"/>
        <v/>
      </c>
      <c r="Y77" s="639"/>
      <c r="Z77" s="112" t="str" cm="1">
        <f t="array" ref="Z77">IF((_xlfn.IFS(TRIM(SUBSTITUTE(Y77,CHAR(160),""))="Devis 1",IFERROR(VALUE(TRIM(SUBSTITUTE(L77,CHAR(160),""))),0),TRIM(SUBSTITUTE(Y77,CHAR(160),""))="Devis 2",IFERROR(VALUE(TRIM(SUBSTITUTE(Q77,CHAR(160),""))),0),TRIM(SUBSTITUTE(Y77,CHAR(160),""))="Devis 3",IFERROR(VALUE(TRIM(SUBSTITUTE(V77,CHAR(160),""))),0),TRUE,0)*IFERROR(VALUE(TRIM(SUBSTITUTE(C77,CHAR(160),""))),0))=0,"",_xlfn.IFS(TRIM(SUBSTITUTE(Y77,CHAR(160),""))="Devis 1",IFERROR(VALUE(TRIM(SUBSTITUTE(L77,CHAR(160),""))),0),TRIM(SUBSTITUTE(Y77,CHAR(160),""))="Devis 2",IFERROR(VALUE(TRIM(SUBSTITUTE(Q77,CHAR(160),""))),0),TRIM(SUBSTITUTE(Y77,CHAR(160),""))="Devis 3",IFERROR(VALUE(TRIM(SUBSTITUTE(V77,CHAR(160),""))),0),TRUE,0)*IFERROR(VALUE(TRIM(SUBSTITUTE(C77,CHAR(160),""))),0))</f>
        <v/>
      </c>
      <c r="AA77" s="89" t="str" cm="1">
        <f t="array" ref="AA77">IF(ROUND((_xlfn.IFS(TRIM(SUBSTITUTE(Y77,CHAR(160),""))="Devis 1",IFERROR(VALUE(TRIM(SUBSTITUTE(M77,CHAR(160),""))),0),TRIM(SUBSTITUTE(Y77,CHAR(160),""))="Devis 2",IFERROR(VALUE(TRIM(SUBSTITUTE(R77,CHAR(160),""))),0),TRIM(SUBSTITUTE(Y77,CHAR(160),""))="Devis 3",IFERROR(VALUE(TRIM(SUBSTITUTE(W77,CHAR(160),""))),0),TRUE,0)*IFERROR(VALUE(TRIM(SUBSTITUTE(C77,CHAR(160),""))),0)),2)=0,IF(Z77&lt;&gt;"",0,""),ROUND((_xlfn.IFS(TRIM(SUBSTITUTE(Y77,CHAR(160),""))="Devis 1",IFERROR(VALUE(TRIM(SUBSTITUTE(M77,CHAR(160),""))),0),TRIM(SUBSTITUTE(Y77,CHAR(160),""))="Devis 2",IFERROR(VALUE(TRIM(SUBSTITUTE(R77,CHAR(160),""))),0),TRIM(SUBSTITUTE(Y77,CHAR(160),""))="Devis 3",IFERROR(VALUE(TRIM(SUBSTITUTE(W77,CHAR(160),""))),0),TRUE,0)*IFERROR(VALUE(TRIM(SUBSTITUTE(C77,CHAR(160),""))),0)),2))</f>
        <v/>
      </c>
      <c r="AB77" s="113" t="str">
        <f t="shared" si="71"/>
        <v/>
      </c>
      <c r="AC77" s="814"/>
      <c r="AD77" s="833" t="str">
        <f t="shared" si="68"/>
        <v/>
      </c>
      <c r="AE77" s="595" t="str">
        <f t="shared" si="72"/>
        <v/>
      </c>
      <c r="AF77" s="555" t="str">
        <f t="shared" si="73"/>
        <v/>
      </c>
      <c r="AG77" s="555" t="str">
        <f t="shared" si="74"/>
        <v/>
      </c>
      <c r="AH77" s="555" t="str">
        <f t="shared" si="75"/>
        <v/>
      </c>
      <c r="AI77" s="555" t="str">
        <f t="shared" si="76"/>
        <v/>
      </c>
      <c r="AJ77" s="555" t="str">
        <f t="shared" si="77"/>
        <v/>
      </c>
      <c r="AK77" s="569" t="str">
        <f t="shared" si="78"/>
        <v/>
      </c>
      <c r="AL77" s="564" t="str">
        <f t="shared" si="44"/>
        <v/>
      </c>
      <c r="AM77" s="555" t="str">
        <f t="shared" si="44"/>
        <v/>
      </c>
      <c r="AN77" s="594" t="str">
        <f t="shared" si="79"/>
        <v/>
      </c>
      <c r="AO77" s="594" t="str">
        <f t="shared" si="80"/>
        <v/>
      </c>
      <c r="AP77" s="660" t="str">
        <f t="shared" si="81"/>
        <v/>
      </c>
      <c r="AQ77" s="671" t="str">
        <f t="shared" si="82"/>
        <v/>
      </c>
      <c r="AR77" s="593" t="str">
        <f t="shared" si="82"/>
        <v/>
      </c>
      <c r="AS77" s="594" t="str">
        <f t="shared" si="83"/>
        <v/>
      </c>
      <c r="AT77" s="594" t="str">
        <f t="shared" si="84"/>
        <v/>
      </c>
      <c r="AU77" s="660" t="str">
        <f t="shared" si="85"/>
        <v/>
      </c>
      <c r="AV77" s="693" t="str">
        <f t="shared" si="45"/>
        <v/>
      </c>
      <c r="AW77" s="593" t="str">
        <f t="shared" si="45"/>
        <v/>
      </c>
      <c r="AX77" s="594" t="str">
        <f t="shared" si="86"/>
        <v/>
      </c>
      <c r="AY77" s="594" t="str">
        <f t="shared" si="87"/>
        <v/>
      </c>
      <c r="AZ77" s="694" t="str">
        <f t="shared" si="88"/>
        <v/>
      </c>
      <c r="BA77" s="687" t="str">
        <f t="shared" si="69"/>
        <v/>
      </c>
      <c r="BB77" s="599"/>
      <c r="BC77" s="621" t="str">
        <f t="shared" si="89"/>
        <v/>
      </c>
      <c r="BD77" s="621" t="str">
        <f t="shared" si="90"/>
        <v/>
      </c>
      <c r="BE77" s="621" t="str">
        <f t="shared" si="91"/>
        <v/>
      </c>
      <c r="BF77" s="622" t="str" cm="1">
        <f t="array" ref="BF77">IF($AE77="","",
_xlfn.IFS(
$BA77="Devis 1",
IF(ISBLANK(AN77),"",IFERROR(VALUE(TRIM(SUBSTITUTE(AN77,CHAR(160),""))),0)*IFERROR(VALUE(TRIM(SUBSTITUTE($AE77,CHAR(160),""))),0)),
$BA77="Devis 2",
IF(ISBLANK(AS77),"",IFERROR(VALUE(TRIM(SUBSTITUTE(AS77,CHAR(160),""))),0)*IFERROR(VALUE(TRIM(SUBSTITUTE($AE77,CHAR(160),""))),0)),
$BA77="Devis 3",
IF(ISBLANK(AX77),"",IFERROR(VALUE(TRIM(SUBSTITUTE(AX77,CHAR(160),""))),0)*IFERROR(VALUE(TRIM(SUBSTITUTE($AE77,CHAR(160),""))),0)),
TRUE,0
)
)</f>
        <v/>
      </c>
      <c r="BG77" s="622" t="str" cm="1">
        <f t="array" ref="BG77">IF($AE77="","",
_xlfn.IFS(
$BA77="Devis 1",
IF(ISBLANK(AO77),"",IFERROR(VALUE(TRIM(SUBSTITUTE(AO77,CHAR(160),""))),0)*IFERROR(VALUE(TRIM(SUBSTITUTE($AE77,CHAR(160),""))),0)),
$BA77="Devis 2",
IF(ISBLANK(AT77),"",IFERROR(VALUE(TRIM(SUBSTITUTE(AT77,CHAR(160),""))),0)*IFERROR(VALUE(TRIM(SUBSTITUTE($AE77,CHAR(160),""))),0)),
$BA77="Devis 3",
IF(ISBLANK(AY77),"",IFERROR(VALUE(TRIM(SUBSTITUTE(AY77,CHAR(160),""))),0)*IFERROR(VALUE(TRIM(SUBSTITUTE($AE77,CHAR(160),""))),0)),
TRUE,0
)
)</f>
        <v/>
      </c>
      <c r="BH77" s="621" t="str">
        <f t="shared" si="92"/>
        <v/>
      </c>
      <c r="BI77" s="601"/>
      <c r="BJ77" s="602" t="str" cm="1">
        <f t="array" ref="BJ77">IF(OR(BH77="",BE77="",BF77="",BC77="",BG77="",BD77=""),"",_xlfn.IFS(
ROUND(IFERROR(VALUE(TRIM(SUBSTITUTE(BH77,CHAR(160),""))),0),2)&gt;
ROUND(IFERROR(VALUE(TRIM(SUBSTITUTE(BE77,CHAR(160),""))),0),2),
"KO : Le montant retenu TTC est supérieur au montant raisonnable TTC. Merci de revoir la ligne de dépense ou plafonner son montant.",
ROUND(IFERROR(VALUE(TRIM(SUBSTITUTE(BF77,CHAR(160),""))),0),2)&gt;
ROUND(IFERROR(VALUE(TRIM(SUBSTITUTE(BC77,CHAR(160),""))),0),2),
"Attention : Le montant retenu HT est supérieur au montant HT raisonnable. Merci de revoir la ligne de dépense, plafonner son montant, ou justifier la reventillation HT / TVA.",
ROUND(IFERROR(VALUE(TRIM(SUBSTITUTE(BG77,CHAR(160),""))),0),2)&gt;
ROUND(IFERROR(VALUE(TRIM(SUBSTITUTE(BD77,CHAR(160),""))),0),2),
"Attention : Le montant TVA retenu est supérieur au montant TVA raisonnable. Merci de revoir la ligne de dépense, plafonner son montant, ou justifier la reventillation HT / TVA.",
ROUND(IFERROR(VALUE(TRIM(SUBSTITUTE(BH77,CHAR(160),""))),0),2)&gt;
ROUND(IFERROR(VALUE(TRIM(SUBSTITUTE(MIN(P78,S78,V78),CHAR(160),""))),0),2),
"Attention : Le devis retenu n'est pas le moins cher. Une justification de la part du porteur est nécessaire.",
ROUND(IFERROR(VALUE(TRIM(SUBSTITUTE(BH77,CHAR(160),""))),0),2)=0,
"Attention : montant présenté entièrement écarté",
ROUND(IFERROR(VALUE(TRIM(SUBSTITUTE(BE77,CHAR(160),""))),0),2)=
ROUND(IFERROR(VALUE(TRIM(SUBSTITUTE(BH77,CHAR(160),""))),0),2),
"OK",
ROUND(IFERROR(VALUE(TRIM(SUBSTITUTE(BE77,CHAR(160),""))),0),2)&gt;
ROUND(IFERROR(VALUE(TRIM(SUBSTITUTE(BH77,CHAR(160),""))),0),2),
" OK : Montant instruit inférieur au montant raisonnable.",
TRUE,""
))</f>
        <v/>
      </c>
      <c r="BK77" s="602" t="str" cm="1">
        <f t="array" ref="BK77">IF(OR(BH77="",AB77="",BF77="",Z77="",BG77="",AA77=""),"",_xlfn.IFS(
ROUND(IFERROR(VALUE(TRIM(SUBSTITUTE(BH77,CHAR(160),""))),0),2)&gt;
ROUND(IFERROR(VALUE(TRIM(SUBSTITUTE(AB77,CHAR(160),""))),0),2),
"KO : Le montant retenu TTC est supérieur au montant présenté TTC. Merci de revoir la ligne de dépense ou plafonner son montant.",
ROUND(IFERROR(VALUE(TRIM(SUBSTITUTE(BF77,CHAR(160),""))),0),2)&gt;
ROUND(IFERROR(VALUE(TRIM(SUBSTITUTE(Z77,CHAR(160),""))),0),2),
"Attention : Le montant retenu HT est supérieur au montant HT présenté. Merci de revoir la ligne de dépense, plafonner son montant, ou justifier la reventillation HT / TVA.",
ROUND(IFERROR(VALUE(TRIM(SUBSTITUTE(BG77,CHAR(160),""))),0),2)&gt;
ROUND(IFERROR(VALUE(TRIM(SUBSTITUTE(AA77,CHAR(160),""))),0),2),
"Attention : Le montant TVA retenu est supérieur au montant TVA présenté. Merci de revoir la ligne de dépense, plafonner son montant, ou justifier la reventillation HT / TVA.",
ROUND(IFERROR(VALUE(TRIM(SUBSTITUTE(AB77,CHAR(160),""))),0),2)=0,
"",
ROUND(IFERROR(VALUE(TRIM(SUBSTITUTE(BH77,CHAR(160),""))),0),2)=
ROUND(IFERROR(VALUE(TRIM(SUBSTITUTE(AB77,CHAR(160),""))),0),2),
"OK",
ROUND(IFERROR(VALUE(TRIM(SUBSTITUTE(BH77,CHAR(160),""))),0),2)=0,
"Attention : Montant présenté entièrement rejeté.",
ROUND(IFERROR(VALUE(TRIM(SUBSTITUTE(BH77,CHAR(160),""))),0),2)&lt;
ROUND(IFERROR(VALUE(TRIM(SUBSTITUTE(AB77,CHAR(160),""))),0),2),
"Attention : Montant présenté partiellement rejeté.",
TRUE,""
))</f>
        <v/>
      </c>
      <c r="BL77" s="600" t="str">
        <f t="shared" si="65"/>
        <v/>
      </c>
      <c r="BM77" s="600" t="str">
        <f t="shared" si="66"/>
        <v/>
      </c>
      <c r="BN77" s="834" t="str">
        <f t="shared" si="67"/>
        <v/>
      </c>
    </row>
    <row r="78" spans="1:66" ht="16">
      <c r="A78" s="813">
        <v>70</v>
      </c>
      <c r="B78" s="83"/>
      <c r="C78" s="108"/>
      <c r="D78" s="83"/>
      <c r="E78" s="109"/>
      <c r="F78" s="110"/>
      <c r="G78" s="111"/>
      <c r="H78" s="132"/>
      <c r="I78" s="642"/>
      <c r="J78" s="643"/>
      <c r="K78" s="554"/>
      <c r="L78" s="640"/>
      <c r="M78" s="641"/>
      <c r="N78" s="660" t="str">
        <f t="shared" si="43"/>
        <v/>
      </c>
      <c r="O78" s="663"/>
      <c r="P78" s="554"/>
      <c r="Q78" s="641"/>
      <c r="R78" s="641"/>
      <c r="S78" s="660" t="str">
        <f t="shared" si="70"/>
        <v/>
      </c>
      <c r="T78" s="680"/>
      <c r="U78" s="554"/>
      <c r="V78" s="641"/>
      <c r="W78" s="641"/>
      <c r="X78" s="681" t="str">
        <f t="shared" si="46"/>
        <v/>
      </c>
      <c r="Y78" s="639"/>
      <c r="Z78" s="112" t="str" cm="1">
        <f t="array" ref="Z78">IF((_xlfn.IFS(TRIM(SUBSTITUTE(Y78,CHAR(160),""))="Devis 1",IFERROR(VALUE(TRIM(SUBSTITUTE(L78,CHAR(160),""))),0),TRIM(SUBSTITUTE(Y78,CHAR(160),""))="Devis 2",IFERROR(VALUE(TRIM(SUBSTITUTE(Q78,CHAR(160),""))),0),TRIM(SUBSTITUTE(Y78,CHAR(160),""))="Devis 3",IFERROR(VALUE(TRIM(SUBSTITUTE(V78,CHAR(160),""))),0),TRUE,0)*IFERROR(VALUE(TRIM(SUBSTITUTE(C78,CHAR(160),""))),0))=0,"",_xlfn.IFS(TRIM(SUBSTITUTE(Y78,CHAR(160),""))="Devis 1",IFERROR(VALUE(TRIM(SUBSTITUTE(L78,CHAR(160),""))),0),TRIM(SUBSTITUTE(Y78,CHAR(160),""))="Devis 2",IFERROR(VALUE(TRIM(SUBSTITUTE(Q78,CHAR(160),""))),0),TRIM(SUBSTITUTE(Y78,CHAR(160),""))="Devis 3",IFERROR(VALUE(TRIM(SUBSTITUTE(V78,CHAR(160),""))),0),TRUE,0)*IFERROR(VALUE(TRIM(SUBSTITUTE(C78,CHAR(160),""))),0))</f>
        <v/>
      </c>
      <c r="AA78" s="89" t="str" cm="1">
        <f t="array" ref="AA78">IF(ROUND((_xlfn.IFS(TRIM(SUBSTITUTE(Y78,CHAR(160),""))="Devis 1",IFERROR(VALUE(TRIM(SUBSTITUTE(M78,CHAR(160),""))),0),TRIM(SUBSTITUTE(Y78,CHAR(160),""))="Devis 2",IFERROR(VALUE(TRIM(SUBSTITUTE(R78,CHAR(160),""))),0),TRIM(SUBSTITUTE(Y78,CHAR(160),""))="Devis 3",IFERROR(VALUE(TRIM(SUBSTITUTE(W78,CHAR(160),""))),0),TRUE,0)*IFERROR(VALUE(TRIM(SUBSTITUTE(C78,CHAR(160),""))),0)),2)=0,IF(Z78&lt;&gt;"",0,""),ROUND((_xlfn.IFS(TRIM(SUBSTITUTE(Y78,CHAR(160),""))="Devis 1",IFERROR(VALUE(TRIM(SUBSTITUTE(M78,CHAR(160),""))),0),TRIM(SUBSTITUTE(Y78,CHAR(160),""))="Devis 2",IFERROR(VALUE(TRIM(SUBSTITUTE(R78,CHAR(160),""))),0),TRIM(SUBSTITUTE(Y78,CHAR(160),""))="Devis 3",IFERROR(VALUE(TRIM(SUBSTITUTE(W78,CHAR(160),""))),0),TRUE,0)*IFERROR(VALUE(TRIM(SUBSTITUTE(C78,CHAR(160),""))),0)),2))</f>
        <v/>
      </c>
      <c r="AB78" s="113" t="str">
        <f t="shared" si="71"/>
        <v/>
      </c>
      <c r="AC78" s="814"/>
      <c r="AD78" s="833" t="str">
        <f t="shared" si="68"/>
        <v/>
      </c>
      <c r="AE78" s="595" t="str">
        <f t="shared" si="72"/>
        <v/>
      </c>
      <c r="AF78" s="555" t="str">
        <f t="shared" si="73"/>
        <v/>
      </c>
      <c r="AG78" s="555" t="str">
        <f t="shared" si="74"/>
        <v/>
      </c>
      <c r="AH78" s="555" t="str">
        <f t="shared" si="75"/>
        <v/>
      </c>
      <c r="AI78" s="555" t="str">
        <f t="shared" si="76"/>
        <v/>
      </c>
      <c r="AJ78" s="555" t="str">
        <f t="shared" si="77"/>
        <v/>
      </c>
      <c r="AK78" s="569" t="str">
        <f t="shared" si="78"/>
        <v/>
      </c>
      <c r="AL78" s="564" t="str">
        <f t="shared" si="44"/>
        <v/>
      </c>
      <c r="AM78" s="555" t="str">
        <f t="shared" si="44"/>
        <v/>
      </c>
      <c r="AN78" s="594" t="str">
        <f t="shared" si="79"/>
        <v/>
      </c>
      <c r="AO78" s="594" t="str">
        <f t="shared" si="80"/>
        <v/>
      </c>
      <c r="AP78" s="660" t="str">
        <f t="shared" si="81"/>
        <v/>
      </c>
      <c r="AQ78" s="671" t="str">
        <f t="shared" si="82"/>
        <v/>
      </c>
      <c r="AR78" s="593" t="str">
        <f t="shared" si="82"/>
        <v/>
      </c>
      <c r="AS78" s="594" t="str">
        <f t="shared" si="83"/>
        <v/>
      </c>
      <c r="AT78" s="594" t="str">
        <f t="shared" si="84"/>
        <v/>
      </c>
      <c r="AU78" s="660" t="str">
        <f t="shared" si="85"/>
        <v/>
      </c>
      <c r="AV78" s="693" t="str">
        <f t="shared" si="45"/>
        <v/>
      </c>
      <c r="AW78" s="593" t="str">
        <f t="shared" si="45"/>
        <v/>
      </c>
      <c r="AX78" s="594" t="str">
        <f t="shared" si="86"/>
        <v/>
      </c>
      <c r="AY78" s="594" t="str">
        <f t="shared" si="87"/>
        <v/>
      </c>
      <c r="AZ78" s="694" t="str">
        <f t="shared" si="88"/>
        <v/>
      </c>
      <c r="BA78" s="687" t="str">
        <f t="shared" si="69"/>
        <v/>
      </c>
      <c r="BB78" s="599"/>
      <c r="BC78" s="621" t="str">
        <f t="shared" si="89"/>
        <v/>
      </c>
      <c r="BD78" s="621" t="str">
        <f t="shared" si="90"/>
        <v/>
      </c>
      <c r="BE78" s="621" t="str">
        <f t="shared" si="91"/>
        <v/>
      </c>
      <c r="BF78" s="622" t="str" cm="1">
        <f t="array" ref="BF78">IF($AE78="","",
_xlfn.IFS(
$BA78="Devis 1",
IF(ISBLANK(AN78),"",IFERROR(VALUE(TRIM(SUBSTITUTE(AN78,CHAR(160),""))),0)*IFERROR(VALUE(TRIM(SUBSTITUTE($AE78,CHAR(160),""))),0)),
$BA78="Devis 2",
IF(ISBLANK(AS78),"",IFERROR(VALUE(TRIM(SUBSTITUTE(AS78,CHAR(160),""))),0)*IFERROR(VALUE(TRIM(SUBSTITUTE($AE78,CHAR(160),""))),0)),
$BA78="Devis 3",
IF(ISBLANK(AX78),"",IFERROR(VALUE(TRIM(SUBSTITUTE(AX78,CHAR(160),""))),0)*IFERROR(VALUE(TRIM(SUBSTITUTE($AE78,CHAR(160),""))),0)),
TRUE,0
)
)</f>
        <v/>
      </c>
      <c r="BG78" s="622" t="str" cm="1">
        <f t="array" ref="BG78">IF($AE78="","",
_xlfn.IFS(
$BA78="Devis 1",
IF(ISBLANK(AO78),"",IFERROR(VALUE(TRIM(SUBSTITUTE(AO78,CHAR(160),""))),0)*IFERROR(VALUE(TRIM(SUBSTITUTE($AE78,CHAR(160),""))),0)),
$BA78="Devis 2",
IF(ISBLANK(AT78),"",IFERROR(VALUE(TRIM(SUBSTITUTE(AT78,CHAR(160),""))),0)*IFERROR(VALUE(TRIM(SUBSTITUTE($AE78,CHAR(160),""))),0)),
$BA78="Devis 3",
IF(ISBLANK(AY78),"",IFERROR(VALUE(TRIM(SUBSTITUTE(AY78,CHAR(160),""))),0)*IFERROR(VALUE(TRIM(SUBSTITUTE($AE78,CHAR(160),""))),0)),
TRUE,0
)
)</f>
        <v/>
      </c>
      <c r="BH78" s="621" t="str">
        <f t="shared" si="92"/>
        <v/>
      </c>
      <c r="BI78" s="601"/>
      <c r="BJ78" s="602" t="str" cm="1">
        <f t="array" ref="BJ78">IF(OR(BH78="",BE78="",BF78="",BC78="",BG78="",BD78=""),"",_xlfn.IFS(
ROUND(IFERROR(VALUE(TRIM(SUBSTITUTE(BH78,CHAR(160),""))),0),2)&gt;
ROUND(IFERROR(VALUE(TRIM(SUBSTITUTE(BE78,CHAR(160),""))),0),2),
"KO : Le montant retenu TTC est supérieur au montant raisonnable TTC. Merci de revoir la ligne de dépense ou plafonner son montant.",
ROUND(IFERROR(VALUE(TRIM(SUBSTITUTE(BF78,CHAR(160),""))),0),2)&gt;
ROUND(IFERROR(VALUE(TRIM(SUBSTITUTE(BC78,CHAR(160),""))),0),2),
"Attention : Le montant retenu HT est supérieur au montant HT raisonnable. Merci de revoir la ligne de dépense, plafonner son montant, ou justifier la reventillation HT / TVA.",
ROUND(IFERROR(VALUE(TRIM(SUBSTITUTE(BG78,CHAR(160),""))),0),2)&gt;
ROUND(IFERROR(VALUE(TRIM(SUBSTITUTE(BD78,CHAR(160),""))),0),2),
"Attention : Le montant TVA retenu est supérieur au montant TVA raisonnable. Merci de revoir la ligne de dépense, plafonner son montant, ou justifier la reventillation HT / TVA.",
ROUND(IFERROR(VALUE(TRIM(SUBSTITUTE(BH78,CHAR(160),""))),0),2)&gt;
ROUND(IFERROR(VALUE(TRIM(SUBSTITUTE(MIN(P79,S79,V79),CHAR(160),""))),0),2),
"Attention : Le devis retenu n'est pas le moins cher. Une justification de la part du porteur est nécessaire.",
ROUND(IFERROR(VALUE(TRIM(SUBSTITUTE(BH78,CHAR(160),""))),0),2)=0,
"Attention : montant présenté entièrement écarté",
ROUND(IFERROR(VALUE(TRIM(SUBSTITUTE(BE78,CHAR(160),""))),0),2)=
ROUND(IFERROR(VALUE(TRIM(SUBSTITUTE(BH78,CHAR(160),""))),0),2),
"OK",
ROUND(IFERROR(VALUE(TRIM(SUBSTITUTE(BE78,CHAR(160),""))),0),2)&gt;
ROUND(IFERROR(VALUE(TRIM(SUBSTITUTE(BH78,CHAR(160),""))),0),2),
" OK : Montant instruit inférieur au montant raisonnable.",
TRUE,""
))</f>
        <v/>
      </c>
      <c r="BK78" s="602" t="str" cm="1">
        <f t="array" ref="BK78">IF(OR(BH78="",AB78="",BF78="",Z78="",BG78="",AA78=""),"",_xlfn.IFS(
ROUND(IFERROR(VALUE(TRIM(SUBSTITUTE(BH78,CHAR(160),""))),0),2)&gt;
ROUND(IFERROR(VALUE(TRIM(SUBSTITUTE(AB78,CHAR(160),""))),0),2),
"KO : Le montant retenu TTC est supérieur au montant présenté TTC. Merci de revoir la ligne de dépense ou plafonner son montant.",
ROUND(IFERROR(VALUE(TRIM(SUBSTITUTE(BF78,CHAR(160),""))),0),2)&gt;
ROUND(IFERROR(VALUE(TRIM(SUBSTITUTE(Z78,CHAR(160),""))),0),2),
"Attention : Le montant retenu HT est supérieur au montant HT présenté. Merci de revoir la ligne de dépense, plafonner son montant, ou justifier la reventillation HT / TVA.",
ROUND(IFERROR(VALUE(TRIM(SUBSTITUTE(BG78,CHAR(160),""))),0),2)&gt;
ROUND(IFERROR(VALUE(TRIM(SUBSTITUTE(AA78,CHAR(160),""))),0),2),
"Attention : Le montant TVA retenu est supérieur au montant TVA présenté. Merci de revoir la ligne de dépense, plafonner son montant, ou justifier la reventillation HT / TVA.",
ROUND(IFERROR(VALUE(TRIM(SUBSTITUTE(AB78,CHAR(160),""))),0),2)=0,
"",
ROUND(IFERROR(VALUE(TRIM(SUBSTITUTE(BH78,CHAR(160),""))),0),2)=
ROUND(IFERROR(VALUE(TRIM(SUBSTITUTE(AB78,CHAR(160),""))),0),2),
"OK",
ROUND(IFERROR(VALUE(TRIM(SUBSTITUTE(BH78,CHAR(160),""))),0),2)=0,
"Attention : Montant présenté entièrement rejeté.",
ROUND(IFERROR(VALUE(TRIM(SUBSTITUTE(BH78,CHAR(160),""))),0),2)&lt;
ROUND(IFERROR(VALUE(TRIM(SUBSTITUTE(AB78,CHAR(160),""))),0),2),
"Attention : Montant présenté partiellement rejeté.",
TRUE,""
))</f>
        <v/>
      </c>
      <c r="BL78" s="600" t="str">
        <f t="shared" si="65"/>
        <v/>
      </c>
      <c r="BM78" s="600" t="str">
        <f t="shared" si="66"/>
        <v/>
      </c>
      <c r="BN78" s="834" t="str">
        <f t="shared" si="67"/>
        <v/>
      </c>
    </row>
    <row r="79" spans="1:66" ht="16">
      <c r="A79" s="813">
        <v>71</v>
      </c>
      <c r="B79" s="83"/>
      <c r="C79" s="108"/>
      <c r="D79" s="83"/>
      <c r="E79" s="109"/>
      <c r="F79" s="110"/>
      <c r="G79" s="111"/>
      <c r="H79" s="132"/>
      <c r="I79" s="642"/>
      <c r="J79" s="643"/>
      <c r="K79" s="554"/>
      <c r="L79" s="640"/>
      <c r="M79" s="641"/>
      <c r="N79" s="660" t="str">
        <f t="shared" si="43"/>
        <v/>
      </c>
      <c r="O79" s="663"/>
      <c r="P79" s="554"/>
      <c r="Q79" s="641"/>
      <c r="R79" s="641"/>
      <c r="S79" s="660" t="str">
        <f t="shared" si="70"/>
        <v/>
      </c>
      <c r="T79" s="680"/>
      <c r="U79" s="554"/>
      <c r="V79" s="641"/>
      <c r="W79" s="641"/>
      <c r="X79" s="681" t="str">
        <f t="shared" si="46"/>
        <v/>
      </c>
      <c r="Y79" s="639"/>
      <c r="Z79" s="112" t="str" cm="1">
        <f t="array" ref="Z79">IF((_xlfn.IFS(TRIM(SUBSTITUTE(Y79,CHAR(160),""))="Devis 1",IFERROR(VALUE(TRIM(SUBSTITUTE(L79,CHAR(160),""))),0),TRIM(SUBSTITUTE(Y79,CHAR(160),""))="Devis 2",IFERROR(VALUE(TRIM(SUBSTITUTE(Q79,CHAR(160),""))),0),TRIM(SUBSTITUTE(Y79,CHAR(160),""))="Devis 3",IFERROR(VALUE(TRIM(SUBSTITUTE(V79,CHAR(160),""))),0),TRUE,0)*IFERROR(VALUE(TRIM(SUBSTITUTE(C79,CHAR(160),""))),0))=0,"",_xlfn.IFS(TRIM(SUBSTITUTE(Y79,CHAR(160),""))="Devis 1",IFERROR(VALUE(TRIM(SUBSTITUTE(L79,CHAR(160),""))),0),TRIM(SUBSTITUTE(Y79,CHAR(160),""))="Devis 2",IFERROR(VALUE(TRIM(SUBSTITUTE(Q79,CHAR(160),""))),0),TRIM(SUBSTITUTE(Y79,CHAR(160),""))="Devis 3",IFERROR(VALUE(TRIM(SUBSTITUTE(V79,CHAR(160),""))),0),TRUE,0)*IFERROR(VALUE(TRIM(SUBSTITUTE(C79,CHAR(160),""))),0))</f>
        <v/>
      </c>
      <c r="AA79" s="89" t="str" cm="1">
        <f t="array" ref="AA79">IF(ROUND((_xlfn.IFS(TRIM(SUBSTITUTE(Y79,CHAR(160),""))="Devis 1",IFERROR(VALUE(TRIM(SUBSTITUTE(M79,CHAR(160),""))),0),TRIM(SUBSTITUTE(Y79,CHAR(160),""))="Devis 2",IFERROR(VALUE(TRIM(SUBSTITUTE(R79,CHAR(160),""))),0),TRIM(SUBSTITUTE(Y79,CHAR(160),""))="Devis 3",IFERROR(VALUE(TRIM(SUBSTITUTE(W79,CHAR(160),""))),0),TRUE,0)*IFERROR(VALUE(TRIM(SUBSTITUTE(C79,CHAR(160),""))),0)),2)=0,IF(Z79&lt;&gt;"",0,""),ROUND((_xlfn.IFS(TRIM(SUBSTITUTE(Y79,CHAR(160),""))="Devis 1",IFERROR(VALUE(TRIM(SUBSTITUTE(M79,CHAR(160),""))),0),TRIM(SUBSTITUTE(Y79,CHAR(160),""))="Devis 2",IFERROR(VALUE(TRIM(SUBSTITUTE(R79,CHAR(160),""))),0),TRIM(SUBSTITUTE(Y79,CHAR(160),""))="Devis 3",IFERROR(VALUE(TRIM(SUBSTITUTE(W79,CHAR(160),""))),0),TRUE,0)*IFERROR(VALUE(TRIM(SUBSTITUTE(C79,CHAR(160),""))),0)),2))</f>
        <v/>
      </c>
      <c r="AB79" s="113" t="str">
        <f t="shared" si="71"/>
        <v/>
      </c>
      <c r="AC79" s="814"/>
      <c r="AD79" s="833" t="str">
        <f t="shared" si="68"/>
        <v/>
      </c>
      <c r="AE79" s="595" t="str">
        <f t="shared" si="72"/>
        <v/>
      </c>
      <c r="AF79" s="555" t="str">
        <f t="shared" si="73"/>
        <v/>
      </c>
      <c r="AG79" s="555" t="str">
        <f t="shared" si="74"/>
        <v/>
      </c>
      <c r="AH79" s="555" t="str">
        <f t="shared" si="75"/>
        <v/>
      </c>
      <c r="AI79" s="555" t="str">
        <f t="shared" si="76"/>
        <v/>
      </c>
      <c r="AJ79" s="555" t="str">
        <f t="shared" si="77"/>
        <v/>
      </c>
      <c r="AK79" s="569" t="str">
        <f t="shared" si="78"/>
        <v/>
      </c>
      <c r="AL79" s="564" t="str">
        <f t="shared" si="44"/>
        <v/>
      </c>
      <c r="AM79" s="555" t="str">
        <f t="shared" si="44"/>
        <v/>
      </c>
      <c r="AN79" s="594" t="str">
        <f t="shared" si="79"/>
        <v/>
      </c>
      <c r="AO79" s="594" t="str">
        <f t="shared" si="80"/>
        <v/>
      </c>
      <c r="AP79" s="660" t="str">
        <f t="shared" si="81"/>
        <v/>
      </c>
      <c r="AQ79" s="671" t="str">
        <f t="shared" si="82"/>
        <v/>
      </c>
      <c r="AR79" s="593" t="str">
        <f t="shared" si="82"/>
        <v/>
      </c>
      <c r="AS79" s="594" t="str">
        <f t="shared" si="83"/>
        <v/>
      </c>
      <c r="AT79" s="594" t="str">
        <f t="shared" si="84"/>
        <v/>
      </c>
      <c r="AU79" s="660" t="str">
        <f t="shared" si="85"/>
        <v/>
      </c>
      <c r="AV79" s="693" t="str">
        <f t="shared" si="45"/>
        <v/>
      </c>
      <c r="AW79" s="593" t="str">
        <f t="shared" si="45"/>
        <v/>
      </c>
      <c r="AX79" s="594" t="str">
        <f t="shared" si="86"/>
        <v/>
      </c>
      <c r="AY79" s="594" t="str">
        <f t="shared" si="87"/>
        <v/>
      </c>
      <c r="AZ79" s="694" t="str">
        <f t="shared" si="88"/>
        <v/>
      </c>
      <c r="BA79" s="687" t="str">
        <f t="shared" si="69"/>
        <v/>
      </c>
      <c r="BB79" s="599"/>
      <c r="BC79" s="621" t="str">
        <f t="shared" si="89"/>
        <v/>
      </c>
      <c r="BD79" s="621" t="str">
        <f t="shared" si="90"/>
        <v/>
      </c>
      <c r="BE79" s="621" t="str">
        <f t="shared" si="91"/>
        <v/>
      </c>
      <c r="BF79" s="622" t="str" cm="1">
        <f t="array" ref="BF79">IF($AE79="","",
_xlfn.IFS(
$BA79="Devis 1",
IF(ISBLANK(AN79),"",IFERROR(VALUE(TRIM(SUBSTITUTE(AN79,CHAR(160),""))),0)*IFERROR(VALUE(TRIM(SUBSTITUTE($AE79,CHAR(160),""))),0)),
$BA79="Devis 2",
IF(ISBLANK(AS79),"",IFERROR(VALUE(TRIM(SUBSTITUTE(AS79,CHAR(160),""))),0)*IFERROR(VALUE(TRIM(SUBSTITUTE($AE79,CHAR(160),""))),0)),
$BA79="Devis 3",
IF(ISBLANK(AX79),"",IFERROR(VALUE(TRIM(SUBSTITUTE(AX79,CHAR(160),""))),0)*IFERROR(VALUE(TRIM(SUBSTITUTE($AE79,CHAR(160),""))),0)),
TRUE,0
)
)</f>
        <v/>
      </c>
      <c r="BG79" s="622" t="str" cm="1">
        <f t="array" ref="BG79">IF($AE79="","",
_xlfn.IFS(
$BA79="Devis 1",
IF(ISBLANK(AO79),"",IFERROR(VALUE(TRIM(SUBSTITUTE(AO79,CHAR(160),""))),0)*IFERROR(VALUE(TRIM(SUBSTITUTE($AE79,CHAR(160),""))),0)),
$BA79="Devis 2",
IF(ISBLANK(AT79),"",IFERROR(VALUE(TRIM(SUBSTITUTE(AT79,CHAR(160),""))),0)*IFERROR(VALUE(TRIM(SUBSTITUTE($AE79,CHAR(160),""))),0)),
$BA79="Devis 3",
IF(ISBLANK(AY79),"",IFERROR(VALUE(TRIM(SUBSTITUTE(AY79,CHAR(160),""))),0)*IFERROR(VALUE(TRIM(SUBSTITUTE($AE79,CHAR(160),""))),0)),
TRUE,0
)
)</f>
        <v/>
      </c>
      <c r="BH79" s="621" t="str">
        <f t="shared" si="92"/>
        <v/>
      </c>
      <c r="BI79" s="601"/>
      <c r="BJ79" s="602" t="str" cm="1">
        <f t="array" ref="BJ79">IF(OR(BH79="",BE79="",BF79="",BC79="",BG79="",BD79=""),"",_xlfn.IFS(
ROUND(IFERROR(VALUE(TRIM(SUBSTITUTE(BH79,CHAR(160),""))),0),2)&gt;
ROUND(IFERROR(VALUE(TRIM(SUBSTITUTE(BE79,CHAR(160),""))),0),2),
"KO : Le montant retenu TTC est supérieur au montant raisonnable TTC. Merci de revoir la ligne de dépense ou plafonner son montant.",
ROUND(IFERROR(VALUE(TRIM(SUBSTITUTE(BF79,CHAR(160),""))),0),2)&gt;
ROUND(IFERROR(VALUE(TRIM(SUBSTITUTE(BC79,CHAR(160),""))),0),2),
"Attention : Le montant retenu HT est supérieur au montant HT raisonnable. Merci de revoir la ligne de dépense, plafonner son montant, ou justifier la reventillation HT / TVA.",
ROUND(IFERROR(VALUE(TRIM(SUBSTITUTE(BG79,CHAR(160),""))),0),2)&gt;
ROUND(IFERROR(VALUE(TRIM(SUBSTITUTE(BD79,CHAR(160),""))),0),2),
"Attention : Le montant TVA retenu est supérieur au montant TVA raisonnable. Merci de revoir la ligne de dépense, plafonner son montant, ou justifier la reventillation HT / TVA.",
ROUND(IFERROR(VALUE(TRIM(SUBSTITUTE(BH79,CHAR(160),""))),0),2)&gt;
ROUND(IFERROR(VALUE(TRIM(SUBSTITUTE(MIN(P80,S80,V80),CHAR(160),""))),0),2),
"Attention : Le devis retenu n'est pas le moins cher. Une justification de la part du porteur est nécessaire.",
ROUND(IFERROR(VALUE(TRIM(SUBSTITUTE(BH79,CHAR(160),""))),0),2)=0,
"Attention : montant présenté entièrement écarté",
ROUND(IFERROR(VALUE(TRIM(SUBSTITUTE(BE79,CHAR(160),""))),0),2)=
ROUND(IFERROR(VALUE(TRIM(SUBSTITUTE(BH79,CHAR(160),""))),0),2),
"OK",
ROUND(IFERROR(VALUE(TRIM(SUBSTITUTE(BE79,CHAR(160),""))),0),2)&gt;
ROUND(IFERROR(VALUE(TRIM(SUBSTITUTE(BH79,CHAR(160),""))),0),2),
" OK : Montant instruit inférieur au montant raisonnable.",
TRUE,""
))</f>
        <v/>
      </c>
      <c r="BK79" s="602" t="str" cm="1">
        <f t="array" ref="BK79">IF(OR(BH79="",AB79="",BF79="",Z79="",BG79="",AA79=""),"",_xlfn.IFS(
ROUND(IFERROR(VALUE(TRIM(SUBSTITUTE(BH79,CHAR(160),""))),0),2)&gt;
ROUND(IFERROR(VALUE(TRIM(SUBSTITUTE(AB79,CHAR(160),""))),0),2),
"KO : Le montant retenu TTC est supérieur au montant présenté TTC. Merci de revoir la ligne de dépense ou plafonner son montant.",
ROUND(IFERROR(VALUE(TRIM(SUBSTITUTE(BF79,CHAR(160),""))),0),2)&gt;
ROUND(IFERROR(VALUE(TRIM(SUBSTITUTE(Z79,CHAR(160),""))),0),2),
"Attention : Le montant retenu HT est supérieur au montant HT présenté. Merci de revoir la ligne de dépense, plafonner son montant, ou justifier la reventillation HT / TVA.",
ROUND(IFERROR(VALUE(TRIM(SUBSTITUTE(BG79,CHAR(160),""))),0),2)&gt;
ROUND(IFERROR(VALUE(TRIM(SUBSTITUTE(AA79,CHAR(160),""))),0),2),
"Attention : Le montant TVA retenu est supérieur au montant TVA présenté. Merci de revoir la ligne de dépense, plafonner son montant, ou justifier la reventillation HT / TVA.",
ROUND(IFERROR(VALUE(TRIM(SUBSTITUTE(AB79,CHAR(160),""))),0),2)=0,
"",
ROUND(IFERROR(VALUE(TRIM(SUBSTITUTE(BH79,CHAR(160),""))),0),2)=
ROUND(IFERROR(VALUE(TRIM(SUBSTITUTE(AB79,CHAR(160),""))),0),2),
"OK",
ROUND(IFERROR(VALUE(TRIM(SUBSTITUTE(BH79,CHAR(160),""))),0),2)=0,
"Attention : Montant présenté entièrement rejeté.",
ROUND(IFERROR(VALUE(TRIM(SUBSTITUTE(BH79,CHAR(160),""))),0),2)&lt;
ROUND(IFERROR(VALUE(TRIM(SUBSTITUTE(AB79,CHAR(160),""))),0),2),
"Attention : Montant présenté partiellement rejeté.",
TRUE,""
))</f>
        <v/>
      </c>
      <c r="BL79" s="600" t="str">
        <f t="shared" si="65"/>
        <v/>
      </c>
      <c r="BM79" s="600" t="str">
        <f t="shared" si="66"/>
        <v/>
      </c>
      <c r="BN79" s="834" t="str">
        <f t="shared" si="67"/>
        <v/>
      </c>
    </row>
    <row r="80" spans="1:66" ht="16">
      <c r="A80" s="813">
        <v>72</v>
      </c>
      <c r="B80" s="83"/>
      <c r="C80" s="108"/>
      <c r="D80" s="83"/>
      <c r="E80" s="109"/>
      <c r="F80" s="110"/>
      <c r="G80" s="111"/>
      <c r="H80" s="132"/>
      <c r="I80" s="642"/>
      <c r="J80" s="643"/>
      <c r="K80" s="554"/>
      <c r="L80" s="640"/>
      <c r="M80" s="641"/>
      <c r="N80" s="660" t="str">
        <f t="shared" si="43"/>
        <v/>
      </c>
      <c r="O80" s="663"/>
      <c r="P80" s="554"/>
      <c r="Q80" s="641"/>
      <c r="R80" s="641"/>
      <c r="S80" s="660" t="str">
        <f t="shared" si="70"/>
        <v/>
      </c>
      <c r="T80" s="680"/>
      <c r="U80" s="554"/>
      <c r="V80" s="641"/>
      <c r="W80" s="641"/>
      <c r="X80" s="681" t="str">
        <f t="shared" si="46"/>
        <v/>
      </c>
      <c r="Y80" s="639"/>
      <c r="Z80" s="112" t="str" cm="1">
        <f t="array" ref="Z80">IF((_xlfn.IFS(TRIM(SUBSTITUTE(Y80,CHAR(160),""))="Devis 1",IFERROR(VALUE(TRIM(SUBSTITUTE(L80,CHAR(160),""))),0),TRIM(SUBSTITUTE(Y80,CHAR(160),""))="Devis 2",IFERROR(VALUE(TRIM(SUBSTITUTE(Q80,CHAR(160),""))),0),TRIM(SUBSTITUTE(Y80,CHAR(160),""))="Devis 3",IFERROR(VALUE(TRIM(SUBSTITUTE(V80,CHAR(160),""))),0),TRUE,0)*IFERROR(VALUE(TRIM(SUBSTITUTE(C80,CHAR(160),""))),0))=0,"",_xlfn.IFS(TRIM(SUBSTITUTE(Y80,CHAR(160),""))="Devis 1",IFERROR(VALUE(TRIM(SUBSTITUTE(L80,CHAR(160),""))),0),TRIM(SUBSTITUTE(Y80,CHAR(160),""))="Devis 2",IFERROR(VALUE(TRIM(SUBSTITUTE(Q80,CHAR(160),""))),0),TRIM(SUBSTITUTE(Y80,CHAR(160),""))="Devis 3",IFERROR(VALUE(TRIM(SUBSTITUTE(V80,CHAR(160),""))),0),TRUE,0)*IFERROR(VALUE(TRIM(SUBSTITUTE(C80,CHAR(160),""))),0))</f>
        <v/>
      </c>
      <c r="AA80" s="89" t="str" cm="1">
        <f t="array" ref="AA80">IF(ROUND((_xlfn.IFS(TRIM(SUBSTITUTE(Y80,CHAR(160),""))="Devis 1",IFERROR(VALUE(TRIM(SUBSTITUTE(M80,CHAR(160),""))),0),TRIM(SUBSTITUTE(Y80,CHAR(160),""))="Devis 2",IFERROR(VALUE(TRIM(SUBSTITUTE(R80,CHAR(160),""))),0),TRIM(SUBSTITUTE(Y80,CHAR(160),""))="Devis 3",IFERROR(VALUE(TRIM(SUBSTITUTE(W80,CHAR(160),""))),0),TRUE,0)*IFERROR(VALUE(TRIM(SUBSTITUTE(C80,CHAR(160),""))),0)),2)=0,IF(Z80&lt;&gt;"",0,""),ROUND((_xlfn.IFS(TRIM(SUBSTITUTE(Y80,CHAR(160),""))="Devis 1",IFERROR(VALUE(TRIM(SUBSTITUTE(M80,CHAR(160),""))),0),TRIM(SUBSTITUTE(Y80,CHAR(160),""))="Devis 2",IFERROR(VALUE(TRIM(SUBSTITUTE(R80,CHAR(160),""))),0),TRIM(SUBSTITUTE(Y80,CHAR(160),""))="Devis 3",IFERROR(VALUE(TRIM(SUBSTITUTE(W80,CHAR(160),""))),0),TRUE,0)*IFERROR(VALUE(TRIM(SUBSTITUTE(C80,CHAR(160),""))),0)),2))</f>
        <v/>
      </c>
      <c r="AB80" s="113" t="str">
        <f t="shared" si="71"/>
        <v/>
      </c>
      <c r="AC80" s="814"/>
      <c r="AD80" s="833" t="str">
        <f t="shared" si="68"/>
        <v/>
      </c>
      <c r="AE80" s="595" t="str">
        <f t="shared" si="72"/>
        <v/>
      </c>
      <c r="AF80" s="555" t="str">
        <f t="shared" si="73"/>
        <v/>
      </c>
      <c r="AG80" s="555" t="str">
        <f t="shared" si="74"/>
        <v/>
      </c>
      <c r="AH80" s="555" t="str">
        <f t="shared" si="75"/>
        <v/>
      </c>
      <c r="AI80" s="555" t="str">
        <f t="shared" si="76"/>
        <v/>
      </c>
      <c r="AJ80" s="555" t="str">
        <f t="shared" si="77"/>
        <v/>
      </c>
      <c r="AK80" s="569" t="str">
        <f t="shared" si="78"/>
        <v/>
      </c>
      <c r="AL80" s="564" t="str">
        <f t="shared" si="44"/>
        <v/>
      </c>
      <c r="AM80" s="555" t="str">
        <f t="shared" si="44"/>
        <v/>
      </c>
      <c r="AN80" s="594" t="str">
        <f t="shared" si="79"/>
        <v/>
      </c>
      <c r="AO80" s="594" t="str">
        <f t="shared" si="80"/>
        <v/>
      </c>
      <c r="AP80" s="660" t="str">
        <f t="shared" si="81"/>
        <v/>
      </c>
      <c r="AQ80" s="671" t="str">
        <f t="shared" si="82"/>
        <v/>
      </c>
      <c r="AR80" s="593" t="str">
        <f t="shared" si="82"/>
        <v/>
      </c>
      <c r="AS80" s="594" t="str">
        <f t="shared" si="83"/>
        <v/>
      </c>
      <c r="AT80" s="594" t="str">
        <f t="shared" si="84"/>
        <v/>
      </c>
      <c r="AU80" s="660" t="str">
        <f t="shared" si="85"/>
        <v/>
      </c>
      <c r="AV80" s="693" t="str">
        <f t="shared" si="45"/>
        <v/>
      </c>
      <c r="AW80" s="593" t="str">
        <f t="shared" si="45"/>
        <v/>
      </c>
      <c r="AX80" s="594" t="str">
        <f t="shared" si="86"/>
        <v/>
      </c>
      <c r="AY80" s="594" t="str">
        <f t="shared" si="87"/>
        <v/>
      </c>
      <c r="AZ80" s="694" t="str">
        <f t="shared" si="88"/>
        <v/>
      </c>
      <c r="BA80" s="687" t="str">
        <f t="shared" si="69"/>
        <v/>
      </c>
      <c r="BB80" s="599"/>
      <c r="BC80" s="621" t="str">
        <f t="shared" si="89"/>
        <v/>
      </c>
      <c r="BD80" s="621" t="str">
        <f t="shared" si="90"/>
        <v/>
      </c>
      <c r="BE80" s="621" t="str">
        <f t="shared" si="91"/>
        <v/>
      </c>
      <c r="BF80" s="622" t="str" cm="1">
        <f t="array" ref="BF80">IF($AE80="","",
_xlfn.IFS(
$BA80="Devis 1",
IF(ISBLANK(AN80),"",IFERROR(VALUE(TRIM(SUBSTITUTE(AN80,CHAR(160),""))),0)*IFERROR(VALUE(TRIM(SUBSTITUTE($AE80,CHAR(160),""))),0)),
$BA80="Devis 2",
IF(ISBLANK(AS80),"",IFERROR(VALUE(TRIM(SUBSTITUTE(AS80,CHAR(160),""))),0)*IFERROR(VALUE(TRIM(SUBSTITUTE($AE80,CHAR(160),""))),0)),
$BA80="Devis 3",
IF(ISBLANK(AX80),"",IFERROR(VALUE(TRIM(SUBSTITUTE(AX80,CHAR(160),""))),0)*IFERROR(VALUE(TRIM(SUBSTITUTE($AE80,CHAR(160),""))),0)),
TRUE,0
)
)</f>
        <v/>
      </c>
      <c r="BG80" s="622" t="str" cm="1">
        <f t="array" ref="BG80">IF($AE80="","",
_xlfn.IFS(
$BA80="Devis 1",
IF(ISBLANK(AO80),"",IFERROR(VALUE(TRIM(SUBSTITUTE(AO80,CHAR(160),""))),0)*IFERROR(VALUE(TRIM(SUBSTITUTE($AE80,CHAR(160),""))),0)),
$BA80="Devis 2",
IF(ISBLANK(AT80),"",IFERROR(VALUE(TRIM(SUBSTITUTE(AT80,CHAR(160),""))),0)*IFERROR(VALUE(TRIM(SUBSTITUTE($AE80,CHAR(160),""))),0)),
$BA80="Devis 3",
IF(ISBLANK(AY80),"",IFERROR(VALUE(TRIM(SUBSTITUTE(AY80,CHAR(160),""))),0)*IFERROR(VALUE(TRIM(SUBSTITUTE($AE80,CHAR(160),""))),0)),
TRUE,0
)
)</f>
        <v/>
      </c>
      <c r="BH80" s="621" t="str">
        <f t="shared" si="92"/>
        <v/>
      </c>
      <c r="BI80" s="601"/>
      <c r="BJ80" s="602" t="str" cm="1">
        <f t="array" ref="BJ80">IF(OR(BH80="",BE80="",BF80="",BC80="",BG80="",BD80=""),"",_xlfn.IFS(
ROUND(IFERROR(VALUE(TRIM(SUBSTITUTE(BH80,CHAR(160),""))),0),2)&gt;
ROUND(IFERROR(VALUE(TRIM(SUBSTITUTE(BE80,CHAR(160),""))),0),2),
"KO : Le montant retenu TTC est supérieur au montant raisonnable TTC. Merci de revoir la ligne de dépense ou plafonner son montant.",
ROUND(IFERROR(VALUE(TRIM(SUBSTITUTE(BF80,CHAR(160),""))),0),2)&gt;
ROUND(IFERROR(VALUE(TRIM(SUBSTITUTE(BC80,CHAR(160),""))),0),2),
"Attention : Le montant retenu HT est supérieur au montant HT raisonnable. Merci de revoir la ligne de dépense, plafonner son montant, ou justifier la reventillation HT / TVA.",
ROUND(IFERROR(VALUE(TRIM(SUBSTITUTE(BG80,CHAR(160),""))),0),2)&gt;
ROUND(IFERROR(VALUE(TRIM(SUBSTITUTE(BD80,CHAR(160),""))),0),2),
"Attention : Le montant TVA retenu est supérieur au montant TVA raisonnable. Merci de revoir la ligne de dépense, plafonner son montant, ou justifier la reventillation HT / TVA.",
ROUND(IFERROR(VALUE(TRIM(SUBSTITUTE(BH80,CHAR(160),""))),0),2)&gt;
ROUND(IFERROR(VALUE(TRIM(SUBSTITUTE(MIN(P81,S81,V81),CHAR(160),""))),0),2),
"Attention : Le devis retenu n'est pas le moins cher. Une justification de la part du porteur est nécessaire.",
ROUND(IFERROR(VALUE(TRIM(SUBSTITUTE(BH80,CHAR(160),""))),0),2)=0,
"Attention : montant présenté entièrement écarté",
ROUND(IFERROR(VALUE(TRIM(SUBSTITUTE(BE80,CHAR(160),""))),0),2)=
ROUND(IFERROR(VALUE(TRIM(SUBSTITUTE(BH80,CHAR(160),""))),0),2),
"OK",
ROUND(IFERROR(VALUE(TRIM(SUBSTITUTE(BE80,CHAR(160),""))),0),2)&gt;
ROUND(IFERROR(VALUE(TRIM(SUBSTITUTE(BH80,CHAR(160),""))),0),2),
" OK : Montant instruit inférieur au montant raisonnable.",
TRUE,""
))</f>
        <v/>
      </c>
      <c r="BK80" s="602" t="str" cm="1">
        <f t="array" ref="BK80">IF(OR(BH80="",AB80="",BF80="",Z80="",BG80="",AA80=""),"",_xlfn.IFS(
ROUND(IFERROR(VALUE(TRIM(SUBSTITUTE(BH80,CHAR(160),""))),0),2)&gt;
ROUND(IFERROR(VALUE(TRIM(SUBSTITUTE(AB80,CHAR(160),""))),0),2),
"KO : Le montant retenu TTC est supérieur au montant présenté TTC. Merci de revoir la ligne de dépense ou plafonner son montant.",
ROUND(IFERROR(VALUE(TRIM(SUBSTITUTE(BF80,CHAR(160),""))),0),2)&gt;
ROUND(IFERROR(VALUE(TRIM(SUBSTITUTE(Z80,CHAR(160),""))),0),2),
"Attention : Le montant retenu HT est supérieur au montant HT présenté. Merci de revoir la ligne de dépense, plafonner son montant, ou justifier la reventillation HT / TVA.",
ROUND(IFERROR(VALUE(TRIM(SUBSTITUTE(BG80,CHAR(160),""))),0),2)&gt;
ROUND(IFERROR(VALUE(TRIM(SUBSTITUTE(AA80,CHAR(160),""))),0),2),
"Attention : Le montant TVA retenu est supérieur au montant TVA présenté. Merci de revoir la ligne de dépense, plafonner son montant, ou justifier la reventillation HT / TVA.",
ROUND(IFERROR(VALUE(TRIM(SUBSTITUTE(AB80,CHAR(160),""))),0),2)=0,
"",
ROUND(IFERROR(VALUE(TRIM(SUBSTITUTE(BH80,CHAR(160),""))),0),2)=
ROUND(IFERROR(VALUE(TRIM(SUBSTITUTE(AB80,CHAR(160),""))),0),2),
"OK",
ROUND(IFERROR(VALUE(TRIM(SUBSTITUTE(BH80,CHAR(160),""))),0),2)=0,
"Attention : Montant présenté entièrement rejeté.",
ROUND(IFERROR(VALUE(TRIM(SUBSTITUTE(BH80,CHAR(160),""))),0),2)&lt;
ROUND(IFERROR(VALUE(TRIM(SUBSTITUTE(AB80,CHAR(160),""))),0),2),
"Attention : Montant présenté partiellement rejeté.",
TRUE,""
))</f>
        <v/>
      </c>
      <c r="BL80" s="600" t="str">
        <f t="shared" si="65"/>
        <v/>
      </c>
      <c r="BM80" s="600" t="str">
        <f t="shared" si="66"/>
        <v/>
      </c>
      <c r="BN80" s="834" t="str">
        <f t="shared" si="67"/>
        <v/>
      </c>
    </row>
    <row r="81" spans="1:66" ht="16">
      <c r="A81" s="813">
        <v>73</v>
      </c>
      <c r="B81" s="83"/>
      <c r="C81" s="108"/>
      <c r="D81" s="83"/>
      <c r="E81" s="109"/>
      <c r="F81" s="110"/>
      <c r="G81" s="111"/>
      <c r="H81" s="132"/>
      <c r="I81" s="642"/>
      <c r="J81" s="643"/>
      <c r="K81" s="554"/>
      <c r="L81" s="640"/>
      <c r="M81" s="641"/>
      <c r="N81" s="660" t="str">
        <f t="shared" si="43"/>
        <v/>
      </c>
      <c r="O81" s="663"/>
      <c r="P81" s="554"/>
      <c r="Q81" s="641"/>
      <c r="R81" s="641"/>
      <c r="S81" s="660" t="str">
        <f t="shared" si="70"/>
        <v/>
      </c>
      <c r="T81" s="680"/>
      <c r="U81" s="554"/>
      <c r="V81" s="641"/>
      <c r="W81" s="641"/>
      <c r="X81" s="681" t="str">
        <f t="shared" si="46"/>
        <v/>
      </c>
      <c r="Y81" s="639"/>
      <c r="Z81" s="112" t="str" cm="1">
        <f t="array" ref="Z81">IF((_xlfn.IFS(TRIM(SUBSTITUTE(Y81,CHAR(160),""))="Devis 1",IFERROR(VALUE(TRIM(SUBSTITUTE(L81,CHAR(160),""))),0),TRIM(SUBSTITUTE(Y81,CHAR(160),""))="Devis 2",IFERROR(VALUE(TRIM(SUBSTITUTE(Q81,CHAR(160),""))),0),TRIM(SUBSTITUTE(Y81,CHAR(160),""))="Devis 3",IFERROR(VALUE(TRIM(SUBSTITUTE(V81,CHAR(160),""))),0),TRUE,0)*IFERROR(VALUE(TRIM(SUBSTITUTE(C81,CHAR(160),""))),0))=0,"",_xlfn.IFS(TRIM(SUBSTITUTE(Y81,CHAR(160),""))="Devis 1",IFERROR(VALUE(TRIM(SUBSTITUTE(L81,CHAR(160),""))),0),TRIM(SUBSTITUTE(Y81,CHAR(160),""))="Devis 2",IFERROR(VALUE(TRIM(SUBSTITUTE(Q81,CHAR(160),""))),0),TRIM(SUBSTITUTE(Y81,CHAR(160),""))="Devis 3",IFERROR(VALUE(TRIM(SUBSTITUTE(V81,CHAR(160),""))),0),TRUE,0)*IFERROR(VALUE(TRIM(SUBSTITUTE(C81,CHAR(160),""))),0))</f>
        <v/>
      </c>
      <c r="AA81" s="89" t="str" cm="1">
        <f t="array" ref="AA81">IF(ROUND((_xlfn.IFS(TRIM(SUBSTITUTE(Y81,CHAR(160),""))="Devis 1",IFERROR(VALUE(TRIM(SUBSTITUTE(M81,CHAR(160),""))),0),TRIM(SUBSTITUTE(Y81,CHAR(160),""))="Devis 2",IFERROR(VALUE(TRIM(SUBSTITUTE(R81,CHAR(160),""))),0),TRIM(SUBSTITUTE(Y81,CHAR(160),""))="Devis 3",IFERROR(VALUE(TRIM(SUBSTITUTE(W81,CHAR(160),""))),0),TRUE,0)*IFERROR(VALUE(TRIM(SUBSTITUTE(C81,CHAR(160),""))),0)),2)=0,IF(Z81&lt;&gt;"",0,""),ROUND((_xlfn.IFS(TRIM(SUBSTITUTE(Y81,CHAR(160),""))="Devis 1",IFERROR(VALUE(TRIM(SUBSTITUTE(M81,CHAR(160),""))),0),TRIM(SUBSTITUTE(Y81,CHAR(160),""))="Devis 2",IFERROR(VALUE(TRIM(SUBSTITUTE(R81,CHAR(160),""))),0),TRIM(SUBSTITUTE(Y81,CHAR(160),""))="Devis 3",IFERROR(VALUE(TRIM(SUBSTITUTE(W81,CHAR(160),""))),0),TRUE,0)*IFERROR(VALUE(TRIM(SUBSTITUTE(C81,CHAR(160),""))),0)),2))</f>
        <v/>
      </c>
      <c r="AB81" s="113" t="str">
        <f t="shared" si="71"/>
        <v/>
      </c>
      <c r="AC81" s="814"/>
      <c r="AD81" s="833" t="str">
        <f t="shared" si="68"/>
        <v/>
      </c>
      <c r="AE81" s="595" t="str">
        <f t="shared" si="72"/>
        <v/>
      </c>
      <c r="AF81" s="555" t="str">
        <f t="shared" si="73"/>
        <v/>
      </c>
      <c r="AG81" s="555" t="str">
        <f t="shared" si="74"/>
        <v/>
      </c>
      <c r="AH81" s="555" t="str">
        <f t="shared" si="75"/>
        <v/>
      </c>
      <c r="AI81" s="555" t="str">
        <f t="shared" si="76"/>
        <v/>
      </c>
      <c r="AJ81" s="555" t="str">
        <f t="shared" si="77"/>
        <v/>
      </c>
      <c r="AK81" s="569" t="str">
        <f t="shared" si="78"/>
        <v/>
      </c>
      <c r="AL81" s="564" t="str">
        <f t="shared" si="44"/>
        <v/>
      </c>
      <c r="AM81" s="555" t="str">
        <f t="shared" si="44"/>
        <v/>
      </c>
      <c r="AN81" s="594" t="str">
        <f t="shared" si="79"/>
        <v/>
      </c>
      <c r="AO81" s="594" t="str">
        <f t="shared" si="80"/>
        <v/>
      </c>
      <c r="AP81" s="660" t="str">
        <f t="shared" si="81"/>
        <v/>
      </c>
      <c r="AQ81" s="671" t="str">
        <f t="shared" si="82"/>
        <v/>
      </c>
      <c r="AR81" s="593" t="str">
        <f t="shared" si="82"/>
        <v/>
      </c>
      <c r="AS81" s="594" t="str">
        <f t="shared" si="83"/>
        <v/>
      </c>
      <c r="AT81" s="594" t="str">
        <f t="shared" si="84"/>
        <v/>
      </c>
      <c r="AU81" s="660" t="str">
        <f t="shared" si="85"/>
        <v/>
      </c>
      <c r="AV81" s="693" t="str">
        <f t="shared" si="45"/>
        <v/>
      </c>
      <c r="AW81" s="593" t="str">
        <f t="shared" si="45"/>
        <v/>
      </c>
      <c r="AX81" s="594" t="str">
        <f t="shared" si="86"/>
        <v/>
      </c>
      <c r="AY81" s="594" t="str">
        <f t="shared" si="87"/>
        <v/>
      </c>
      <c r="AZ81" s="694" t="str">
        <f t="shared" si="88"/>
        <v/>
      </c>
      <c r="BA81" s="687" t="str">
        <f t="shared" si="69"/>
        <v/>
      </c>
      <c r="BB81" s="599"/>
      <c r="BC81" s="621" t="str">
        <f t="shared" si="89"/>
        <v/>
      </c>
      <c r="BD81" s="621" t="str">
        <f t="shared" si="90"/>
        <v/>
      </c>
      <c r="BE81" s="621" t="str">
        <f t="shared" si="91"/>
        <v/>
      </c>
      <c r="BF81" s="622" t="str" cm="1">
        <f t="array" ref="BF81">IF($AE81="","",
_xlfn.IFS(
$BA81="Devis 1",
IF(ISBLANK(AN81),"",IFERROR(VALUE(TRIM(SUBSTITUTE(AN81,CHAR(160),""))),0)*IFERROR(VALUE(TRIM(SUBSTITUTE($AE81,CHAR(160),""))),0)),
$BA81="Devis 2",
IF(ISBLANK(AS81),"",IFERROR(VALUE(TRIM(SUBSTITUTE(AS81,CHAR(160),""))),0)*IFERROR(VALUE(TRIM(SUBSTITUTE($AE81,CHAR(160),""))),0)),
$BA81="Devis 3",
IF(ISBLANK(AX81),"",IFERROR(VALUE(TRIM(SUBSTITUTE(AX81,CHAR(160),""))),0)*IFERROR(VALUE(TRIM(SUBSTITUTE($AE81,CHAR(160),""))),0)),
TRUE,0
)
)</f>
        <v/>
      </c>
      <c r="BG81" s="622" t="str" cm="1">
        <f t="array" ref="BG81">IF($AE81="","",
_xlfn.IFS(
$BA81="Devis 1",
IF(ISBLANK(AO81),"",IFERROR(VALUE(TRIM(SUBSTITUTE(AO81,CHAR(160),""))),0)*IFERROR(VALUE(TRIM(SUBSTITUTE($AE81,CHAR(160),""))),0)),
$BA81="Devis 2",
IF(ISBLANK(AT81),"",IFERROR(VALUE(TRIM(SUBSTITUTE(AT81,CHAR(160),""))),0)*IFERROR(VALUE(TRIM(SUBSTITUTE($AE81,CHAR(160),""))),0)),
$BA81="Devis 3",
IF(ISBLANK(AY81),"",IFERROR(VALUE(TRIM(SUBSTITUTE(AY81,CHAR(160),""))),0)*IFERROR(VALUE(TRIM(SUBSTITUTE($AE81,CHAR(160),""))),0)),
TRUE,0
)
)</f>
        <v/>
      </c>
      <c r="BH81" s="621" t="str">
        <f t="shared" si="92"/>
        <v/>
      </c>
      <c r="BI81" s="601"/>
      <c r="BJ81" s="602" t="str" cm="1">
        <f t="array" ref="BJ81">IF(OR(BH81="",BE81="",BF81="",BC81="",BG81="",BD81=""),"",_xlfn.IFS(
ROUND(IFERROR(VALUE(TRIM(SUBSTITUTE(BH81,CHAR(160),""))),0),2)&gt;
ROUND(IFERROR(VALUE(TRIM(SUBSTITUTE(BE81,CHAR(160),""))),0),2),
"KO : Le montant retenu TTC est supérieur au montant raisonnable TTC. Merci de revoir la ligne de dépense ou plafonner son montant.",
ROUND(IFERROR(VALUE(TRIM(SUBSTITUTE(BF81,CHAR(160),""))),0),2)&gt;
ROUND(IFERROR(VALUE(TRIM(SUBSTITUTE(BC81,CHAR(160),""))),0),2),
"Attention : Le montant retenu HT est supérieur au montant HT raisonnable. Merci de revoir la ligne de dépense, plafonner son montant, ou justifier la reventillation HT / TVA.",
ROUND(IFERROR(VALUE(TRIM(SUBSTITUTE(BG81,CHAR(160),""))),0),2)&gt;
ROUND(IFERROR(VALUE(TRIM(SUBSTITUTE(BD81,CHAR(160),""))),0),2),
"Attention : Le montant TVA retenu est supérieur au montant TVA raisonnable. Merci de revoir la ligne de dépense, plafonner son montant, ou justifier la reventillation HT / TVA.",
ROUND(IFERROR(VALUE(TRIM(SUBSTITUTE(BH81,CHAR(160),""))),0),2)&gt;
ROUND(IFERROR(VALUE(TRIM(SUBSTITUTE(MIN(P82,S82,V82),CHAR(160),""))),0),2),
"Attention : Le devis retenu n'est pas le moins cher. Une justification de la part du porteur est nécessaire.",
ROUND(IFERROR(VALUE(TRIM(SUBSTITUTE(BH81,CHAR(160),""))),0),2)=0,
"Attention : montant présenté entièrement écarté",
ROUND(IFERROR(VALUE(TRIM(SUBSTITUTE(BE81,CHAR(160),""))),0),2)=
ROUND(IFERROR(VALUE(TRIM(SUBSTITUTE(BH81,CHAR(160),""))),0),2),
"OK",
ROUND(IFERROR(VALUE(TRIM(SUBSTITUTE(BE81,CHAR(160),""))),0),2)&gt;
ROUND(IFERROR(VALUE(TRIM(SUBSTITUTE(BH81,CHAR(160),""))),0),2),
" OK : Montant instruit inférieur au montant raisonnable.",
TRUE,""
))</f>
        <v/>
      </c>
      <c r="BK81" s="602" t="str" cm="1">
        <f t="array" ref="BK81">IF(OR(BH81="",AB81="",BF81="",Z81="",BG81="",AA81=""),"",_xlfn.IFS(
ROUND(IFERROR(VALUE(TRIM(SUBSTITUTE(BH81,CHAR(160),""))),0),2)&gt;
ROUND(IFERROR(VALUE(TRIM(SUBSTITUTE(AB81,CHAR(160),""))),0),2),
"KO : Le montant retenu TTC est supérieur au montant présenté TTC. Merci de revoir la ligne de dépense ou plafonner son montant.",
ROUND(IFERROR(VALUE(TRIM(SUBSTITUTE(BF81,CHAR(160),""))),0),2)&gt;
ROUND(IFERROR(VALUE(TRIM(SUBSTITUTE(Z81,CHAR(160),""))),0),2),
"Attention : Le montant retenu HT est supérieur au montant HT présenté. Merci de revoir la ligne de dépense, plafonner son montant, ou justifier la reventillation HT / TVA.",
ROUND(IFERROR(VALUE(TRIM(SUBSTITUTE(BG81,CHAR(160),""))),0),2)&gt;
ROUND(IFERROR(VALUE(TRIM(SUBSTITUTE(AA81,CHAR(160),""))),0),2),
"Attention : Le montant TVA retenu est supérieur au montant TVA présenté. Merci de revoir la ligne de dépense, plafonner son montant, ou justifier la reventillation HT / TVA.",
ROUND(IFERROR(VALUE(TRIM(SUBSTITUTE(AB81,CHAR(160),""))),0),2)=0,
"",
ROUND(IFERROR(VALUE(TRIM(SUBSTITUTE(BH81,CHAR(160),""))),0),2)=
ROUND(IFERROR(VALUE(TRIM(SUBSTITUTE(AB81,CHAR(160),""))),0),2),
"OK",
ROUND(IFERROR(VALUE(TRIM(SUBSTITUTE(BH81,CHAR(160),""))),0),2)=0,
"Attention : Montant présenté entièrement rejeté.",
ROUND(IFERROR(VALUE(TRIM(SUBSTITUTE(BH81,CHAR(160),""))),0),2)&lt;
ROUND(IFERROR(VALUE(TRIM(SUBSTITUTE(AB81,CHAR(160),""))),0),2),
"Attention : Montant présenté partiellement rejeté.",
TRUE,""
))</f>
        <v/>
      </c>
      <c r="BL81" s="600" t="str">
        <f t="shared" si="65"/>
        <v/>
      </c>
      <c r="BM81" s="600" t="str">
        <f t="shared" si="66"/>
        <v/>
      </c>
      <c r="BN81" s="834" t="str">
        <f t="shared" si="67"/>
        <v/>
      </c>
    </row>
    <row r="82" spans="1:66" ht="16">
      <c r="A82" s="813">
        <v>74</v>
      </c>
      <c r="B82" s="83"/>
      <c r="C82" s="108"/>
      <c r="D82" s="83"/>
      <c r="E82" s="109"/>
      <c r="F82" s="110"/>
      <c r="G82" s="111"/>
      <c r="H82" s="132"/>
      <c r="I82" s="642"/>
      <c r="J82" s="643"/>
      <c r="K82" s="554"/>
      <c r="L82" s="640"/>
      <c r="M82" s="641"/>
      <c r="N82" s="660" t="str">
        <f t="shared" si="43"/>
        <v/>
      </c>
      <c r="O82" s="663"/>
      <c r="P82" s="554"/>
      <c r="Q82" s="641"/>
      <c r="R82" s="641"/>
      <c r="S82" s="660" t="str">
        <f t="shared" si="70"/>
        <v/>
      </c>
      <c r="T82" s="680"/>
      <c r="U82" s="554"/>
      <c r="V82" s="641"/>
      <c r="W82" s="641"/>
      <c r="X82" s="681" t="str">
        <f t="shared" si="46"/>
        <v/>
      </c>
      <c r="Y82" s="639"/>
      <c r="Z82" s="112" t="str" cm="1">
        <f t="array" ref="Z82">IF((_xlfn.IFS(TRIM(SUBSTITUTE(Y82,CHAR(160),""))="Devis 1",IFERROR(VALUE(TRIM(SUBSTITUTE(L82,CHAR(160),""))),0),TRIM(SUBSTITUTE(Y82,CHAR(160),""))="Devis 2",IFERROR(VALUE(TRIM(SUBSTITUTE(Q82,CHAR(160),""))),0),TRIM(SUBSTITUTE(Y82,CHAR(160),""))="Devis 3",IFERROR(VALUE(TRIM(SUBSTITUTE(V82,CHAR(160),""))),0),TRUE,0)*IFERROR(VALUE(TRIM(SUBSTITUTE(C82,CHAR(160),""))),0))=0,"",_xlfn.IFS(TRIM(SUBSTITUTE(Y82,CHAR(160),""))="Devis 1",IFERROR(VALUE(TRIM(SUBSTITUTE(L82,CHAR(160),""))),0),TRIM(SUBSTITUTE(Y82,CHAR(160),""))="Devis 2",IFERROR(VALUE(TRIM(SUBSTITUTE(Q82,CHAR(160),""))),0),TRIM(SUBSTITUTE(Y82,CHAR(160),""))="Devis 3",IFERROR(VALUE(TRIM(SUBSTITUTE(V82,CHAR(160),""))),0),TRUE,0)*IFERROR(VALUE(TRIM(SUBSTITUTE(C82,CHAR(160),""))),0))</f>
        <v/>
      </c>
      <c r="AA82" s="89" t="str" cm="1">
        <f t="array" ref="AA82">IF(ROUND((_xlfn.IFS(TRIM(SUBSTITUTE(Y82,CHAR(160),""))="Devis 1",IFERROR(VALUE(TRIM(SUBSTITUTE(M82,CHAR(160),""))),0),TRIM(SUBSTITUTE(Y82,CHAR(160),""))="Devis 2",IFERROR(VALUE(TRIM(SUBSTITUTE(R82,CHAR(160),""))),0),TRIM(SUBSTITUTE(Y82,CHAR(160),""))="Devis 3",IFERROR(VALUE(TRIM(SUBSTITUTE(W82,CHAR(160),""))),0),TRUE,0)*IFERROR(VALUE(TRIM(SUBSTITUTE(C82,CHAR(160),""))),0)),2)=0,IF(Z82&lt;&gt;"",0,""),ROUND((_xlfn.IFS(TRIM(SUBSTITUTE(Y82,CHAR(160),""))="Devis 1",IFERROR(VALUE(TRIM(SUBSTITUTE(M82,CHAR(160),""))),0),TRIM(SUBSTITUTE(Y82,CHAR(160),""))="Devis 2",IFERROR(VALUE(TRIM(SUBSTITUTE(R82,CHAR(160),""))),0),TRIM(SUBSTITUTE(Y82,CHAR(160),""))="Devis 3",IFERROR(VALUE(TRIM(SUBSTITUTE(W82,CHAR(160),""))),0),TRUE,0)*IFERROR(VALUE(TRIM(SUBSTITUTE(C82,CHAR(160),""))),0)),2))</f>
        <v/>
      </c>
      <c r="AB82" s="113" t="str">
        <f t="shared" si="71"/>
        <v/>
      </c>
      <c r="AC82" s="814"/>
      <c r="AD82" s="833" t="str">
        <f t="shared" si="68"/>
        <v/>
      </c>
      <c r="AE82" s="595" t="str">
        <f t="shared" si="72"/>
        <v/>
      </c>
      <c r="AF82" s="555" t="str">
        <f t="shared" si="73"/>
        <v/>
      </c>
      <c r="AG82" s="555" t="str">
        <f t="shared" si="74"/>
        <v/>
      </c>
      <c r="AH82" s="555" t="str">
        <f t="shared" si="75"/>
        <v/>
      </c>
      <c r="AI82" s="555" t="str">
        <f t="shared" si="76"/>
        <v/>
      </c>
      <c r="AJ82" s="555" t="str">
        <f t="shared" si="77"/>
        <v/>
      </c>
      <c r="AK82" s="569" t="str">
        <f t="shared" si="78"/>
        <v/>
      </c>
      <c r="AL82" s="564" t="str">
        <f t="shared" si="44"/>
        <v/>
      </c>
      <c r="AM82" s="555" t="str">
        <f t="shared" si="44"/>
        <v/>
      </c>
      <c r="AN82" s="594" t="str">
        <f t="shared" si="79"/>
        <v/>
      </c>
      <c r="AO82" s="594" t="str">
        <f t="shared" si="80"/>
        <v/>
      </c>
      <c r="AP82" s="660" t="str">
        <f t="shared" si="81"/>
        <v/>
      </c>
      <c r="AQ82" s="671" t="str">
        <f t="shared" si="82"/>
        <v/>
      </c>
      <c r="AR82" s="593" t="str">
        <f t="shared" si="82"/>
        <v/>
      </c>
      <c r="AS82" s="594" t="str">
        <f t="shared" si="83"/>
        <v/>
      </c>
      <c r="AT82" s="594" t="str">
        <f t="shared" si="84"/>
        <v/>
      </c>
      <c r="AU82" s="660" t="str">
        <f t="shared" si="85"/>
        <v/>
      </c>
      <c r="AV82" s="693" t="str">
        <f t="shared" si="45"/>
        <v/>
      </c>
      <c r="AW82" s="593" t="str">
        <f t="shared" si="45"/>
        <v/>
      </c>
      <c r="AX82" s="594" t="str">
        <f t="shared" si="86"/>
        <v/>
      </c>
      <c r="AY82" s="594" t="str">
        <f t="shared" si="87"/>
        <v/>
      </c>
      <c r="AZ82" s="694" t="str">
        <f t="shared" si="88"/>
        <v/>
      </c>
      <c r="BA82" s="687" t="str">
        <f t="shared" si="69"/>
        <v/>
      </c>
      <c r="BB82" s="599"/>
      <c r="BC82" s="621" t="str">
        <f t="shared" si="89"/>
        <v/>
      </c>
      <c r="BD82" s="621" t="str">
        <f t="shared" si="90"/>
        <v/>
      </c>
      <c r="BE82" s="621" t="str">
        <f t="shared" si="91"/>
        <v/>
      </c>
      <c r="BF82" s="622" t="str" cm="1">
        <f t="array" ref="BF82">IF($AE82="","",
_xlfn.IFS(
$BA82="Devis 1",
IF(ISBLANK(AN82),"",IFERROR(VALUE(TRIM(SUBSTITUTE(AN82,CHAR(160),""))),0)*IFERROR(VALUE(TRIM(SUBSTITUTE($AE82,CHAR(160),""))),0)),
$BA82="Devis 2",
IF(ISBLANK(AS82),"",IFERROR(VALUE(TRIM(SUBSTITUTE(AS82,CHAR(160),""))),0)*IFERROR(VALUE(TRIM(SUBSTITUTE($AE82,CHAR(160),""))),0)),
$BA82="Devis 3",
IF(ISBLANK(AX82),"",IFERROR(VALUE(TRIM(SUBSTITUTE(AX82,CHAR(160),""))),0)*IFERROR(VALUE(TRIM(SUBSTITUTE($AE82,CHAR(160),""))),0)),
TRUE,0
)
)</f>
        <v/>
      </c>
      <c r="BG82" s="622" t="str" cm="1">
        <f t="array" ref="BG82">IF($AE82="","",
_xlfn.IFS(
$BA82="Devis 1",
IF(ISBLANK(AO82),"",IFERROR(VALUE(TRIM(SUBSTITUTE(AO82,CHAR(160),""))),0)*IFERROR(VALUE(TRIM(SUBSTITUTE($AE82,CHAR(160),""))),0)),
$BA82="Devis 2",
IF(ISBLANK(AT82),"",IFERROR(VALUE(TRIM(SUBSTITUTE(AT82,CHAR(160),""))),0)*IFERROR(VALUE(TRIM(SUBSTITUTE($AE82,CHAR(160),""))),0)),
$BA82="Devis 3",
IF(ISBLANK(AY82),"",IFERROR(VALUE(TRIM(SUBSTITUTE(AY82,CHAR(160),""))),0)*IFERROR(VALUE(TRIM(SUBSTITUTE($AE82,CHAR(160),""))),0)),
TRUE,0
)
)</f>
        <v/>
      </c>
      <c r="BH82" s="621" t="str">
        <f t="shared" si="92"/>
        <v/>
      </c>
      <c r="BI82" s="601"/>
      <c r="BJ82" s="602" t="str" cm="1">
        <f t="array" ref="BJ82">IF(OR(BH82="",BE82="",BF82="",BC82="",BG82="",BD82=""),"",_xlfn.IFS(
ROUND(IFERROR(VALUE(TRIM(SUBSTITUTE(BH82,CHAR(160),""))),0),2)&gt;
ROUND(IFERROR(VALUE(TRIM(SUBSTITUTE(BE82,CHAR(160),""))),0),2),
"KO : Le montant retenu TTC est supérieur au montant raisonnable TTC. Merci de revoir la ligne de dépense ou plafonner son montant.",
ROUND(IFERROR(VALUE(TRIM(SUBSTITUTE(BF82,CHAR(160),""))),0),2)&gt;
ROUND(IFERROR(VALUE(TRIM(SUBSTITUTE(BC82,CHAR(160),""))),0),2),
"Attention : Le montant retenu HT est supérieur au montant HT raisonnable. Merci de revoir la ligne de dépense, plafonner son montant, ou justifier la reventillation HT / TVA.",
ROUND(IFERROR(VALUE(TRIM(SUBSTITUTE(BG82,CHAR(160),""))),0),2)&gt;
ROUND(IFERROR(VALUE(TRIM(SUBSTITUTE(BD82,CHAR(160),""))),0),2),
"Attention : Le montant TVA retenu est supérieur au montant TVA raisonnable. Merci de revoir la ligne de dépense, plafonner son montant, ou justifier la reventillation HT / TVA.",
ROUND(IFERROR(VALUE(TRIM(SUBSTITUTE(BH82,CHAR(160),""))),0),2)&gt;
ROUND(IFERROR(VALUE(TRIM(SUBSTITUTE(MIN(P83,S83,V83),CHAR(160),""))),0),2),
"Attention : Le devis retenu n'est pas le moins cher. Une justification de la part du porteur est nécessaire.",
ROUND(IFERROR(VALUE(TRIM(SUBSTITUTE(BH82,CHAR(160),""))),0),2)=0,
"Attention : montant présenté entièrement écarté",
ROUND(IFERROR(VALUE(TRIM(SUBSTITUTE(BE82,CHAR(160),""))),0),2)=
ROUND(IFERROR(VALUE(TRIM(SUBSTITUTE(BH82,CHAR(160),""))),0),2),
"OK",
ROUND(IFERROR(VALUE(TRIM(SUBSTITUTE(BE82,CHAR(160),""))),0),2)&gt;
ROUND(IFERROR(VALUE(TRIM(SUBSTITUTE(BH82,CHAR(160),""))),0),2),
" OK : Montant instruit inférieur au montant raisonnable.",
TRUE,""
))</f>
        <v/>
      </c>
      <c r="BK82" s="602" t="str" cm="1">
        <f t="array" ref="BK82">IF(OR(BH82="",AB82="",BF82="",Z82="",BG82="",AA82=""),"",_xlfn.IFS(
ROUND(IFERROR(VALUE(TRIM(SUBSTITUTE(BH82,CHAR(160),""))),0),2)&gt;
ROUND(IFERROR(VALUE(TRIM(SUBSTITUTE(AB82,CHAR(160),""))),0),2),
"KO : Le montant retenu TTC est supérieur au montant présenté TTC. Merci de revoir la ligne de dépense ou plafonner son montant.",
ROUND(IFERROR(VALUE(TRIM(SUBSTITUTE(BF82,CHAR(160),""))),0),2)&gt;
ROUND(IFERROR(VALUE(TRIM(SUBSTITUTE(Z82,CHAR(160),""))),0),2),
"Attention : Le montant retenu HT est supérieur au montant HT présenté. Merci de revoir la ligne de dépense, plafonner son montant, ou justifier la reventillation HT / TVA.",
ROUND(IFERROR(VALUE(TRIM(SUBSTITUTE(BG82,CHAR(160),""))),0),2)&gt;
ROUND(IFERROR(VALUE(TRIM(SUBSTITUTE(AA82,CHAR(160),""))),0),2),
"Attention : Le montant TVA retenu est supérieur au montant TVA présenté. Merci de revoir la ligne de dépense, plafonner son montant, ou justifier la reventillation HT / TVA.",
ROUND(IFERROR(VALUE(TRIM(SUBSTITUTE(AB82,CHAR(160),""))),0),2)=0,
"",
ROUND(IFERROR(VALUE(TRIM(SUBSTITUTE(BH82,CHAR(160),""))),0),2)=
ROUND(IFERROR(VALUE(TRIM(SUBSTITUTE(AB82,CHAR(160),""))),0),2),
"OK",
ROUND(IFERROR(VALUE(TRIM(SUBSTITUTE(BH82,CHAR(160),""))),0),2)=0,
"Attention : Montant présenté entièrement rejeté.",
ROUND(IFERROR(VALUE(TRIM(SUBSTITUTE(BH82,CHAR(160),""))),0),2)&lt;
ROUND(IFERROR(VALUE(TRIM(SUBSTITUTE(AB82,CHAR(160),""))),0),2),
"Attention : Montant présenté partiellement rejeté.",
TRUE,""
))</f>
        <v/>
      </c>
      <c r="BL82" s="600" t="str">
        <f t="shared" si="65"/>
        <v/>
      </c>
      <c r="BM82" s="600" t="str">
        <f t="shared" si="66"/>
        <v/>
      </c>
      <c r="BN82" s="834" t="str">
        <f t="shared" si="67"/>
        <v/>
      </c>
    </row>
    <row r="83" spans="1:66" ht="16">
      <c r="A83" s="813">
        <v>75</v>
      </c>
      <c r="B83" s="83"/>
      <c r="C83" s="108"/>
      <c r="D83" s="83"/>
      <c r="E83" s="109"/>
      <c r="F83" s="110"/>
      <c r="G83" s="111"/>
      <c r="H83" s="132"/>
      <c r="I83" s="642"/>
      <c r="J83" s="643"/>
      <c r="K83" s="554"/>
      <c r="L83" s="640"/>
      <c r="M83" s="641"/>
      <c r="N83" s="660" t="str">
        <f t="shared" ref="N83:N108" si="93">IF(OR(L83="", M83=""), "", IFERROR(VALUE(TRIM(SUBSTITUTE(L83,CHAR(160),""))),0) + IFERROR(VALUE(TRIM(SUBSTITUTE(M83,CHAR(160),""))),0))</f>
        <v/>
      </c>
      <c r="O83" s="663"/>
      <c r="P83" s="554"/>
      <c r="Q83" s="641"/>
      <c r="R83" s="641"/>
      <c r="S83" s="660" t="str">
        <f t="shared" si="70"/>
        <v/>
      </c>
      <c r="T83" s="680"/>
      <c r="U83" s="554"/>
      <c r="V83" s="641"/>
      <c r="W83" s="641"/>
      <c r="X83" s="681" t="str">
        <f t="shared" si="46"/>
        <v/>
      </c>
      <c r="Y83" s="639"/>
      <c r="Z83" s="112" t="str" cm="1">
        <f t="array" ref="Z83">IF((_xlfn.IFS(TRIM(SUBSTITUTE(Y83,CHAR(160),""))="Devis 1",IFERROR(VALUE(TRIM(SUBSTITUTE(L83,CHAR(160),""))),0),TRIM(SUBSTITUTE(Y83,CHAR(160),""))="Devis 2",IFERROR(VALUE(TRIM(SUBSTITUTE(Q83,CHAR(160),""))),0),TRIM(SUBSTITUTE(Y83,CHAR(160),""))="Devis 3",IFERROR(VALUE(TRIM(SUBSTITUTE(V83,CHAR(160),""))),0),TRUE,0)*IFERROR(VALUE(TRIM(SUBSTITUTE(C83,CHAR(160),""))),0))=0,"",_xlfn.IFS(TRIM(SUBSTITUTE(Y83,CHAR(160),""))="Devis 1",IFERROR(VALUE(TRIM(SUBSTITUTE(L83,CHAR(160),""))),0),TRIM(SUBSTITUTE(Y83,CHAR(160),""))="Devis 2",IFERROR(VALUE(TRIM(SUBSTITUTE(Q83,CHAR(160),""))),0),TRIM(SUBSTITUTE(Y83,CHAR(160),""))="Devis 3",IFERROR(VALUE(TRIM(SUBSTITUTE(V83,CHAR(160),""))),0),TRUE,0)*IFERROR(VALUE(TRIM(SUBSTITUTE(C83,CHAR(160),""))),0))</f>
        <v/>
      </c>
      <c r="AA83" s="89" t="str" cm="1">
        <f t="array" ref="AA83">IF(ROUND((_xlfn.IFS(TRIM(SUBSTITUTE(Y83,CHAR(160),""))="Devis 1",IFERROR(VALUE(TRIM(SUBSTITUTE(M83,CHAR(160),""))),0),TRIM(SUBSTITUTE(Y83,CHAR(160),""))="Devis 2",IFERROR(VALUE(TRIM(SUBSTITUTE(R83,CHAR(160),""))),0),TRIM(SUBSTITUTE(Y83,CHAR(160),""))="Devis 3",IFERROR(VALUE(TRIM(SUBSTITUTE(W83,CHAR(160),""))),0),TRUE,0)*IFERROR(VALUE(TRIM(SUBSTITUTE(C83,CHAR(160),""))),0)),2)=0,IF(Z83&lt;&gt;"",0,""),ROUND((_xlfn.IFS(TRIM(SUBSTITUTE(Y83,CHAR(160),""))="Devis 1",IFERROR(VALUE(TRIM(SUBSTITUTE(M83,CHAR(160),""))),0),TRIM(SUBSTITUTE(Y83,CHAR(160),""))="Devis 2",IFERROR(VALUE(TRIM(SUBSTITUTE(R83,CHAR(160),""))),0),TRIM(SUBSTITUTE(Y83,CHAR(160),""))="Devis 3",IFERROR(VALUE(TRIM(SUBSTITUTE(W83,CHAR(160),""))),0),TRUE,0)*IFERROR(VALUE(TRIM(SUBSTITUTE(C83,CHAR(160),""))),0)),2))</f>
        <v/>
      </c>
      <c r="AB83" s="113" t="str">
        <f t="shared" si="71"/>
        <v/>
      </c>
      <c r="AC83" s="814"/>
      <c r="AD83" s="833" t="str">
        <f t="shared" si="68"/>
        <v/>
      </c>
      <c r="AE83" s="595" t="str">
        <f t="shared" si="72"/>
        <v/>
      </c>
      <c r="AF83" s="555" t="str">
        <f t="shared" si="73"/>
        <v/>
      </c>
      <c r="AG83" s="555" t="str">
        <f t="shared" si="74"/>
        <v/>
      </c>
      <c r="AH83" s="555" t="str">
        <f t="shared" si="75"/>
        <v/>
      </c>
      <c r="AI83" s="555" t="str">
        <f t="shared" si="76"/>
        <v/>
      </c>
      <c r="AJ83" s="555" t="str">
        <f t="shared" si="77"/>
        <v/>
      </c>
      <c r="AK83" s="569" t="str">
        <f t="shared" si="78"/>
        <v/>
      </c>
      <c r="AL83" s="564" t="str">
        <f t="shared" si="44"/>
        <v/>
      </c>
      <c r="AM83" s="555" t="str">
        <f t="shared" si="44"/>
        <v/>
      </c>
      <c r="AN83" s="594" t="str">
        <f t="shared" si="79"/>
        <v/>
      </c>
      <c r="AO83" s="594" t="str">
        <f t="shared" si="80"/>
        <v/>
      </c>
      <c r="AP83" s="660" t="str">
        <f t="shared" si="81"/>
        <v/>
      </c>
      <c r="AQ83" s="671" t="str">
        <f t="shared" si="82"/>
        <v/>
      </c>
      <c r="AR83" s="593" t="str">
        <f t="shared" si="82"/>
        <v/>
      </c>
      <c r="AS83" s="594" t="str">
        <f t="shared" si="83"/>
        <v/>
      </c>
      <c r="AT83" s="594" t="str">
        <f t="shared" si="84"/>
        <v/>
      </c>
      <c r="AU83" s="660" t="str">
        <f t="shared" si="85"/>
        <v/>
      </c>
      <c r="AV83" s="693" t="str">
        <f t="shared" si="45"/>
        <v/>
      </c>
      <c r="AW83" s="593" t="str">
        <f t="shared" si="45"/>
        <v/>
      </c>
      <c r="AX83" s="594" t="str">
        <f t="shared" si="86"/>
        <v/>
      </c>
      <c r="AY83" s="594" t="str">
        <f t="shared" si="87"/>
        <v/>
      </c>
      <c r="AZ83" s="694" t="str">
        <f t="shared" si="88"/>
        <v/>
      </c>
      <c r="BA83" s="687" t="str">
        <f t="shared" si="69"/>
        <v/>
      </c>
      <c r="BB83" s="599"/>
      <c r="BC83" s="621" t="str">
        <f t="shared" si="89"/>
        <v/>
      </c>
      <c r="BD83" s="621" t="str">
        <f t="shared" si="90"/>
        <v/>
      </c>
      <c r="BE83" s="621" t="str">
        <f t="shared" si="91"/>
        <v/>
      </c>
      <c r="BF83" s="622" t="str" cm="1">
        <f t="array" ref="BF83">IF($AE83="","",
_xlfn.IFS(
$BA83="Devis 1",
IF(ISBLANK(AN83),"",IFERROR(VALUE(TRIM(SUBSTITUTE(AN83,CHAR(160),""))),0)*IFERROR(VALUE(TRIM(SUBSTITUTE($AE83,CHAR(160),""))),0)),
$BA83="Devis 2",
IF(ISBLANK(AS83),"",IFERROR(VALUE(TRIM(SUBSTITUTE(AS83,CHAR(160),""))),0)*IFERROR(VALUE(TRIM(SUBSTITUTE($AE83,CHAR(160),""))),0)),
$BA83="Devis 3",
IF(ISBLANK(AX83),"",IFERROR(VALUE(TRIM(SUBSTITUTE(AX83,CHAR(160),""))),0)*IFERROR(VALUE(TRIM(SUBSTITUTE($AE83,CHAR(160),""))),0)),
TRUE,0
)
)</f>
        <v/>
      </c>
      <c r="BG83" s="622" t="str" cm="1">
        <f t="array" ref="BG83">IF($AE83="","",
_xlfn.IFS(
$BA83="Devis 1",
IF(ISBLANK(AO83),"",IFERROR(VALUE(TRIM(SUBSTITUTE(AO83,CHAR(160),""))),0)*IFERROR(VALUE(TRIM(SUBSTITUTE($AE83,CHAR(160),""))),0)),
$BA83="Devis 2",
IF(ISBLANK(AT83),"",IFERROR(VALUE(TRIM(SUBSTITUTE(AT83,CHAR(160),""))),0)*IFERROR(VALUE(TRIM(SUBSTITUTE($AE83,CHAR(160),""))),0)),
$BA83="Devis 3",
IF(ISBLANK(AY83),"",IFERROR(VALUE(TRIM(SUBSTITUTE(AY83,CHAR(160),""))),0)*IFERROR(VALUE(TRIM(SUBSTITUTE($AE83,CHAR(160),""))),0)),
TRUE,0
)
)</f>
        <v/>
      </c>
      <c r="BH83" s="621" t="str">
        <f t="shared" si="92"/>
        <v/>
      </c>
      <c r="BI83" s="601"/>
      <c r="BJ83" s="602" t="str" cm="1">
        <f t="array" ref="BJ83">IF(OR(BH83="",BE83="",BF83="",BC83="",BG83="",BD83=""),"",_xlfn.IFS(
ROUND(IFERROR(VALUE(TRIM(SUBSTITUTE(BH83,CHAR(160),""))),0),2)&gt;
ROUND(IFERROR(VALUE(TRIM(SUBSTITUTE(BE83,CHAR(160),""))),0),2),
"KO : Le montant retenu TTC est supérieur au montant raisonnable TTC. Merci de revoir la ligne de dépense ou plafonner son montant.",
ROUND(IFERROR(VALUE(TRIM(SUBSTITUTE(BF83,CHAR(160),""))),0),2)&gt;
ROUND(IFERROR(VALUE(TRIM(SUBSTITUTE(BC83,CHAR(160),""))),0),2),
"Attention : Le montant retenu HT est supérieur au montant HT raisonnable. Merci de revoir la ligne de dépense, plafonner son montant, ou justifier la reventillation HT / TVA.",
ROUND(IFERROR(VALUE(TRIM(SUBSTITUTE(BG83,CHAR(160),""))),0),2)&gt;
ROUND(IFERROR(VALUE(TRIM(SUBSTITUTE(BD83,CHAR(160),""))),0),2),
"Attention : Le montant TVA retenu est supérieur au montant TVA raisonnable. Merci de revoir la ligne de dépense, plafonner son montant, ou justifier la reventillation HT / TVA.",
ROUND(IFERROR(VALUE(TRIM(SUBSTITUTE(BH83,CHAR(160),""))),0),2)&gt;
ROUND(IFERROR(VALUE(TRIM(SUBSTITUTE(MIN(P84,S84,V84),CHAR(160),""))),0),2),
"Attention : Le devis retenu n'est pas le moins cher. Une justification de la part du porteur est nécessaire.",
ROUND(IFERROR(VALUE(TRIM(SUBSTITUTE(BH83,CHAR(160),""))),0),2)=0,
"Attention : montant présenté entièrement écarté",
ROUND(IFERROR(VALUE(TRIM(SUBSTITUTE(BE83,CHAR(160),""))),0),2)=
ROUND(IFERROR(VALUE(TRIM(SUBSTITUTE(BH83,CHAR(160),""))),0),2),
"OK",
ROUND(IFERROR(VALUE(TRIM(SUBSTITUTE(BE83,CHAR(160),""))),0),2)&gt;
ROUND(IFERROR(VALUE(TRIM(SUBSTITUTE(BH83,CHAR(160),""))),0),2),
" OK : Montant instruit inférieur au montant raisonnable.",
TRUE,""
))</f>
        <v/>
      </c>
      <c r="BK83" s="602" t="str" cm="1">
        <f t="array" ref="BK83">IF(OR(BH83="",AB83="",BF83="",Z83="",BG83="",AA83=""),"",_xlfn.IFS(
ROUND(IFERROR(VALUE(TRIM(SUBSTITUTE(BH83,CHAR(160),""))),0),2)&gt;
ROUND(IFERROR(VALUE(TRIM(SUBSTITUTE(AB83,CHAR(160),""))),0),2),
"KO : Le montant retenu TTC est supérieur au montant présenté TTC. Merci de revoir la ligne de dépense ou plafonner son montant.",
ROUND(IFERROR(VALUE(TRIM(SUBSTITUTE(BF83,CHAR(160),""))),0),2)&gt;
ROUND(IFERROR(VALUE(TRIM(SUBSTITUTE(Z83,CHAR(160),""))),0),2),
"Attention : Le montant retenu HT est supérieur au montant HT présenté. Merci de revoir la ligne de dépense, plafonner son montant, ou justifier la reventillation HT / TVA.",
ROUND(IFERROR(VALUE(TRIM(SUBSTITUTE(BG83,CHAR(160),""))),0),2)&gt;
ROUND(IFERROR(VALUE(TRIM(SUBSTITUTE(AA83,CHAR(160),""))),0),2),
"Attention : Le montant TVA retenu est supérieur au montant TVA présenté. Merci de revoir la ligne de dépense, plafonner son montant, ou justifier la reventillation HT / TVA.",
ROUND(IFERROR(VALUE(TRIM(SUBSTITUTE(AB83,CHAR(160),""))),0),2)=0,
"",
ROUND(IFERROR(VALUE(TRIM(SUBSTITUTE(BH83,CHAR(160),""))),0),2)=
ROUND(IFERROR(VALUE(TRIM(SUBSTITUTE(AB83,CHAR(160),""))),0),2),
"OK",
ROUND(IFERROR(VALUE(TRIM(SUBSTITUTE(BH83,CHAR(160),""))),0),2)=0,
"Attention : Montant présenté entièrement rejeté.",
ROUND(IFERROR(VALUE(TRIM(SUBSTITUTE(BH83,CHAR(160),""))),0),2)&lt;
ROUND(IFERROR(VALUE(TRIM(SUBSTITUTE(AB83,CHAR(160),""))),0),2),
"Attention : Montant présenté partiellement rejeté.",
TRUE,""
))</f>
        <v/>
      </c>
      <c r="BL83" s="600" t="str">
        <f t="shared" si="65"/>
        <v/>
      </c>
      <c r="BM83" s="600" t="str">
        <f t="shared" si="66"/>
        <v/>
      </c>
      <c r="BN83" s="834" t="str">
        <f t="shared" si="67"/>
        <v/>
      </c>
    </row>
    <row r="84" spans="1:66" ht="16">
      <c r="A84" s="813">
        <v>76</v>
      </c>
      <c r="B84" s="83"/>
      <c r="C84" s="108"/>
      <c r="D84" s="83"/>
      <c r="E84" s="109"/>
      <c r="F84" s="110"/>
      <c r="G84" s="111"/>
      <c r="H84" s="132"/>
      <c r="I84" s="642"/>
      <c r="J84" s="643"/>
      <c r="K84" s="554"/>
      <c r="L84" s="640"/>
      <c r="M84" s="641"/>
      <c r="N84" s="660" t="str">
        <f t="shared" si="93"/>
        <v/>
      </c>
      <c r="O84" s="663"/>
      <c r="P84" s="554"/>
      <c r="Q84" s="641"/>
      <c r="R84" s="641"/>
      <c r="S84" s="660" t="str">
        <f t="shared" si="70"/>
        <v/>
      </c>
      <c r="T84" s="680"/>
      <c r="U84" s="554"/>
      <c r="V84" s="641"/>
      <c r="W84" s="641"/>
      <c r="X84" s="681" t="str">
        <f t="shared" si="46"/>
        <v/>
      </c>
      <c r="Y84" s="639"/>
      <c r="Z84" s="112" t="str" cm="1">
        <f t="array" ref="Z84">IF((_xlfn.IFS(TRIM(SUBSTITUTE(Y84,CHAR(160),""))="Devis 1",IFERROR(VALUE(TRIM(SUBSTITUTE(L84,CHAR(160),""))),0),TRIM(SUBSTITUTE(Y84,CHAR(160),""))="Devis 2",IFERROR(VALUE(TRIM(SUBSTITUTE(Q84,CHAR(160),""))),0),TRIM(SUBSTITUTE(Y84,CHAR(160),""))="Devis 3",IFERROR(VALUE(TRIM(SUBSTITUTE(V84,CHAR(160),""))),0),TRUE,0)*IFERROR(VALUE(TRIM(SUBSTITUTE(C84,CHAR(160),""))),0))=0,"",_xlfn.IFS(TRIM(SUBSTITUTE(Y84,CHAR(160),""))="Devis 1",IFERROR(VALUE(TRIM(SUBSTITUTE(L84,CHAR(160),""))),0),TRIM(SUBSTITUTE(Y84,CHAR(160),""))="Devis 2",IFERROR(VALUE(TRIM(SUBSTITUTE(Q84,CHAR(160),""))),0),TRIM(SUBSTITUTE(Y84,CHAR(160),""))="Devis 3",IFERROR(VALUE(TRIM(SUBSTITUTE(V84,CHAR(160),""))),0),TRUE,0)*IFERROR(VALUE(TRIM(SUBSTITUTE(C84,CHAR(160),""))),0))</f>
        <v/>
      </c>
      <c r="AA84" s="89" t="str" cm="1">
        <f t="array" ref="AA84">IF(ROUND((_xlfn.IFS(TRIM(SUBSTITUTE(Y84,CHAR(160),""))="Devis 1",IFERROR(VALUE(TRIM(SUBSTITUTE(M84,CHAR(160),""))),0),TRIM(SUBSTITUTE(Y84,CHAR(160),""))="Devis 2",IFERROR(VALUE(TRIM(SUBSTITUTE(R84,CHAR(160),""))),0),TRIM(SUBSTITUTE(Y84,CHAR(160),""))="Devis 3",IFERROR(VALUE(TRIM(SUBSTITUTE(W84,CHAR(160),""))),0),TRUE,0)*IFERROR(VALUE(TRIM(SUBSTITUTE(C84,CHAR(160),""))),0)),2)=0,IF(Z84&lt;&gt;"",0,""),ROUND((_xlfn.IFS(TRIM(SUBSTITUTE(Y84,CHAR(160),""))="Devis 1",IFERROR(VALUE(TRIM(SUBSTITUTE(M84,CHAR(160),""))),0),TRIM(SUBSTITUTE(Y84,CHAR(160),""))="Devis 2",IFERROR(VALUE(TRIM(SUBSTITUTE(R84,CHAR(160),""))),0),TRIM(SUBSTITUTE(Y84,CHAR(160),""))="Devis 3",IFERROR(VALUE(TRIM(SUBSTITUTE(W84,CHAR(160),""))),0),TRUE,0)*IFERROR(VALUE(TRIM(SUBSTITUTE(C84,CHAR(160),""))),0)),2))</f>
        <v/>
      </c>
      <c r="AB84" s="113" t="str">
        <f t="shared" si="71"/>
        <v/>
      </c>
      <c r="AC84" s="814"/>
      <c r="AD84" s="833" t="str">
        <f t="shared" si="68"/>
        <v/>
      </c>
      <c r="AE84" s="595" t="str">
        <f t="shared" si="72"/>
        <v/>
      </c>
      <c r="AF84" s="555" t="str">
        <f t="shared" si="73"/>
        <v/>
      </c>
      <c r="AG84" s="555" t="str">
        <f t="shared" si="74"/>
        <v/>
      </c>
      <c r="AH84" s="555" t="str">
        <f t="shared" si="75"/>
        <v/>
      </c>
      <c r="AI84" s="555" t="str">
        <f t="shared" si="76"/>
        <v/>
      </c>
      <c r="AJ84" s="555" t="str">
        <f t="shared" si="77"/>
        <v/>
      </c>
      <c r="AK84" s="569" t="str">
        <f t="shared" si="78"/>
        <v/>
      </c>
      <c r="AL84" s="564" t="str">
        <f t="shared" si="44"/>
        <v/>
      </c>
      <c r="AM84" s="555" t="str">
        <f t="shared" si="44"/>
        <v/>
      </c>
      <c r="AN84" s="594" t="str">
        <f t="shared" si="79"/>
        <v/>
      </c>
      <c r="AO84" s="594" t="str">
        <f t="shared" si="80"/>
        <v/>
      </c>
      <c r="AP84" s="660" t="str">
        <f t="shared" si="81"/>
        <v/>
      </c>
      <c r="AQ84" s="671" t="str">
        <f t="shared" si="82"/>
        <v/>
      </c>
      <c r="AR84" s="593" t="str">
        <f t="shared" si="82"/>
        <v/>
      </c>
      <c r="AS84" s="594" t="str">
        <f t="shared" si="83"/>
        <v/>
      </c>
      <c r="AT84" s="594" t="str">
        <f t="shared" si="84"/>
        <v/>
      </c>
      <c r="AU84" s="660" t="str">
        <f t="shared" si="85"/>
        <v/>
      </c>
      <c r="AV84" s="693" t="str">
        <f t="shared" si="45"/>
        <v/>
      </c>
      <c r="AW84" s="593" t="str">
        <f t="shared" si="45"/>
        <v/>
      </c>
      <c r="AX84" s="594" t="str">
        <f t="shared" si="86"/>
        <v/>
      </c>
      <c r="AY84" s="594" t="str">
        <f t="shared" si="87"/>
        <v/>
      </c>
      <c r="AZ84" s="694" t="str">
        <f t="shared" si="88"/>
        <v/>
      </c>
      <c r="BA84" s="687" t="str">
        <f t="shared" si="69"/>
        <v/>
      </c>
      <c r="BB84" s="599"/>
      <c r="BC84" s="621" t="str">
        <f t="shared" si="89"/>
        <v/>
      </c>
      <c r="BD84" s="621" t="str">
        <f t="shared" si="90"/>
        <v/>
      </c>
      <c r="BE84" s="621" t="str">
        <f t="shared" si="91"/>
        <v/>
      </c>
      <c r="BF84" s="622" t="str" cm="1">
        <f t="array" ref="BF84">IF($AE84="","",
_xlfn.IFS(
$BA84="Devis 1",
IF(ISBLANK(AN84),"",IFERROR(VALUE(TRIM(SUBSTITUTE(AN84,CHAR(160),""))),0)*IFERROR(VALUE(TRIM(SUBSTITUTE($AE84,CHAR(160),""))),0)),
$BA84="Devis 2",
IF(ISBLANK(AS84),"",IFERROR(VALUE(TRIM(SUBSTITUTE(AS84,CHAR(160),""))),0)*IFERROR(VALUE(TRIM(SUBSTITUTE($AE84,CHAR(160),""))),0)),
$BA84="Devis 3",
IF(ISBLANK(AX84),"",IFERROR(VALUE(TRIM(SUBSTITUTE(AX84,CHAR(160),""))),0)*IFERROR(VALUE(TRIM(SUBSTITUTE($AE84,CHAR(160),""))),0)),
TRUE,0
)
)</f>
        <v/>
      </c>
      <c r="BG84" s="622" t="str" cm="1">
        <f t="array" ref="BG84">IF($AE84="","",
_xlfn.IFS(
$BA84="Devis 1",
IF(ISBLANK(AO84),"",IFERROR(VALUE(TRIM(SUBSTITUTE(AO84,CHAR(160),""))),0)*IFERROR(VALUE(TRIM(SUBSTITUTE($AE84,CHAR(160),""))),0)),
$BA84="Devis 2",
IF(ISBLANK(AT84),"",IFERROR(VALUE(TRIM(SUBSTITUTE(AT84,CHAR(160),""))),0)*IFERROR(VALUE(TRIM(SUBSTITUTE($AE84,CHAR(160),""))),0)),
$BA84="Devis 3",
IF(ISBLANK(AY84),"",IFERROR(VALUE(TRIM(SUBSTITUTE(AY84,CHAR(160),""))),0)*IFERROR(VALUE(TRIM(SUBSTITUTE($AE84,CHAR(160),""))),0)),
TRUE,0
)
)</f>
        <v/>
      </c>
      <c r="BH84" s="621" t="str">
        <f t="shared" si="92"/>
        <v/>
      </c>
      <c r="BI84" s="601"/>
      <c r="BJ84" s="602" t="str" cm="1">
        <f t="array" ref="BJ84">IF(OR(BH84="",BE84="",BF84="",BC84="",BG84="",BD84=""),"",_xlfn.IFS(
ROUND(IFERROR(VALUE(TRIM(SUBSTITUTE(BH84,CHAR(160),""))),0),2)&gt;
ROUND(IFERROR(VALUE(TRIM(SUBSTITUTE(BE84,CHAR(160),""))),0),2),
"KO : Le montant retenu TTC est supérieur au montant raisonnable TTC. Merci de revoir la ligne de dépense ou plafonner son montant.",
ROUND(IFERROR(VALUE(TRIM(SUBSTITUTE(BF84,CHAR(160),""))),0),2)&gt;
ROUND(IFERROR(VALUE(TRIM(SUBSTITUTE(BC84,CHAR(160),""))),0),2),
"Attention : Le montant retenu HT est supérieur au montant HT raisonnable. Merci de revoir la ligne de dépense, plafonner son montant, ou justifier la reventillation HT / TVA.",
ROUND(IFERROR(VALUE(TRIM(SUBSTITUTE(BG84,CHAR(160),""))),0),2)&gt;
ROUND(IFERROR(VALUE(TRIM(SUBSTITUTE(BD84,CHAR(160),""))),0),2),
"Attention : Le montant TVA retenu est supérieur au montant TVA raisonnable. Merci de revoir la ligne de dépense, plafonner son montant, ou justifier la reventillation HT / TVA.",
ROUND(IFERROR(VALUE(TRIM(SUBSTITUTE(BH84,CHAR(160),""))),0),2)&gt;
ROUND(IFERROR(VALUE(TRIM(SUBSTITUTE(MIN(P85,S85,V85),CHAR(160),""))),0),2),
"Attention : Le devis retenu n'est pas le moins cher. Une justification de la part du porteur est nécessaire.",
ROUND(IFERROR(VALUE(TRIM(SUBSTITUTE(BH84,CHAR(160),""))),0),2)=0,
"Attention : montant présenté entièrement écarté",
ROUND(IFERROR(VALUE(TRIM(SUBSTITUTE(BE84,CHAR(160),""))),0),2)=
ROUND(IFERROR(VALUE(TRIM(SUBSTITUTE(BH84,CHAR(160),""))),0),2),
"OK",
ROUND(IFERROR(VALUE(TRIM(SUBSTITUTE(BE84,CHAR(160),""))),0),2)&gt;
ROUND(IFERROR(VALUE(TRIM(SUBSTITUTE(BH84,CHAR(160),""))),0),2),
" OK : Montant instruit inférieur au montant raisonnable.",
TRUE,""
))</f>
        <v/>
      </c>
      <c r="BK84" s="602" t="str" cm="1">
        <f t="array" ref="BK84">IF(OR(BH84="",AB84="",BF84="",Z84="",BG84="",AA84=""),"",_xlfn.IFS(
ROUND(IFERROR(VALUE(TRIM(SUBSTITUTE(BH84,CHAR(160),""))),0),2)&gt;
ROUND(IFERROR(VALUE(TRIM(SUBSTITUTE(AB84,CHAR(160),""))),0),2),
"KO : Le montant retenu TTC est supérieur au montant présenté TTC. Merci de revoir la ligne de dépense ou plafonner son montant.",
ROUND(IFERROR(VALUE(TRIM(SUBSTITUTE(BF84,CHAR(160),""))),0),2)&gt;
ROUND(IFERROR(VALUE(TRIM(SUBSTITUTE(Z84,CHAR(160),""))),0),2),
"Attention : Le montant retenu HT est supérieur au montant HT présenté. Merci de revoir la ligne de dépense, plafonner son montant, ou justifier la reventillation HT / TVA.",
ROUND(IFERROR(VALUE(TRIM(SUBSTITUTE(BG84,CHAR(160),""))),0),2)&gt;
ROUND(IFERROR(VALUE(TRIM(SUBSTITUTE(AA84,CHAR(160),""))),0),2),
"Attention : Le montant TVA retenu est supérieur au montant TVA présenté. Merci de revoir la ligne de dépense, plafonner son montant, ou justifier la reventillation HT / TVA.",
ROUND(IFERROR(VALUE(TRIM(SUBSTITUTE(AB84,CHAR(160),""))),0),2)=0,
"",
ROUND(IFERROR(VALUE(TRIM(SUBSTITUTE(BH84,CHAR(160),""))),0),2)=
ROUND(IFERROR(VALUE(TRIM(SUBSTITUTE(AB84,CHAR(160),""))),0),2),
"OK",
ROUND(IFERROR(VALUE(TRIM(SUBSTITUTE(BH84,CHAR(160),""))),0),2)=0,
"Attention : Montant présenté entièrement rejeté.",
ROUND(IFERROR(VALUE(TRIM(SUBSTITUTE(BH84,CHAR(160),""))),0),2)&lt;
ROUND(IFERROR(VALUE(TRIM(SUBSTITUTE(AB84,CHAR(160),""))),0),2),
"Attention : Montant présenté partiellement rejeté.",
TRUE,""
))</f>
        <v/>
      </c>
      <c r="BL84" s="600" t="str">
        <f t="shared" si="65"/>
        <v/>
      </c>
      <c r="BM84" s="600" t="str">
        <f t="shared" si="66"/>
        <v/>
      </c>
      <c r="BN84" s="834" t="str">
        <f t="shared" si="67"/>
        <v/>
      </c>
    </row>
    <row r="85" spans="1:66" ht="16">
      <c r="A85" s="813">
        <v>77</v>
      </c>
      <c r="B85" s="83"/>
      <c r="C85" s="108"/>
      <c r="D85" s="83"/>
      <c r="E85" s="109"/>
      <c r="F85" s="110"/>
      <c r="G85" s="111"/>
      <c r="H85" s="132"/>
      <c r="I85" s="642"/>
      <c r="J85" s="643"/>
      <c r="K85" s="554"/>
      <c r="L85" s="640"/>
      <c r="M85" s="641"/>
      <c r="N85" s="660" t="str">
        <f t="shared" si="93"/>
        <v/>
      </c>
      <c r="O85" s="663"/>
      <c r="P85" s="554"/>
      <c r="Q85" s="641"/>
      <c r="R85" s="641"/>
      <c r="S85" s="660" t="str">
        <f t="shared" si="70"/>
        <v/>
      </c>
      <c r="T85" s="680"/>
      <c r="U85" s="554"/>
      <c r="V85" s="641"/>
      <c r="W85" s="641"/>
      <c r="X85" s="681" t="str">
        <f t="shared" si="46"/>
        <v/>
      </c>
      <c r="Y85" s="639"/>
      <c r="Z85" s="112" t="str" cm="1">
        <f t="array" ref="Z85">IF((_xlfn.IFS(TRIM(SUBSTITUTE(Y85,CHAR(160),""))="Devis 1",IFERROR(VALUE(TRIM(SUBSTITUTE(L85,CHAR(160),""))),0),TRIM(SUBSTITUTE(Y85,CHAR(160),""))="Devis 2",IFERROR(VALUE(TRIM(SUBSTITUTE(Q85,CHAR(160),""))),0),TRIM(SUBSTITUTE(Y85,CHAR(160),""))="Devis 3",IFERROR(VALUE(TRIM(SUBSTITUTE(V85,CHAR(160),""))),0),TRUE,0)*IFERROR(VALUE(TRIM(SUBSTITUTE(C85,CHAR(160),""))),0))=0,"",_xlfn.IFS(TRIM(SUBSTITUTE(Y85,CHAR(160),""))="Devis 1",IFERROR(VALUE(TRIM(SUBSTITUTE(L85,CHAR(160),""))),0),TRIM(SUBSTITUTE(Y85,CHAR(160),""))="Devis 2",IFERROR(VALUE(TRIM(SUBSTITUTE(Q85,CHAR(160),""))),0),TRIM(SUBSTITUTE(Y85,CHAR(160),""))="Devis 3",IFERROR(VALUE(TRIM(SUBSTITUTE(V85,CHAR(160),""))),0),TRUE,0)*IFERROR(VALUE(TRIM(SUBSTITUTE(C85,CHAR(160),""))),0))</f>
        <v/>
      </c>
      <c r="AA85" s="89" t="str" cm="1">
        <f t="array" ref="AA85">IF(ROUND((_xlfn.IFS(TRIM(SUBSTITUTE(Y85,CHAR(160),""))="Devis 1",IFERROR(VALUE(TRIM(SUBSTITUTE(M85,CHAR(160),""))),0),TRIM(SUBSTITUTE(Y85,CHAR(160),""))="Devis 2",IFERROR(VALUE(TRIM(SUBSTITUTE(R85,CHAR(160),""))),0),TRIM(SUBSTITUTE(Y85,CHAR(160),""))="Devis 3",IFERROR(VALUE(TRIM(SUBSTITUTE(W85,CHAR(160),""))),0),TRUE,0)*IFERROR(VALUE(TRIM(SUBSTITUTE(C85,CHAR(160),""))),0)),2)=0,IF(Z85&lt;&gt;"",0,""),ROUND((_xlfn.IFS(TRIM(SUBSTITUTE(Y85,CHAR(160),""))="Devis 1",IFERROR(VALUE(TRIM(SUBSTITUTE(M85,CHAR(160),""))),0),TRIM(SUBSTITUTE(Y85,CHAR(160),""))="Devis 2",IFERROR(VALUE(TRIM(SUBSTITUTE(R85,CHAR(160),""))),0),TRIM(SUBSTITUTE(Y85,CHAR(160),""))="Devis 3",IFERROR(VALUE(TRIM(SUBSTITUTE(W85,CHAR(160),""))),0),TRUE,0)*IFERROR(VALUE(TRIM(SUBSTITUTE(C85,CHAR(160),""))),0)),2))</f>
        <v/>
      </c>
      <c r="AB85" s="113" t="str">
        <f t="shared" si="71"/>
        <v/>
      </c>
      <c r="AC85" s="814"/>
      <c r="AD85" s="833" t="str">
        <f t="shared" si="68"/>
        <v/>
      </c>
      <c r="AE85" s="595" t="str">
        <f t="shared" si="72"/>
        <v/>
      </c>
      <c r="AF85" s="555" t="str">
        <f t="shared" si="73"/>
        <v/>
      </c>
      <c r="AG85" s="555" t="str">
        <f t="shared" si="74"/>
        <v/>
      </c>
      <c r="AH85" s="555" t="str">
        <f t="shared" si="75"/>
        <v/>
      </c>
      <c r="AI85" s="555" t="str">
        <f t="shared" si="76"/>
        <v/>
      </c>
      <c r="AJ85" s="555" t="str">
        <f t="shared" si="77"/>
        <v/>
      </c>
      <c r="AK85" s="569" t="str">
        <f t="shared" si="78"/>
        <v/>
      </c>
      <c r="AL85" s="564" t="str">
        <f t="shared" si="44"/>
        <v/>
      </c>
      <c r="AM85" s="555" t="str">
        <f t="shared" si="44"/>
        <v/>
      </c>
      <c r="AN85" s="594" t="str">
        <f t="shared" si="79"/>
        <v/>
      </c>
      <c r="AO85" s="594" t="str">
        <f t="shared" si="80"/>
        <v/>
      </c>
      <c r="AP85" s="660" t="str">
        <f t="shared" si="81"/>
        <v/>
      </c>
      <c r="AQ85" s="671" t="str">
        <f t="shared" si="82"/>
        <v/>
      </c>
      <c r="AR85" s="593" t="str">
        <f t="shared" si="82"/>
        <v/>
      </c>
      <c r="AS85" s="594" t="str">
        <f t="shared" si="83"/>
        <v/>
      </c>
      <c r="AT85" s="594" t="str">
        <f t="shared" si="84"/>
        <v/>
      </c>
      <c r="AU85" s="660" t="str">
        <f t="shared" si="85"/>
        <v/>
      </c>
      <c r="AV85" s="693" t="str">
        <f t="shared" si="45"/>
        <v/>
      </c>
      <c r="AW85" s="593" t="str">
        <f t="shared" si="45"/>
        <v/>
      </c>
      <c r="AX85" s="594" t="str">
        <f t="shared" si="86"/>
        <v/>
      </c>
      <c r="AY85" s="594" t="str">
        <f t="shared" si="87"/>
        <v/>
      </c>
      <c r="AZ85" s="694" t="str">
        <f t="shared" si="88"/>
        <v/>
      </c>
      <c r="BA85" s="687" t="str">
        <f t="shared" si="69"/>
        <v/>
      </c>
      <c r="BB85" s="599"/>
      <c r="BC85" s="621" t="str">
        <f t="shared" si="89"/>
        <v/>
      </c>
      <c r="BD85" s="621" t="str">
        <f t="shared" si="90"/>
        <v/>
      </c>
      <c r="BE85" s="621" t="str">
        <f t="shared" si="91"/>
        <v/>
      </c>
      <c r="BF85" s="622" t="str" cm="1">
        <f t="array" ref="BF85">IF($AE85="","",
_xlfn.IFS(
$BA85="Devis 1",
IF(ISBLANK(AN85),"",IFERROR(VALUE(TRIM(SUBSTITUTE(AN85,CHAR(160),""))),0)*IFERROR(VALUE(TRIM(SUBSTITUTE($AE85,CHAR(160),""))),0)),
$BA85="Devis 2",
IF(ISBLANK(AS85),"",IFERROR(VALUE(TRIM(SUBSTITUTE(AS85,CHAR(160),""))),0)*IFERROR(VALUE(TRIM(SUBSTITUTE($AE85,CHAR(160),""))),0)),
$BA85="Devis 3",
IF(ISBLANK(AX85),"",IFERROR(VALUE(TRIM(SUBSTITUTE(AX85,CHAR(160),""))),0)*IFERROR(VALUE(TRIM(SUBSTITUTE($AE85,CHAR(160),""))),0)),
TRUE,0
)
)</f>
        <v/>
      </c>
      <c r="BG85" s="622" t="str" cm="1">
        <f t="array" ref="BG85">IF($AE85="","",
_xlfn.IFS(
$BA85="Devis 1",
IF(ISBLANK(AO85),"",IFERROR(VALUE(TRIM(SUBSTITUTE(AO85,CHAR(160),""))),0)*IFERROR(VALUE(TRIM(SUBSTITUTE($AE85,CHAR(160),""))),0)),
$BA85="Devis 2",
IF(ISBLANK(AT85),"",IFERROR(VALUE(TRIM(SUBSTITUTE(AT85,CHAR(160),""))),0)*IFERROR(VALUE(TRIM(SUBSTITUTE($AE85,CHAR(160),""))),0)),
$BA85="Devis 3",
IF(ISBLANK(AY85),"",IFERROR(VALUE(TRIM(SUBSTITUTE(AY85,CHAR(160),""))),0)*IFERROR(VALUE(TRIM(SUBSTITUTE($AE85,CHAR(160),""))),0)),
TRUE,0
)
)</f>
        <v/>
      </c>
      <c r="BH85" s="621" t="str">
        <f t="shared" si="92"/>
        <v/>
      </c>
      <c r="BI85" s="601"/>
      <c r="BJ85" s="602" t="str" cm="1">
        <f t="array" ref="BJ85">IF(OR(BH85="",BE85="",BF85="",BC85="",BG85="",BD85=""),"",_xlfn.IFS(
ROUND(IFERROR(VALUE(TRIM(SUBSTITUTE(BH85,CHAR(160),""))),0),2)&gt;
ROUND(IFERROR(VALUE(TRIM(SUBSTITUTE(BE85,CHAR(160),""))),0),2),
"KO : Le montant retenu TTC est supérieur au montant raisonnable TTC. Merci de revoir la ligne de dépense ou plafonner son montant.",
ROUND(IFERROR(VALUE(TRIM(SUBSTITUTE(BF85,CHAR(160),""))),0),2)&gt;
ROUND(IFERROR(VALUE(TRIM(SUBSTITUTE(BC85,CHAR(160),""))),0),2),
"Attention : Le montant retenu HT est supérieur au montant HT raisonnable. Merci de revoir la ligne de dépense, plafonner son montant, ou justifier la reventillation HT / TVA.",
ROUND(IFERROR(VALUE(TRIM(SUBSTITUTE(BG85,CHAR(160),""))),0),2)&gt;
ROUND(IFERROR(VALUE(TRIM(SUBSTITUTE(BD85,CHAR(160),""))),0),2),
"Attention : Le montant TVA retenu est supérieur au montant TVA raisonnable. Merci de revoir la ligne de dépense, plafonner son montant, ou justifier la reventillation HT / TVA.",
ROUND(IFERROR(VALUE(TRIM(SUBSTITUTE(BH85,CHAR(160),""))),0),2)&gt;
ROUND(IFERROR(VALUE(TRIM(SUBSTITUTE(MIN(P86,S86,V86),CHAR(160),""))),0),2),
"Attention : Le devis retenu n'est pas le moins cher. Une justification de la part du porteur est nécessaire.",
ROUND(IFERROR(VALUE(TRIM(SUBSTITUTE(BH85,CHAR(160),""))),0),2)=0,
"Attention : montant présenté entièrement écarté",
ROUND(IFERROR(VALUE(TRIM(SUBSTITUTE(BE85,CHAR(160),""))),0),2)=
ROUND(IFERROR(VALUE(TRIM(SUBSTITUTE(BH85,CHAR(160),""))),0),2),
"OK",
ROUND(IFERROR(VALUE(TRIM(SUBSTITUTE(BE85,CHAR(160),""))),0),2)&gt;
ROUND(IFERROR(VALUE(TRIM(SUBSTITUTE(BH85,CHAR(160),""))),0),2),
" OK : Montant instruit inférieur au montant raisonnable.",
TRUE,""
))</f>
        <v/>
      </c>
      <c r="BK85" s="602" t="str" cm="1">
        <f t="array" ref="BK85">IF(OR(BH85="",AB85="",BF85="",Z85="",BG85="",AA85=""),"",_xlfn.IFS(
ROUND(IFERROR(VALUE(TRIM(SUBSTITUTE(BH85,CHAR(160),""))),0),2)&gt;
ROUND(IFERROR(VALUE(TRIM(SUBSTITUTE(AB85,CHAR(160),""))),0),2),
"KO : Le montant retenu TTC est supérieur au montant présenté TTC. Merci de revoir la ligne de dépense ou plafonner son montant.",
ROUND(IFERROR(VALUE(TRIM(SUBSTITUTE(BF85,CHAR(160),""))),0),2)&gt;
ROUND(IFERROR(VALUE(TRIM(SUBSTITUTE(Z85,CHAR(160),""))),0),2),
"Attention : Le montant retenu HT est supérieur au montant HT présenté. Merci de revoir la ligne de dépense, plafonner son montant, ou justifier la reventillation HT / TVA.",
ROUND(IFERROR(VALUE(TRIM(SUBSTITUTE(BG85,CHAR(160),""))),0),2)&gt;
ROUND(IFERROR(VALUE(TRIM(SUBSTITUTE(AA85,CHAR(160),""))),0),2),
"Attention : Le montant TVA retenu est supérieur au montant TVA présenté. Merci de revoir la ligne de dépense, plafonner son montant, ou justifier la reventillation HT / TVA.",
ROUND(IFERROR(VALUE(TRIM(SUBSTITUTE(AB85,CHAR(160),""))),0),2)=0,
"",
ROUND(IFERROR(VALUE(TRIM(SUBSTITUTE(BH85,CHAR(160),""))),0),2)=
ROUND(IFERROR(VALUE(TRIM(SUBSTITUTE(AB85,CHAR(160),""))),0),2),
"OK",
ROUND(IFERROR(VALUE(TRIM(SUBSTITUTE(BH85,CHAR(160),""))),0),2)=0,
"Attention : Montant présenté entièrement rejeté.",
ROUND(IFERROR(VALUE(TRIM(SUBSTITUTE(BH85,CHAR(160),""))),0),2)&lt;
ROUND(IFERROR(VALUE(TRIM(SUBSTITUTE(AB85,CHAR(160),""))),0),2),
"Attention : Montant présenté partiellement rejeté.",
TRUE,""
))</f>
        <v/>
      </c>
      <c r="BL85" s="600" t="str">
        <f t="shared" si="65"/>
        <v/>
      </c>
      <c r="BM85" s="600" t="str">
        <f t="shared" si="66"/>
        <v/>
      </c>
      <c r="BN85" s="834" t="str">
        <f t="shared" si="67"/>
        <v/>
      </c>
    </row>
    <row r="86" spans="1:66" ht="16">
      <c r="A86" s="813">
        <v>78</v>
      </c>
      <c r="B86" s="83"/>
      <c r="C86" s="108"/>
      <c r="D86" s="83"/>
      <c r="E86" s="109"/>
      <c r="F86" s="110"/>
      <c r="G86" s="111"/>
      <c r="H86" s="132"/>
      <c r="I86" s="642"/>
      <c r="J86" s="643"/>
      <c r="K86" s="554"/>
      <c r="L86" s="640"/>
      <c r="M86" s="641"/>
      <c r="N86" s="660" t="str">
        <f t="shared" si="93"/>
        <v/>
      </c>
      <c r="O86" s="663"/>
      <c r="P86" s="554"/>
      <c r="Q86" s="641"/>
      <c r="R86" s="641"/>
      <c r="S86" s="660" t="str">
        <f t="shared" si="70"/>
        <v/>
      </c>
      <c r="T86" s="680"/>
      <c r="U86" s="554"/>
      <c r="V86" s="641"/>
      <c r="W86" s="641"/>
      <c r="X86" s="681" t="str">
        <f t="shared" si="46"/>
        <v/>
      </c>
      <c r="Y86" s="639"/>
      <c r="Z86" s="112" t="str" cm="1">
        <f t="array" ref="Z86">IF((_xlfn.IFS(TRIM(SUBSTITUTE(Y86,CHAR(160),""))="Devis 1",IFERROR(VALUE(TRIM(SUBSTITUTE(L86,CHAR(160),""))),0),TRIM(SUBSTITUTE(Y86,CHAR(160),""))="Devis 2",IFERROR(VALUE(TRIM(SUBSTITUTE(Q86,CHAR(160),""))),0),TRIM(SUBSTITUTE(Y86,CHAR(160),""))="Devis 3",IFERROR(VALUE(TRIM(SUBSTITUTE(V86,CHAR(160),""))),0),TRUE,0)*IFERROR(VALUE(TRIM(SUBSTITUTE(C86,CHAR(160),""))),0))=0,"",_xlfn.IFS(TRIM(SUBSTITUTE(Y86,CHAR(160),""))="Devis 1",IFERROR(VALUE(TRIM(SUBSTITUTE(L86,CHAR(160),""))),0),TRIM(SUBSTITUTE(Y86,CHAR(160),""))="Devis 2",IFERROR(VALUE(TRIM(SUBSTITUTE(Q86,CHAR(160),""))),0),TRIM(SUBSTITUTE(Y86,CHAR(160),""))="Devis 3",IFERROR(VALUE(TRIM(SUBSTITUTE(V86,CHAR(160),""))),0),TRUE,0)*IFERROR(VALUE(TRIM(SUBSTITUTE(C86,CHAR(160),""))),0))</f>
        <v/>
      </c>
      <c r="AA86" s="89" t="str" cm="1">
        <f t="array" ref="AA86">IF(ROUND((_xlfn.IFS(TRIM(SUBSTITUTE(Y86,CHAR(160),""))="Devis 1",IFERROR(VALUE(TRIM(SUBSTITUTE(M86,CHAR(160),""))),0),TRIM(SUBSTITUTE(Y86,CHAR(160),""))="Devis 2",IFERROR(VALUE(TRIM(SUBSTITUTE(R86,CHAR(160),""))),0),TRIM(SUBSTITUTE(Y86,CHAR(160),""))="Devis 3",IFERROR(VALUE(TRIM(SUBSTITUTE(W86,CHAR(160),""))),0),TRUE,0)*IFERROR(VALUE(TRIM(SUBSTITUTE(C86,CHAR(160),""))),0)),2)=0,IF(Z86&lt;&gt;"",0,""),ROUND((_xlfn.IFS(TRIM(SUBSTITUTE(Y86,CHAR(160),""))="Devis 1",IFERROR(VALUE(TRIM(SUBSTITUTE(M86,CHAR(160),""))),0),TRIM(SUBSTITUTE(Y86,CHAR(160),""))="Devis 2",IFERROR(VALUE(TRIM(SUBSTITUTE(R86,CHAR(160),""))),0),TRIM(SUBSTITUTE(Y86,CHAR(160),""))="Devis 3",IFERROR(VALUE(TRIM(SUBSTITUTE(W86,CHAR(160),""))),0),TRUE,0)*IFERROR(VALUE(TRIM(SUBSTITUTE(C86,CHAR(160),""))),0)),2))</f>
        <v/>
      </c>
      <c r="AB86" s="113" t="str">
        <f t="shared" si="71"/>
        <v/>
      </c>
      <c r="AC86" s="814"/>
      <c r="AD86" s="833" t="str">
        <f t="shared" si="68"/>
        <v/>
      </c>
      <c r="AE86" s="595" t="str">
        <f t="shared" si="72"/>
        <v/>
      </c>
      <c r="AF86" s="555" t="str">
        <f t="shared" si="73"/>
        <v/>
      </c>
      <c r="AG86" s="555" t="str">
        <f t="shared" si="74"/>
        <v/>
      </c>
      <c r="AH86" s="555" t="str">
        <f t="shared" si="75"/>
        <v/>
      </c>
      <c r="AI86" s="555" t="str">
        <f t="shared" si="76"/>
        <v/>
      </c>
      <c r="AJ86" s="555" t="str">
        <f t="shared" si="77"/>
        <v/>
      </c>
      <c r="AK86" s="569" t="str">
        <f t="shared" si="78"/>
        <v/>
      </c>
      <c r="AL86" s="564" t="str">
        <f t="shared" si="44"/>
        <v/>
      </c>
      <c r="AM86" s="555" t="str">
        <f t="shared" si="44"/>
        <v/>
      </c>
      <c r="AN86" s="594" t="str">
        <f t="shared" si="79"/>
        <v/>
      </c>
      <c r="AO86" s="594" t="str">
        <f t="shared" si="80"/>
        <v/>
      </c>
      <c r="AP86" s="660" t="str">
        <f t="shared" si="81"/>
        <v/>
      </c>
      <c r="AQ86" s="671" t="str">
        <f t="shared" si="82"/>
        <v/>
      </c>
      <c r="AR86" s="593" t="str">
        <f t="shared" si="82"/>
        <v/>
      </c>
      <c r="AS86" s="594" t="str">
        <f t="shared" si="83"/>
        <v/>
      </c>
      <c r="AT86" s="594" t="str">
        <f t="shared" si="84"/>
        <v/>
      </c>
      <c r="AU86" s="660" t="str">
        <f t="shared" si="85"/>
        <v/>
      </c>
      <c r="AV86" s="693" t="str">
        <f t="shared" si="45"/>
        <v/>
      </c>
      <c r="AW86" s="593" t="str">
        <f t="shared" si="45"/>
        <v/>
      </c>
      <c r="AX86" s="594" t="str">
        <f t="shared" si="86"/>
        <v/>
      </c>
      <c r="AY86" s="594" t="str">
        <f t="shared" si="87"/>
        <v/>
      </c>
      <c r="AZ86" s="694" t="str">
        <f t="shared" si="88"/>
        <v/>
      </c>
      <c r="BA86" s="687" t="str">
        <f t="shared" si="69"/>
        <v/>
      </c>
      <c r="BB86" s="599"/>
      <c r="BC86" s="621" t="str">
        <f t="shared" si="89"/>
        <v/>
      </c>
      <c r="BD86" s="621" t="str">
        <f t="shared" si="90"/>
        <v/>
      </c>
      <c r="BE86" s="621" t="str">
        <f t="shared" si="91"/>
        <v/>
      </c>
      <c r="BF86" s="622" t="str" cm="1">
        <f t="array" ref="BF86">IF($AE86="","",
_xlfn.IFS(
$BA86="Devis 1",
IF(ISBLANK(AN86),"",IFERROR(VALUE(TRIM(SUBSTITUTE(AN86,CHAR(160),""))),0)*IFERROR(VALUE(TRIM(SUBSTITUTE($AE86,CHAR(160),""))),0)),
$BA86="Devis 2",
IF(ISBLANK(AS86),"",IFERROR(VALUE(TRIM(SUBSTITUTE(AS86,CHAR(160),""))),0)*IFERROR(VALUE(TRIM(SUBSTITUTE($AE86,CHAR(160),""))),0)),
$BA86="Devis 3",
IF(ISBLANK(AX86),"",IFERROR(VALUE(TRIM(SUBSTITUTE(AX86,CHAR(160),""))),0)*IFERROR(VALUE(TRIM(SUBSTITUTE($AE86,CHAR(160),""))),0)),
TRUE,0
)
)</f>
        <v/>
      </c>
      <c r="BG86" s="622" t="str" cm="1">
        <f t="array" ref="BG86">IF($AE86="","",
_xlfn.IFS(
$BA86="Devis 1",
IF(ISBLANK(AO86),"",IFERROR(VALUE(TRIM(SUBSTITUTE(AO86,CHAR(160),""))),0)*IFERROR(VALUE(TRIM(SUBSTITUTE($AE86,CHAR(160),""))),0)),
$BA86="Devis 2",
IF(ISBLANK(AT86),"",IFERROR(VALUE(TRIM(SUBSTITUTE(AT86,CHAR(160),""))),0)*IFERROR(VALUE(TRIM(SUBSTITUTE($AE86,CHAR(160),""))),0)),
$BA86="Devis 3",
IF(ISBLANK(AY86),"",IFERROR(VALUE(TRIM(SUBSTITUTE(AY86,CHAR(160),""))),0)*IFERROR(VALUE(TRIM(SUBSTITUTE($AE86,CHAR(160),""))),0)),
TRUE,0
)
)</f>
        <v/>
      </c>
      <c r="BH86" s="621" t="str">
        <f t="shared" si="92"/>
        <v/>
      </c>
      <c r="BI86" s="601"/>
      <c r="BJ86" s="602" t="str" cm="1">
        <f t="array" ref="BJ86">IF(OR(BH86="",BE86="",BF86="",BC86="",BG86="",BD86=""),"",_xlfn.IFS(
ROUND(IFERROR(VALUE(TRIM(SUBSTITUTE(BH86,CHAR(160),""))),0),2)&gt;
ROUND(IFERROR(VALUE(TRIM(SUBSTITUTE(BE86,CHAR(160),""))),0),2),
"KO : Le montant retenu TTC est supérieur au montant raisonnable TTC. Merci de revoir la ligne de dépense ou plafonner son montant.",
ROUND(IFERROR(VALUE(TRIM(SUBSTITUTE(BF86,CHAR(160),""))),0),2)&gt;
ROUND(IFERROR(VALUE(TRIM(SUBSTITUTE(BC86,CHAR(160),""))),0),2),
"Attention : Le montant retenu HT est supérieur au montant HT raisonnable. Merci de revoir la ligne de dépense, plafonner son montant, ou justifier la reventillation HT / TVA.",
ROUND(IFERROR(VALUE(TRIM(SUBSTITUTE(BG86,CHAR(160),""))),0),2)&gt;
ROUND(IFERROR(VALUE(TRIM(SUBSTITUTE(BD86,CHAR(160),""))),0),2),
"Attention : Le montant TVA retenu est supérieur au montant TVA raisonnable. Merci de revoir la ligne de dépense, plafonner son montant, ou justifier la reventillation HT / TVA.",
ROUND(IFERROR(VALUE(TRIM(SUBSTITUTE(BH86,CHAR(160),""))),0),2)&gt;
ROUND(IFERROR(VALUE(TRIM(SUBSTITUTE(MIN(P87,S87,V87),CHAR(160),""))),0),2),
"Attention : Le devis retenu n'est pas le moins cher. Une justification de la part du porteur est nécessaire.",
ROUND(IFERROR(VALUE(TRIM(SUBSTITUTE(BH86,CHAR(160),""))),0),2)=0,
"Attention : montant présenté entièrement écarté",
ROUND(IFERROR(VALUE(TRIM(SUBSTITUTE(BE86,CHAR(160),""))),0),2)=
ROUND(IFERROR(VALUE(TRIM(SUBSTITUTE(BH86,CHAR(160),""))),0),2),
"OK",
ROUND(IFERROR(VALUE(TRIM(SUBSTITUTE(BE86,CHAR(160),""))),0),2)&gt;
ROUND(IFERROR(VALUE(TRIM(SUBSTITUTE(BH86,CHAR(160),""))),0),2),
" OK : Montant instruit inférieur au montant raisonnable.",
TRUE,""
))</f>
        <v/>
      </c>
      <c r="BK86" s="602" t="str" cm="1">
        <f t="array" ref="BK86">IF(OR(BH86="",AB86="",BF86="",Z86="",BG86="",AA86=""),"",_xlfn.IFS(
ROUND(IFERROR(VALUE(TRIM(SUBSTITUTE(BH86,CHAR(160),""))),0),2)&gt;
ROUND(IFERROR(VALUE(TRIM(SUBSTITUTE(AB86,CHAR(160),""))),0),2),
"KO : Le montant retenu TTC est supérieur au montant présenté TTC. Merci de revoir la ligne de dépense ou plafonner son montant.",
ROUND(IFERROR(VALUE(TRIM(SUBSTITUTE(BF86,CHAR(160),""))),0),2)&gt;
ROUND(IFERROR(VALUE(TRIM(SUBSTITUTE(Z86,CHAR(160),""))),0),2),
"Attention : Le montant retenu HT est supérieur au montant HT présenté. Merci de revoir la ligne de dépense, plafonner son montant, ou justifier la reventillation HT / TVA.",
ROUND(IFERROR(VALUE(TRIM(SUBSTITUTE(BG86,CHAR(160),""))),0),2)&gt;
ROUND(IFERROR(VALUE(TRIM(SUBSTITUTE(AA86,CHAR(160),""))),0),2),
"Attention : Le montant TVA retenu est supérieur au montant TVA présenté. Merci de revoir la ligne de dépense, plafonner son montant, ou justifier la reventillation HT / TVA.",
ROUND(IFERROR(VALUE(TRIM(SUBSTITUTE(AB86,CHAR(160),""))),0),2)=0,
"",
ROUND(IFERROR(VALUE(TRIM(SUBSTITUTE(BH86,CHAR(160),""))),0),2)=
ROUND(IFERROR(VALUE(TRIM(SUBSTITUTE(AB86,CHAR(160),""))),0),2),
"OK",
ROUND(IFERROR(VALUE(TRIM(SUBSTITUTE(BH86,CHAR(160),""))),0),2)=0,
"Attention : Montant présenté entièrement rejeté.",
ROUND(IFERROR(VALUE(TRIM(SUBSTITUTE(BH86,CHAR(160),""))),0),2)&lt;
ROUND(IFERROR(VALUE(TRIM(SUBSTITUTE(AB86,CHAR(160),""))),0),2),
"Attention : Montant présenté partiellement rejeté.",
TRUE,""
))</f>
        <v/>
      </c>
      <c r="BL86" s="600" t="str">
        <f t="shared" si="65"/>
        <v/>
      </c>
      <c r="BM86" s="600" t="str">
        <f t="shared" si="66"/>
        <v/>
      </c>
      <c r="BN86" s="834" t="str">
        <f t="shared" si="67"/>
        <v/>
      </c>
    </row>
    <row r="87" spans="1:66" ht="16">
      <c r="A87" s="813">
        <v>79</v>
      </c>
      <c r="B87" s="83"/>
      <c r="C87" s="108"/>
      <c r="D87" s="83"/>
      <c r="E87" s="109"/>
      <c r="F87" s="110"/>
      <c r="G87" s="111"/>
      <c r="H87" s="132"/>
      <c r="I87" s="642"/>
      <c r="J87" s="643"/>
      <c r="K87" s="554"/>
      <c r="L87" s="640"/>
      <c r="M87" s="641"/>
      <c r="N87" s="660" t="str">
        <f t="shared" si="93"/>
        <v/>
      </c>
      <c r="O87" s="663"/>
      <c r="P87" s="554"/>
      <c r="Q87" s="641"/>
      <c r="R87" s="641"/>
      <c r="S87" s="660" t="str">
        <f t="shared" si="70"/>
        <v/>
      </c>
      <c r="T87" s="680"/>
      <c r="U87" s="554"/>
      <c r="V87" s="641"/>
      <c r="W87" s="641"/>
      <c r="X87" s="681" t="str">
        <f t="shared" si="46"/>
        <v/>
      </c>
      <c r="Y87" s="639"/>
      <c r="Z87" s="112" t="str" cm="1">
        <f t="array" ref="Z87">IF((_xlfn.IFS(TRIM(SUBSTITUTE(Y87,CHAR(160),""))="Devis 1",IFERROR(VALUE(TRIM(SUBSTITUTE(L87,CHAR(160),""))),0),TRIM(SUBSTITUTE(Y87,CHAR(160),""))="Devis 2",IFERROR(VALUE(TRIM(SUBSTITUTE(Q87,CHAR(160),""))),0),TRIM(SUBSTITUTE(Y87,CHAR(160),""))="Devis 3",IFERROR(VALUE(TRIM(SUBSTITUTE(V87,CHAR(160),""))),0),TRUE,0)*IFERROR(VALUE(TRIM(SUBSTITUTE(C87,CHAR(160),""))),0))=0,"",_xlfn.IFS(TRIM(SUBSTITUTE(Y87,CHAR(160),""))="Devis 1",IFERROR(VALUE(TRIM(SUBSTITUTE(L87,CHAR(160),""))),0),TRIM(SUBSTITUTE(Y87,CHAR(160),""))="Devis 2",IFERROR(VALUE(TRIM(SUBSTITUTE(Q87,CHAR(160),""))),0),TRIM(SUBSTITUTE(Y87,CHAR(160),""))="Devis 3",IFERROR(VALUE(TRIM(SUBSTITUTE(V87,CHAR(160),""))),0),TRUE,0)*IFERROR(VALUE(TRIM(SUBSTITUTE(C87,CHAR(160),""))),0))</f>
        <v/>
      </c>
      <c r="AA87" s="89" t="str" cm="1">
        <f t="array" ref="AA87">IF(ROUND((_xlfn.IFS(TRIM(SUBSTITUTE(Y87,CHAR(160),""))="Devis 1",IFERROR(VALUE(TRIM(SUBSTITUTE(M87,CHAR(160),""))),0),TRIM(SUBSTITUTE(Y87,CHAR(160),""))="Devis 2",IFERROR(VALUE(TRIM(SUBSTITUTE(R87,CHAR(160),""))),0),TRIM(SUBSTITUTE(Y87,CHAR(160),""))="Devis 3",IFERROR(VALUE(TRIM(SUBSTITUTE(W87,CHAR(160),""))),0),TRUE,0)*IFERROR(VALUE(TRIM(SUBSTITUTE(C87,CHAR(160),""))),0)),2)=0,IF(Z87&lt;&gt;"",0,""),ROUND((_xlfn.IFS(TRIM(SUBSTITUTE(Y87,CHAR(160),""))="Devis 1",IFERROR(VALUE(TRIM(SUBSTITUTE(M87,CHAR(160),""))),0),TRIM(SUBSTITUTE(Y87,CHAR(160),""))="Devis 2",IFERROR(VALUE(TRIM(SUBSTITUTE(R87,CHAR(160),""))),0),TRIM(SUBSTITUTE(Y87,CHAR(160),""))="Devis 3",IFERROR(VALUE(TRIM(SUBSTITUTE(W87,CHAR(160),""))),0),TRUE,0)*IFERROR(VALUE(TRIM(SUBSTITUTE(C87,CHAR(160),""))),0)),2))</f>
        <v/>
      </c>
      <c r="AB87" s="113" t="str">
        <f t="shared" si="71"/>
        <v/>
      </c>
      <c r="AC87" s="814"/>
      <c r="AD87" s="833" t="str">
        <f t="shared" si="68"/>
        <v/>
      </c>
      <c r="AE87" s="595" t="str">
        <f t="shared" si="72"/>
        <v/>
      </c>
      <c r="AF87" s="555" t="str">
        <f t="shared" si="73"/>
        <v/>
      </c>
      <c r="AG87" s="555" t="str">
        <f t="shared" si="74"/>
        <v/>
      </c>
      <c r="AH87" s="555" t="str">
        <f t="shared" si="75"/>
        <v/>
      </c>
      <c r="AI87" s="555" t="str">
        <f t="shared" si="76"/>
        <v/>
      </c>
      <c r="AJ87" s="555" t="str">
        <f t="shared" si="77"/>
        <v/>
      </c>
      <c r="AK87" s="569" t="str">
        <f t="shared" si="78"/>
        <v/>
      </c>
      <c r="AL87" s="564" t="str">
        <f t="shared" si="44"/>
        <v/>
      </c>
      <c r="AM87" s="555" t="str">
        <f t="shared" si="44"/>
        <v/>
      </c>
      <c r="AN87" s="594" t="str">
        <f t="shared" si="79"/>
        <v/>
      </c>
      <c r="AO87" s="594" t="str">
        <f t="shared" si="80"/>
        <v/>
      </c>
      <c r="AP87" s="660" t="str">
        <f t="shared" si="81"/>
        <v/>
      </c>
      <c r="AQ87" s="671" t="str">
        <f t="shared" si="82"/>
        <v/>
      </c>
      <c r="AR87" s="593" t="str">
        <f t="shared" si="82"/>
        <v/>
      </c>
      <c r="AS87" s="594" t="str">
        <f t="shared" si="83"/>
        <v/>
      </c>
      <c r="AT87" s="594" t="str">
        <f t="shared" si="84"/>
        <v/>
      </c>
      <c r="AU87" s="660" t="str">
        <f t="shared" si="85"/>
        <v/>
      </c>
      <c r="AV87" s="693" t="str">
        <f t="shared" si="45"/>
        <v/>
      </c>
      <c r="AW87" s="593" t="str">
        <f t="shared" si="45"/>
        <v/>
      </c>
      <c r="AX87" s="594" t="str">
        <f t="shared" si="86"/>
        <v/>
      </c>
      <c r="AY87" s="594" t="str">
        <f t="shared" si="87"/>
        <v/>
      </c>
      <c r="AZ87" s="694" t="str">
        <f t="shared" si="88"/>
        <v/>
      </c>
      <c r="BA87" s="687" t="str">
        <f t="shared" si="69"/>
        <v/>
      </c>
      <c r="BB87" s="599"/>
      <c r="BC87" s="621" t="str">
        <f t="shared" si="89"/>
        <v/>
      </c>
      <c r="BD87" s="621" t="str">
        <f t="shared" si="90"/>
        <v/>
      </c>
      <c r="BE87" s="621" t="str">
        <f t="shared" si="91"/>
        <v/>
      </c>
      <c r="BF87" s="622" t="str" cm="1">
        <f t="array" ref="BF87">IF($AE87="","",
_xlfn.IFS(
$BA87="Devis 1",
IF(ISBLANK(AN87),"",IFERROR(VALUE(TRIM(SUBSTITUTE(AN87,CHAR(160),""))),0)*IFERROR(VALUE(TRIM(SUBSTITUTE($AE87,CHAR(160),""))),0)),
$BA87="Devis 2",
IF(ISBLANK(AS87),"",IFERROR(VALUE(TRIM(SUBSTITUTE(AS87,CHAR(160),""))),0)*IFERROR(VALUE(TRIM(SUBSTITUTE($AE87,CHAR(160),""))),0)),
$BA87="Devis 3",
IF(ISBLANK(AX87),"",IFERROR(VALUE(TRIM(SUBSTITUTE(AX87,CHAR(160),""))),0)*IFERROR(VALUE(TRIM(SUBSTITUTE($AE87,CHAR(160),""))),0)),
TRUE,0
)
)</f>
        <v/>
      </c>
      <c r="BG87" s="622" t="str" cm="1">
        <f t="array" ref="BG87">IF($AE87="","",
_xlfn.IFS(
$BA87="Devis 1",
IF(ISBLANK(AO87),"",IFERROR(VALUE(TRIM(SUBSTITUTE(AO87,CHAR(160),""))),0)*IFERROR(VALUE(TRIM(SUBSTITUTE($AE87,CHAR(160),""))),0)),
$BA87="Devis 2",
IF(ISBLANK(AT87),"",IFERROR(VALUE(TRIM(SUBSTITUTE(AT87,CHAR(160),""))),0)*IFERROR(VALUE(TRIM(SUBSTITUTE($AE87,CHAR(160),""))),0)),
$BA87="Devis 3",
IF(ISBLANK(AY87),"",IFERROR(VALUE(TRIM(SUBSTITUTE(AY87,CHAR(160),""))),0)*IFERROR(VALUE(TRIM(SUBSTITUTE($AE87,CHAR(160),""))),0)),
TRUE,0
)
)</f>
        <v/>
      </c>
      <c r="BH87" s="621" t="str">
        <f t="shared" si="92"/>
        <v/>
      </c>
      <c r="BI87" s="601"/>
      <c r="BJ87" s="602" t="str" cm="1">
        <f t="array" ref="BJ87">IF(OR(BH87="",BE87="",BF87="",BC87="",BG87="",BD87=""),"",_xlfn.IFS(
ROUND(IFERROR(VALUE(TRIM(SUBSTITUTE(BH87,CHAR(160),""))),0),2)&gt;
ROUND(IFERROR(VALUE(TRIM(SUBSTITUTE(BE87,CHAR(160),""))),0),2),
"KO : Le montant retenu TTC est supérieur au montant raisonnable TTC. Merci de revoir la ligne de dépense ou plafonner son montant.",
ROUND(IFERROR(VALUE(TRIM(SUBSTITUTE(BF87,CHAR(160),""))),0),2)&gt;
ROUND(IFERROR(VALUE(TRIM(SUBSTITUTE(BC87,CHAR(160),""))),0),2),
"Attention : Le montant retenu HT est supérieur au montant HT raisonnable. Merci de revoir la ligne de dépense, plafonner son montant, ou justifier la reventillation HT / TVA.",
ROUND(IFERROR(VALUE(TRIM(SUBSTITUTE(BG87,CHAR(160),""))),0),2)&gt;
ROUND(IFERROR(VALUE(TRIM(SUBSTITUTE(BD87,CHAR(160),""))),0),2),
"Attention : Le montant TVA retenu est supérieur au montant TVA raisonnable. Merci de revoir la ligne de dépense, plafonner son montant, ou justifier la reventillation HT / TVA.",
ROUND(IFERROR(VALUE(TRIM(SUBSTITUTE(BH87,CHAR(160),""))),0),2)&gt;
ROUND(IFERROR(VALUE(TRIM(SUBSTITUTE(MIN(P88,S88,V88),CHAR(160),""))),0),2),
"Attention : Le devis retenu n'est pas le moins cher. Une justification de la part du porteur est nécessaire.",
ROUND(IFERROR(VALUE(TRIM(SUBSTITUTE(BH87,CHAR(160),""))),0),2)=0,
"Attention : montant présenté entièrement écarté",
ROUND(IFERROR(VALUE(TRIM(SUBSTITUTE(BE87,CHAR(160),""))),0),2)=
ROUND(IFERROR(VALUE(TRIM(SUBSTITUTE(BH87,CHAR(160),""))),0),2),
"OK",
ROUND(IFERROR(VALUE(TRIM(SUBSTITUTE(BE87,CHAR(160),""))),0),2)&gt;
ROUND(IFERROR(VALUE(TRIM(SUBSTITUTE(BH87,CHAR(160),""))),0),2),
" OK : Montant instruit inférieur au montant raisonnable.",
TRUE,""
))</f>
        <v/>
      </c>
      <c r="BK87" s="602" t="str" cm="1">
        <f t="array" ref="BK87">IF(OR(BH87="",AB87="",BF87="",Z87="",BG87="",AA87=""),"",_xlfn.IFS(
ROUND(IFERROR(VALUE(TRIM(SUBSTITUTE(BH87,CHAR(160),""))),0),2)&gt;
ROUND(IFERROR(VALUE(TRIM(SUBSTITUTE(AB87,CHAR(160),""))),0),2),
"KO : Le montant retenu TTC est supérieur au montant présenté TTC. Merci de revoir la ligne de dépense ou plafonner son montant.",
ROUND(IFERROR(VALUE(TRIM(SUBSTITUTE(BF87,CHAR(160),""))),0),2)&gt;
ROUND(IFERROR(VALUE(TRIM(SUBSTITUTE(Z87,CHAR(160),""))),0),2),
"Attention : Le montant retenu HT est supérieur au montant HT présenté. Merci de revoir la ligne de dépense, plafonner son montant, ou justifier la reventillation HT / TVA.",
ROUND(IFERROR(VALUE(TRIM(SUBSTITUTE(BG87,CHAR(160),""))),0),2)&gt;
ROUND(IFERROR(VALUE(TRIM(SUBSTITUTE(AA87,CHAR(160),""))),0),2),
"Attention : Le montant TVA retenu est supérieur au montant TVA présenté. Merci de revoir la ligne de dépense, plafonner son montant, ou justifier la reventillation HT / TVA.",
ROUND(IFERROR(VALUE(TRIM(SUBSTITUTE(AB87,CHAR(160),""))),0),2)=0,
"",
ROUND(IFERROR(VALUE(TRIM(SUBSTITUTE(BH87,CHAR(160),""))),0),2)=
ROUND(IFERROR(VALUE(TRIM(SUBSTITUTE(AB87,CHAR(160),""))),0),2),
"OK",
ROUND(IFERROR(VALUE(TRIM(SUBSTITUTE(BH87,CHAR(160),""))),0),2)=0,
"Attention : Montant présenté entièrement rejeté.",
ROUND(IFERROR(VALUE(TRIM(SUBSTITUTE(BH87,CHAR(160),""))),0),2)&lt;
ROUND(IFERROR(VALUE(TRIM(SUBSTITUTE(AB87,CHAR(160),""))),0),2),
"Attention : Montant présenté partiellement rejeté.",
TRUE,""
))</f>
        <v/>
      </c>
      <c r="BL87" s="600" t="str">
        <f t="shared" si="65"/>
        <v/>
      </c>
      <c r="BM87" s="600" t="str">
        <f t="shared" si="66"/>
        <v/>
      </c>
      <c r="BN87" s="834" t="str">
        <f t="shared" si="67"/>
        <v/>
      </c>
    </row>
    <row r="88" spans="1:66" ht="16">
      <c r="A88" s="813">
        <v>80</v>
      </c>
      <c r="B88" s="83"/>
      <c r="C88" s="108"/>
      <c r="D88" s="83"/>
      <c r="E88" s="109"/>
      <c r="F88" s="110"/>
      <c r="G88" s="111"/>
      <c r="H88" s="132"/>
      <c r="I88" s="642"/>
      <c r="J88" s="643"/>
      <c r="K88" s="554"/>
      <c r="L88" s="640"/>
      <c r="M88" s="641"/>
      <c r="N88" s="660" t="str">
        <f t="shared" si="93"/>
        <v/>
      </c>
      <c r="O88" s="663"/>
      <c r="P88" s="554"/>
      <c r="Q88" s="641"/>
      <c r="R88" s="641"/>
      <c r="S88" s="660" t="str">
        <f t="shared" si="70"/>
        <v/>
      </c>
      <c r="T88" s="680"/>
      <c r="U88" s="554"/>
      <c r="V88" s="641"/>
      <c r="W88" s="641"/>
      <c r="X88" s="681" t="str">
        <f t="shared" si="46"/>
        <v/>
      </c>
      <c r="Y88" s="639"/>
      <c r="Z88" s="112" t="str" cm="1">
        <f t="array" ref="Z88">IF((_xlfn.IFS(TRIM(SUBSTITUTE(Y88,CHAR(160),""))="Devis 1",IFERROR(VALUE(TRIM(SUBSTITUTE(L88,CHAR(160),""))),0),TRIM(SUBSTITUTE(Y88,CHAR(160),""))="Devis 2",IFERROR(VALUE(TRIM(SUBSTITUTE(Q88,CHAR(160),""))),0),TRIM(SUBSTITUTE(Y88,CHAR(160),""))="Devis 3",IFERROR(VALUE(TRIM(SUBSTITUTE(V88,CHAR(160),""))),0),TRUE,0)*IFERROR(VALUE(TRIM(SUBSTITUTE(C88,CHAR(160),""))),0))=0,"",_xlfn.IFS(TRIM(SUBSTITUTE(Y88,CHAR(160),""))="Devis 1",IFERROR(VALUE(TRIM(SUBSTITUTE(L88,CHAR(160),""))),0),TRIM(SUBSTITUTE(Y88,CHAR(160),""))="Devis 2",IFERROR(VALUE(TRIM(SUBSTITUTE(Q88,CHAR(160),""))),0),TRIM(SUBSTITUTE(Y88,CHAR(160),""))="Devis 3",IFERROR(VALUE(TRIM(SUBSTITUTE(V88,CHAR(160),""))),0),TRUE,0)*IFERROR(VALUE(TRIM(SUBSTITUTE(C88,CHAR(160),""))),0))</f>
        <v/>
      </c>
      <c r="AA88" s="89" t="str" cm="1">
        <f t="array" ref="AA88">IF(ROUND((_xlfn.IFS(TRIM(SUBSTITUTE(Y88,CHAR(160),""))="Devis 1",IFERROR(VALUE(TRIM(SUBSTITUTE(M88,CHAR(160),""))),0),TRIM(SUBSTITUTE(Y88,CHAR(160),""))="Devis 2",IFERROR(VALUE(TRIM(SUBSTITUTE(R88,CHAR(160),""))),0),TRIM(SUBSTITUTE(Y88,CHAR(160),""))="Devis 3",IFERROR(VALUE(TRIM(SUBSTITUTE(W88,CHAR(160),""))),0),TRUE,0)*IFERROR(VALUE(TRIM(SUBSTITUTE(C88,CHAR(160),""))),0)),2)=0,IF(Z88&lt;&gt;"",0,""),ROUND((_xlfn.IFS(TRIM(SUBSTITUTE(Y88,CHAR(160),""))="Devis 1",IFERROR(VALUE(TRIM(SUBSTITUTE(M88,CHAR(160),""))),0),TRIM(SUBSTITUTE(Y88,CHAR(160),""))="Devis 2",IFERROR(VALUE(TRIM(SUBSTITUTE(R88,CHAR(160),""))),0),TRIM(SUBSTITUTE(Y88,CHAR(160),""))="Devis 3",IFERROR(VALUE(TRIM(SUBSTITUTE(W88,CHAR(160),""))),0),TRUE,0)*IFERROR(VALUE(TRIM(SUBSTITUTE(C88,CHAR(160),""))),0)),2))</f>
        <v/>
      </c>
      <c r="AB88" s="113" t="str">
        <f t="shared" si="71"/>
        <v/>
      </c>
      <c r="AC88" s="814"/>
      <c r="AD88" s="833" t="str">
        <f t="shared" si="68"/>
        <v/>
      </c>
      <c r="AE88" s="595" t="str">
        <f t="shared" si="72"/>
        <v/>
      </c>
      <c r="AF88" s="555" t="str">
        <f t="shared" si="73"/>
        <v/>
      </c>
      <c r="AG88" s="555" t="str">
        <f t="shared" si="74"/>
        <v/>
      </c>
      <c r="AH88" s="555" t="str">
        <f t="shared" si="75"/>
        <v/>
      </c>
      <c r="AI88" s="555" t="str">
        <f t="shared" si="76"/>
        <v/>
      </c>
      <c r="AJ88" s="555" t="str">
        <f t="shared" si="77"/>
        <v/>
      </c>
      <c r="AK88" s="569" t="str">
        <f t="shared" si="78"/>
        <v/>
      </c>
      <c r="AL88" s="564" t="str">
        <f t="shared" si="44"/>
        <v/>
      </c>
      <c r="AM88" s="555" t="str">
        <f t="shared" si="44"/>
        <v/>
      </c>
      <c r="AN88" s="594" t="str">
        <f t="shared" si="79"/>
        <v/>
      </c>
      <c r="AO88" s="594" t="str">
        <f t="shared" si="80"/>
        <v/>
      </c>
      <c r="AP88" s="660" t="str">
        <f t="shared" si="81"/>
        <v/>
      </c>
      <c r="AQ88" s="671" t="str">
        <f t="shared" si="82"/>
        <v/>
      </c>
      <c r="AR88" s="593" t="str">
        <f t="shared" si="82"/>
        <v/>
      </c>
      <c r="AS88" s="594" t="str">
        <f t="shared" si="83"/>
        <v/>
      </c>
      <c r="AT88" s="594" t="str">
        <f t="shared" si="84"/>
        <v/>
      </c>
      <c r="AU88" s="660" t="str">
        <f t="shared" si="85"/>
        <v/>
      </c>
      <c r="AV88" s="693" t="str">
        <f t="shared" si="45"/>
        <v/>
      </c>
      <c r="AW88" s="593" t="str">
        <f t="shared" si="45"/>
        <v/>
      </c>
      <c r="AX88" s="594" t="str">
        <f t="shared" si="86"/>
        <v/>
      </c>
      <c r="AY88" s="594" t="str">
        <f t="shared" si="87"/>
        <v/>
      </c>
      <c r="AZ88" s="694" t="str">
        <f t="shared" si="88"/>
        <v/>
      </c>
      <c r="BA88" s="687" t="str">
        <f t="shared" si="69"/>
        <v/>
      </c>
      <c r="BB88" s="599"/>
      <c r="BC88" s="621" t="str">
        <f t="shared" si="89"/>
        <v/>
      </c>
      <c r="BD88" s="621" t="str">
        <f t="shared" si="90"/>
        <v/>
      </c>
      <c r="BE88" s="621" t="str">
        <f t="shared" si="91"/>
        <v/>
      </c>
      <c r="BF88" s="622" t="str" cm="1">
        <f t="array" ref="BF88">IF($AE88="","",
_xlfn.IFS(
$BA88="Devis 1",
IF(ISBLANK(AN88),"",IFERROR(VALUE(TRIM(SUBSTITUTE(AN88,CHAR(160),""))),0)*IFERROR(VALUE(TRIM(SUBSTITUTE($AE88,CHAR(160),""))),0)),
$BA88="Devis 2",
IF(ISBLANK(AS88),"",IFERROR(VALUE(TRIM(SUBSTITUTE(AS88,CHAR(160),""))),0)*IFERROR(VALUE(TRIM(SUBSTITUTE($AE88,CHAR(160),""))),0)),
$BA88="Devis 3",
IF(ISBLANK(AX88),"",IFERROR(VALUE(TRIM(SUBSTITUTE(AX88,CHAR(160),""))),0)*IFERROR(VALUE(TRIM(SUBSTITUTE($AE88,CHAR(160),""))),0)),
TRUE,0
)
)</f>
        <v/>
      </c>
      <c r="BG88" s="622" t="str" cm="1">
        <f t="array" ref="BG88">IF($AE88="","",
_xlfn.IFS(
$BA88="Devis 1",
IF(ISBLANK(AO88),"",IFERROR(VALUE(TRIM(SUBSTITUTE(AO88,CHAR(160),""))),0)*IFERROR(VALUE(TRIM(SUBSTITUTE($AE88,CHAR(160),""))),0)),
$BA88="Devis 2",
IF(ISBLANK(AT88),"",IFERROR(VALUE(TRIM(SUBSTITUTE(AT88,CHAR(160),""))),0)*IFERROR(VALUE(TRIM(SUBSTITUTE($AE88,CHAR(160),""))),0)),
$BA88="Devis 3",
IF(ISBLANK(AY88),"",IFERROR(VALUE(TRIM(SUBSTITUTE(AY88,CHAR(160),""))),0)*IFERROR(VALUE(TRIM(SUBSTITUTE($AE88,CHAR(160),""))),0)),
TRUE,0
)
)</f>
        <v/>
      </c>
      <c r="BH88" s="621" t="str">
        <f t="shared" si="92"/>
        <v/>
      </c>
      <c r="BI88" s="601"/>
      <c r="BJ88" s="602" t="str" cm="1">
        <f t="array" ref="BJ88">IF(OR(BH88="",BE88="",BF88="",BC88="",BG88="",BD88=""),"",_xlfn.IFS(
ROUND(IFERROR(VALUE(TRIM(SUBSTITUTE(BH88,CHAR(160),""))),0),2)&gt;
ROUND(IFERROR(VALUE(TRIM(SUBSTITUTE(BE88,CHAR(160),""))),0),2),
"KO : Le montant retenu TTC est supérieur au montant raisonnable TTC. Merci de revoir la ligne de dépense ou plafonner son montant.",
ROUND(IFERROR(VALUE(TRIM(SUBSTITUTE(BF88,CHAR(160),""))),0),2)&gt;
ROUND(IFERROR(VALUE(TRIM(SUBSTITUTE(BC88,CHAR(160),""))),0),2),
"Attention : Le montant retenu HT est supérieur au montant HT raisonnable. Merci de revoir la ligne de dépense, plafonner son montant, ou justifier la reventillation HT / TVA.",
ROUND(IFERROR(VALUE(TRIM(SUBSTITUTE(BG88,CHAR(160),""))),0),2)&gt;
ROUND(IFERROR(VALUE(TRIM(SUBSTITUTE(BD88,CHAR(160),""))),0),2),
"Attention : Le montant TVA retenu est supérieur au montant TVA raisonnable. Merci de revoir la ligne de dépense, plafonner son montant, ou justifier la reventillation HT / TVA.",
ROUND(IFERROR(VALUE(TRIM(SUBSTITUTE(BH88,CHAR(160),""))),0),2)&gt;
ROUND(IFERROR(VALUE(TRIM(SUBSTITUTE(MIN(P89,S89,V89),CHAR(160),""))),0),2),
"Attention : Le devis retenu n'est pas le moins cher. Une justification de la part du porteur est nécessaire.",
ROUND(IFERROR(VALUE(TRIM(SUBSTITUTE(BH88,CHAR(160),""))),0),2)=0,
"Attention : montant présenté entièrement écarté",
ROUND(IFERROR(VALUE(TRIM(SUBSTITUTE(BE88,CHAR(160),""))),0),2)=
ROUND(IFERROR(VALUE(TRIM(SUBSTITUTE(BH88,CHAR(160),""))),0),2),
"OK",
ROUND(IFERROR(VALUE(TRIM(SUBSTITUTE(BE88,CHAR(160),""))),0),2)&gt;
ROUND(IFERROR(VALUE(TRIM(SUBSTITUTE(BH88,CHAR(160),""))),0),2),
" OK : Montant instruit inférieur au montant raisonnable.",
TRUE,""
))</f>
        <v/>
      </c>
      <c r="BK88" s="602" t="str" cm="1">
        <f t="array" ref="BK88">IF(OR(BH88="",AB88="",BF88="",Z88="",BG88="",AA88=""),"",_xlfn.IFS(
ROUND(IFERROR(VALUE(TRIM(SUBSTITUTE(BH88,CHAR(160),""))),0),2)&gt;
ROUND(IFERROR(VALUE(TRIM(SUBSTITUTE(AB88,CHAR(160),""))),0),2),
"KO : Le montant retenu TTC est supérieur au montant présenté TTC. Merci de revoir la ligne de dépense ou plafonner son montant.",
ROUND(IFERROR(VALUE(TRIM(SUBSTITUTE(BF88,CHAR(160),""))),0),2)&gt;
ROUND(IFERROR(VALUE(TRIM(SUBSTITUTE(Z88,CHAR(160),""))),0),2),
"Attention : Le montant retenu HT est supérieur au montant HT présenté. Merci de revoir la ligne de dépense, plafonner son montant, ou justifier la reventillation HT / TVA.",
ROUND(IFERROR(VALUE(TRIM(SUBSTITUTE(BG88,CHAR(160),""))),0),2)&gt;
ROUND(IFERROR(VALUE(TRIM(SUBSTITUTE(AA88,CHAR(160),""))),0),2),
"Attention : Le montant TVA retenu est supérieur au montant TVA présenté. Merci de revoir la ligne de dépense, plafonner son montant, ou justifier la reventillation HT / TVA.",
ROUND(IFERROR(VALUE(TRIM(SUBSTITUTE(AB88,CHAR(160),""))),0),2)=0,
"",
ROUND(IFERROR(VALUE(TRIM(SUBSTITUTE(BH88,CHAR(160),""))),0),2)=
ROUND(IFERROR(VALUE(TRIM(SUBSTITUTE(AB88,CHAR(160),""))),0),2),
"OK",
ROUND(IFERROR(VALUE(TRIM(SUBSTITUTE(BH88,CHAR(160),""))),0),2)=0,
"Attention : Montant présenté entièrement rejeté.",
ROUND(IFERROR(VALUE(TRIM(SUBSTITUTE(BH88,CHAR(160),""))),0),2)&lt;
ROUND(IFERROR(VALUE(TRIM(SUBSTITUTE(AB88,CHAR(160),""))),0),2),
"Attention : Montant présenté partiellement rejeté.",
TRUE,""
))</f>
        <v/>
      </c>
      <c r="BL88" s="600" t="str">
        <f t="shared" si="65"/>
        <v/>
      </c>
      <c r="BM88" s="600" t="str">
        <f t="shared" si="66"/>
        <v/>
      </c>
      <c r="BN88" s="834" t="str">
        <f t="shared" si="67"/>
        <v/>
      </c>
    </row>
    <row r="89" spans="1:66" ht="16">
      <c r="A89" s="813">
        <v>81</v>
      </c>
      <c r="B89" s="83"/>
      <c r="C89" s="108"/>
      <c r="D89" s="83"/>
      <c r="E89" s="109"/>
      <c r="F89" s="110"/>
      <c r="G89" s="111"/>
      <c r="H89" s="132"/>
      <c r="I89" s="642"/>
      <c r="J89" s="643"/>
      <c r="K89" s="554"/>
      <c r="L89" s="640"/>
      <c r="M89" s="641"/>
      <c r="N89" s="660" t="str">
        <f t="shared" si="93"/>
        <v/>
      </c>
      <c r="O89" s="663"/>
      <c r="P89" s="554"/>
      <c r="Q89" s="641"/>
      <c r="R89" s="641"/>
      <c r="S89" s="660" t="str">
        <f t="shared" si="70"/>
        <v/>
      </c>
      <c r="T89" s="680"/>
      <c r="U89" s="554"/>
      <c r="V89" s="641"/>
      <c r="W89" s="641"/>
      <c r="X89" s="681" t="str">
        <f t="shared" si="46"/>
        <v/>
      </c>
      <c r="Y89" s="639"/>
      <c r="Z89" s="112" t="str" cm="1">
        <f t="array" ref="Z89">IF((_xlfn.IFS(TRIM(SUBSTITUTE(Y89,CHAR(160),""))="Devis 1",IFERROR(VALUE(TRIM(SUBSTITUTE(L89,CHAR(160),""))),0),TRIM(SUBSTITUTE(Y89,CHAR(160),""))="Devis 2",IFERROR(VALUE(TRIM(SUBSTITUTE(Q89,CHAR(160),""))),0),TRIM(SUBSTITUTE(Y89,CHAR(160),""))="Devis 3",IFERROR(VALUE(TRIM(SUBSTITUTE(V89,CHAR(160),""))),0),TRUE,0)*IFERROR(VALUE(TRIM(SUBSTITUTE(C89,CHAR(160),""))),0))=0,"",_xlfn.IFS(TRIM(SUBSTITUTE(Y89,CHAR(160),""))="Devis 1",IFERROR(VALUE(TRIM(SUBSTITUTE(L89,CHAR(160),""))),0),TRIM(SUBSTITUTE(Y89,CHAR(160),""))="Devis 2",IFERROR(VALUE(TRIM(SUBSTITUTE(Q89,CHAR(160),""))),0),TRIM(SUBSTITUTE(Y89,CHAR(160),""))="Devis 3",IFERROR(VALUE(TRIM(SUBSTITUTE(V89,CHAR(160),""))),0),TRUE,0)*IFERROR(VALUE(TRIM(SUBSTITUTE(C89,CHAR(160),""))),0))</f>
        <v/>
      </c>
      <c r="AA89" s="89" t="str" cm="1">
        <f t="array" ref="AA89">IF(ROUND((_xlfn.IFS(TRIM(SUBSTITUTE(Y89,CHAR(160),""))="Devis 1",IFERROR(VALUE(TRIM(SUBSTITUTE(M89,CHAR(160),""))),0),TRIM(SUBSTITUTE(Y89,CHAR(160),""))="Devis 2",IFERROR(VALUE(TRIM(SUBSTITUTE(R89,CHAR(160),""))),0),TRIM(SUBSTITUTE(Y89,CHAR(160),""))="Devis 3",IFERROR(VALUE(TRIM(SUBSTITUTE(W89,CHAR(160),""))),0),TRUE,0)*IFERROR(VALUE(TRIM(SUBSTITUTE(C89,CHAR(160),""))),0)),2)=0,IF(Z89&lt;&gt;"",0,""),ROUND((_xlfn.IFS(TRIM(SUBSTITUTE(Y89,CHAR(160),""))="Devis 1",IFERROR(VALUE(TRIM(SUBSTITUTE(M89,CHAR(160),""))),0),TRIM(SUBSTITUTE(Y89,CHAR(160),""))="Devis 2",IFERROR(VALUE(TRIM(SUBSTITUTE(R89,CHAR(160),""))),0),TRIM(SUBSTITUTE(Y89,CHAR(160),""))="Devis 3",IFERROR(VALUE(TRIM(SUBSTITUTE(W89,CHAR(160),""))),0),TRUE,0)*IFERROR(VALUE(TRIM(SUBSTITUTE(C89,CHAR(160),""))),0)),2))</f>
        <v/>
      </c>
      <c r="AB89" s="113" t="str">
        <f t="shared" si="71"/>
        <v/>
      </c>
      <c r="AC89" s="814"/>
      <c r="AD89" s="833" t="str">
        <f t="shared" si="68"/>
        <v/>
      </c>
      <c r="AE89" s="595" t="str">
        <f t="shared" si="72"/>
        <v/>
      </c>
      <c r="AF89" s="555" t="str">
        <f t="shared" si="73"/>
        <v/>
      </c>
      <c r="AG89" s="555" t="str">
        <f t="shared" si="74"/>
        <v/>
      </c>
      <c r="AH89" s="555" t="str">
        <f t="shared" si="75"/>
        <v/>
      </c>
      <c r="AI89" s="555" t="str">
        <f t="shared" si="76"/>
        <v/>
      </c>
      <c r="AJ89" s="555" t="str">
        <f t="shared" si="77"/>
        <v/>
      </c>
      <c r="AK89" s="569" t="str">
        <f t="shared" si="78"/>
        <v/>
      </c>
      <c r="AL89" s="564" t="str">
        <f t="shared" ref="AL89:AM108" si="94">IF(H89="","",H89)</f>
        <v/>
      </c>
      <c r="AM89" s="555" t="str">
        <f t="shared" si="94"/>
        <v/>
      </c>
      <c r="AN89" s="594" t="str">
        <f t="shared" si="79"/>
        <v/>
      </c>
      <c r="AO89" s="594" t="str">
        <f t="shared" si="80"/>
        <v/>
      </c>
      <c r="AP89" s="660" t="str">
        <f t="shared" si="81"/>
        <v/>
      </c>
      <c r="AQ89" s="671" t="str">
        <f t="shared" si="82"/>
        <v/>
      </c>
      <c r="AR89" s="593" t="str">
        <f t="shared" si="82"/>
        <v/>
      </c>
      <c r="AS89" s="594" t="str">
        <f t="shared" si="83"/>
        <v/>
      </c>
      <c r="AT89" s="594" t="str">
        <f t="shared" si="84"/>
        <v/>
      </c>
      <c r="AU89" s="660" t="str">
        <f t="shared" si="85"/>
        <v/>
      </c>
      <c r="AV89" s="693" t="str">
        <f t="shared" ref="AV89:AW108" si="95">IF(R89="","",R89)</f>
        <v/>
      </c>
      <c r="AW89" s="593" t="str">
        <f t="shared" si="95"/>
        <v/>
      </c>
      <c r="AX89" s="594" t="str">
        <f t="shared" si="86"/>
        <v/>
      </c>
      <c r="AY89" s="594" t="str">
        <f t="shared" si="87"/>
        <v/>
      </c>
      <c r="AZ89" s="694" t="str">
        <f t="shared" si="88"/>
        <v/>
      </c>
      <c r="BA89" s="687" t="str">
        <f t="shared" si="69"/>
        <v/>
      </c>
      <c r="BB89" s="599"/>
      <c r="BC89" s="621" t="str">
        <f t="shared" si="89"/>
        <v/>
      </c>
      <c r="BD89" s="621" t="str">
        <f t="shared" si="90"/>
        <v/>
      </c>
      <c r="BE89" s="621" t="str">
        <f t="shared" si="91"/>
        <v/>
      </c>
      <c r="BF89" s="622" t="str" cm="1">
        <f t="array" ref="BF89">IF($AE89="","",
_xlfn.IFS(
$BA89="Devis 1",
IF(ISBLANK(AN89),"",IFERROR(VALUE(TRIM(SUBSTITUTE(AN89,CHAR(160),""))),0)*IFERROR(VALUE(TRIM(SUBSTITUTE($AE89,CHAR(160),""))),0)),
$BA89="Devis 2",
IF(ISBLANK(AS89),"",IFERROR(VALUE(TRIM(SUBSTITUTE(AS89,CHAR(160),""))),0)*IFERROR(VALUE(TRIM(SUBSTITUTE($AE89,CHAR(160),""))),0)),
$BA89="Devis 3",
IF(ISBLANK(AX89),"",IFERROR(VALUE(TRIM(SUBSTITUTE(AX89,CHAR(160),""))),0)*IFERROR(VALUE(TRIM(SUBSTITUTE($AE89,CHAR(160),""))),0)),
TRUE,0
)
)</f>
        <v/>
      </c>
      <c r="BG89" s="622" t="str" cm="1">
        <f t="array" ref="BG89">IF($AE89="","",
_xlfn.IFS(
$BA89="Devis 1",
IF(ISBLANK(AO89),"",IFERROR(VALUE(TRIM(SUBSTITUTE(AO89,CHAR(160),""))),0)*IFERROR(VALUE(TRIM(SUBSTITUTE($AE89,CHAR(160),""))),0)),
$BA89="Devis 2",
IF(ISBLANK(AT89),"",IFERROR(VALUE(TRIM(SUBSTITUTE(AT89,CHAR(160),""))),0)*IFERROR(VALUE(TRIM(SUBSTITUTE($AE89,CHAR(160),""))),0)),
$BA89="Devis 3",
IF(ISBLANK(AY89),"",IFERROR(VALUE(TRIM(SUBSTITUTE(AY89,CHAR(160),""))),0)*IFERROR(VALUE(TRIM(SUBSTITUTE($AE89,CHAR(160),""))),0)),
TRUE,0
)
)</f>
        <v/>
      </c>
      <c r="BH89" s="621" t="str">
        <f t="shared" si="92"/>
        <v/>
      </c>
      <c r="BI89" s="601"/>
      <c r="BJ89" s="602" t="str" cm="1">
        <f t="array" ref="BJ89">IF(OR(BH89="",BE89="",BF89="",BC89="",BG89="",BD89=""),"",_xlfn.IFS(
ROUND(IFERROR(VALUE(TRIM(SUBSTITUTE(BH89,CHAR(160),""))),0),2)&gt;
ROUND(IFERROR(VALUE(TRIM(SUBSTITUTE(BE89,CHAR(160),""))),0),2),
"KO : Le montant retenu TTC est supérieur au montant raisonnable TTC. Merci de revoir la ligne de dépense ou plafonner son montant.",
ROUND(IFERROR(VALUE(TRIM(SUBSTITUTE(BF89,CHAR(160),""))),0),2)&gt;
ROUND(IFERROR(VALUE(TRIM(SUBSTITUTE(BC89,CHAR(160),""))),0),2),
"Attention : Le montant retenu HT est supérieur au montant HT raisonnable. Merci de revoir la ligne de dépense, plafonner son montant, ou justifier la reventillation HT / TVA.",
ROUND(IFERROR(VALUE(TRIM(SUBSTITUTE(BG89,CHAR(160),""))),0),2)&gt;
ROUND(IFERROR(VALUE(TRIM(SUBSTITUTE(BD89,CHAR(160),""))),0),2),
"Attention : Le montant TVA retenu est supérieur au montant TVA raisonnable. Merci de revoir la ligne de dépense, plafonner son montant, ou justifier la reventillation HT / TVA.",
ROUND(IFERROR(VALUE(TRIM(SUBSTITUTE(BH89,CHAR(160),""))),0),2)&gt;
ROUND(IFERROR(VALUE(TRIM(SUBSTITUTE(MIN(P90,S90,V90),CHAR(160),""))),0),2),
"Attention : Le devis retenu n'est pas le moins cher. Une justification de la part du porteur est nécessaire.",
ROUND(IFERROR(VALUE(TRIM(SUBSTITUTE(BH89,CHAR(160),""))),0),2)=0,
"Attention : montant présenté entièrement écarté",
ROUND(IFERROR(VALUE(TRIM(SUBSTITUTE(BE89,CHAR(160),""))),0),2)=
ROUND(IFERROR(VALUE(TRIM(SUBSTITUTE(BH89,CHAR(160),""))),0),2),
"OK",
ROUND(IFERROR(VALUE(TRIM(SUBSTITUTE(BE89,CHAR(160),""))),0),2)&gt;
ROUND(IFERROR(VALUE(TRIM(SUBSTITUTE(BH89,CHAR(160),""))),0),2),
" OK : Montant instruit inférieur au montant raisonnable.",
TRUE,""
))</f>
        <v/>
      </c>
      <c r="BK89" s="602" t="str" cm="1">
        <f t="array" ref="BK89">IF(OR(BH89="",AB89="",BF89="",Z89="",BG89="",AA89=""),"",_xlfn.IFS(
ROUND(IFERROR(VALUE(TRIM(SUBSTITUTE(BH89,CHAR(160),""))),0),2)&gt;
ROUND(IFERROR(VALUE(TRIM(SUBSTITUTE(AB89,CHAR(160),""))),0),2),
"KO : Le montant retenu TTC est supérieur au montant présenté TTC. Merci de revoir la ligne de dépense ou plafonner son montant.",
ROUND(IFERROR(VALUE(TRIM(SUBSTITUTE(BF89,CHAR(160),""))),0),2)&gt;
ROUND(IFERROR(VALUE(TRIM(SUBSTITUTE(Z89,CHAR(160),""))),0),2),
"Attention : Le montant retenu HT est supérieur au montant HT présenté. Merci de revoir la ligne de dépense, plafonner son montant, ou justifier la reventillation HT / TVA.",
ROUND(IFERROR(VALUE(TRIM(SUBSTITUTE(BG89,CHAR(160),""))),0),2)&gt;
ROUND(IFERROR(VALUE(TRIM(SUBSTITUTE(AA89,CHAR(160),""))),0),2),
"Attention : Le montant TVA retenu est supérieur au montant TVA présenté. Merci de revoir la ligne de dépense, plafonner son montant, ou justifier la reventillation HT / TVA.",
ROUND(IFERROR(VALUE(TRIM(SUBSTITUTE(AB89,CHAR(160),""))),0),2)=0,
"",
ROUND(IFERROR(VALUE(TRIM(SUBSTITUTE(BH89,CHAR(160),""))),0),2)=
ROUND(IFERROR(VALUE(TRIM(SUBSTITUTE(AB89,CHAR(160),""))),0),2),
"OK",
ROUND(IFERROR(VALUE(TRIM(SUBSTITUTE(BH89,CHAR(160),""))),0),2)=0,
"Attention : Montant présenté entièrement rejeté.",
ROUND(IFERROR(VALUE(TRIM(SUBSTITUTE(BH89,CHAR(160),""))),0),2)&lt;
ROUND(IFERROR(VALUE(TRIM(SUBSTITUTE(AB89,CHAR(160),""))),0),2),
"Attention : Montant présenté partiellement rejeté.",
TRUE,""
))</f>
        <v/>
      </c>
      <c r="BL89" s="600" t="str">
        <f t="shared" si="65"/>
        <v/>
      </c>
      <c r="BM89" s="600" t="str">
        <f t="shared" si="66"/>
        <v/>
      </c>
      <c r="BN89" s="834" t="str">
        <f t="shared" si="67"/>
        <v/>
      </c>
    </row>
    <row r="90" spans="1:66" ht="16">
      <c r="A90" s="813">
        <v>82</v>
      </c>
      <c r="B90" s="83"/>
      <c r="C90" s="108"/>
      <c r="D90" s="83"/>
      <c r="E90" s="109"/>
      <c r="F90" s="110"/>
      <c r="G90" s="111"/>
      <c r="H90" s="132"/>
      <c r="I90" s="642"/>
      <c r="J90" s="643"/>
      <c r="K90" s="554"/>
      <c r="L90" s="640"/>
      <c r="M90" s="641"/>
      <c r="N90" s="660" t="str">
        <f t="shared" si="93"/>
        <v/>
      </c>
      <c r="O90" s="663"/>
      <c r="P90" s="554"/>
      <c r="Q90" s="641"/>
      <c r="R90" s="641"/>
      <c r="S90" s="660" t="str">
        <f t="shared" si="70"/>
        <v/>
      </c>
      <c r="T90" s="680"/>
      <c r="U90" s="554"/>
      <c r="V90" s="641"/>
      <c r="W90" s="641"/>
      <c r="X90" s="681" t="str">
        <f t="shared" si="46"/>
        <v/>
      </c>
      <c r="Y90" s="639"/>
      <c r="Z90" s="112" t="str" cm="1">
        <f t="array" ref="Z90">IF((_xlfn.IFS(TRIM(SUBSTITUTE(Y90,CHAR(160),""))="Devis 1",IFERROR(VALUE(TRIM(SUBSTITUTE(L90,CHAR(160),""))),0),TRIM(SUBSTITUTE(Y90,CHAR(160),""))="Devis 2",IFERROR(VALUE(TRIM(SUBSTITUTE(Q90,CHAR(160),""))),0),TRIM(SUBSTITUTE(Y90,CHAR(160),""))="Devis 3",IFERROR(VALUE(TRIM(SUBSTITUTE(V90,CHAR(160),""))),0),TRUE,0)*IFERROR(VALUE(TRIM(SUBSTITUTE(C90,CHAR(160),""))),0))=0,"",_xlfn.IFS(TRIM(SUBSTITUTE(Y90,CHAR(160),""))="Devis 1",IFERROR(VALUE(TRIM(SUBSTITUTE(L90,CHAR(160),""))),0),TRIM(SUBSTITUTE(Y90,CHAR(160),""))="Devis 2",IFERROR(VALUE(TRIM(SUBSTITUTE(Q90,CHAR(160),""))),0),TRIM(SUBSTITUTE(Y90,CHAR(160),""))="Devis 3",IFERROR(VALUE(TRIM(SUBSTITUTE(V90,CHAR(160),""))),0),TRUE,0)*IFERROR(VALUE(TRIM(SUBSTITUTE(C90,CHAR(160),""))),0))</f>
        <v/>
      </c>
      <c r="AA90" s="89" t="str" cm="1">
        <f t="array" ref="AA90">IF(ROUND((_xlfn.IFS(TRIM(SUBSTITUTE(Y90,CHAR(160),""))="Devis 1",IFERROR(VALUE(TRIM(SUBSTITUTE(M90,CHAR(160),""))),0),TRIM(SUBSTITUTE(Y90,CHAR(160),""))="Devis 2",IFERROR(VALUE(TRIM(SUBSTITUTE(R90,CHAR(160),""))),0),TRIM(SUBSTITUTE(Y90,CHAR(160),""))="Devis 3",IFERROR(VALUE(TRIM(SUBSTITUTE(W90,CHAR(160),""))),0),TRUE,0)*IFERROR(VALUE(TRIM(SUBSTITUTE(C90,CHAR(160),""))),0)),2)=0,IF(Z90&lt;&gt;"",0,""),ROUND((_xlfn.IFS(TRIM(SUBSTITUTE(Y90,CHAR(160),""))="Devis 1",IFERROR(VALUE(TRIM(SUBSTITUTE(M90,CHAR(160),""))),0),TRIM(SUBSTITUTE(Y90,CHAR(160),""))="Devis 2",IFERROR(VALUE(TRIM(SUBSTITUTE(R90,CHAR(160),""))),0),TRIM(SUBSTITUTE(Y90,CHAR(160),""))="Devis 3",IFERROR(VALUE(TRIM(SUBSTITUTE(W90,CHAR(160),""))),0),TRUE,0)*IFERROR(VALUE(TRIM(SUBSTITUTE(C90,CHAR(160),""))),0)),2))</f>
        <v/>
      </c>
      <c r="AB90" s="113" t="str">
        <f t="shared" si="71"/>
        <v/>
      </c>
      <c r="AC90" s="814"/>
      <c r="AD90" s="833" t="str">
        <f t="shared" si="68"/>
        <v/>
      </c>
      <c r="AE90" s="595" t="str">
        <f t="shared" si="72"/>
        <v/>
      </c>
      <c r="AF90" s="555" t="str">
        <f t="shared" si="73"/>
        <v/>
      </c>
      <c r="AG90" s="555" t="str">
        <f t="shared" si="74"/>
        <v/>
      </c>
      <c r="AH90" s="555" t="str">
        <f t="shared" si="75"/>
        <v/>
      </c>
      <c r="AI90" s="555" t="str">
        <f t="shared" si="76"/>
        <v/>
      </c>
      <c r="AJ90" s="555" t="str">
        <f t="shared" si="77"/>
        <v/>
      </c>
      <c r="AK90" s="569" t="str">
        <f t="shared" si="78"/>
        <v/>
      </c>
      <c r="AL90" s="564" t="str">
        <f t="shared" si="94"/>
        <v/>
      </c>
      <c r="AM90" s="555" t="str">
        <f t="shared" si="94"/>
        <v/>
      </c>
      <c r="AN90" s="594" t="str">
        <f t="shared" si="79"/>
        <v/>
      </c>
      <c r="AO90" s="594" t="str">
        <f t="shared" si="80"/>
        <v/>
      </c>
      <c r="AP90" s="660" t="str">
        <f t="shared" si="81"/>
        <v/>
      </c>
      <c r="AQ90" s="671" t="str">
        <f t="shared" si="82"/>
        <v/>
      </c>
      <c r="AR90" s="593" t="str">
        <f t="shared" si="82"/>
        <v/>
      </c>
      <c r="AS90" s="594" t="str">
        <f t="shared" si="83"/>
        <v/>
      </c>
      <c r="AT90" s="594" t="str">
        <f t="shared" si="84"/>
        <v/>
      </c>
      <c r="AU90" s="660" t="str">
        <f t="shared" si="85"/>
        <v/>
      </c>
      <c r="AV90" s="693" t="str">
        <f t="shared" si="95"/>
        <v/>
      </c>
      <c r="AW90" s="593" t="str">
        <f t="shared" si="95"/>
        <v/>
      </c>
      <c r="AX90" s="594" t="str">
        <f t="shared" si="86"/>
        <v/>
      </c>
      <c r="AY90" s="594" t="str">
        <f t="shared" si="87"/>
        <v/>
      </c>
      <c r="AZ90" s="694" t="str">
        <f t="shared" si="88"/>
        <v/>
      </c>
      <c r="BA90" s="687" t="str">
        <f t="shared" si="69"/>
        <v/>
      </c>
      <c r="BB90" s="599"/>
      <c r="BC90" s="621" t="str">
        <f t="shared" si="89"/>
        <v/>
      </c>
      <c r="BD90" s="621" t="str">
        <f t="shared" si="90"/>
        <v/>
      </c>
      <c r="BE90" s="621" t="str">
        <f t="shared" si="91"/>
        <v/>
      </c>
      <c r="BF90" s="622" t="str" cm="1">
        <f t="array" ref="BF90">IF($AE90="","",
_xlfn.IFS(
$BA90="Devis 1",
IF(ISBLANK(AN90),"",IFERROR(VALUE(TRIM(SUBSTITUTE(AN90,CHAR(160),""))),0)*IFERROR(VALUE(TRIM(SUBSTITUTE($AE90,CHAR(160),""))),0)),
$BA90="Devis 2",
IF(ISBLANK(AS90),"",IFERROR(VALUE(TRIM(SUBSTITUTE(AS90,CHAR(160),""))),0)*IFERROR(VALUE(TRIM(SUBSTITUTE($AE90,CHAR(160),""))),0)),
$BA90="Devis 3",
IF(ISBLANK(AX90),"",IFERROR(VALUE(TRIM(SUBSTITUTE(AX90,CHAR(160),""))),0)*IFERROR(VALUE(TRIM(SUBSTITUTE($AE90,CHAR(160),""))),0)),
TRUE,0
)
)</f>
        <v/>
      </c>
      <c r="BG90" s="622" t="str" cm="1">
        <f t="array" ref="BG90">IF($AE90="","",
_xlfn.IFS(
$BA90="Devis 1",
IF(ISBLANK(AO90),"",IFERROR(VALUE(TRIM(SUBSTITUTE(AO90,CHAR(160),""))),0)*IFERROR(VALUE(TRIM(SUBSTITUTE($AE90,CHAR(160),""))),0)),
$BA90="Devis 2",
IF(ISBLANK(AT90),"",IFERROR(VALUE(TRIM(SUBSTITUTE(AT90,CHAR(160),""))),0)*IFERROR(VALUE(TRIM(SUBSTITUTE($AE90,CHAR(160),""))),0)),
$BA90="Devis 3",
IF(ISBLANK(AY90),"",IFERROR(VALUE(TRIM(SUBSTITUTE(AY90,CHAR(160),""))),0)*IFERROR(VALUE(TRIM(SUBSTITUTE($AE90,CHAR(160),""))),0)),
TRUE,0
)
)</f>
        <v/>
      </c>
      <c r="BH90" s="621" t="str">
        <f t="shared" si="92"/>
        <v/>
      </c>
      <c r="BI90" s="601"/>
      <c r="BJ90" s="602" t="str" cm="1">
        <f t="array" ref="BJ90">IF(OR(BH90="",BE90="",BF90="",BC90="",BG90="",BD90=""),"",_xlfn.IFS(
ROUND(IFERROR(VALUE(TRIM(SUBSTITUTE(BH90,CHAR(160),""))),0),2)&gt;
ROUND(IFERROR(VALUE(TRIM(SUBSTITUTE(BE90,CHAR(160),""))),0),2),
"KO : Le montant retenu TTC est supérieur au montant raisonnable TTC. Merci de revoir la ligne de dépense ou plafonner son montant.",
ROUND(IFERROR(VALUE(TRIM(SUBSTITUTE(BF90,CHAR(160),""))),0),2)&gt;
ROUND(IFERROR(VALUE(TRIM(SUBSTITUTE(BC90,CHAR(160),""))),0),2),
"Attention : Le montant retenu HT est supérieur au montant HT raisonnable. Merci de revoir la ligne de dépense, plafonner son montant, ou justifier la reventillation HT / TVA.",
ROUND(IFERROR(VALUE(TRIM(SUBSTITUTE(BG90,CHAR(160),""))),0),2)&gt;
ROUND(IFERROR(VALUE(TRIM(SUBSTITUTE(BD90,CHAR(160),""))),0),2),
"Attention : Le montant TVA retenu est supérieur au montant TVA raisonnable. Merci de revoir la ligne de dépense, plafonner son montant, ou justifier la reventillation HT / TVA.",
ROUND(IFERROR(VALUE(TRIM(SUBSTITUTE(BH90,CHAR(160),""))),0),2)&gt;
ROUND(IFERROR(VALUE(TRIM(SUBSTITUTE(MIN(P91,S91,V91),CHAR(160),""))),0),2),
"Attention : Le devis retenu n'est pas le moins cher. Une justification de la part du porteur est nécessaire.",
ROUND(IFERROR(VALUE(TRIM(SUBSTITUTE(BH90,CHAR(160),""))),0),2)=0,
"Attention : montant présenté entièrement écarté",
ROUND(IFERROR(VALUE(TRIM(SUBSTITUTE(BE90,CHAR(160),""))),0),2)=
ROUND(IFERROR(VALUE(TRIM(SUBSTITUTE(BH90,CHAR(160),""))),0),2),
"OK",
ROUND(IFERROR(VALUE(TRIM(SUBSTITUTE(BE90,CHAR(160),""))),0),2)&gt;
ROUND(IFERROR(VALUE(TRIM(SUBSTITUTE(BH90,CHAR(160),""))),0),2),
" OK : Montant instruit inférieur au montant raisonnable.",
TRUE,""
))</f>
        <v/>
      </c>
      <c r="BK90" s="602" t="str" cm="1">
        <f t="array" ref="BK90">IF(OR(BH90="",AB90="",BF90="",Z90="",BG90="",AA90=""),"",_xlfn.IFS(
ROUND(IFERROR(VALUE(TRIM(SUBSTITUTE(BH90,CHAR(160),""))),0),2)&gt;
ROUND(IFERROR(VALUE(TRIM(SUBSTITUTE(AB90,CHAR(160),""))),0),2),
"KO : Le montant retenu TTC est supérieur au montant présenté TTC. Merci de revoir la ligne de dépense ou plafonner son montant.",
ROUND(IFERROR(VALUE(TRIM(SUBSTITUTE(BF90,CHAR(160),""))),0),2)&gt;
ROUND(IFERROR(VALUE(TRIM(SUBSTITUTE(Z90,CHAR(160),""))),0),2),
"Attention : Le montant retenu HT est supérieur au montant HT présenté. Merci de revoir la ligne de dépense, plafonner son montant, ou justifier la reventillation HT / TVA.",
ROUND(IFERROR(VALUE(TRIM(SUBSTITUTE(BG90,CHAR(160),""))),0),2)&gt;
ROUND(IFERROR(VALUE(TRIM(SUBSTITUTE(AA90,CHAR(160),""))),0),2),
"Attention : Le montant TVA retenu est supérieur au montant TVA présenté. Merci de revoir la ligne de dépense, plafonner son montant, ou justifier la reventillation HT / TVA.",
ROUND(IFERROR(VALUE(TRIM(SUBSTITUTE(AB90,CHAR(160),""))),0),2)=0,
"",
ROUND(IFERROR(VALUE(TRIM(SUBSTITUTE(BH90,CHAR(160),""))),0),2)=
ROUND(IFERROR(VALUE(TRIM(SUBSTITUTE(AB90,CHAR(160),""))),0),2),
"OK",
ROUND(IFERROR(VALUE(TRIM(SUBSTITUTE(BH90,CHAR(160),""))),0),2)=0,
"Attention : Montant présenté entièrement rejeté.",
ROUND(IFERROR(VALUE(TRIM(SUBSTITUTE(BH90,CHAR(160),""))),0),2)&lt;
ROUND(IFERROR(VALUE(TRIM(SUBSTITUTE(AB90,CHAR(160),""))),0),2),
"Attention : Montant présenté partiellement rejeté.",
TRUE,""
))</f>
        <v/>
      </c>
      <c r="BL90" s="600" t="str">
        <f t="shared" si="65"/>
        <v/>
      </c>
      <c r="BM90" s="600" t="str">
        <f t="shared" si="66"/>
        <v/>
      </c>
      <c r="BN90" s="834" t="str">
        <f t="shared" si="67"/>
        <v/>
      </c>
    </row>
    <row r="91" spans="1:66" ht="16">
      <c r="A91" s="813">
        <v>83</v>
      </c>
      <c r="B91" s="83"/>
      <c r="C91" s="108"/>
      <c r="D91" s="83"/>
      <c r="E91" s="109"/>
      <c r="F91" s="110"/>
      <c r="G91" s="111"/>
      <c r="H91" s="132"/>
      <c r="I91" s="642"/>
      <c r="J91" s="643"/>
      <c r="K91" s="554"/>
      <c r="L91" s="640"/>
      <c r="M91" s="641"/>
      <c r="N91" s="660" t="str">
        <f t="shared" si="93"/>
        <v/>
      </c>
      <c r="O91" s="663"/>
      <c r="P91" s="554"/>
      <c r="Q91" s="641"/>
      <c r="R91" s="641"/>
      <c r="S91" s="660" t="str">
        <f t="shared" si="70"/>
        <v/>
      </c>
      <c r="T91" s="680"/>
      <c r="U91" s="554"/>
      <c r="V91" s="641"/>
      <c r="W91" s="641"/>
      <c r="X91" s="681" t="str">
        <f t="shared" si="46"/>
        <v/>
      </c>
      <c r="Y91" s="639"/>
      <c r="Z91" s="112" t="str" cm="1">
        <f t="array" ref="Z91">IF((_xlfn.IFS(TRIM(SUBSTITUTE(Y91,CHAR(160),""))="Devis 1",IFERROR(VALUE(TRIM(SUBSTITUTE(L91,CHAR(160),""))),0),TRIM(SUBSTITUTE(Y91,CHAR(160),""))="Devis 2",IFERROR(VALUE(TRIM(SUBSTITUTE(Q91,CHAR(160),""))),0),TRIM(SUBSTITUTE(Y91,CHAR(160),""))="Devis 3",IFERROR(VALUE(TRIM(SUBSTITUTE(V91,CHAR(160),""))),0),TRUE,0)*IFERROR(VALUE(TRIM(SUBSTITUTE(C91,CHAR(160),""))),0))=0,"",_xlfn.IFS(TRIM(SUBSTITUTE(Y91,CHAR(160),""))="Devis 1",IFERROR(VALUE(TRIM(SUBSTITUTE(L91,CHAR(160),""))),0),TRIM(SUBSTITUTE(Y91,CHAR(160),""))="Devis 2",IFERROR(VALUE(TRIM(SUBSTITUTE(Q91,CHAR(160),""))),0),TRIM(SUBSTITUTE(Y91,CHAR(160),""))="Devis 3",IFERROR(VALUE(TRIM(SUBSTITUTE(V91,CHAR(160),""))),0),TRUE,0)*IFERROR(VALUE(TRIM(SUBSTITUTE(C91,CHAR(160),""))),0))</f>
        <v/>
      </c>
      <c r="AA91" s="89" t="str" cm="1">
        <f t="array" ref="AA91">IF(ROUND((_xlfn.IFS(TRIM(SUBSTITUTE(Y91,CHAR(160),""))="Devis 1",IFERROR(VALUE(TRIM(SUBSTITUTE(M91,CHAR(160),""))),0),TRIM(SUBSTITUTE(Y91,CHAR(160),""))="Devis 2",IFERROR(VALUE(TRIM(SUBSTITUTE(R91,CHAR(160),""))),0),TRIM(SUBSTITUTE(Y91,CHAR(160),""))="Devis 3",IFERROR(VALUE(TRIM(SUBSTITUTE(W91,CHAR(160),""))),0),TRUE,0)*IFERROR(VALUE(TRIM(SUBSTITUTE(C91,CHAR(160),""))),0)),2)=0,IF(Z91&lt;&gt;"",0,""),ROUND((_xlfn.IFS(TRIM(SUBSTITUTE(Y91,CHAR(160),""))="Devis 1",IFERROR(VALUE(TRIM(SUBSTITUTE(M91,CHAR(160),""))),0),TRIM(SUBSTITUTE(Y91,CHAR(160),""))="Devis 2",IFERROR(VALUE(TRIM(SUBSTITUTE(R91,CHAR(160),""))),0),TRIM(SUBSTITUTE(Y91,CHAR(160),""))="Devis 3",IFERROR(VALUE(TRIM(SUBSTITUTE(W91,CHAR(160),""))),0),TRUE,0)*IFERROR(VALUE(TRIM(SUBSTITUTE(C91,CHAR(160),""))),0)),2))</f>
        <v/>
      </c>
      <c r="AB91" s="113" t="str">
        <f t="shared" si="71"/>
        <v/>
      </c>
      <c r="AC91" s="814"/>
      <c r="AD91" s="833" t="str">
        <f t="shared" si="68"/>
        <v/>
      </c>
      <c r="AE91" s="595" t="str">
        <f t="shared" si="72"/>
        <v/>
      </c>
      <c r="AF91" s="555" t="str">
        <f t="shared" si="73"/>
        <v/>
      </c>
      <c r="AG91" s="555" t="str">
        <f t="shared" si="74"/>
        <v/>
      </c>
      <c r="AH91" s="555" t="str">
        <f t="shared" si="75"/>
        <v/>
      </c>
      <c r="AI91" s="555" t="str">
        <f t="shared" si="76"/>
        <v/>
      </c>
      <c r="AJ91" s="555" t="str">
        <f t="shared" si="77"/>
        <v/>
      </c>
      <c r="AK91" s="569" t="str">
        <f t="shared" si="78"/>
        <v/>
      </c>
      <c r="AL91" s="564" t="str">
        <f t="shared" si="94"/>
        <v/>
      </c>
      <c r="AM91" s="555" t="str">
        <f t="shared" si="94"/>
        <v/>
      </c>
      <c r="AN91" s="594" t="str">
        <f t="shared" si="79"/>
        <v/>
      </c>
      <c r="AO91" s="594" t="str">
        <f t="shared" si="80"/>
        <v/>
      </c>
      <c r="AP91" s="660" t="str">
        <f t="shared" si="81"/>
        <v/>
      </c>
      <c r="AQ91" s="671" t="str">
        <f t="shared" si="82"/>
        <v/>
      </c>
      <c r="AR91" s="593" t="str">
        <f t="shared" si="82"/>
        <v/>
      </c>
      <c r="AS91" s="594" t="str">
        <f t="shared" si="83"/>
        <v/>
      </c>
      <c r="AT91" s="594" t="str">
        <f t="shared" si="84"/>
        <v/>
      </c>
      <c r="AU91" s="660" t="str">
        <f t="shared" si="85"/>
        <v/>
      </c>
      <c r="AV91" s="693" t="str">
        <f t="shared" si="95"/>
        <v/>
      </c>
      <c r="AW91" s="593" t="str">
        <f t="shared" si="95"/>
        <v/>
      </c>
      <c r="AX91" s="594" t="str">
        <f t="shared" si="86"/>
        <v/>
      </c>
      <c r="AY91" s="594" t="str">
        <f t="shared" si="87"/>
        <v/>
      </c>
      <c r="AZ91" s="694" t="str">
        <f t="shared" si="88"/>
        <v/>
      </c>
      <c r="BA91" s="687" t="str">
        <f t="shared" si="69"/>
        <v/>
      </c>
      <c r="BB91" s="599"/>
      <c r="BC91" s="621" t="str">
        <f t="shared" si="89"/>
        <v/>
      </c>
      <c r="BD91" s="621" t="str">
        <f t="shared" si="90"/>
        <v/>
      </c>
      <c r="BE91" s="621" t="str">
        <f t="shared" si="91"/>
        <v/>
      </c>
      <c r="BF91" s="622" t="str" cm="1">
        <f t="array" ref="BF91">IF($AE91="","",
_xlfn.IFS(
$BA91="Devis 1",
IF(ISBLANK(AN91),"",IFERROR(VALUE(TRIM(SUBSTITUTE(AN91,CHAR(160),""))),0)*IFERROR(VALUE(TRIM(SUBSTITUTE($AE91,CHAR(160),""))),0)),
$BA91="Devis 2",
IF(ISBLANK(AS91),"",IFERROR(VALUE(TRIM(SUBSTITUTE(AS91,CHAR(160),""))),0)*IFERROR(VALUE(TRIM(SUBSTITUTE($AE91,CHAR(160),""))),0)),
$BA91="Devis 3",
IF(ISBLANK(AX91),"",IFERROR(VALUE(TRIM(SUBSTITUTE(AX91,CHAR(160),""))),0)*IFERROR(VALUE(TRIM(SUBSTITUTE($AE91,CHAR(160),""))),0)),
TRUE,0
)
)</f>
        <v/>
      </c>
      <c r="BG91" s="622" t="str" cm="1">
        <f t="array" ref="BG91">IF($AE91="","",
_xlfn.IFS(
$BA91="Devis 1",
IF(ISBLANK(AO91),"",IFERROR(VALUE(TRIM(SUBSTITUTE(AO91,CHAR(160),""))),0)*IFERROR(VALUE(TRIM(SUBSTITUTE($AE91,CHAR(160),""))),0)),
$BA91="Devis 2",
IF(ISBLANK(AT91),"",IFERROR(VALUE(TRIM(SUBSTITUTE(AT91,CHAR(160),""))),0)*IFERROR(VALUE(TRIM(SUBSTITUTE($AE91,CHAR(160),""))),0)),
$BA91="Devis 3",
IF(ISBLANK(AY91),"",IFERROR(VALUE(TRIM(SUBSTITUTE(AY91,CHAR(160),""))),0)*IFERROR(VALUE(TRIM(SUBSTITUTE($AE91,CHAR(160),""))),0)),
TRUE,0
)
)</f>
        <v/>
      </c>
      <c r="BH91" s="621" t="str">
        <f t="shared" si="92"/>
        <v/>
      </c>
      <c r="BI91" s="601"/>
      <c r="BJ91" s="602" t="str" cm="1">
        <f t="array" ref="BJ91">IF(OR(BH91="",BE91="",BF91="",BC91="",BG91="",BD91=""),"",_xlfn.IFS(
ROUND(IFERROR(VALUE(TRIM(SUBSTITUTE(BH91,CHAR(160),""))),0),2)&gt;
ROUND(IFERROR(VALUE(TRIM(SUBSTITUTE(BE91,CHAR(160),""))),0),2),
"KO : Le montant retenu TTC est supérieur au montant raisonnable TTC. Merci de revoir la ligne de dépense ou plafonner son montant.",
ROUND(IFERROR(VALUE(TRIM(SUBSTITUTE(BF91,CHAR(160),""))),0),2)&gt;
ROUND(IFERROR(VALUE(TRIM(SUBSTITUTE(BC91,CHAR(160),""))),0),2),
"Attention : Le montant retenu HT est supérieur au montant HT raisonnable. Merci de revoir la ligne de dépense, plafonner son montant, ou justifier la reventillation HT / TVA.",
ROUND(IFERROR(VALUE(TRIM(SUBSTITUTE(BG91,CHAR(160),""))),0),2)&gt;
ROUND(IFERROR(VALUE(TRIM(SUBSTITUTE(BD91,CHAR(160),""))),0),2),
"Attention : Le montant TVA retenu est supérieur au montant TVA raisonnable. Merci de revoir la ligne de dépense, plafonner son montant, ou justifier la reventillation HT / TVA.",
ROUND(IFERROR(VALUE(TRIM(SUBSTITUTE(BH91,CHAR(160),""))),0),2)&gt;
ROUND(IFERROR(VALUE(TRIM(SUBSTITUTE(MIN(P92,S92,V92),CHAR(160),""))),0),2),
"Attention : Le devis retenu n'est pas le moins cher. Une justification de la part du porteur est nécessaire.",
ROUND(IFERROR(VALUE(TRIM(SUBSTITUTE(BH91,CHAR(160),""))),0),2)=0,
"Attention : montant présenté entièrement écarté",
ROUND(IFERROR(VALUE(TRIM(SUBSTITUTE(BE91,CHAR(160),""))),0),2)=
ROUND(IFERROR(VALUE(TRIM(SUBSTITUTE(BH91,CHAR(160),""))),0),2),
"OK",
ROUND(IFERROR(VALUE(TRIM(SUBSTITUTE(BE91,CHAR(160),""))),0),2)&gt;
ROUND(IFERROR(VALUE(TRIM(SUBSTITUTE(BH91,CHAR(160),""))),0),2),
" OK : Montant instruit inférieur au montant raisonnable.",
TRUE,""
))</f>
        <v/>
      </c>
      <c r="BK91" s="602" t="str" cm="1">
        <f t="array" ref="BK91">IF(OR(BH91="",AB91="",BF91="",Z91="",BG91="",AA91=""),"",_xlfn.IFS(
ROUND(IFERROR(VALUE(TRIM(SUBSTITUTE(BH91,CHAR(160),""))),0),2)&gt;
ROUND(IFERROR(VALUE(TRIM(SUBSTITUTE(AB91,CHAR(160),""))),0),2),
"KO : Le montant retenu TTC est supérieur au montant présenté TTC. Merci de revoir la ligne de dépense ou plafonner son montant.",
ROUND(IFERROR(VALUE(TRIM(SUBSTITUTE(BF91,CHAR(160),""))),0),2)&gt;
ROUND(IFERROR(VALUE(TRIM(SUBSTITUTE(Z91,CHAR(160),""))),0),2),
"Attention : Le montant retenu HT est supérieur au montant HT présenté. Merci de revoir la ligne de dépense, plafonner son montant, ou justifier la reventillation HT / TVA.",
ROUND(IFERROR(VALUE(TRIM(SUBSTITUTE(BG91,CHAR(160),""))),0),2)&gt;
ROUND(IFERROR(VALUE(TRIM(SUBSTITUTE(AA91,CHAR(160),""))),0),2),
"Attention : Le montant TVA retenu est supérieur au montant TVA présenté. Merci de revoir la ligne de dépense, plafonner son montant, ou justifier la reventillation HT / TVA.",
ROUND(IFERROR(VALUE(TRIM(SUBSTITUTE(AB91,CHAR(160),""))),0),2)=0,
"",
ROUND(IFERROR(VALUE(TRIM(SUBSTITUTE(BH91,CHAR(160),""))),0),2)=
ROUND(IFERROR(VALUE(TRIM(SUBSTITUTE(AB91,CHAR(160),""))),0),2),
"OK",
ROUND(IFERROR(VALUE(TRIM(SUBSTITUTE(BH91,CHAR(160),""))),0),2)=0,
"Attention : Montant présenté entièrement rejeté.",
ROUND(IFERROR(VALUE(TRIM(SUBSTITUTE(BH91,CHAR(160),""))),0),2)&lt;
ROUND(IFERROR(VALUE(TRIM(SUBSTITUTE(AB91,CHAR(160),""))),0),2),
"Attention : Montant présenté partiellement rejeté.",
TRUE,""
))</f>
        <v/>
      </c>
      <c r="BL91" s="600" t="str">
        <f t="shared" si="65"/>
        <v/>
      </c>
      <c r="BM91" s="600" t="str">
        <f t="shared" si="66"/>
        <v/>
      </c>
      <c r="BN91" s="834" t="str">
        <f t="shared" si="67"/>
        <v/>
      </c>
    </row>
    <row r="92" spans="1:66" ht="16">
      <c r="A92" s="813">
        <v>84</v>
      </c>
      <c r="B92" s="83"/>
      <c r="C92" s="108"/>
      <c r="D92" s="83"/>
      <c r="E92" s="109"/>
      <c r="F92" s="110"/>
      <c r="G92" s="111"/>
      <c r="H92" s="132"/>
      <c r="I92" s="642"/>
      <c r="J92" s="643"/>
      <c r="K92" s="554"/>
      <c r="L92" s="640"/>
      <c r="M92" s="641"/>
      <c r="N92" s="660" t="str">
        <f t="shared" si="93"/>
        <v/>
      </c>
      <c r="O92" s="663"/>
      <c r="P92" s="554"/>
      <c r="Q92" s="641"/>
      <c r="R92" s="641"/>
      <c r="S92" s="660" t="str">
        <f t="shared" si="70"/>
        <v/>
      </c>
      <c r="T92" s="680"/>
      <c r="U92" s="554"/>
      <c r="V92" s="641"/>
      <c r="W92" s="641"/>
      <c r="X92" s="681" t="str">
        <f t="shared" si="46"/>
        <v/>
      </c>
      <c r="Y92" s="639"/>
      <c r="Z92" s="112" t="str" cm="1">
        <f t="array" ref="Z92">IF((_xlfn.IFS(TRIM(SUBSTITUTE(Y92,CHAR(160),""))="Devis 1",IFERROR(VALUE(TRIM(SUBSTITUTE(L92,CHAR(160),""))),0),TRIM(SUBSTITUTE(Y92,CHAR(160),""))="Devis 2",IFERROR(VALUE(TRIM(SUBSTITUTE(Q92,CHAR(160),""))),0),TRIM(SUBSTITUTE(Y92,CHAR(160),""))="Devis 3",IFERROR(VALUE(TRIM(SUBSTITUTE(V92,CHAR(160),""))),0),TRUE,0)*IFERROR(VALUE(TRIM(SUBSTITUTE(C92,CHAR(160),""))),0))=0,"",_xlfn.IFS(TRIM(SUBSTITUTE(Y92,CHAR(160),""))="Devis 1",IFERROR(VALUE(TRIM(SUBSTITUTE(L92,CHAR(160),""))),0),TRIM(SUBSTITUTE(Y92,CHAR(160),""))="Devis 2",IFERROR(VALUE(TRIM(SUBSTITUTE(Q92,CHAR(160),""))),0),TRIM(SUBSTITUTE(Y92,CHAR(160),""))="Devis 3",IFERROR(VALUE(TRIM(SUBSTITUTE(V92,CHAR(160),""))),0),TRUE,0)*IFERROR(VALUE(TRIM(SUBSTITUTE(C92,CHAR(160),""))),0))</f>
        <v/>
      </c>
      <c r="AA92" s="89" t="str" cm="1">
        <f t="array" ref="AA92">IF(ROUND((_xlfn.IFS(TRIM(SUBSTITUTE(Y92,CHAR(160),""))="Devis 1",IFERROR(VALUE(TRIM(SUBSTITUTE(M92,CHAR(160),""))),0),TRIM(SUBSTITUTE(Y92,CHAR(160),""))="Devis 2",IFERROR(VALUE(TRIM(SUBSTITUTE(R92,CHAR(160),""))),0),TRIM(SUBSTITUTE(Y92,CHAR(160),""))="Devis 3",IFERROR(VALUE(TRIM(SUBSTITUTE(W92,CHAR(160),""))),0),TRUE,0)*IFERROR(VALUE(TRIM(SUBSTITUTE(C92,CHAR(160),""))),0)),2)=0,IF(Z92&lt;&gt;"",0,""),ROUND((_xlfn.IFS(TRIM(SUBSTITUTE(Y92,CHAR(160),""))="Devis 1",IFERROR(VALUE(TRIM(SUBSTITUTE(M92,CHAR(160),""))),0),TRIM(SUBSTITUTE(Y92,CHAR(160),""))="Devis 2",IFERROR(VALUE(TRIM(SUBSTITUTE(R92,CHAR(160),""))),0),TRIM(SUBSTITUTE(Y92,CHAR(160),""))="Devis 3",IFERROR(VALUE(TRIM(SUBSTITUTE(W92,CHAR(160),""))),0),TRUE,0)*IFERROR(VALUE(TRIM(SUBSTITUTE(C92,CHAR(160),""))),0)),2))</f>
        <v/>
      </c>
      <c r="AB92" s="113" t="str">
        <f t="shared" si="71"/>
        <v/>
      </c>
      <c r="AC92" s="814"/>
      <c r="AD92" s="833" t="str">
        <f t="shared" si="68"/>
        <v/>
      </c>
      <c r="AE92" s="595" t="str">
        <f t="shared" si="72"/>
        <v/>
      </c>
      <c r="AF92" s="555" t="str">
        <f t="shared" si="73"/>
        <v/>
      </c>
      <c r="AG92" s="555" t="str">
        <f t="shared" si="74"/>
        <v/>
      </c>
      <c r="AH92" s="555" t="str">
        <f t="shared" si="75"/>
        <v/>
      </c>
      <c r="AI92" s="555" t="str">
        <f t="shared" si="76"/>
        <v/>
      </c>
      <c r="AJ92" s="555" t="str">
        <f t="shared" si="77"/>
        <v/>
      </c>
      <c r="AK92" s="569" t="str">
        <f t="shared" si="78"/>
        <v/>
      </c>
      <c r="AL92" s="564" t="str">
        <f t="shared" si="94"/>
        <v/>
      </c>
      <c r="AM92" s="555" t="str">
        <f t="shared" si="94"/>
        <v/>
      </c>
      <c r="AN92" s="594" t="str">
        <f t="shared" si="79"/>
        <v/>
      </c>
      <c r="AO92" s="594" t="str">
        <f t="shared" si="80"/>
        <v/>
      </c>
      <c r="AP92" s="660" t="str">
        <f t="shared" si="81"/>
        <v/>
      </c>
      <c r="AQ92" s="671" t="str">
        <f t="shared" si="82"/>
        <v/>
      </c>
      <c r="AR92" s="593" t="str">
        <f t="shared" si="82"/>
        <v/>
      </c>
      <c r="AS92" s="594" t="str">
        <f t="shared" si="83"/>
        <v/>
      </c>
      <c r="AT92" s="594" t="str">
        <f t="shared" si="84"/>
        <v/>
      </c>
      <c r="AU92" s="660" t="str">
        <f t="shared" si="85"/>
        <v/>
      </c>
      <c r="AV92" s="693" t="str">
        <f t="shared" si="95"/>
        <v/>
      </c>
      <c r="AW92" s="593" t="str">
        <f t="shared" si="95"/>
        <v/>
      </c>
      <c r="AX92" s="594" t="str">
        <f t="shared" si="86"/>
        <v/>
      </c>
      <c r="AY92" s="594" t="str">
        <f t="shared" si="87"/>
        <v/>
      </c>
      <c r="AZ92" s="694" t="str">
        <f t="shared" si="88"/>
        <v/>
      </c>
      <c r="BA92" s="687" t="str">
        <f t="shared" si="69"/>
        <v/>
      </c>
      <c r="BB92" s="599"/>
      <c r="BC92" s="621" t="str">
        <f t="shared" si="89"/>
        <v/>
      </c>
      <c r="BD92" s="621" t="str">
        <f t="shared" si="90"/>
        <v/>
      </c>
      <c r="BE92" s="621" t="str">
        <f t="shared" si="91"/>
        <v/>
      </c>
      <c r="BF92" s="622" t="str" cm="1">
        <f t="array" ref="BF92">IF($AE92="","",
_xlfn.IFS(
$BA92="Devis 1",
IF(ISBLANK(AN92),"",IFERROR(VALUE(TRIM(SUBSTITUTE(AN92,CHAR(160),""))),0)*IFERROR(VALUE(TRIM(SUBSTITUTE($AE92,CHAR(160),""))),0)),
$BA92="Devis 2",
IF(ISBLANK(AS92),"",IFERROR(VALUE(TRIM(SUBSTITUTE(AS92,CHAR(160),""))),0)*IFERROR(VALUE(TRIM(SUBSTITUTE($AE92,CHAR(160),""))),0)),
$BA92="Devis 3",
IF(ISBLANK(AX92),"",IFERROR(VALUE(TRIM(SUBSTITUTE(AX92,CHAR(160),""))),0)*IFERROR(VALUE(TRIM(SUBSTITUTE($AE92,CHAR(160),""))),0)),
TRUE,0
)
)</f>
        <v/>
      </c>
      <c r="BG92" s="622" t="str" cm="1">
        <f t="array" ref="BG92">IF($AE92="","",
_xlfn.IFS(
$BA92="Devis 1",
IF(ISBLANK(AO92),"",IFERROR(VALUE(TRIM(SUBSTITUTE(AO92,CHAR(160),""))),0)*IFERROR(VALUE(TRIM(SUBSTITUTE($AE92,CHAR(160),""))),0)),
$BA92="Devis 2",
IF(ISBLANK(AT92),"",IFERROR(VALUE(TRIM(SUBSTITUTE(AT92,CHAR(160),""))),0)*IFERROR(VALUE(TRIM(SUBSTITUTE($AE92,CHAR(160),""))),0)),
$BA92="Devis 3",
IF(ISBLANK(AY92),"",IFERROR(VALUE(TRIM(SUBSTITUTE(AY92,CHAR(160),""))),0)*IFERROR(VALUE(TRIM(SUBSTITUTE($AE92,CHAR(160),""))),0)),
TRUE,0
)
)</f>
        <v/>
      </c>
      <c r="BH92" s="621" t="str">
        <f t="shared" si="92"/>
        <v/>
      </c>
      <c r="BI92" s="601"/>
      <c r="BJ92" s="602" t="str" cm="1">
        <f t="array" ref="BJ92">IF(OR(BH92="",BE92="",BF92="",BC92="",BG92="",BD92=""),"",_xlfn.IFS(
ROUND(IFERROR(VALUE(TRIM(SUBSTITUTE(BH92,CHAR(160),""))),0),2)&gt;
ROUND(IFERROR(VALUE(TRIM(SUBSTITUTE(BE92,CHAR(160),""))),0),2),
"KO : Le montant retenu TTC est supérieur au montant raisonnable TTC. Merci de revoir la ligne de dépense ou plafonner son montant.",
ROUND(IFERROR(VALUE(TRIM(SUBSTITUTE(BF92,CHAR(160),""))),0),2)&gt;
ROUND(IFERROR(VALUE(TRIM(SUBSTITUTE(BC92,CHAR(160),""))),0),2),
"Attention : Le montant retenu HT est supérieur au montant HT raisonnable. Merci de revoir la ligne de dépense, plafonner son montant, ou justifier la reventillation HT / TVA.",
ROUND(IFERROR(VALUE(TRIM(SUBSTITUTE(BG92,CHAR(160),""))),0),2)&gt;
ROUND(IFERROR(VALUE(TRIM(SUBSTITUTE(BD92,CHAR(160),""))),0),2),
"Attention : Le montant TVA retenu est supérieur au montant TVA raisonnable. Merci de revoir la ligne de dépense, plafonner son montant, ou justifier la reventillation HT / TVA.",
ROUND(IFERROR(VALUE(TRIM(SUBSTITUTE(BH92,CHAR(160),""))),0),2)&gt;
ROUND(IFERROR(VALUE(TRIM(SUBSTITUTE(MIN(P93,S93,V93),CHAR(160),""))),0),2),
"Attention : Le devis retenu n'est pas le moins cher. Une justification de la part du porteur est nécessaire.",
ROUND(IFERROR(VALUE(TRIM(SUBSTITUTE(BH92,CHAR(160),""))),0),2)=0,
"Attention : montant présenté entièrement écarté",
ROUND(IFERROR(VALUE(TRIM(SUBSTITUTE(BE92,CHAR(160),""))),0),2)=
ROUND(IFERROR(VALUE(TRIM(SUBSTITUTE(BH92,CHAR(160),""))),0),2),
"OK",
ROUND(IFERROR(VALUE(TRIM(SUBSTITUTE(BE92,CHAR(160),""))),0),2)&gt;
ROUND(IFERROR(VALUE(TRIM(SUBSTITUTE(BH92,CHAR(160),""))),0),2),
" OK : Montant instruit inférieur au montant raisonnable.",
TRUE,""
))</f>
        <v/>
      </c>
      <c r="BK92" s="602" t="str" cm="1">
        <f t="array" ref="BK92">IF(OR(BH92="",AB92="",BF92="",Z92="",BG92="",AA92=""),"",_xlfn.IFS(
ROUND(IFERROR(VALUE(TRIM(SUBSTITUTE(BH92,CHAR(160),""))),0),2)&gt;
ROUND(IFERROR(VALUE(TRIM(SUBSTITUTE(AB92,CHAR(160),""))),0),2),
"KO : Le montant retenu TTC est supérieur au montant présenté TTC. Merci de revoir la ligne de dépense ou plafonner son montant.",
ROUND(IFERROR(VALUE(TRIM(SUBSTITUTE(BF92,CHAR(160),""))),0),2)&gt;
ROUND(IFERROR(VALUE(TRIM(SUBSTITUTE(Z92,CHAR(160),""))),0),2),
"Attention : Le montant retenu HT est supérieur au montant HT présenté. Merci de revoir la ligne de dépense, plafonner son montant, ou justifier la reventillation HT / TVA.",
ROUND(IFERROR(VALUE(TRIM(SUBSTITUTE(BG92,CHAR(160),""))),0),2)&gt;
ROUND(IFERROR(VALUE(TRIM(SUBSTITUTE(AA92,CHAR(160),""))),0),2),
"Attention : Le montant TVA retenu est supérieur au montant TVA présenté. Merci de revoir la ligne de dépense, plafonner son montant, ou justifier la reventillation HT / TVA.",
ROUND(IFERROR(VALUE(TRIM(SUBSTITUTE(AB92,CHAR(160),""))),0),2)=0,
"",
ROUND(IFERROR(VALUE(TRIM(SUBSTITUTE(BH92,CHAR(160),""))),0),2)=
ROUND(IFERROR(VALUE(TRIM(SUBSTITUTE(AB92,CHAR(160),""))),0),2),
"OK",
ROUND(IFERROR(VALUE(TRIM(SUBSTITUTE(BH92,CHAR(160),""))),0),2)=0,
"Attention : Montant présenté entièrement rejeté.",
ROUND(IFERROR(VALUE(TRIM(SUBSTITUTE(BH92,CHAR(160),""))),0),2)&lt;
ROUND(IFERROR(VALUE(TRIM(SUBSTITUTE(AB92,CHAR(160),""))),0),2),
"Attention : Montant présenté partiellement rejeté.",
TRUE,""
))</f>
        <v/>
      </c>
      <c r="BL92" s="600" t="str">
        <f t="shared" si="65"/>
        <v/>
      </c>
      <c r="BM92" s="600" t="str">
        <f t="shared" si="66"/>
        <v/>
      </c>
      <c r="BN92" s="834" t="str">
        <f t="shared" si="67"/>
        <v/>
      </c>
    </row>
    <row r="93" spans="1:66" ht="16">
      <c r="A93" s="813">
        <v>85</v>
      </c>
      <c r="B93" s="83"/>
      <c r="C93" s="108"/>
      <c r="D93" s="83"/>
      <c r="E93" s="109"/>
      <c r="F93" s="110"/>
      <c r="G93" s="111"/>
      <c r="H93" s="132"/>
      <c r="I93" s="642"/>
      <c r="J93" s="643"/>
      <c r="K93" s="554"/>
      <c r="L93" s="640"/>
      <c r="M93" s="641"/>
      <c r="N93" s="660" t="str">
        <f t="shared" si="93"/>
        <v/>
      </c>
      <c r="O93" s="663"/>
      <c r="P93" s="554"/>
      <c r="Q93" s="641"/>
      <c r="R93" s="641"/>
      <c r="S93" s="660" t="str">
        <f t="shared" si="70"/>
        <v/>
      </c>
      <c r="T93" s="680"/>
      <c r="U93" s="554"/>
      <c r="V93" s="641"/>
      <c r="W93" s="641"/>
      <c r="X93" s="681" t="str">
        <f t="shared" si="46"/>
        <v/>
      </c>
      <c r="Y93" s="639"/>
      <c r="Z93" s="112" t="str" cm="1">
        <f t="array" ref="Z93">IF((_xlfn.IFS(TRIM(SUBSTITUTE(Y93,CHAR(160),""))="Devis 1",IFERROR(VALUE(TRIM(SUBSTITUTE(L93,CHAR(160),""))),0),TRIM(SUBSTITUTE(Y93,CHAR(160),""))="Devis 2",IFERROR(VALUE(TRIM(SUBSTITUTE(Q93,CHAR(160),""))),0),TRIM(SUBSTITUTE(Y93,CHAR(160),""))="Devis 3",IFERROR(VALUE(TRIM(SUBSTITUTE(V93,CHAR(160),""))),0),TRUE,0)*IFERROR(VALUE(TRIM(SUBSTITUTE(C93,CHAR(160),""))),0))=0,"",_xlfn.IFS(TRIM(SUBSTITUTE(Y93,CHAR(160),""))="Devis 1",IFERROR(VALUE(TRIM(SUBSTITUTE(L93,CHAR(160),""))),0),TRIM(SUBSTITUTE(Y93,CHAR(160),""))="Devis 2",IFERROR(VALUE(TRIM(SUBSTITUTE(Q93,CHAR(160),""))),0),TRIM(SUBSTITUTE(Y93,CHAR(160),""))="Devis 3",IFERROR(VALUE(TRIM(SUBSTITUTE(V93,CHAR(160),""))),0),TRUE,0)*IFERROR(VALUE(TRIM(SUBSTITUTE(C93,CHAR(160),""))),0))</f>
        <v/>
      </c>
      <c r="AA93" s="89" t="str" cm="1">
        <f t="array" ref="AA93">IF(ROUND((_xlfn.IFS(TRIM(SUBSTITUTE(Y93,CHAR(160),""))="Devis 1",IFERROR(VALUE(TRIM(SUBSTITUTE(M93,CHAR(160),""))),0),TRIM(SUBSTITUTE(Y93,CHAR(160),""))="Devis 2",IFERROR(VALUE(TRIM(SUBSTITUTE(R93,CHAR(160),""))),0),TRIM(SUBSTITUTE(Y93,CHAR(160),""))="Devis 3",IFERROR(VALUE(TRIM(SUBSTITUTE(W93,CHAR(160),""))),0),TRUE,0)*IFERROR(VALUE(TRIM(SUBSTITUTE(C93,CHAR(160),""))),0)),2)=0,IF(Z93&lt;&gt;"",0,""),ROUND((_xlfn.IFS(TRIM(SUBSTITUTE(Y93,CHAR(160),""))="Devis 1",IFERROR(VALUE(TRIM(SUBSTITUTE(M93,CHAR(160),""))),0),TRIM(SUBSTITUTE(Y93,CHAR(160),""))="Devis 2",IFERROR(VALUE(TRIM(SUBSTITUTE(R93,CHAR(160),""))),0),TRIM(SUBSTITUTE(Y93,CHAR(160),""))="Devis 3",IFERROR(VALUE(TRIM(SUBSTITUTE(W93,CHAR(160),""))),0),TRUE,0)*IFERROR(VALUE(TRIM(SUBSTITUTE(C93,CHAR(160),""))),0)),2))</f>
        <v/>
      </c>
      <c r="AB93" s="113" t="str">
        <f t="shared" si="71"/>
        <v/>
      </c>
      <c r="AC93" s="814"/>
      <c r="AD93" s="833" t="str">
        <f t="shared" si="68"/>
        <v/>
      </c>
      <c r="AE93" s="595" t="str">
        <f t="shared" si="72"/>
        <v/>
      </c>
      <c r="AF93" s="555" t="str">
        <f t="shared" si="73"/>
        <v/>
      </c>
      <c r="AG93" s="555" t="str">
        <f t="shared" si="74"/>
        <v/>
      </c>
      <c r="AH93" s="555" t="str">
        <f t="shared" si="75"/>
        <v/>
      </c>
      <c r="AI93" s="555" t="str">
        <f t="shared" si="76"/>
        <v/>
      </c>
      <c r="AJ93" s="555" t="str">
        <f t="shared" si="77"/>
        <v/>
      </c>
      <c r="AK93" s="569" t="str">
        <f t="shared" si="78"/>
        <v/>
      </c>
      <c r="AL93" s="564" t="str">
        <f t="shared" si="94"/>
        <v/>
      </c>
      <c r="AM93" s="555" t="str">
        <f t="shared" si="94"/>
        <v/>
      </c>
      <c r="AN93" s="594" t="str">
        <f t="shared" si="79"/>
        <v/>
      </c>
      <c r="AO93" s="594" t="str">
        <f t="shared" si="80"/>
        <v/>
      </c>
      <c r="AP93" s="660" t="str">
        <f t="shared" si="81"/>
        <v/>
      </c>
      <c r="AQ93" s="671" t="str">
        <f t="shared" si="82"/>
        <v/>
      </c>
      <c r="AR93" s="593" t="str">
        <f t="shared" si="82"/>
        <v/>
      </c>
      <c r="AS93" s="594" t="str">
        <f t="shared" si="83"/>
        <v/>
      </c>
      <c r="AT93" s="594" t="str">
        <f t="shared" si="84"/>
        <v/>
      </c>
      <c r="AU93" s="660" t="str">
        <f t="shared" si="85"/>
        <v/>
      </c>
      <c r="AV93" s="693" t="str">
        <f t="shared" si="95"/>
        <v/>
      </c>
      <c r="AW93" s="593" t="str">
        <f t="shared" si="95"/>
        <v/>
      </c>
      <c r="AX93" s="594" t="str">
        <f t="shared" si="86"/>
        <v/>
      </c>
      <c r="AY93" s="594" t="str">
        <f t="shared" si="87"/>
        <v/>
      </c>
      <c r="AZ93" s="694" t="str">
        <f t="shared" si="88"/>
        <v/>
      </c>
      <c r="BA93" s="687" t="str">
        <f t="shared" si="69"/>
        <v/>
      </c>
      <c r="BB93" s="599"/>
      <c r="BC93" s="621" t="str">
        <f t="shared" si="89"/>
        <v/>
      </c>
      <c r="BD93" s="621" t="str">
        <f t="shared" si="90"/>
        <v/>
      </c>
      <c r="BE93" s="621" t="str">
        <f t="shared" si="91"/>
        <v/>
      </c>
      <c r="BF93" s="622" t="str" cm="1">
        <f t="array" ref="BF93">IF($AE93="","",
_xlfn.IFS(
$BA93="Devis 1",
IF(ISBLANK(AN93),"",IFERROR(VALUE(TRIM(SUBSTITUTE(AN93,CHAR(160),""))),0)*IFERROR(VALUE(TRIM(SUBSTITUTE($AE93,CHAR(160),""))),0)),
$BA93="Devis 2",
IF(ISBLANK(AS93),"",IFERROR(VALUE(TRIM(SUBSTITUTE(AS93,CHAR(160),""))),0)*IFERROR(VALUE(TRIM(SUBSTITUTE($AE93,CHAR(160),""))),0)),
$BA93="Devis 3",
IF(ISBLANK(AX93),"",IFERROR(VALUE(TRIM(SUBSTITUTE(AX93,CHAR(160),""))),0)*IFERROR(VALUE(TRIM(SUBSTITUTE($AE93,CHAR(160),""))),0)),
TRUE,0
)
)</f>
        <v/>
      </c>
      <c r="BG93" s="622" t="str" cm="1">
        <f t="array" ref="BG93">IF($AE93="","",
_xlfn.IFS(
$BA93="Devis 1",
IF(ISBLANK(AO93),"",IFERROR(VALUE(TRIM(SUBSTITUTE(AO93,CHAR(160),""))),0)*IFERROR(VALUE(TRIM(SUBSTITUTE($AE93,CHAR(160),""))),0)),
$BA93="Devis 2",
IF(ISBLANK(AT93),"",IFERROR(VALUE(TRIM(SUBSTITUTE(AT93,CHAR(160),""))),0)*IFERROR(VALUE(TRIM(SUBSTITUTE($AE93,CHAR(160),""))),0)),
$BA93="Devis 3",
IF(ISBLANK(AY93),"",IFERROR(VALUE(TRIM(SUBSTITUTE(AY93,CHAR(160),""))),0)*IFERROR(VALUE(TRIM(SUBSTITUTE($AE93,CHAR(160),""))),0)),
TRUE,0
)
)</f>
        <v/>
      </c>
      <c r="BH93" s="621" t="str">
        <f t="shared" si="92"/>
        <v/>
      </c>
      <c r="BI93" s="601"/>
      <c r="BJ93" s="602" t="str" cm="1">
        <f t="array" ref="BJ93">IF(OR(BH93="",BE93="",BF93="",BC93="",BG93="",BD93=""),"",_xlfn.IFS(
ROUND(IFERROR(VALUE(TRIM(SUBSTITUTE(BH93,CHAR(160),""))),0),2)&gt;
ROUND(IFERROR(VALUE(TRIM(SUBSTITUTE(BE93,CHAR(160),""))),0),2),
"KO : Le montant retenu TTC est supérieur au montant raisonnable TTC. Merci de revoir la ligne de dépense ou plafonner son montant.",
ROUND(IFERROR(VALUE(TRIM(SUBSTITUTE(BF93,CHAR(160),""))),0),2)&gt;
ROUND(IFERROR(VALUE(TRIM(SUBSTITUTE(BC93,CHAR(160),""))),0),2),
"Attention : Le montant retenu HT est supérieur au montant HT raisonnable. Merci de revoir la ligne de dépense, plafonner son montant, ou justifier la reventillation HT / TVA.",
ROUND(IFERROR(VALUE(TRIM(SUBSTITUTE(BG93,CHAR(160),""))),0),2)&gt;
ROUND(IFERROR(VALUE(TRIM(SUBSTITUTE(BD93,CHAR(160),""))),0),2),
"Attention : Le montant TVA retenu est supérieur au montant TVA raisonnable. Merci de revoir la ligne de dépense, plafonner son montant, ou justifier la reventillation HT / TVA.",
ROUND(IFERROR(VALUE(TRIM(SUBSTITUTE(BH93,CHAR(160),""))),0),2)&gt;
ROUND(IFERROR(VALUE(TRIM(SUBSTITUTE(MIN(P94,S94,V94),CHAR(160),""))),0),2),
"Attention : Le devis retenu n'est pas le moins cher. Une justification de la part du porteur est nécessaire.",
ROUND(IFERROR(VALUE(TRIM(SUBSTITUTE(BH93,CHAR(160),""))),0),2)=0,
"Attention : montant présenté entièrement écarté",
ROUND(IFERROR(VALUE(TRIM(SUBSTITUTE(BE93,CHAR(160),""))),0),2)=
ROUND(IFERROR(VALUE(TRIM(SUBSTITUTE(BH93,CHAR(160),""))),0),2),
"OK",
ROUND(IFERROR(VALUE(TRIM(SUBSTITUTE(BE93,CHAR(160),""))),0),2)&gt;
ROUND(IFERROR(VALUE(TRIM(SUBSTITUTE(BH93,CHAR(160),""))),0),2),
" OK : Montant instruit inférieur au montant raisonnable.",
TRUE,""
))</f>
        <v/>
      </c>
      <c r="BK93" s="602" t="str" cm="1">
        <f t="array" ref="BK93">IF(OR(BH93="",AB93="",BF93="",Z93="",BG93="",AA93=""),"",_xlfn.IFS(
ROUND(IFERROR(VALUE(TRIM(SUBSTITUTE(BH93,CHAR(160),""))),0),2)&gt;
ROUND(IFERROR(VALUE(TRIM(SUBSTITUTE(AB93,CHAR(160),""))),0),2),
"KO : Le montant retenu TTC est supérieur au montant présenté TTC. Merci de revoir la ligne de dépense ou plafonner son montant.",
ROUND(IFERROR(VALUE(TRIM(SUBSTITUTE(BF93,CHAR(160),""))),0),2)&gt;
ROUND(IFERROR(VALUE(TRIM(SUBSTITUTE(Z93,CHAR(160),""))),0),2),
"Attention : Le montant retenu HT est supérieur au montant HT présenté. Merci de revoir la ligne de dépense, plafonner son montant, ou justifier la reventillation HT / TVA.",
ROUND(IFERROR(VALUE(TRIM(SUBSTITUTE(BG93,CHAR(160),""))),0),2)&gt;
ROUND(IFERROR(VALUE(TRIM(SUBSTITUTE(AA93,CHAR(160),""))),0),2),
"Attention : Le montant TVA retenu est supérieur au montant TVA présenté. Merci de revoir la ligne de dépense, plafonner son montant, ou justifier la reventillation HT / TVA.",
ROUND(IFERROR(VALUE(TRIM(SUBSTITUTE(AB93,CHAR(160),""))),0),2)=0,
"",
ROUND(IFERROR(VALUE(TRIM(SUBSTITUTE(BH93,CHAR(160),""))),0),2)=
ROUND(IFERROR(VALUE(TRIM(SUBSTITUTE(AB93,CHAR(160),""))),0),2),
"OK",
ROUND(IFERROR(VALUE(TRIM(SUBSTITUTE(BH93,CHAR(160),""))),0),2)=0,
"Attention : Montant présenté entièrement rejeté.",
ROUND(IFERROR(VALUE(TRIM(SUBSTITUTE(BH93,CHAR(160),""))),0),2)&lt;
ROUND(IFERROR(VALUE(TRIM(SUBSTITUTE(AB93,CHAR(160),""))),0),2),
"Attention : Montant présenté partiellement rejeté.",
TRUE,""
))</f>
        <v/>
      </c>
      <c r="BL93" s="600" t="str">
        <f t="shared" si="65"/>
        <v/>
      </c>
      <c r="BM93" s="600" t="str">
        <f t="shared" si="66"/>
        <v/>
      </c>
      <c r="BN93" s="834" t="str">
        <f t="shared" si="67"/>
        <v/>
      </c>
    </row>
    <row r="94" spans="1:66" ht="16">
      <c r="A94" s="813">
        <v>86</v>
      </c>
      <c r="B94" s="83"/>
      <c r="C94" s="108"/>
      <c r="D94" s="83"/>
      <c r="E94" s="109"/>
      <c r="F94" s="110"/>
      <c r="G94" s="111"/>
      <c r="H94" s="132"/>
      <c r="I94" s="642"/>
      <c r="J94" s="643"/>
      <c r="K94" s="554"/>
      <c r="L94" s="640"/>
      <c r="M94" s="641"/>
      <c r="N94" s="660" t="str">
        <f t="shared" si="93"/>
        <v/>
      </c>
      <c r="O94" s="663"/>
      <c r="P94" s="554"/>
      <c r="Q94" s="641"/>
      <c r="R94" s="641"/>
      <c r="S94" s="660" t="str">
        <f t="shared" si="70"/>
        <v/>
      </c>
      <c r="T94" s="680"/>
      <c r="U94" s="554"/>
      <c r="V94" s="641"/>
      <c r="W94" s="641"/>
      <c r="X94" s="681" t="str">
        <f t="shared" si="46"/>
        <v/>
      </c>
      <c r="Y94" s="639"/>
      <c r="Z94" s="112" t="str" cm="1">
        <f t="array" ref="Z94">IF((_xlfn.IFS(TRIM(SUBSTITUTE(Y94,CHAR(160),""))="Devis 1",IFERROR(VALUE(TRIM(SUBSTITUTE(L94,CHAR(160),""))),0),TRIM(SUBSTITUTE(Y94,CHAR(160),""))="Devis 2",IFERROR(VALUE(TRIM(SUBSTITUTE(Q94,CHAR(160),""))),0),TRIM(SUBSTITUTE(Y94,CHAR(160),""))="Devis 3",IFERROR(VALUE(TRIM(SUBSTITUTE(V94,CHAR(160),""))),0),TRUE,0)*IFERROR(VALUE(TRIM(SUBSTITUTE(C94,CHAR(160),""))),0))=0,"",_xlfn.IFS(TRIM(SUBSTITUTE(Y94,CHAR(160),""))="Devis 1",IFERROR(VALUE(TRIM(SUBSTITUTE(L94,CHAR(160),""))),0),TRIM(SUBSTITUTE(Y94,CHAR(160),""))="Devis 2",IFERROR(VALUE(TRIM(SUBSTITUTE(Q94,CHAR(160),""))),0),TRIM(SUBSTITUTE(Y94,CHAR(160),""))="Devis 3",IFERROR(VALUE(TRIM(SUBSTITUTE(V94,CHAR(160),""))),0),TRUE,0)*IFERROR(VALUE(TRIM(SUBSTITUTE(C94,CHAR(160),""))),0))</f>
        <v/>
      </c>
      <c r="AA94" s="89" t="str" cm="1">
        <f t="array" ref="AA94">IF(ROUND((_xlfn.IFS(TRIM(SUBSTITUTE(Y94,CHAR(160),""))="Devis 1",IFERROR(VALUE(TRIM(SUBSTITUTE(M94,CHAR(160),""))),0),TRIM(SUBSTITUTE(Y94,CHAR(160),""))="Devis 2",IFERROR(VALUE(TRIM(SUBSTITUTE(R94,CHAR(160),""))),0),TRIM(SUBSTITUTE(Y94,CHAR(160),""))="Devis 3",IFERROR(VALUE(TRIM(SUBSTITUTE(W94,CHAR(160),""))),0),TRUE,0)*IFERROR(VALUE(TRIM(SUBSTITUTE(C94,CHAR(160),""))),0)),2)=0,IF(Z94&lt;&gt;"",0,""),ROUND((_xlfn.IFS(TRIM(SUBSTITUTE(Y94,CHAR(160),""))="Devis 1",IFERROR(VALUE(TRIM(SUBSTITUTE(M94,CHAR(160),""))),0),TRIM(SUBSTITUTE(Y94,CHAR(160),""))="Devis 2",IFERROR(VALUE(TRIM(SUBSTITUTE(R94,CHAR(160),""))),0),TRIM(SUBSTITUTE(Y94,CHAR(160),""))="Devis 3",IFERROR(VALUE(TRIM(SUBSTITUTE(W94,CHAR(160),""))),0),TRUE,0)*IFERROR(VALUE(TRIM(SUBSTITUTE(C94,CHAR(160),""))),0)),2))</f>
        <v/>
      </c>
      <c r="AB94" s="113" t="str">
        <f t="shared" si="71"/>
        <v/>
      </c>
      <c r="AC94" s="814"/>
      <c r="AD94" s="833" t="str">
        <f t="shared" si="68"/>
        <v/>
      </c>
      <c r="AE94" s="595" t="str">
        <f t="shared" si="72"/>
        <v/>
      </c>
      <c r="AF94" s="555" t="str">
        <f t="shared" si="73"/>
        <v/>
      </c>
      <c r="AG94" s="555" t="str">
        <f t="shared" si="74"/>
        <v/>
      </c>
      <c r="AH94" s="555" t="str">
        <f t="shared" si="75"/>
        <v/>
      </c>
      <c r="AI94" s="555" t="str">
        <f t="shared" si="76"/>
        <v/>
      </c>
      <c r="AJ94" s="555" t="str">
        <f t="shared" si="77"/>
        <v/>
      </c>
      <c r="AK94" s="569" t="str">
        <f t="shared" si="78"/>
        <v/>
      </c>
      <c r="AL94" s="564" t="str">
        <f t="shared" si="94"/>
        <v/>
      </c>
      <c r="AM94" s="555" t="str">
        <f t="shared" si="94"/>
        <v/>
      </c>
      <c r="AN94" s="594" t="str">
        <f t="shared" si="79"/>
        <v/>
      </c>
      <c r="AO94" s="594" t="str">
        <f t="shared" si="80"/>
        <v/>
      </c>
      <c r="AP94" s="660" t="str">
        <f t="shared" si="81"/>
        <v/>
      </c>
      <c r="AQ94" s="671" t="str">
        <f t="shared" si="82"/>
        <v/>
      </c>
      <c r="AR94" s="593" t="str">
        <f t="shared" si="82"/>
        <v/>
      </c>
      <c r="AS94" s="594" t="str">
        <f t="shared" si="83"/>
        <v/>
      </c>
      <c r="AT94" s="594" t="str">
        <f t="shared" si="84"/>
        <v/>
      </c>
      <c r="AU94" s="660" t="str">
        <f t="shared" si="85"/>
        <v/>
      </c>
      <c r="AV94" s="693" t="str">
        <f t="shared" si="95"/>
        <v/>
      </c>
      <c r="AW94" s="593" t="str">
        <f t="shared" si="95"/>
        <v/>
      </c>
      <c r="AX94" s="594" t="str">
        <f t="shared" si="86"/>
        <v/>
      </c>
      <c r="AY94" s="594" t="str">
        <f t="shared" si="87"/>
        <v/>
      </c>
      <c r="AZ94" s="694" t="str">
        <f t="shared" si="88"/>
        <v/>
      </c>
      <c r="BA94" s="687" t="str">
        <f t="shared" si="69"/>
        <v/>
      </c>
      <c r="BB94" s="599"/>
      <c r="BC94" s="621" t="str">
        <f t="shared" si="89"/>
        <v/>
      </c>
      <c r="BD94" s="621" t="str">
        <f t="shared" si="90"/>
        <v/>
      </c>
      <c r="BE94" s="621" t="str">
        <f t="shared" si="91"/>
        <v/>
      </c>
      <c r="BF94" s="622" t="str" cm="1">
        <f t="array" ref="BF94">IF($AE94="","",
_xlfn.IFS(
$BA94="Devis 1",
IF(ISBLANK(AN94),"",IFERROR(VALUE(TRIM(SUBSTITUTE(AN94,CHAR(160),""))),0)*IFERROR(VALUE(TRIM(SUBSTITUTE($AE94,CHAR(160),""))),0)),
$BA94="Devis 2",
IF(ISBLANK(AS94),"",IFERROR(VALUE(TRIM(SUBSTITUTE(AS94,CHAR(160),""))),0)*IFERROR(VALUE(TRIM(SUBSTITUTE($AE94,CHAR(160),""))),0)),
$BA94="Devis 3",
IF(ISBLANK(AX94),"",IFERROR(VALUE(TRIM(SUBSTITUTE(AX94,CHAR(160),""))),0)*IFERROR(VALUE(TRIM(SUBSTITUTE($AE94,CHAR(160),""))),0)),
TRUE,0
)
)</f>
        <v/>
      </c>
      <c r="BG94" s="622" t="str" cm="1">
        <f t="array" ref="BG94">IF($AE94="","",
_xlfn.IFS(
$BA94="Devis 1",
IF(ISBLANK(AO94),"",IFERROR(VALUE(TRIM(SUBSTITUTE(AO94,CHAR(160),""))),0)*IFERROR(VALUE(TRIM(SUBSTITUTE($AE94,CHAR(160),""))),0)),
$BA94="Devis 2",
IF(ISBLANK(AT94),"",IFERROR(VALUE(TRIM(SUBSTITUTE(AT94,CHAR(160),""))),0)*IFERROR(VALUE(TRIM(SUBSTITUTE($AE94,CHAR(160),""))),0)),
$BA94="Devis 3",
IF(ISBLANK(AY94),"",IFERROR(VALUE(TRIM(SUBSTITUTE(AY94,CHAR(160),""))),0)*IFERROR(VALUE(TRIM(SUBSTITUTE($AE94,CHAR(160),""))),0)),
TRUE,0
)
)</f>
        <v/>
      </c>
      <c r="BH94" s="621" t="str">
        <f t="shared" si="92"/>
        <v/>
      </c>
      <c r="BI94" s="601"/>
      <c r="BJ94" s="602" t="str" cm="1">
        <f t="array" ref="BJ94">IF(OR(BH94="",BE94="",BF94="",BC94="",BG94="",BD94=""),"",_xlfn.IFS(
ROUND(IFERROR(VALUE(TRIM(SUBSTITUTE(BH94,CHAR(160),""))),0),2)&gt;
ROUND(IFERROR(VALUE(TRIM(SUBSTITUTE(BE94,CHAR(160),""))),0),2),
"KO : Le montant retenu TTC est supérieur au montant raisonnable TTC. Merci de revoir la ligne de dépense ou plafonner son montant.",
ROUND(IFERROR(VALUE(TRIM(SUBSTITUTE(BF94,CHAR(160),""))),0),2)&gt;
ROUND(IFERROR(VALUE(TRIM(SUBSTITUTE(BC94,CHAR(160),""))),0),2),
"Attention : Le montant retenu HT est supérieur au montant HT raisonnable. Merci de revoir la ligne de dépense, plafonner son montant, ou justifier la reventillation HT / TVA.",
ROUND(IFERROR(VALUE(TRIM(SUBSTITUTE(BG94,CHAR(160),""))),0),2)&gt;
ROUND(IFERROR(VALUE(TRIM(SUBSTITUTE(BD94,CHAR(160),""))),0),2),
"Attention : Le montant TVA retenu est supérieur au montant TVA raisonnable. Merci de revoir la ligne de dépense, plafonner son montant, ou justifier la reventillation HT / TVA.",
ROUND(IFERROR(VALUE(TRIM(SUBSTITUTE(BH94,CHAR(160),""))),0),2)&gt;
ROUND(IFERROR(VALUE(TRIM(SUBSTITUTE(MIN(P95,S95,V95),CHAR(160),""))),0),2),
"Attention : Le devis retenu n'est pas le moins cher. Une justification de la part du porteur est nécessaire.",
ROUND(IFERROR(VALUE(TRIM(SUBSTITUTE(BH94,CHAR(160),""))),0),2)=0,
"Attention : montant présenté entièrement écarté",
ROUND(IFERROR(VALUE(TRIM(SUBSTITUTE(BE94,CHAR(160),""))),0),2)=
ROUND(IFERROR(VALUE(TRIM(SUBSTITUTE(BH94,CHAR(160),""))),0),2),
"OK",
ROUND(IFERROR(VALUE(TRIM(SUBSTITUTE(BE94,CHAR(160),""))),0),2)&gt;
ROUND(IFERROR(VALUE(TRIM(SUBSTITUTE(BH94,CHAR(160),""))),0),2),
" OK : Montant instruit inférieur au montant raisonnable.",
TRUE,""
))</f>
        <v/>
      </c>
      <c r="BK94" s="602" t="str" cm="1">
        <f t="array" ref="BK94">IF(OR(BH94="",AB94="",BF94="",Z94="",BG94="",AA94=""),"",_xlfn.IFS(
ROUND(IFERROR(VALUE(TRIM(SUBSTITUTE(BH94,CHAR(160),""))),0),2)&gt;
ROUND(IFERROR(VALUE(TRIM(SUBSTITUTE(AB94,CHAR(160),""))),0),2),
"KO : Le montant retenu TTC est supérieur au montant présenté TTC. Merci de revoir la ligne de dépense ou plafonner son montant.",
ROUND(IFERROR(VALUE(TRIM(SUBSTITUTE(BF94,CHAR(160),""))),0),2)&gt;
ROUND(IFERROR(VALUE(TRIM(SUBSTITUTE(Z94,CHAR(160),""))),0),2),
"Attention : Le montant retenu HT est supérieur au montant HT présenté. Merci de revoir la ligne de dépense, plafonner son montant, ou justifier la reventillation HT / TVA.",
ROUND(IFERROR(VALUE(TRIM(SUBSTITUTE(BG94,CHAR(160),""))),0),2)&gt;
ROUND(IFERROR(VALUE(TRIM(SUBSTITUTE(AA94,CHAR(160),""))),0),2),
"Attention : Le montant TVA retenu est supérieur au montant TVA présenté. Merci de revoir la ligne de dépense, plafonner son montant, ou justifier la reventillation HT / TVA.",
ROUND(IFERROR(VALUE(TRIM(SUBSTITUTE(AB94,CHAR(160),""))),0),2)=0,
"",
ROUND(IFERROR(VALUE(TRIM(SUBSTITUTE(BH94,CHAR(160),""))),0),2)=
ROUND(IFERROR(VALUE(TRIM(SUBSTITUTE(AB94,CHAR(160),""))),0),2),
"OK",
ROUND(IFERROR(VALUE(TRIM(SUBSTITUTE(BH94,CHAR(160),""))),0),2)=0,
"Attention : Montant présenté entièrement rejeté.",
ROUND(IFERROR(VALUE(TRIM(SUBSTITUTE(BH94,CHAR(160),""))),0),2)&lt;
ROUND(IFERROR(VALUE(TRIM(SUBSTITUTE(AB94,CHAR(160),""))),0),2),
"Attention : Montant présenté partiellement rejeté.",
TRUE,""
))</f>
        <v/>
      </c>
      <c r="BL94" s="600" t="str">
        <f t="shared" si="65"/>
        <v/>
      </c>
      <c r="BM94" s="600" t="str">
        <f t="shared" si="66"/>
        <v/>
      </c>
      <c r="BN94" s="834" t="str">
        <f t="shared" si="67"/>
        <v/>
      </c>
    </row>
    <row r="95" spans="1:66" ht="16">
      <c r="A95" s="813">
        <v>87</v>
      </c>
      <c r="B95" s="83"/>
      <c r="C95" s="108"/>
      <c r="D95" s="83"/>
      <c r="E95" s="109"/>
      <c r="F95" s="110"/>
      <c r="G95" s="111"/>
      <c r="H95" s="132"/>
      <c r="I95" s="642"/>
      <c r="J95" s="643"/>
      <c r="K95" s="554"/>
      <c r="L95" s="640"/>
      <c r="M95" s="641"/>
      <c r="N95" s="660" t="str">
        <f t="shared" si="93"/>
        <v/>
      </c>
      <c r="O95" s="663"/>
      <c r="P95" s="554"/>
      <c r="Q95" s="641"/>
      <c r="R95" s="641"/>
      <c r="S95" s="660" t="str">
        <f t="shared" si="70"/>
        <v/>
      </c>
      <c r="T95" s="680"/>
      <c r="U95" s="554"/>
      <c r="V95" s="641"/>
      <c r="W95" s="641"/>
      <c r="X95" s="681" t="str">
        <f t="shared" si="46"/>
        <v/>
      </c>
      <c r="Y95" s="639"/>
      <c r="Z95" s="112" t="str" cm="1">
        <f t="array" ref="Z95">IF((_xlfn.IFS(TRIM(SUBSTITUTE(Y95,CHAR(160),""))="Devis 1",IFERROR(VALUE(TRIM(SUBSTITUTE(L95,CHAR(160),""))),0),TRIM(SUBSTITUTE(Y95,CHAR(160),""))="Devis 2",IFERROR(VALUE(TRIM(SUBSTITUTE(Q95,CHAR(160),""))),0),TRIM(SUBSTITUTE(Y95,CHAR(160),""))="Devis 3",IFERROR(VALUE(TRIM(SUBSTITUTE(V95,CHAR(160),""))),0),TRUE,0)*IFERROR(VALUE(TRIM(SUBSTITUTE(C95,CHAR(160),""))),0))=0,"",_xlfn.IFS(TRIM(SUBSTITUTE(Y95,CHAR(160),""))="Devis 1",IFERROR(VALUE(TRIM(SUBSTITUTE(L95,CHAR(160),""))),0),TRIM(SUBSTITUTE(Y95,CHAR(160),""))="Devis 2",IFERROR(VALUE(TRIM(SUBSTITUTE(Q95,CHAR(160),""))),0),TRIM(SUBSTITUTE(Y95,CHAR(160),""))="Devis 3",IFERROR(VALUE(TRIM(SUBSTITUTE(V95,CHAR(160),""))),0),TRUE,0)*IFERROR(VALUE(TRIM(SUBSTITUTE(C95,CHAR(160),""))),0))</f>
        <v/>
      </c>
      <c r="AA95" s="89" t="str" cm="1">
        <f t="array" ref="AA95">IF(ROUND((_xlfn.IFS(TRIM(SUBSTITUTE(Y95,CHAR(160),""))="Devis 1",IFERROR(VALUE(TRIM(SUBSTITUTE(M95,CHAR(160),""))),0),TRIM(SUBSTITUTE(Y95,CHAR(160),""))="Devis 2",IFERROR(VALUE(TRIM(SUBSTITUTE(R95,CHAR(160),""))),0),TRIM(SUBSTITUTE(Y95,CHAR(160),""))="Devis 3",IFERROR(VALUE(TRIM(SUBSTITUTE(W95,CHAR(160),""))),0),TRUE,0)*IFERROR(VALUE(TRIM(SUBSTITUTE(C95,CHAR(160),""))),0)),2)=0,IF(Z95&lt;&gt;"",0,""),ROUND((_xlfn.IFS(TRIM(SUBSTITUTE(Y95,CHAR(160),""))="Devis 1",IFERROR(VALUE(TRIM(SUBSTITUTE(M95,CHAR(160),""))),0),TRIM(SUBSTITUTE(Y95,CHAR(160),""))="Devis 2",IFERROR(VALUE(TRIM(SUBSTITUTE(R95,CHAR(160),""))),0),TRIM(SUBSTITUTE(Y95,CHAR(160),""))="Devis 3",IFERROR(VALUE(TRIM(SUBSTITUTE(W95,CHAR(160),""))),0),TRUE,0)*IFERROR(VALUE(TRIM(SUBSTITUTE(C95,CHAR(160),""))),0)),2))</f>
        <v/>
      </c>
      <c r="AB95" s="113" t="str">
        <f t="shared" si="71"/>
        <v/>
      </c>
      <c r="AC95" s="814"/>
      <c r="AD95" s="833" t="str">
        <f t="shared" si="68"/>
        <v/>
      </c>
      <c r="AE95" s="595" t="str">
        <f t="shared" si="72"/>
        <v/>
      </c>
      <c r="AF95" s="555" t="str">
        <f t="shared" si="73"/>
        <v/>
      </c>
      <c r="AG95" s="555" t="str">
        <f t="shared" si="74"/>
        <v/>
      </c>
      <c r="AH95" s="555" t="str">
        <f t="shared" si="75"/>
        <v/>
      </c>
      <c r="AI95" s="555" t="str">
        <f t="shared" si="76"/>
        <v/>
      </c>
      <c r="AJ95" s="555" t="str">
        <f t="shared" si="77"/>
        <v/>
      </c>
      <c r="AK95" s="569" t="str">
        <f t="shared" si="78"/>
        <v/>
      </c>
      <c r="AL95" s="564" t="str">
        <f t="shared" si="94"/>
        <v/>
      </c>
      <c r="AM95" s="555" t="str">
        <f t="shared" si="94"/>
        <v/>
      </c>
      <c r="AN95" s="594" t="str">
        <f t="shared" si="79"/>
        <v/>
      </c>
      <c r="AO95" s="594" t="str">
        <f t="shared" si="80"/>
        <v/>
      </c>
      <c r="AP95" s="660" t="str">
        <f t="shared" si="81"/>
        <v/>
      </c>
      <c r="AQ95" s="671" t="str">
        <f t="shared" si="82"/>
        <v/>
      </c>
      <c r="AR95" s="593" t="str">
        <f t="shared" si="82"/>
        <v/>
      </c>
      <c r="AS95" s="594" t="str">
        <f t="shared" si="83"/>
        <v/>
      </c>
      <c r="AT95" s="594" t="str">
        <f t="shared" si="84"/>
        <v/>
      </c>
      <c r="AU95" s="660" t="str">
        <f t="shared" si="85"/>
        <v/>
      </c>
      <c r="AV95" s="693" t="str">
        <f t="shared" si="95"/>
        <v/>
      </c>
      <c r="AW95" s="593" t="str">
        <f t="shared" si="95"/>
        <v/>
      </c>
      <c r="AX95" s="594" t="str">
        <f t="shared" si="86"/>
        <v/>
      </c>
      <c r="AY95" s="594" t="str">
        <f t="shared" si="87"/>
        <v/>
      </c>
      <c r="AZ95" s="694" t="str">
        <f t="shared" si="88"/>
        <v/>
      </c>
      <c r="BA95" s="687" t="str">
        <f t="shared" si="69"/>
        <v/>
      </c>
      <c r="BB95" s="599"/>
      <c r="BC95" s="621" t="str">
        <f t="shared" si="89"/>
        <v/>
      </c>
      <c r="BD95" s="621" t="str">
        <f t="shared" si="90"/>
        <v/>
      </c>
      <c r="BE95" s="621" t="str">
        <f t="shared" si="91"/>
        <v/>
      </c>
      <c r="BF95" s="622" t="str" cm="1">
        <f t="array" ref="BF95">IF($AE95="","",
_xlfn.IFS(
$BA95="Devis 1",
IF(ISBLANK(AN95),"",IFERROR(VALUE(TRIM(SUBSTITUTE(AN95,CHAR(160),""))),0)*IFERROR(VALUE(TRIM(SUBSTITUTE($AE95,CHAR(160),""))),0)),
$BA95="Devis 2",
IF(ISBLANK(AS95),"",IFERROR(VALUE(TRIM(SUBSTITUTE(AS95,CHAR(160),""))),0)*IFERROR(VALUE(TRIM(SUBSTITUTE($AE95,CHAR(160),""))),0)),
$BA95="Devis 3",
IF(ISBLANK(AX95),"",IFERROR(VALUE(TRIM(SUBSTITUTE(AX95,CHAR(160),""))),0)*IFERROR(VALUE(TRIM(SUBSTITUTE($AE95,CHAR(160),""))),0)),
TRUE,0
)
)</f>
        <v/>
      </c>
      <c r="BG95" s="622" t="str" cm="1">
        <f t="array" ref="BG95">IF($AE95="","",
_xlfn.IFS(
$BA95="Devis 1",
IF(ISBLANK(AO95),"",IFERROR(VALUE(TRIM(SUBSTITUTE(AO95,CHAR(160),""))),0)*IFERROR(VALUE(TRIM(SUBSTITUTE($AE95,CHAR(160),""))),0)),
$BA95="Devis 2",
IF(ISBLANK(AT95),"",IFERROR(VALUE(TRIM(SUBSTITUTE(AT95,CHAR(160),""))),0)*IFERROR(VALUE(TRIM(SUBSTITUTE($AE95,CHAR(160),""))),0)),
$BA95="Devis 3",
IF(ISBLANK(AY95),"",IFERROR(VALUE(TRIM(SUBSTITUTE(AY95,CHAR(160),""))),0)*IFERROR(VALUE(TRIM(SUBSTITUTE($AE95,CHAR(160),""))),0)),
TRUE,0
)
)</f>
        <v/>
      </c>
      <c r="BH95" s="621" t="str">
        <f t="shared" si="92"/>
        <v/>
      </c>
      <c r="BI95" s="601"/>
      <c r="BJ95" s="602" t="str" cm="1">
        <f t="array" ref="BJ95">IF(OR(BH95="",BE95="",BF95="",BC95="",BG95="",BD95=""),"",_xlfn.IFS(
ROUND(IFERROR(VALUE(TRIM(SUBSTITUTE(BH95,CHAR(160),""))),0),2)&gt;
ROUND(IFERROR(VALUE(TRIM(SUBSTITUTE(BE95,CHAR(160),""))),0),2),
"KO : Le montant retenu TTC est supérieur au montant raisonnable TTC. Merci de revoir la ligne de dépense ou plafonner son montant.",
ROUND(IFERROR(VALUE(TRIM(SUBSTITUTE(BF95,CHAR(160),""))),0),2)&gt;
ROUND(IFERROR(VALUE(TRIM(SUBSTITUTE(BC95,CHAR(160),""))),0),2),
"Attention : Le montant retenu HT est supérieur au montant HT raisonnable. Merci de revoir la ligne de dépense, plafonner son montant, ou justifier la reventillation HT / TVA.",
ROUND(IFERROR(VALUE(TRIM(SUBSTITUTE(BG95,CHAR(160),""))),0),2)&gt;
ROUND(IFERROR(VALUE(TRIM(SUBSTITUTE(BD95,CHAR(160),""))),0),2),
"Attention : Le montant TVA retenu est supérieur au montant TVA raisonnable. Merci de revoir la ligne de dépense, plafonner son montant, ou justifier la reventillation HT / TVA.",
ROUND(IFERROR(VALUE(TRIM(SUBSTITUTE(BH95,CHAR(160),""))),0),2)&gt;
ROUND(IFERROR(VALUE(TRIM(SUBSTITUTE(MIN(P96,S96,V96),CHAR(160),""))),0),2),
"Attention : Le devis retenu n'est pas le moins cher. Une justification de la part du porteur est nécessaire.",
ROUND(IFERROR(VALUE(TRIM(SUBSTITUTE(BH95,CHAR(160),""))),0),2)=0,
"Attention : montant présenté entièrement écarté",
ROUND(IFERROR(VALUE(TRIM(SUBSTITUTE(BE95,CHAR(160),""))),0),2)=
ROUND(IFERROR(VALUE(TRIM(SUBSTITUTE(BH95,CHAR(160),""))),0),2),
"OK",
ROUND(IFERROR(VALUE(TRIM(SUBSTITUTE(BE95,CHAR(160),""))),0),2)&gt;
ROUND(IFERROR(VALUE(TRIM(SUBSTITUTE(BH95,CHAR(160),""))),0),2),
" OK : Montant instruit inférieur au montant raisonnable.",
TRUE,""
))</f>
        <v/>
      </c>
      <c r="BK95" s="602" t="str" cm="1">
        <f t="array" ref="BK95">IF(OR(BH95="",AB95="",BF95="",Z95="",BG95="",AA95=""),"",_xlfn.IFS(
ROUND(IFERROR(VALUE(TRIM(SUBSTITUTE(BH95,CHAR(160),""))),0),2)&gt;
ROUND(IFERROR(VALUE(TRIM(SUBSTITUTE(AB95,CHAR(160),""))),0),2),
"KO : Le montant retenu TTC est supérieur au montant présenté TTC. Merci de revoir la ligne de dépense ou plafonner son montant.",
ROUND(IFERROR(VALUE(TRIM(SUBSTITUTE(BF95,CHAR(160),""))),0),2)&gt;
ROUND(IFERROR(VALUE(TRIM(SUBSTITUTE(Z95,CHAR(160),""))),0),2),
"Attention : Le montant retenu HT est supérieur au montant HT présenté. Merci de revoir la ligne de dépense, plafonner son montant, ou justifier la reventillation HT / TVA.",
ROUND(IFERROR(VALUE(TRIM(SUBSTITUTE(BG95,CHAR(160),""))),0),2)&gt;
ROUND(IFERROR(VALUE(TRIM(SUBSTITUTE(AA95,CHAR(160),""))),0),2),
"Attention : Le montant TVA retenu est supérieur au montant TVA présenté. Merci de revoir la ligne de dépense, plafonner son montant, ou justifier la reventillation HT / TVA.",
ROUND(IFERROR(VALUE(TRIM(SUBSTITUTE(AB95,CHAR(160),""))),0),2)=0,
"",
ROUND(IFERROR(VALUE(TRIM(SUBSTITUTE(BH95,CHAR(160),""))),0),2)=
ROUND(IFERROR(VALUE(TRIM(SUBSTITUTE(AB95,CHAR(160),""))),0),2),
"OK",
ROUND(IFERROR(VALUE(TRIM(SUBSTITUTE(BH95,CHAR(160),""))),0),2)=0,
"Attention : Montant présenté entièrement rejeté.",
ROUND(IFERROR(VALUE(TRIM(SUBSTITUTE(BH95,CHAR(160),""))),0),2)&lt;
ROUND(IFERROR(VALUE(TRIM(SUBSTITUTE(AB95,CHAR(160),""))),0),2),
"Attention : Montant présenté partiellement rejeté.",
TRUE,""
))</f>
        <v/>
      </c>
      <c r="BL95" s="600" t="str">
        <f t="shared" si="65"/>
        <v/>
      </c>
      <c r="BM95" s="600" t="str">
        <f t="shared" si="66"/>
        <v/>
      </c>
      <c r="BN95" s="834" t="str">
        <f t="shared" si="67"/>
        <v/>
      </c>
    </row>
    <row r="96" spans="1:66" ht="16">
      <c r="A96" s="813">
        <v>88</v>
      </c>
      <c r="B96" s="83"/>
      <c r="C96" s="108"/>
      <c r="D96" s="83"/>
      <c r="E96" s="109"/>
      <c r="F96" s="110"/>
      <c r="G96" s="111"/>
      <c r="H96" s="132"/>
      <c r="I96" s="642"/>
      <c r="J96" s="643"/>
      <c r="K96" s="554"/>
      <c r="L96" s="640"/>
      <c r="M96" s="641"/>
      <c r="N96" s="660" t="str">
        <f t="shared" si="93"/>
        <v/>
      </c>
      <c r="O96" s="663"/>
      <c r="P96" s="554"/>
      <c r="Q96" s="641"/>
      <c r="R96" s="641"/>
      <c r="S96" s="660" t="str">
        <f t="shared" si="70"/>
        <v/>
      </c>
      <c r="T96" s="680"/>
      <c r="U96" s="554"/>
      <c r="V96" s="641"/>
      <c r="W96" s="641"/>
      <c r="X96" s="681" t="str">
        <f t="shared" si="46"/>
        <v/>
      </c>
      <c r="Y96" s="639"/>
      <c r="Z96" s="112" t="str" cm="1">
        <f t="array" ref="Z96">IF((_xlfn.IFS(TRIM(SUBSTITUTE(Y96,CHAR(160),""))="Devis 1",IFERROR(VALUE(TRIM(SUBSTITUTE(L96,CHAR(160),""))),0),TRIM(SUBSTITUTE(Y96,CHAR(160),""))="Devis 2",IFERROR(VALUE(TRIM(SUBSTITUTE(Q96,CHAR(160),""))),0),TRIM(SUBSTITUTE(Y96,CHAR(160),""))="Devis 3",IFERROR(VALUE(TRIM(SUBSTITUTE(V96,CHAR(160),""))),0),TRUE,0)*IFERROR(VALUE(TRIM(SUBSTITUTE(C96,CHAR(160),""))),0))=0,"",_xlfn.IFS(TRIM(SUBSTITUTE(Y96,CHAR(160),""))="Devis 1",IFERROR(VALUE(TRIM(SUBSTITUTE(L96,CHAR(160),""))),0),TRIM(SUBSTITUTE(Y96,CHAR(160),""))="Devis 2",IFERROR(VALUE(TRIM(SUBSTITUTE(Q96,CHAR(160),""))),0),TRIM(SUBSTITUTE(Y96,CHAR(160),""))="Devis 3",IFERROR(VALUE(TRIM(SUBSTITUTE(V96,CHAR(160),""))),0),TRUE,0)*IFERROR(VALUE(TRIM(SUBSTITUTE(C96,CHAR(160),""))),0))</f>
        <v/>
      </c>
      <c r="AA96" s="89" t="str" cm="1">
        <f t="array" ref="AA96">IF(ROUND((_xlfn.IFS(TRIM(SUBSTITUTE(Y96,CHAR(160),""))="Devis 1",IFERROR(VALUE(TRIM(SUBSTITUTE(M96,CHAR(160),""))),0),TRIM(SUBSTITUTE(Y96,CHAR(160),""))="Devis 2",IFERROR(VALUE(TRIM(SUBSTITUTE(R96,CHAR(160),""))),0),TRIM(SUBSTITUTE(Y96,CHAR(160),""))="Devis 3",IFERROR(VALUE(TRIM(SUBSTITUTE(W96,CHAR(160),""))),0),TRUE,0)*IFERROR(VALUE(TRIM(SUBSTITUTE(C96,CHAR(160),""))),0)),2)=0,IF(Z96&lt;&gt;"",0,""),ROUND((_xlfn.IFS(TRIM(SUBSTITUTE(Y96,CHAR(160),""))="Devis 1",IFERROR(VALUE(TRIM(SUBSTITUTE(M96,CHAR(160),""))),0),TRIM(SUBSTITUTE(Y96,CHAR(160),""))="Devis 2",IFERROR(VALUE(TRIM(SUBSTITUTE(R96,CHAR(160),""))),0),TRIM(SUBSTITUTE(Y96,CHAR(160),""))="Devis 3",IFERROR(VALUE(TRIM(SUBSTITUTE(W96,CHAR(160),""))),0),TRUE,0)*IFERROR(VALUE(TRIM(SUBSTITUTE(C96,CHAR(160),""))),0)),2))</f>
        <v/>
      </c>
      <c r="AB96" s="113" t="str">
        <f t="shared" si="71"/>
        <v/>
      </c>
      <c r="AC96" s="814"/>
      <c r="AD96" s="833" t="str">
        <f t="shared" si="68"/>
        <v/>
      </c>
      <c r="AE96" s="595" t="str">
        <f t="shared" si="72"/>
        <v/>
      </c>
      <c r="AF96" s="555" t="str">
        <f t="shared" si="73"/>
        <v/>
      </c>
      <c r="AG96" s="555" t="str">
        <f t="shared" si="74"/>
        <v/>
      </c>
      <c r="AH96" s="555" t="str">
        <f t="shared" si="75"/>
        <v/>
      </c>
      <c r="AI96" s="555" t="str">
        <f t="shared" si="76"/>
        <v/>
      </c>
      <c r="AJ96" s="555" t="str">
        <f t="shared" si="77"/>
        <v/>
      </c>
      <c r="AK96" s="569" t="str">
        <f t="shared" si="78"/>
        <v/>
      </c>
      <c r="AL96" s="564" t="str">
        <f t="shared" si="94"/>
        <v/>
      </c>
      <c r="AM96" s="555" t="str">
        <f t="shared" si="94"/>
        <v/>
      </c>
      <c r="AN96" s="594" t="str">
        <f t="shared" si="79"/>
        <v/>
      </c>
      <c r="AO96" s="594" t="str">
        <f t="shared" si="80"/>
        <v/>
      </c>
      <c r="AP96" s="660" t="str">
        <f t="shared" si="81"/>
        <v/>
      </c>
      <c r="AQ96" s="671" t="str">
        <f t="shared" si="82"/>
        <v/>
      </c>
      <c r="AR96" s="593" t="str">
        <f t="shared" si="82"/>
        <v/>
      </c>
      <c r="AS96" s="594" t="str">
        <f t="shared" si="83"/>
        <v/>
      </c>
      <c r="AT96" s="594" t="str">
        <f t="shared" si="84"/>
        <v/>
      </c>
      <c r="AU96" s="660" t="str">
        <f t="shared" si="85"/>
        <v/>
      </c>
      <c r="AV96" s="693" t="str">
        <f t="shared" si="95"/>
        <v/>
      </c>
      <c r="AW96" s="593" t="str">
        <f t="shared" si="95"/>
        <v/>
      </c>
      <c r="AX96" s="594" t="str">
        <f t="shared" si="86"/>
        <v/>
      </c>
      <c r="AY96" s="594" t="str">
        <f t="shared" si="87"/>
        <v/>
      </c>
      <c r="AZ96" s="694" t="str">
        <f t="shared" si="88"/>
        <v/>
      </c>
      <c r="BA96" s="687" t="str">
        <f t="shared" si="69"/>
        <v/>
      </c>
      <c r="BB96" s="599"/>
      <c r="BC96" s="621" t="str">
        <f t="shared" si="89"/>
        <v/>
      </c>
      <c r="BD96" s="621" t="str">
        <f t="shared" si="90"/>
        <v/>
      </c>
      <c r="BE96" s="621" t="str">
        <f t="shared" si="91"/>
        <v/>
      </c>
      <c r="BF96" s="622" t="str" cm="1">
        <f t="array" ref="BF96">IF($AE96="","",
_xlfn.IFS(
$BA96="Devis 1",
IF(ISBLANK(AN96),"",IFERROR(VALUE(TRIM(SUBSTITUTE(AN96,CHAR(160),""))),0)*IFERROR(VALUE(TRIM(SUBSTITUTE($AE96,CHAR(160),""))),0)),
$BA96="Devis 2",
IF(ISBLANK(AS96),"",IFERROR(VALUE(TRIM(SUBSTITUTE(AS96,CHAR(160),""))),0)*IFERROR(VALUE(TRIM(SUBSTITUTE($AE96,CHAR(160),""))),0)),
$BA96="Devis 3",
IF(ISBLANK(AX96),"",IFERROR(VALUE(TRIM(SUBSTITUTE(AX96,CHAR(160),""))),0)*IFERROR(VALUE(TRIM(SUBSTITUTE($AE96,CHAR(160),""))),0)),
TRUE,0
)
)</f>
        <v/>
      </c>
      <c r="BG96" s="622" t="str" cm="1">
        <f t="array" ref="BG96">IF($AE96="","",
_xlfn.IFS(
$BA96="Devis 1",
IF(ISBLANK(AO96),"",IFERROR(VALUE(TRIM(SUBSTITUTE(AO96,CHAR(160),""))),0)*IFERROR(VALUE(TRIM(SUBSTITUTE($AE96,CHAR(160),""))),0)),
$BA96="Devis 2",
IF(ISBLANK(AT96),"",IFERROR(VALUE(TRIM(SUBSTITUTE(AT96,CHAR(160),""))),0)*IFERROR(VALUE(TRIM(SUBSTITUTE($AE96,CHAR(160),""))),0)),
$BA96="Devis 3",
IF(ISBLANK(AY96),"",IFERROR(VALUE(TRIM(SUBSTITUTE(AY96,CHAR(160),""))),0)*IFERROR(VALUE(TRIM(SUBSTITUTE($AE96,CHAR(160),""))),0)),
TRUE,0
)
)</f>
        <v/>
      </c>
      <c r="BH96" s="621" t="str">
        <f t="shared" si="92"/>
        <v/>
      </c>
      <c r="BI96" s="601"/>
      <c r="BJ96" s="602" t="str" cm="1">
        <f t="array" ref="BJ96">IF(OR(BH96="",BE96="",BF96="",BC96="",BG96="",BD96=""),"",_xlfn.IFS(
ROUND(IFERROR(VALUE(TRIM(SUBSTITUTE(BH96,CHAR(160),""))),0),2)&gt;
ROUND(IFERROR(VALUE(TRIM(SUBSTITUTE(BE96,CHAR(160),""))),0),2),
"KO : Le montant retenu TTC est supérieur au montant raisonnable TTC. Merci de revoir la ligne de dépense ou plafonner son montant.",
ROUND(IFERROR(VALUE(TRIM(SUBSTITUTE(BF96,CHAR(160),""))),0),2)&gt;
ROUND(IFERROR(VALUE(TRIM(SUBSTITUTE(BC96,CHAR(160),""))),0),2),
"Attention : Le montant retenu HT est supérieur au montant HT raisonnable. Merci de revoir la ligne de dépense, plafonner son montant, ou justifier la reventillation HT / TVA.",
ROUND(IFERROR(VALUE(TRIM(SUBSTITUTE(BG96,CHAR(160),""))),0),2)&gt;
ROUND(IFERROR(VALUE(TRIM(SUBSTITUTE(BD96,CHAR(160),""))),0),2),
"Attention : Le montant TVA retenu est supérieur au montant TVA raisonnable. Merci de revoir la ligne de dépense, plafonner son montant, ou justifier la reventillation HT / TVA.",
ROUND(IFERROR(VALUE(TRIM(SUBSTITUTE(BH96,CHAR(160),""))),0),2)&gt;
ROUND(IFERROR(VALUE(TRIM(SUBSTITUTE(MIN(P97,S97,V97),CHAR(160),""))),0),2),
"Attention : Le devis retenu n'est pas le moins cher. Une justification de la part du porteur est nécessaire.",
ROUND(IFERROR(VALUE(TRIM(SUBSTITUTE(BH96,CHAR(160),""))),0),2)=0,
"Attention : montant présenté entièrement écarté",
ROUND(IFERROR(VALUE(TRIM(SUBSTITUTE(BE96,CHAR(160),""))),0),2)=
ROUND(IFERROR(VALUE(TRIM(SUBSTITUTE(BH96,CHAR(160),""))),0),2),
"OK",
ROUND(IFERROR(VALUE(TRIM(SUBSTITUTE(BE96,CHAR(160),""))),0),2)&gt;
ROUND(IFERROR(VALUE(TRIM(SUBSTITUTE(BH96,CHAR(160),""))),0),2),
" OK : Montant instruit inférieur au montant raisonnable.",
TRUE,""
))</f>
        <v/>
      </c>
      <c r="BK96" s="602" t="str" cm="1">
        <f t="array" ref="BK96">IF(OR(BH96="",AB96="",BF96="",Z96="",BG96="",AA96=""),"",_xlfn.IFS(
ROUND(IFERROR(VALUE(TRIM(SUBSTITUTE(BH96,CHAR(160),""))),0),2)&gt;
ROUND(IFERROR(VALUE(TRIM(SUBSTITUTE(AB96,CHAR(160),""))),0),2),
"KO : Le montant retenu TTC est supérieur au montant présenté TTC. Merci de revoir la ligne de dépense ou plafonner son montant.",
ROUND(IFERROR(VALUE(TRIM(SUBSTITUTE(BF96,CHAR(160),""))),0),2)&gt;
ROUND(IFERROR(VALUE(TRIM(SUBSTITUTE(Z96,CHAR(160),""))),0),2),
"Attention : Le montant retenu HT est supérieur au montant HT présenté. Merci de revoir la ligne de dépense, plafonner son montant, ou justifier la reventillation HT / TVA.",
ROUND(IFERROR(VALUE(TRIM(SUBSTITUTE(BG96,CHAR(160),""))),0),2)&gt;
ROUND(IFERROR(VALUE(TRIM(SUBSTITUTE(AA96,CHAR(160),""))),0),2),
"Attention : Le montant TVA retenu est supérieur au montant TVA présenté. Merci de revoir la ligne de dépense, plafonner son montant, ou justifier la reventillation HT / TVA.",
ROUND(IFERROR(VALUE(TRIM(SUBSTITUTE(AB96,CHAR(160),""))),0),2)=0,
"",
ROUND(IFERROR(VALUE(TRIM(SUBSTITUTE(BH96,CHAR(160),""))),0),2)=
ROUND(IFERROR(VALUE(TRIM(SUBSTITUTE(AB96,CHAR(160),""))),0),2),
"OK",
ROUND(IFERROR(VALUE(TRIM(SUBSTITUTE(BH96,CHAR(160),""))),0),2)=0,
"Attention : Montant présenté entièrement rejeté.",
ROUND(IFERROR(VALUE(TRIM(SUBSTITUTE(BH96,CHAR(160),""))),0),2)&lt;
ROUND(IFERROR(VALUE(TRIM(SUBSTITUTE(AB96,CHAR(160),""))),0),2),
"Attention : Montant présenté partiellement rejeté.",
TRUE,""
))</f>
        <v/>
      </c>
      <c r="BL96" s="600" t="str">
        <f t="shared" si="65"/>
        <v/>
      </c>
      <c r="BM96" s="600" t="str">
        <f t="shared" si="66"/>
        <v/>
      </c>
      <c r="BN96" s="834" t="str">
        <f t="shared" si="67"/>
        <v/>
      </c>
    </row>
    <row r="97" spans="1:66" ht="16">
      <c r="A97" s="813">
        <v>89</v>
      </c>
      <c r="B97" s="83"/>
      <c r="C97" s="108"/>
      <c r="D97" s="83"/>
      <c r="E97" s="109"/>
      <c r="F97" s="110"/>
      <c r="G97" s="111"/>
      <c r="H97" s="132"/>
      <c r="I97" s="642"/>
      <c r="J97" s="643"/>
      <c r="K97" s="554"/>
      <c r="L97" s="640"/>
      <c r="M97" s="641"/>
      <c r="N97" s="660" t="str">
        <f t="shared" si="93"/>
        <v/>
      </c>
      <c r="O97" s="663"/>
      <c r="P97" s="554"/>
      <c r="Q97" s="641"/>
      <c r="R97" s="641"/>
      <c r="S97" s="660" t="str">
        <f t="shared" si="70"/>
        <v/>
      </c>
      <c r="T97" s="680"/>
      <c r="U97" s="554"/>
      <c r="V97" s="641"/>
      <c r="W97" s="641"/>
      <c r="X97" s="681" t="str">
        <f t="shared" si="46"/>
        <v/>
      </c>
      <c r="Y97" s="639"/>
      <c r="Z97" s="112" t="str" cm="1">
        <f t="array" ref="Z97">IF((_xlfn.IFS(TRIM(SUBSTITUTE(Y97,CHAR(160),""))="Devis 1",IFERROR(VALUE(TRIM(SUBSTITUTE(L97,CHAR(160),""))),0),TRIM(SUBSTITUTE(Y97,CHAR(160),""))="Devis 2",IFERROR(VALUE(TRIM(SUBSTITUTE(Q97,CHAR(160),""))),0),TRIM(SUBSTITUTE(Y97,CHAR(160),""))="Devis 3",IFERROR(VALUE(TRIM(SUBSTITUTE(V97,CHAR(160),""))),0),TRUE,0)*IFERROR(VALUE(TRIM(SUBSTITUTE(C97,CHAR(160),""))),0))=0,"",_xlfn.IFS(TRIM(SUBSTITUTE(Y97,CHAR(160),""))="Devis 1",IFERROR(VALUE(TRIM(SUBSTITUTE(L97,CHAR(160),""))),0),TRIM(SUBSTITUTE(Y97,CHAR(160),""))="Devis 2",IFERROR(VALUE(TRIM(SUBSTITUTE(Q97,CHAR(160),""))),0),TRIM(SUBSTITUTE(Y97,CHAR(160),""))="Devis 3",IFERROR(VALUE(TRIM(SUBSTITUTE(V97,CHAR(160),""))),0),TRUE,0)*IFERROR(VALUE(TRIM(SUBSTITUTE(C97,CHAR(160),""))),0))</f>
        <v/>
      </c>
      <c r="AA97" s="89" t="str" cm="1">
        <f t="array" ref="AA97">IF(ROUND((_xlfn.IFS(TRIM(SUBSTITUTE(Y97,CHAR(160),""))="Devis 1",IFERROR(VALUE(TRIM(SUBSTITUTE(M97,CHAR(160),""))),0),TRIM(SUBSTITUTE(Y97,CHAR(160),""))="Devis 2",IFERROR(VALUE(TRIM(SUBSTITUTE(R97,CHAR(160),""))),0),TRIM(SUBSTITUTE(Y97,CHAR(160),""))="Devis 3",IFERROR(VALUE(TRIM(SUBSTITUTE(W97,CHAR(160),""))),0),TRUE,0)*IFERROR(VALUE(TRIM(SUBSTITUTE(C97,CHAR(160),""))),0)),2)=0,IF(Z97&lt;&gt;"",0,""),ROUND((_xlfn.IFS(TRIM(SUBSTITUTE(Y97,CHAR(160),""))="Devis 1",IFERROR(VALUE(TRIM(SUBSTITUTE(M97,CHAR(160),""))),0),TRIM(SUBSTITUTE(Y97,CHAR(160),""))="Devis 2",IFERROR(VALUE(TRIM(SUBSTITUTE(R97,CHAR(160),""))),0),TRIM(SUBSTITUTE(Y97,CHAR(160),""))="Devis 3",IFERROR(VALUE(TRIM(SUBSTITUTE(W97,CHAR(160),""))),0),TRUE,0)*IFERROR(VALUE(TRIM(SUBSTITUTE(C97,CHAR(160),""))),0)),2))</f>
        <v/>
      </c>
      <c r="AB97" s="113" t="str">
        <f t="shared" si="71"/>
        <v/>
      </c>
      <c r="AC97" s="814"/>
      <c r="AD97" s="833" t="str">
        <f t="shared" si="68"/>
        <v/>
      </c>
      <c r="AE97" s="595" t="str">
        <f t="shared" si="72"/>
        <v/>
      </c>
      <c r="AF97" s="555" t="str">
        <f t="shared" si="73"/>
        <v/>
      </c>
      <c r="AG97" s="555" t="str">
        <f t="shared" si="74"/>
        <v/>
      </c>
      <c r="AH97" s="555" t="str">
        <f t="shared" si="75"/>
        <v/>
      </c>
      <c r="AI97" s="555" t="str">
        <f t="shared" si="76"/>
        <v/>
      </c>
      <c r="AJ97" s="555" t="str">
        <f t="shared" si="77"/>
        <v/>
      </c>
      <c r="AK97" s="569" t="str">
        <f t="shared" si="78"/>
        <v/>
      </c>
      <c r="AL97" s="564" t="str">
        <f t="shared" si="94"/>
        <v/>
      </c>
      <c r="AM97" s="555" t="str">
        <f t="shared" si="94"/>
        <v/>
      </c>
      <c r="AN97" s="594" t="str">
        <f t="shared" si="79"/>
        <v/>
      </c>
      <c r="AO97" s="594" t="str">
        <f t="shared" si="80"/>
        <v/>
      </c>
      <c r="AP97" s="660" t="str">
        <f t="shared" si="81"/>
        <v/>
      </c>
      <c r="AQ97" s="671" t="str">
        <f t="shared" si="82"/>
        <v/>
      </c>
      <c r="AR97" s="593" t="str">
        <f t="shared" si="82"/>
        <v/>
      </c>
      <c r="AS97" s="594" t="str">
        <f t="shared" si="83"/>
        <v/>
      </c>
      <c r="AT97" s="594" t="str">
        <f t="shared" si="84"/>
        <v/>
      </c>
      <c r="AU97" s="660" t="str">
        <f t="shared" si="85"/>
        <v/>
      </c>
      <c r="AV97" s="693" t="str">
        <f t="shared" si="95"/>
        <v/>
      </c>
      <c r="AW97" s="593" t="str">
        <f t="shared" si="95"/>
        <v/>
      </c>
      <c r="AX97" s="594" t="str">
        <f t="shared" si="86"/>
        <v/>
      </c>
      <c r="AY97" s="594" t="str">
        <f t="shared" si="87"/>
        <v/>
      </c>
      <c r="AZ97" s="694" t="str">
        <f t="shared" si="88"/>
        <v/>
      </c>
      <c r="BA97" s="687" t="str">
        <f t="shared" si="69"/>
        <v/>
      </c>
      <c r="BB97" s="599"/>
      <c r="BC97" s="621" t="str">
        <f t="shared" si="89"/>
        <v/>
      </c>
      <c r="BD97" s="621" t="str">
        <f t="shared" si="90"/>
        <v/>
      </c>
      <c r="BE97" s="621" t="str">
        <f t="shared" si="91"/>
        <v/>
      </c>
      <c r="BF97" s="622" t="str" cm="1">
        <f t="array" ref="BF97">IF($AE97="","",
_xlfn.IFS(
$BA97="Devis 1",
IF(ISBLANK(AN97),"",IFERROR(VALUE(TRIM(SUBSTITUTE(AN97,CHAR(160),""))),0)*IFERROR(VALUE(TRIM(SUBSTITUTE($AE97,CHAR(160),""))),0)),
$BA97="Devis 2",
IF(ISBLANK(AS97),"",IFERROR(VALUE(TRIM(SUBSTITUTE(AS97,CHAR(160),""))),0)*IFERROR(VALUE(TRIM(SUBSTITUTE($AE97,CHAR(160),""))),0)),
$BA97="Devis 3",
IF(ISBLANK(AX97),"",IFERROR(VALUE(TRIM(SUBSTITUTE(AX97,CHAR(160),""))),0)*IFERROR(VALUE(TRIM(SUBSTITUTE($AE97,CHAR(160),""))),0)),
TRUE,0
)
)</f>
        <v/>
      </c>
      <c r="BG97" s="622" t="str" cm="1">
        <f t="array" ref="BG97">IF($AE97="","",
_xlfn.IFS(
$BA97="Devis 1",
IF(ISBLANK(AO97),"",IFERROR(VALUE(TRIM(SUBSTITUTE(AO97,CHAR(160),""))),0)*IFERROR(VALUE(TRIM(SUBSTITUTE($AE97,CHAR(160),""))),0)),
$BA97="Devis 2",
IF(ISBLANK(AT97),"",IFERROR(VALUE(TRIM(SUBSTITUTE(AT97,CHAR(160),""))),0)*IFERROR(VALUE(TRIM(SUBSTITUTE($AE97,CHAR(160),""))),0)),
$BA97="Devis 3",
IF(ISBLANK(AY97),"",IFERROR(VALUE(TRIM(SUBSTITUTE(AY97,CHAR(160),""))),0)*IFERROR(VALUE(TRIM(SUBSTITUTE($AE97,CHAR(160),""))),0)),
TRUE,0
)
)</f>
        <v/>
      </c>
      <c r="BH97" s="621" t="str">
        <f t="shared" si="92"/>
        <v/>
      </c>
      <c r="BI97" s="601"/>
      <c r="BJ97" s="602" t="str" cm="1">
        <f t="array" ref="BJ97">IF(OR(BH97="",BE97="",BF97="",BC97="",BG97="",BD97=""),"",_xlfn.IFS(
ROUND(IFERROR(VALUE(TRIM(SUBSTITUTE(BH97,CHAR(160),""))),0),2)&gt;
ROUND(IFERROR(VALUE(TRIM(SUBSTITUTE(BE97,CHAR(160),""))),0),2),
"KO : Le montant retenu TTC est supérieur au montant raisonnable TTC. Merci de revoir la ligne de dépense ou plafonner son montant.",
ROUND(IFERROR(VALUE(TRIM(SUBSTITUTE(BF97,CHAR(160),""))),0),2)&gt;
ROUND(IFERROR(VALUE(TRIM(SUBSTITUTE(BC97,CHAR(160),""))),0),2),
"Attention : Le montant retenu HT est supérieur au montant HT raisonnable. Merci de revoir la ligne de dépense, plafonner son montant, ou justifier la reventillation HT / TVA.",
ROUND(IFERROR(VALUE(TRIM(SUBSTITUTE(BG97,CHAR(160),""))),0),2)&gt;
ROUND(IFERROR(VALUE(TRIM(SUBSTITUTE(BD97,CHAR(160),""))),0),2),
"Attention : Le montant TVA retenu est supérieur au montant TVA raisonnable. Merci de revoir la ligne de dépense, plafonner son montant, ou justifier la reventillation HT / TVA.",
ROUND(IFERROR(VALUE(TRIM(SUBSTITUTE(BH97,CHAR(160),""))),0),2)&gt;
ROUND(IFERROR(VALUE(TRIM(SUBSTITUTE(MIN(P98,S98,V98),CHAR(160),""))),0),2),
"Attention : Le devis retenu n'est pas le moins cher. Une justification de la part du porteur est nécessaire.",
ROUND(IFERROR(VALUE(TRIM(SUBSTITUTE(BH97,CHAR(160),""))),0),2)=0,
"Attention : montant présenté entièrement écarté",
ROUND(IFERROR(VALUE(TRIM(SUBSTITUTE(BE97,CHAR(160),""))),0),2)=
ROUND(IFERROR(VALUE(TRIM(SUBSTITUTE(BH97,CHAR(160),""))),0),2),
"OK",
ROUND(IFERROR(VALUE(TRIM(SUBSTITUTE(BE97,CHAR(160),""))),0),2)&gt;
ROUND(IFERROR(VALUE(TRIM(SUBSTITUTE(BH97,CHAR(160),""))),0),2),
" OK : Montant instruit inférieur au montant raisonnable.",
TRUE,""
))</f>
        <v/>
      </c>
      <c r="BK97" s="602" t="str" cm="1">
        <f t="array" ref="BK97">IF(OR(BH97="",AB97="",BF97="",Z97="",BG97="",AA97=""),"",_xlfn.IFS(
ROUND(IFERROR(VALUE(TRIM(SUBSTITUTE(BH97,CHAR(160),""))),0),2)&gt;
ROUND(IFERROR(VALUE(TRIM(SUBSTITUTE(AB97,CHAR(160),""))),0),2),
"KO : Le montant retenu TTC est supérieur au montant présenté TTC. Merci de revoir la ligne de dépense ou plafonner son montant.",
ROUND(IFERROR(VALUE(TRIM(SUBSTITUTE(BF97,CHAR(160),""))),0),2)&gt;
ROUND(IFERROR(VALUE(TRIM(SUBSTITUTE(Z97,CHAR(160),""))),0),2),
"Attention : Le montant retenu HT est supérieur au montant HT présenté. Merci de revoir la ligne de dépense, plafonner son montant, ou justifier la reventillation HT / TVA.",
ROUND(IFERROR(VALUE(TRIM(SUBSTITUTE(BG97,CHAR(160),""))),0),2)&gt;
ROUND(IFERROR(VALUE(TRIM(SUBSTITUTE(AA97,CHAR(160),""))),0),2),
"Attention : Le montant TVA retenu est supérieur au montant TVA présenté. Merci de revoir la ligne de dépense, plafonner son montant, ou justifier la reventillation HT / TVA.",
ROUND(IFERROR(VALUE(TRIM(SUBSTITUTE(AB97,CHAR(160),""))),0),2)=0,
"",
ROUND(IFERROR(VALUE(TRIM(SUBSTITUTE(BH97,CHAR(160),""))),0),2)=
ROUND(IFERROR(VALUE(TRIM(SUBSTITUTE(AB97,CHAR(160),""))),0),2),
"OK",
ROUND(IFERROR(VALUE(TRIM(SUBSTITUTE(BH97,CHAR(160),""))),0),2)=0,
"Attention : Montant présenté entièrement rejeté.",
ROUND(IFERROR(VALUE(TRIM(SUBSTITUTE(BH97,CHAR(160),""))),0),2)&lt;
ROUND(IFERROR(VALUE(TRIM(SUBSTITUTE(AB97,CHAR(160),""))),0),2),
"Attention : Montant présenté partiellement rejeté.",
TRUE,""
))</f>
        <v/>
      </c>
      <c r="BL97" s="600" t="str">
        <f t="shared" si="65"/>
        <v/>
      </c>
      <c r="BM97" s="600" t="str">
        <f t="shared" si="66"/>
        <v/>
      </c>
      <c r="BN97" s="834" t="str">
        <f t="shared" si="67"/>
        <v/>
      </c>
    </row>
    <row r="98" spans="1:66" ht="16">
      <c r="A98" s="813">
        <v>90</v>
      </c>
      <c r="B98" s="83"/>
      <c r="C98" s="108"/>
      <c r="D98" s="83"/>
      <c r="E98" s="109"/>
      <c r="F98" s="110"/>
      <c r="G98" s="111"/>
      <c r="H98" s="132"/>
      <c r="I98" s="642"/>
      <c r="J98" s="643"/>
      <c r="K98" s="554"/>
      <c r="L98" s="640"/>
      <c r="M98" s="641"/>
      <c r="N98" s="660" t="str">
        <f t="shared" si="93"/>
        <v/>
      </c>
      <c r="O98" s="663"/>
      <c r="P98" s="554"/>
      <c r="Q98" s="641"/>
      <c r="R98" s="641"/>
      <c r="S98" s="660" t="str">
        <f t="shared" si="70"/>
        <v/>
      </c>
      <c r="T98" s="680"/>
      <c r="U98" s="554"/>
      <c r="V98" s="641"/>
      <c r="W98" s="641"/>
      <c r="X98" s="681" t="str">
        <f t="shared" si="46"/>
        <v/>
      </c>
      <c r="Y98" s="639"/>
      <c r="Z98" s="112" t="str" cm="1">
        <f t="array" ref="Z98">IF((_xlfn.IFS(TRIM(SUBSTITUTE(Y98,CHAR(160),""))="Devis 1",IFERROR(VALUE(TRIM(SUBSTITUTE(L98,CHAR(160),""))),0),TRIM(SUBSTITUTE(Y98,CHAR(160),""))="Devis 2",IFERROR(VALUE(TRIM(SUBSTITUTE(Q98,CHAR(160),""))),0),TRIM(SUBSTITUTE(Y98,CHAR(160),""))="Devis 3",IFERROR(VALUE(TRIM(SUBSTITUTE(V98,CHAR(160),""))),0),TRUE,0)*IFERROR(VALUE(TRIM(SUBSTITUTE(C98,CHAR(160),""))),0))=0,"",_xlfn.IFS(TRIM(SUBSTITUTE(Y98,CHAR(160),""))="Devis 1",IFERROR(VALUE(TRIM(SUBSTITUTE(L98,CHAR(160),""))),0),TRIM(SUBSTITUTE(Y98,CHAR(160),""))="Devis 2",IFERROR(VALUE(TRIM(SUBSTITUTE(Q98,CHAR(160),""))),0),TRIM(SUBSTITUTE(Y98,CHAR(160),""))="Devis 3",IFERROR(VALUE(TRIM(SUBSTITUTE(V98,CHAR(160),""))),0),TRUE,0)*IFERROR(VALUE(TRIM(SUBSTITUTE(C98,CHAR(160),""))),0))</f>
        <v/>
      </c>
      <c r="AA98" s="89" t="str" cm="1">
        <f t="array" ref="AA98">IF(ROUND((_xlfn.IFS(TRIM(SUBSTITUTE(Y98,CHAR(160),""))="Devis 1",IFERROR(VALUE(TRIM(SUBSTITUTE(M98,CHAR(160),""))),0),TRIM(SUBSTITUTE(Y98,CHAR(160),""))="Devis 2",IFERROR(VALUE(TRIM(SUBSTITUTE(R98,CHAR(160),""))),0),TRIM(SUBSTITUTE(Y98,CHAR(160),""))="Devis 3",IFERROR(VALUE(TRIM(SUBSTITUTE(W98,CHAR(160),""))),0),TRUE,0)*IFERROR(VALUE(TRIM(SUBSTITUTE(C98,CHAR(160),""))),0)),2)=0,IF(Z98&lt;&gt;"",0,""),ROUND((_xlfn.IFS(TRIM(SUBSTITUTE(Y98,CHAR(160),""))="Devis 1",IFERROR(VALUE(TRIM(SUBSTITUTE(M98,CHAR(160),""))),0),TRIM(SUBSTITUTE(Y98,CHAR(160),""))="Devis 2",IFERROR(VALUE(TRIM(SUBSTITUTE(R98,CHAR(160),""))),0),TRIM(SUBSTITUTE(Y98,CHAR(160),""))="Devis 3",IFERROR(VALUE(TRIM(SUBSTITUTE(W98,CHAR(160),""))),0),TRUE,0)*IFERROR(VALUE(TRIM(SUBSTITUTE(C98,CHAR(160),""))),0)),2))</f>
        <v/>
      </c>
      <c r="AB98" s="113" t="str">
        <f t="shared" si="71"/>
        <v/>
      </c>
      <c r="AC98" s="814"/>
      <c r="AD98" s="833" t="str">
        <f t="shared" si="68"/>
        <v/>
      </c>
      <c r="AE98" s="595" t="str">
        <f t="shared" si="72"/>
        <v/>
      </c>
      <c r="AF98" s="555" t="str">
        <f t="shared" si="73"/>
        <v/>
      </c>
      <c r="AG98" s="555" t="str">
        <f t="shared" si="74"/>
        <v/>
      </c>
      <c r="AH98" s="555" t="str">
        <f t="shared" si="75"/>
        <v/>
      </c>
      <c r="AI98" s="555" t="str">
        <f t="shared" si="76"/>
        <v/>
      </c>
      <c r="AJ98" s="555" t="str">
        <f t="shared" si="77"/>
        <v/>
      </c>
      <c r="AK98" s="569" t="str">
        <f t="shared" si="78"/>
        <v/>
      </c>
      <c r="AL98" s="564" t="str">
        <f t="shared" si="94"/>
        <v/>
      </c>
      <c r="AM98" s="555" t="str">
        <f t="shared" si="94"/>
        <v/>
      </c>
      <c r="AN98" s="594" t="str">
        <f t="shared" si="79"/>
        <v/>
      </c>
      <c r="AO98" s="594" t="str">
        <f t="shared" si="80"/>
        <v/>
      </c>
      <c r="AP98" s="660" t="str">
        <f t="shared" si="81"/>
        <v/>
      </c>
      <c r="AQ98" s="671" t="str">
        <f t="shared" si="82"/>
        <v/>
      </c>
      <c r="AR98" s="593" t="str">
        <f t="shared" si="82"/>
        <v/>
      </c>
      <c r="AS98" s="594" t="str">
        <f t="shared" si="83"/>
        <v/>
      </c>
      <c r="AT98" s="594" t="str">
        <f t="shared" si="84"/>
        <v/>
      </c>
      <c r="AU98" s="660" t="str">
        <f t="shared" si="85"/>
        <v/>
      </c>
      <c r="AV98" s="693" t="str">
        <f t="shared" si="95"/>
        <v/>
      </c>
      <c r="AW98" s="593" t="str">
        <f t="shared" si="95"/>
        <v/>
      </c>
      <c r="AX98" s="594" t="str">
        <f t="shared" si="86"/>
        <v/>
      </c>
      <c r="AY98" s="594" t="str">
        <f t="shared" si="87"/>
        <v/>
      </c>
      <c r="AZ98" s="694" t="str">
        <f t="shared" si="88"/>
        <v/>
      </c>
      <c r="BA98" s="687" t="str">
        <f t="shared" si="69"/>
        <v/>
      </c>
      <c r="BB98" s="599"/>
      <c r="BC98" s="621" t="str">
        <f t="shared" si="89"/>
        <v/>
      </c>
      <c r="BD98" s="621" t="str">
        <f t="shared" si="90"/>
        <v/>
      </c>
      <c r="BE98" s="621" t="str">
        <f t="shared" si="91"/>
        <v/>
      </c>
      <c r="BF98" s="622" t="str" cm="1">
        <f t="array" ref="BF98">IF($AE98="","",
_xlfn.IFS(
$BA98="Devis 1",
IF(ISBLANK(AN98),"",IFERROR(VALUE(TRIM(SUBSTITUTE(AN98,CHAR(160),""))),0)*IFERROR(VALUE(TRIM(SUBSTITUTE($AE98,CHAR(160),""))),0)),
$BA98="Devis 2",
IF(ISBLANK(AS98),"",IFERROR(VALUE(TRIM(SUBSTITUTE(AS98,CHAR(160),""))),0)*IFERROR(VALUE(TRIM(SUBSTITUTE($AE98,CHAR(160),""))),0)),
$BA98="Devis 3",
IF(ISBLANK(AX98),"",IFERROR(VALUE(TRIM(SUBSTITUTE(AX98,CHAR(160),""))),0)*IFERROR(VALUE(TRIM(SUBSTITUTE($AE98,CHAR(160),""))),0)),
TRUE,0
)
)</f>
        <v/>
      </c>
      <c r="BG98" s="622" t="str" cm="1">
        <f t="array" ref="BG98">IF($AE98="","",
_xlfn.IFS(
$BA98="Devis 1",
IF(ISBLANK(AO98),"",IFERROR(VALUE(TRIM(SUBSTITUTE(AO98,CHAR(160),""))),0)*IFERROR(VALUE(TRIM(SUBSTITUTE($AE98,CHAR(160),""))),0)),
$BA98="Devis 2",
IF(ISBLANK(AT98),"",IFERROR(VALUE(TRIM(SUBSTITUTE(AT98,CHAR(160),""))),0)*IFERROR(VALUE(TRIM(SUBSTITUTE($AE98,CHAR(160),""))),0)),
$BA98="Devis 3",
IF(ISBLANK(AY98),"",IFERROR(VALUE(TRIM(SUBSTITUTE(AY98,CHAR(160),""))),0)*IFERROR(VALUE(TRIM(SUBSTITUTE($AE98,CHAR(160),""))),0)),
TRUE,0
)
)</f>
        <v/>
      </c>
      <c r="BH98" s="621" t="str">
        <f t="shared" si="92"/>
        <v/>
      </c>
      <c r="BI98" s="601"/>
      <c r="BJ98" s="602" t="str" cm="1">
        <f t="array" ref="BJ98">IF(OR(BH98="",BE98="",BF98="",BC98="",BG98="",BD98=""),"",_xlfn.IFS(
ROUND(IFERROR(VALUE(TRIM(SUBSTITUTE(BH98,CHAR(160),""))),0),2)&gt;
ROUND(IFERROR(VALUE(TRIM(SUBSTITUTE(BE98,CHAR(160),""))),0),2),
"KO : Le montant retenu TTC est supérieur au montant raisonnable TTC. Merci de revoir la ligne de dépense ou plafonner son montant.",
ROUND(IFERROR(VALUE(TRIM(SUBSTITUTE(BF98,CHAR(160),""))),0),2)&gt;
ROUND(IFERROR(VALUE(TRIM(SUBSTITUTE(BC98,CHAR(160),""))),0),2),
"Attention : Le montant retenu HT est supérieur au montant HT raisonnable. Merci de revoir la ligne de dépense, plafonner son montant, ou justifier la reventillation HT / TVA.",
ROUND(IFERROR(VALUE(TRIM(SUBSTITUTE(BG98,CHAR(160),""))),0),2)&gt;
ROUND(IFERROR(VALUE(TRIM(SUBSTITUTE(BD98,CHAR(160),""))),0),2),
"Attention : Le montant TVA retenu est supérieur au montant TVA raisonnable. Merci de revoir la ligne de dépense, plafonner son montant, ou justifier la reventillation HT / TVA.",
ROUND(IFERROR(VALUE(TRIM(SUBSTITUTE(BH98,CHAR(160),""))),0),2)&gt;
ROUND(IFERROR(VALUE(TRIM(SUBSTITUTE(MIN(P99,S99,V99),CHAR(160),""))),0),2),
"Attention : Le devis retenu n'est pas le moins cher. Une justification de la part du porteur est nécessaire.",
ROUND(IFERROR(VALUE(TRIM(SUBSTITUTE(BH98,CHAR(160),""))),0),2)=0,
"Attention : montant présenté entièrement écarté",
ROUND(IFERROR(VALUE(TRIM(SUBSTITUTE(BE98,CHAR(160),""))),0),2)=
ROUND(IFERROR(VALUE(TRIM(SUBSTITUTE(BH98,CHAR(160),""))),0),2),
"OK",
ROUND(IFERROR(VALUE(TRIM(SUBSTITUTE(BE98,CHAR(160),""))),0),2)&gt;
ROUND(IFERROR(VALUE(TRIM(SUBSTITUTE(BH98,CHAR(160),""))),0),2),
" OK : Montant instruit inférieur au montant raisonnable.",
TRUE,""
))</f>
        <v/>
      </c>
      <c r="BK98" s="602" t="str" cm="1">
        <f t="array" ref="BK98">IF(OR(BH98="",AB98="",BF98="",Z98="",BG98="",AA98=""),"",_xlfn.IFS(
ROUND(IFERROR(VALUE(TRIM(SUBSTITUTE(BH98,CHAR(160),""))),0),2)&gt;
ROUND(IFERROR(VALUE(TRIM(SUBSTITUTE(AB98,CHAR(160),""))),0),2),
"KO : Le montant retenu TTC est supérieur au montant présenté TTC. Merci de revoir la ligne de dépense ou plafonner son montant.",
ROUND(IFERROR(VALUE(TRIM(SUBSTITUTE(BF98,CHAR(160),""))),0),2)&gt;
ROUND(IFERROR(VALUE(TRIM(SUBSTITUTE(Z98,CHAR(160),""))),0),2),
"Attention : Le montant retenu HT est supérieur au montant HT présenté. Merci de revoir la ligne de dépense, plafonner son montant, ou justifier la reventillation HT / TVA.",
ROUND(IFERROR(VALUE(TRIM(SUBSTITUTE(BG98,CHAR(160),""))),0),2)&gt;
ROUND(IFERROR(VALUE(TRIM(SUBSTITUTE(AA98,CHAR(160),""))),0),2),
"Attention : Le montant TVA retenu est supérieur au montant TVA présenté. Merci de revoir la ligne de dépense, plafonner son montant, ou justifier la reventillation HT / TVA.",
ROUND(IFERROR(VALUE(TRIM(SUBSTITUTE(AB98,CHAR(160),""))),0),2)=0,
"",
ROUND(IFERROR(VALUE(TRIM(SUBSTITUTE(BH98,CHAR(160),""))),0),2)=
ROUND(IFERROR(VALUE(TRIM(SUBSTITUTE(AB98,CHAR(160),""))),0),2),
"OK",
ROUND(IFERROR(VALUE(TRIM(SUBSTITUTE(BH98,CHAR(160),""))),0),2)=0,
"Attention : Montant présenté entièrement rejeté.",
ROUND(IFERROR(VALUE(TRIM(SUBSTITUTE(BH98,CHAR(160),""))),0),2)&lt;
ROUND(IFERROR(VALUE(TRIM(SUBSTITUTE(AB98,CHAR(160),""))),0),2),
"Attention : Montant présenté partiellement rejeté.",
TRUE,""
))</f>
        <v/>
      </c>
      <c r="BL98" s="600" t="str">
        <f t="shared" si="65"/>
        <v/>
      </c>
      <c r="BM98" s="600" t="str">
        <f t="shared" si="66"/>
        <v/>
      </c>
      <c r="BN98" s="834" t="str">
        <f t="shared" si="67"/>
        <v/>
      </c>
    </row>
    <row r="99" spans="1:66" ht="16">
      <c r="A99" s="813">
        <v>91</v>
      </c>
      <c r="B99" s="83"/>
      <c r="C99" s="108"/>
      <c r="D99" s="83"/>
      <c r="E99" s="109"/>
      <c r="F99" s="110"/>
      <c r="G99" s="111"/>
      <c r="H99" s="132"/>
      <c r="I99" s="642"/>
      <c r="J99" s="643"/>
      <c r="K99" s="554"/>
      <c r="L99" s="640"/>
      <c r="M99" s="641"/>
      <c r="N99" s="660" t="str">
        <f t="shared" si="93"/>
        <v/>
      </c>
      <c r="O99" s="663"/>
      <c r="P99" s="554"/>
      <c r="Q99" s="641"/>
      <c r="R99" s="641"/>
      <c r="S99" s="660" t="str">
        <f t="shared" si="70"/>
        <v/>
      </c>
      <c r="T99" s="680"/>
      <c r="U99" s="554"/>
      <c r="V99" s="641"/>
      <c r="W99" s="641"/>
      <c r="X99" s="681" t="str">
        <f t="shared" si="46"/>
        <v/>
      </c>
      <c r="Y99" s="639"/>
      <c r="Z99" s="112" t="str" cm="1">
        <f t="array" ref="Z99">IF((_xlfn.IFS(TRIM(SUBSTITUTE(Y99,CHAR(160),""))="Devis 1",IFERROR(VALUE(TRIM(SUBSTITUTE(L99,CHAR(160),""))),0),TRIM(SUBSTITUTE(Y99,CHAR(160),""))="Devis 2",IFERROR(VALUE(TRIM(SUBSTITUTE(Q99,CHAR(160),""))),0),TRIM(SUBSTITUTE(Y99,CHAR(160),""))="Devis 3",IFERROR(VALUE(TRIM(SUBSTITUTE(V99,CHAR(160),""))),0),TRUE,0)*IFERROR(VALUE(TRIM(SUBSTITUTE(C99,CHAR(160),""))),0))=0,"",_xlfn.IFS(TRIM(SUBSTITUTE(Y99,CHAR(160),""))="Devis 1",IFERROR(VALUE(TRIM(SUBSTITUTE(L99,CHAR(160),""))),0),TRIM(SUBSTITUTE(Y99,CHAR(160),""))="Devis 2",IFERROR(VALUE(TRIM(SUBSTITUTE(Q99,CHAR(160),""))),0),TRIM(SUBSTITUTE(Y99,CHAR(160),""))="Devis 3",IFERROR(VALUE(TRIM(SUBSTITUTE(V99,CHAR(160),""))),0),TRUE,0)*IFERROR(VALUE(TRIM(SUBSTITUTE(C99,CHAR(160),""))),0))</f>
        <v/>
      </c>
      <c r="AA99" s="89" t="str" cm="1">
        <f t="array" ref="AA99">IF(ROUND((_xlfn.IFS(TRIM(SUBSTITUTE(Y99,CHAR(160),""))="Devis 1",IFERROR(VALUE(TRIM(SUBSTITUTE(M99,CHAR(160),""))),0),TRIM(SUBSTITUTE(Y99,CHAR(160),""))="Devis 2",IFERROR(VALUE(TRIM(SUBSTITUTE(R99,CHAR(160),""))),0),TRIM(SUBSTITUTE(Y99,CHAR(160),""))="Devis 3",IFERROR(VALUE(TRIM(SUBSTITUTE(W99,CHAR(160),""))),0),TRUE,0)*IFERROR(VALUE(TRIM(SUBSTITUTE(C99,CHAR(160),""))),0)),2)=0,IF(Z99&lt;&gt;"",0,""),ROUND((_xlfn.IFS(TRIM(SUBSTITUTE(Y99,CHAR(160),""))="Devis 1",IFERROR(VALUE(TRIM(SUBSTITUTE(M99,CHAR(160),""))),0),TRIM(SUBSTITUTE(Y99,CHAR(160),""))="Devis 2",IFERROR(VALUE(TRIM(SUBSTITUTE(R99,CHAR(160),""))),0),TRIM(SUBSTITUTE(Y99,CHAR(160),""))="Devis 3",IFERROR(VALUE(TRIM(SUBSTITUTE(W99,CHAR(160),""))),0),TRUE,0)*IFERROR(VALUE(TRIM(SUBSTITUTE(C99,CHAR(160),""))),0)),2))</f>
        <v/>
      </c>
      <c r="AB99" s="113" t="str">
        <f t="shared" si="71"/>
        <v/>
      </c>
      <c r="AC99" s="814"/>
      <c r="AD99" s="833" t="str">
        <f t="shared" si="68"/>
        <v/>
      </c>
      <c r="AE99" s="595" t="str">
        <f t="shared" si="72"/>
        <v/>
      </c>
      <c r="AF99" s="555" t="str">
        <f t="shared" si="73"/>
        <v/>
      </c>
      <c r="AG99" s="555" t="str">
        <f t="shared" si="74"/>
        <v/>
      </c>
      <c r="AH99" s="555" t="str">
        <f t="shared" si="75"/>
        <v/>
      </c>
      <c r="AI99" s="555" t="str">
        <f t="shared" si="76"/>
        <v/>
      </c>
      <c r="AJ99" s="555" t="str">
        <f t="shared" si="77"/>
        <v/>
      </c>
      <c r="AK99" s="569" t="str">
        <f t="shared" si="78"/>
        <v/>
      </c>
      <c r="AL99" s="564" t="str">
        <f t="shared" si="94"/>
        <v/>
      </c>
      <c r="AM99" s="555" t="str">
        <f t="shared" si="94"/>
        <v/>
      </c>
      <c r="AN99" s="594" t="str">
        <f t="shared" si="79"/>
        <v/>
      </c>
      <c r="AO99" s="594" t="str">
        <f t="shared" si="80"/>
        <v/>
      </c>
      <c r="AP99" s="660" t="str">
        <f t="shared" si="81"/>
        <v/>
      </c>
      <c r="AQ99" s="671" t="str">
        <f t="shared" si="82"/>
        <v/>
      </c>
      <c r="AR99" s="593" t="str">
        <f t="shared" si="82"/>
        <v/>
      </c>
      <c r="AS99" s="594" t="str">
        <f t="shared" si="83"/>
        <v/>
      </c>
      <c r="AT99" s="594" t="str">
        <f t="shared" si="84"/>
        <v/>
      </c>
      <c r="AU99" s="660" t="str">
        <f t="shared" si="85"/>
        <v/>
      </c>
      <c r="AV99" s="693" t="str">
        <f t="shared" si="95"/>
        <v/>
      </c>
      <c r="AW99" s="593" t="str">
        <f t="shared" si="95"/>
        <v/>
      </c>
      <c r="AX99" s="594" t="str">
        <f t="shared" si="86"/>
        <v/>
      </c>
      <c r="AY99" s="594" t="str">
        <f t="shared" si="87"/>
        <v/>
      </c>
      <c r="AZ99" s="694" t="str">
        <f t="shared" si="88"/>
        <v/>
      </c>
      <c r="BA99" s="687" t="str">
        <f t="shared" si="69"/>
        <v/>
      </c>
      <c r="BB99" s="599"/>
      <c r="BC99" s="621" t="str">
        <f t="shared" si="89"/>
        <v/>
      </c>
      <c r="BD99" s="621" t="str">
        <f t="shared" si="90"/>
        <v/>
      </c>
      <c r="BE99" s="621" t="str">
        <f t="shared" si="91"/>
        <v/>
      </c>
      <c r="BF99" s="622" t="str" cm="1">
        <f t="array" ref="BF99">IF($AE99="","",
_xlfn.IFS(
$BA99="Devis 1",
IF(ISBLANK(AN99),"",IFERROR(VALUE(TRIM(SUBSTITUTE(AN99,CHAR(160),""))),0)*IFERROR(VALUE(TRIM(SUBSTITUTE($AE99,CHAR(160),""))),0)),
$BA99="Devis 2",
IF(ISBLANK(AS99),"",IFERROR(VALUE(TRIM(SUBSTITUTE(AS99,CHAR(160),""))),0)*IFERROR(VALUE(TRIM(SUBSTITUTE($AE99,CHAR(160),""))),0)),
$BA99="Devis 3",
IF(ISBLANK(AX99),"",IFERROR(VALUE(TRIM(SUBSTITUTE(AX99,CHAR(160),""))),0)*IFERROR(VALUE(TRIM(SUBSTITUTE($AE99,CHAR(160),""))),0)),
TRUE,0
)
)</f>
        <v/>
      </c>
      <c r="BG99" s="622" t="str" cm="1">
        <f t="array" ref="BG99">IF($AE99="","",
_xlfn.IFS(
$BA99="Devis 1",
IF(ISBLANK(AO99),"",IFERROR(VALUE(TRIM(SUBSTITUTE(AO99,CHAR(160),""))),0)*IFERROR(VALUE(TRIM(SUBSTITUTE($AE99,CHAR(160),""))),0)),
$BA99="Devis 2",
IF(ISBLANK(AT99),"",IFERROR(VALUE(TRIM(SUBSTITUTE(AT99,CHAR(160),""))),0)*IFERROR(VALUE(TRIM(SUBSTITUTE($AE99,CHAR(160),""))),0)),
$BA99="Devis 3",
IF(ISBLANK(AY99),"",IFERROR(VALUE(TRIM(SUBSTITUTE(AY99,CHAR(160),""))),0)*IFERROR(VALUE(TRIM(SUBSTITUTE($AE99,CHAR(160),""))),0)),
TRUE,0
)
)</f>
        <v/>
      </c>
      <c r="BH99" s="621" t="str">
        <f t="shared" si="92"/>
        <v/>
      </c>
      <c r="BI99" s="601"/>
      <c r="BJ99" s="602" t="str" cm="1">
        <f t="array" ref="BJ99">IF(OR(BH99="",BE99="",BF99="",BC99="",BG99="",BD99=""),"",_xlfn.IFS(
ROUND(IFERROR(VALUE(TRIM(SUBSTITUTE(BH99,CHAR(160),""))),0),2)&gt;
ROUND(IFERROR(VALUE(TRIM(SUBSTITUTE(BE99,CHAR(160),""))),0),2),
"KO : Le montant retenu TTC est supérieur au montant raisonnable TTC. Merci de revoir la ligne de dépense ou plafonner son montant.",
ROUND(IFERROR(VALUE(TRIM(SUBSTITUTE(BF99,CHAR(160),""))),0),2)&gt;
ROUND(IFERROR(VALUE(TRIM(SUBSTITUTE(BC99,CHAR(160),""))),0),2),
"Attention : Le montant retenu HT est supérieur au montant HT raisonnable. Merci de revoir la ligne de dépense, plafonner son montant, ou justifier la reventillation HT / TVA.",
ROUND(IFERROR(VALUE(TRIM(SUBSTITUTE(BG99,CHAR(160),""))),0),2)&gt;
ROUND(IFERROR(VALUE(TRIM(SUBSTITUTE(BD99,CHAR(160),""))),0),2),
"Attention : Le montant TVA retenu est supérieur au montant TVA raisonnable. Merci de revoir la ligne de dépense, plafonner son montant, ou justifier la reventillation HT / TVA.",
ROUND(IFERROR(VALUE(TRIM(SUBSTITUTE(BH99,CHAR(160),""))),0),2)&gt;
ROUND(IFERROR(VALUE(TRIM(SUBSTITUTE(MIN(P100,S100,V100),CHAR(160),""))),0),2),
"Attention : Le devis retenu n'est pas le moins cher. Une justification de la part du porteur est nécessaire.",
ROUND(IFERROR(VALUE(TRIM(SUBSTITUTE(BH99,CHAR(160),""))),0),2)=0,
"Attention : montant présenté entièrement écarté",
ROUND(IFERROR(VALUE(TRIM(SUBSTITUTE(BE99,CHAR(160),""))),0),2)=
ROUND(IFERROR(VALUE(TRIM(SUBSTITUTE(BH99,CHAR(160),""))),0),2),
"OK",
ROUND(IFERROR(VALUE(TRIM(SUBSTITUTE(BE99,CHAR(160),""))),0),2)&gt;
ROUND(IFERROR(VALUE(TRIM(SUBSTITUTE(BH99,CHAR(160),""))),0),2),
" OK : Montant instruit inférieur au montant raisonnable.",
TRUE,""
))</f>
        <v/>
      </c>
      <c r="BK99" s="602" t="str" cm="1">
        <f t="array" ref="BK99">IF(OR(BH99="",AB99="",BF99="",Z99="",BG99="",AA99=""),"",_xlfn.IFS(
ROUND(IFERROR(VALUE(TRIM(SUBSTITUTE(BH99,CHAR(160),""))),0),2)&gt;
ROUND(IFERROR(VALUE(TRIM(SUBSTITUTE(AB99,CHAR(160),""))),0),2),
"KO : Le montant retenu TTC est supérieur au montant présenté TTC. Merci de revoir la ligne de dépense ou plafonner son montant.",
ROUND(IFERROR(VALUE(TRIM(SUBSTITUTE(BF99,CHAR(160),""))),0),2)&gt;
ROUND(IFERROR(VALUE(TRIM(SUBSTITUTE(Z99,CHAR(160),""))),0),2),
"Attention : Le montant retenu HT est supérieur au montant HT présenté. Merci de revoir la ligne de dépense, plafonner son montant, ou justifier la reventillation HT / TVA.",
ROUND(IFERROR(VALUE(TRIM(SUBSTITUTE(BG99,CHAR(160),""))),0),2)&gt;
ROUND(IFERROR(VALUE(TRIM(SUBSTITUTE(AA99,CHAR(160),""))),0),2),
"Attention : Le montant TVA retenu est supérieur au montant TVA présenté. Merci de revoir la ligne de dépense, plafonner son montant, ou justifier la reventillation HT / TVA.",
ROUND(IFERROR(VALUE(TRIM(SUBSTITUTE(AB99,CHAR(160),""))),0),2)=0,
"",
ROUND(IFERROR(VALUE(TRIM(SUBSTITUTE(BH99,CHAR(160),""))),0),2)=
ROUND(IFERROR(VALUE(TRIM(SUBSTITUTE(AB99,CHAR(160),""))),0),2),
"OK",
ROUND(IFERROR(VALUE(TRIM(SUBSTITUTE(BH99,CHAR(160),""))),0),2)=0,
"Attention : Montant présenté entièrement rejeté.",
ROUND(IFERROR(VALUE(TRIM(SUBSTITUTE(BH99,CHAR(160),""))),0),2)&lt;
ROUND(IFERROR(VALUE(TRIM(SUBSTITUTE(AB99,CHAR(160),""))),0),2),
"Attention : Montant présenté partiellement rejeté.",
TRUE,""
))</f>
        <v/>
      </c>
      <c r="BL99" s="600" t="str">
        <f t="shared" si="65"/>
        <v/>
      </c>
      <c r="BM99" s="600" t="str">
        <f t="shared" si="66"/>
        <v/>
      </c>
      <c r="BN99" s="834" t="str">
        <f t="shared" si="67"/>
        <v/>
      </c>
    </row>
    <row r="100" spans="1:66" ht="16">
      <c r="A100" s="813">
        <v>92</v>
      </c>
      <c r="B100" s="83"/>
      <c r="C100" s="108"/>
      <c r="D100" s="83"/>
      <c r="E100" s="109"/>
      <c r="F100" s="110"/>
      <c r="G100" s="111"/>
      <c r="H100" s="132"/>
      <c r="I100" s="642"/>
      <c r="J100" s="643"/>
      <c r="K100" s="554"/>
      <c r="L100" s="640"/>
      <c r="M100" s="641"/>
      <c r="N100" s="660" t="str">
        <f t="shared" si="93"/>
        <v/>
      </c>
      <c r="O100" s="663"/>
      <c r="P100" s="554"/>
      <c r="Q100" s="641"/>
      <c r="R100" s="641"/>
      <c r="S100" s="660" t="str">
        <f t="shared" si="70"/>
        <v/>
      </c>
      <c r="T100" s="680"/>
      <c r="U100" s="554"/>
      <c r="V100" s="641"/>
      <c r="W100" s="641"/>
      <c r="X100" s="681" t="str">
        <f t="shared" si="46"/>
        <v/>
      </c>
      <c r="Y100" s="639"/>
      <c r="Z100" s="112" t="str" cm="1">
        <f t="array" ref="Z100">IF((_xlfn.IFS(TRIM(SUBSTITUTE(Y100,CHAR(160),""))="Devis 1",IFERROR(VALUE(TRIM(SUBSTITUTE(L100,CHAR(160),""))),0),TRIM(SUBSTITUTE(Y100,CHAR(160),""))="Devis 2",IFERROR(VALUE(TRIM(SUBSTITUTE(Q100,CHAR(160),""))),0),TRIM(SUBSTITUTE(Y100,CHAR(160),""))="Devis 3",IFERROR(VALUE(TRIM(SUBSTITUTE(V100,CHAR(160),""))),0),TRUE,0)*IFERROR(VALUE(TRIM(SUBSTITUTE(C100,CHAR(160),""))),0))=0,"",_xlfn.IFS(TRIM(SUBSTITUTE(Y100,CHAR(160),""))="Devis 1",IFERROR(VALUE(TRIM(SUBSTITUTE(L100,CHAR(160),""))),0),TRIM(SUBSTITUTE(Y100,CHAR(160),""))="Devis 2",IFERROR(VALUE(TRIM(SUBSTITUTE(Q100,CHAR(160),""))),0),TRIM(SUBSTITUTE(Y100,CHAR(160),""))="Devis 3",IFERROR(VALUE(TRIM(SUBSTITUTE(V100,CHAR(160),""))),0),TRUE,0)*IFERROR(VALUE(TRIM(SUBSTITUTE(C100,CHAR(160),""))),0))</f>
        <v/>
      </c>
      <c r="AA100" s="89" t="str" cm="1">
        <f t="array" ref="AA100">IF(ROUND((_xlfn.IFS(TRIM(SUBSTITUTE(Y100,CHAR(160),""))="Devis 1",IFERROR(VALUE(TRIM(SUBSTITUTE(M100,CHAR(160),""))),0),TRIM(SUBSTITUTE(Y100,CHAR(160),""))="Devis 2",IFERROR(VALUE(TRIM(SUBSTITUTE(R100,CHAR(160),""))),0),TRIM(SUBSTITUTE(Y100,CHAR(160),""))="Devis 3",IFERROR(VALUE(TRIM(SUBSTITUTE(W100,CHAR(160),""))),0),TRUE,0)*IFERROR(VALUE(TRIM(SUBSTITUTE(C100,CHAR(160),""))),0)),2)=0,IF(Z100&lt;&gt;"",0,""),ROUND((_xlfn.IFS(TRIM(SUBSTITUTE(Y100,CHAR(160),""))="Devis 1",IFERROR(VALUE(TRIM(SUBSTITUTE(M100,CHAR(160),""))),0),TRIM(SUBSTITUTE(Y100,CHAR(160),""))="Devis 2",IFERROR(VALUE(TRIM(SUBSTITUTE(R100,CHAR(160),""))),0),TRIM(SUBSTITUTE(Y100,CHAR(160),""))="Devis 3",IFERROR(VALUE(TRIM(SUBSTITUTE(W100,CHAR(160),""))),0),TRUE,0)*IFERROR(VALUE(TRIM(SUBSTITUTE(C100,CHAR(160),""))),0)),2))</f>
        <v/>
      </c>
      <c r="AB100" s="113" t="str">
        <f t="shared" si="71"/>
        <v/>
      </c>
      <c r="AC100" s="814"/>
      <c r="AD100" s="833" t="str">
        <f t="shared" si="68"/>
        <v/>
      </c>
      <c r="AE100" s="595" t="str">
        <f t="shared" si="72"/>
        <v/>
      </c>
      <c r="AF100" s="555" t="str">
        <f t="shared" si="73"/>
        <v/>
      </c>
      <c r="AG100" s="555" t="str">
        <f t="shared" si="74"/>
        <v/>
      </c>
      <c r="AH100" s="555" t="str">
        <f t="shared" si="75"/>
        <v/>
      </c>
      <c r="AI100" s="555" t="str">
        <f t="shared" si="76"/>
        <v/>
      </c>
      <c r="AJ100" s="555" t="str">
        <f t="shared" si="77"/>
        <v/>
      </c>
      <c r="AK100" s="569" t="str">
        <f t="shared" si="78"/>
        <v/>
      </c>
      <c r="AL100" s="564" t="str">
        <f t="shared" si="94"/>
        <v/>
      </c>
      <c r="AM100" s="555" t="str">
        <f t="shared" si="94"/>
        <v/>
      </c>
      <c r="AN100" s="594" t="str">
        <f t="shared" si="79"/>
        <v/>
      </c>
      <c r="AO100" s="594" t="str">
        <f t="shared" si="80"/>
        <v/>
      </c>
      <c r="AP100" s="660" t="str">
        <f t="shared" si="81"/>
        <v/>
      </c>
      <c r="AQ100" s="671" t="str">
        <f t="shared" si="82"/>
        <v/>
      </c>
      <c r="AR100" s="593" t="str">
        <f t="shared" si="82"/>
        <v/>
      </c>
      <c r="AS100" s="594" t="str">
        <f t="shared" si="83"/>
        <v/>
      </c>
      <c r="AT100" s="594" t="str">
        <f t="shared" si="84"/>
        <v/>
      </c>
      <c r="AU100" s="660" t="str">
        <f t="shared" si="85"/>
        <v/>
      </c>
      <c r="AV100" s="693" t="str">
        <f t="shared" si="95"/>
        <v/>
      </c>
      <c r="AW100" s="593" t="str">
        <f t="shared" si="95"/>
        <v/>
      </c>
      <c r="AX100" s="594" t="str">
        <f t="shared" si="86"/>
        <v/>
      </c>
      <c r="AY100" s="594" t="str">
        <f t="shared" si="87"/>
        <v/>
      </c>
      <c r="AZ100" s="694" t="str">
        <f t="shared" si="88"/>
        <v/>
      </c>
      <c r="BA100" s="687" t="str">
        <f t="shared" si="69"/>
        <v/>
      </c>
      <c r="BB100" s="599"/>
      <c r="BC100" s="621" t="str">
        <f t="shared" si="89"/>
        <v/>
      </c>
      <c r="BD100" s="621" t="str">
        <f t="shared" si="90"/>
        <v/>
      </c>
      <c r="BE100" s="621" t="str">
        <f t="shared" si="91"/>
        <v/>
      </c>
      <c r="BF100" s="622" t="str" cm="1">
        <f t="array" ref="BF100">IF($AE100="","",
_xlfn.IFS(
$BA100="Devis 1",
IF(ISBLANK(AN100),"",IFERROR(VALUE(TRIM(SUBSTITUTE(AN100,CHAR(160),""))),0)*IFERROR(VALUE(TRIM(SUBSTITUTE($AE100,CHAR(160),""))),0)),
$BA100="Devis 2",
IF(ISBLANK(AS100),"",IFERROR(VALUE(TRIM(SUBSTITUTE(AS100,CHAR(160),""))),0)*IFERROR(VALUE(TRIM(SUBSTITUTE($AE100,CHAR(160),""))),0)),
$BA100="Devis 3",
IF(ISBLANK(AX100),"",IFERROR(VALUE(TRIM(SUBSTITUTE(AX100,CHAR(160),""))),0)*IFERROR(VALUE(TRIM(SUBSTITUTE($AE100,CHAR(160),""))),0)),
TRUE,0
)
)</f>
        <v/>
      </c>
      <c r="BG100" s="622" t="str" cm="1">
        <f t="array" ref="BG100">IF($AE100="","",
_xlfn.IFS(
$BA100="Devis 1",
IF(ISBLANK(AO100),"",IFERROR(VALUE(TRIM(SUBSTITUTE(AO100,CHAR(160),""))),0)*IFERROR(VALUE(TRIM(SUBSTITUTE($AE100,CHAR(160),""))),0)),
$BA100="Devis 2",
IF(ISBLANK(AT100),"",IFERROR(VALUE(TRIM(SUBSTITUTE(AT100,CHAR(160),""))),0)*IFERROR(VALUE(TRIM(SUBSTITUTE($AE100,CHAR(160),""))),0)),
$BA100="Devis 3",
IF(ISBLANK(AY100),"",IFERROR(VALUE(TRIM(SUBSTITUTE(AY100,CHAR(160),""))),0)*IFERROR(VALUE(TRIM(SUBSTITUTE($AE100,CHAR(160),""))),0)),
TRUE,0
)
)</f>
        <v/>
      </c>
      <c r="BH100" s="621" t="str">
        <f t="shared" si="92"/>
        <v/>
      </c>
      <c r="BI100" s="601"/>
      <c r="BJ100" s="602" t="str" cm="1">
        <f t="array" ref="BJ100">IF(OR(BH100="",BE100="",BF100="",BC100="",BG100="",BD100=""),"",_xlfn.IFS(
ROUND(IFERROR(VALUE(TRIM(SUBSTITUTE(BH100,CHAR(160),""))),0),2)&gt;
ROUND(IFERROR(VALUE(TRIM(SUBSTITUTE(BE100,CHAR(160),""))),0),2),
"KO : Le montant retenu TTC est supérieur au montant raisonnable TTC. Merci de revoir la ligne de dépense ou plafonner son montant.",
ROUND(IFERROR(VALUE(TRIM(SUBSTITUTE(BF100,CHAR(160),""))),0),2)&gt;
ROUND(IFERROR(VALUE(TRIM(SUBSTITUTE(BC100,CHAR(160),""))),0),2),
"Attention : Le montant retenu HT est supérieur au montant HT raisonnable. Merci de revoir la ligne de dépense, plafonner son montant, ou justifier la reventillation HT / TVA.",
ROUND(IFERROR(VALUE(TRIM(SUBSTITUTE(BG100,CHAR(160),""))),0),2)&gt;
ROUND(IFERROR(VALUE(TRIM(SUBSTITUTE(BD100,CHAR(160),""))),0),2),
"Attention : Le montant TVA retenu est supérieur au montant TVA raisonnable. Merci de revoir la ligne de dépense, plafonner son montant, ou justifier la reventillation HT / TVA.",
ROUND(IFERROR(VALUE(TRIM(SUBSTITUTE(BH100,CHAR(160),""))),0),2)&gt;
ROUND(IFERROR(VALUE(TRIM(SUBSTITUTE(MIN(P101,S101,V101),CHAR(160),""))),0),2),
"Attention : Le devis retenu n'est pas le moins cher. Une justification de la part du porteur est nécessaire.",
ROUND(IFERROR(VALUE(TRIM(SUBSTITUTE(BH100,CHAR(160),""))),0),2)=0,
"Attention : montant présenté entièrement écarté",
ROUND(IFERROR(VALUE(TRIM(SUBSTITUTE(BE100,CHAR(160),""))),0),2)=
ROUND(IFERROR(VALUE(TRIM(SUBSTITUTE(BH100,CHAR(160),""))),0),2),
"OK",
ROUND(IFERROR(VALUE(TRIM(SUBSTITUTE(BE100,CHAR(160),""))),0),2)&gt;
ROUND(IFERROR(VALUE(TRIM(SUBSTITUTE(BH100,CHAR(160),""))),0),2),
" OK : Montant instruit inférieur au montant raisonnable.",
TRUE,""
))</f>
        <v/>
      </c>
      <c r="BK100" s="602" t="str" cm="1">
        <f t="array" ref="BK100">IF(OR(BH100="",AB100="",BF100="",Z100="",BG100="",AA100=""),"",_xlfn.IFS(
ROUND(IFERROR(VALUE(TRIM(SUBSTITUTE(BH100,CHAR(160),""))),0),2)&gt;
ROUND(IFERROR(VALUE(TRIM(SUBSTITUTE(AB100,CHAR(160),""))),0),2),
"KO : Le montant retenu TTC est supérieur au montant présenté TTC. Merci de revoir la ligne de dépense ou plafonner son montant.",
ROUND(IFERROR(VALUE(TRIM(SUBSTITUTE(BF100,CHAR(160),""))),0),2)&gt;
ROUND(IFERROR(VALUE(TRIM(SUBSTITUTE(Z100,CHAR(160),""))),0),2),
"Attention : Le montant retenu HT est supérieur au montant HT présenté. Merci de revoir la ligne de dépense, plafonner son montant, ou justifier la reventillation HT / TVA.",
ROUND(IFERROR(VALUE(TRIM(SUBSTITUTE(BG100,CHAR(160),""))),0),2)&gt;
ROUND(IFERROR(VALUE(TRIM(SUBSTITUTE(AA100,CHAR(160),""))),0),2),
"Attention : Le montant TVA retenu est supérieur au montant TVA présenté. Merci de revoir la ligne de dépense, plafonner son montant, ou justifier la reventillation HT / TVA.",
ROUND(IFERROR(VALUE(TRIM(SUBSTITUTE(AB100,CHAR(160),""))),0),2)=0,
"",
ROUND(IFERROR(VALUE(TRIM(SUBSTITUTE(BH100,CHAR(160),""))),0),2)=
ROUND(IFERROR(VALUE(TRIM(SUBSTITUTE(AB100,CHAR(160),""))),0),2),
"OK",
ROUND(IFERROR(VALUE(TRIM(SUBSTITUTE(BH100,CHAR(160),""))),0),2)=0,
"Attention : Montant présenté entièrement rejeté.",
ROUND(IFERROR(VALUE(TRIM(SUBSTITUTE(BH100,CHAR(160),""))),0),2)&lt;
ROUND(IFERROR(VALUE(TRIM(SUBSTITUTE(AB100,CHAR(160),""))),0),2),
"Attention : Montant présenté partiellement rejeté.",
TRUE,""
))</f>
        <v/>
      </c>
      <c r="BL100" s="600" t="str">
        <f t="shared" si="65"/>
        <v/>
      </c>
      <c r="BM100" s="600" t="str">
        <f t="shared" si="66"/>
        <v/>
      </c>
      <c r="BN100" s="834" t="str">
        <f t="shared" si="67"/>
        <v/>
      </c>
    </row>
    <row r="101" spans="1:66" ht="16">
      <c r="A101" s="813">
        <v>93</v>
      </c>
      <c r="B101" s="83"/>
      <c r="C101" s="108"/>
      <c r="D101" s="83"/>
      <c r="E101" s="109"/>
      <c r="F101" s="110"/>
      <c r="G101" s="111"/>
      <c r="H101" s="132"/>
      <c r="I101" s="642"/>
      <c r="J101" s="643"/>
      <c r="K101" s="554"/>
      <c r="L101" s="640"/>
      <c r="M101" s="641"/>
      <c r="N101" s="660" t="str">
        <f t="shared" si="93"/>
        <v/>
      </c>
      <c r="O101" s="663"/>
      <c r="P101" s="554"/>
      <c r="Q101" s="641"/>
      <c r="R101" s="641"/>
      <c r="S101" s="660" t="str">
        <f t="shared" si="70"/>
        <v/>
      </c>
      <c r="T101" s="680"/>
      <c r="U101" s="554"/>
      <c r="V101" s="641"/>
      <c r="W101" s="641"/>
      <c r="X101" s="681" t="str">
        <f t="shared" ref="X101:X108" si="96">IF(OR(V101="", W101=""), "", IFERROR(VALUE(TRIM(SUBSTITUTE(V101,CHAR(160),""))),0) + IFERROR(VALUE(TRIM(SUBSTITUTE(W101,CHAR(160),""))),0))</f>
        <v/>
      </c>
      <c r="Y101" s="639"/>
      <c r="Z101" s="112" t="str" cm="1">
        <f t="array" ref="Z101">IF((_xlfn.IFS(TRIM(SUBSTITUTE(Y101,CHAR(160),""))="Devis 1",IFERROR(VALUE(TRIM(SUBSTITUTE(L101,CHAR(160),""))),0),TRIM(SUBSTITUTE(Y101,CHAR(160),""))="Devis 2",IFERROR(VALUE(TRIM(SUBSTITUTE(Q101,CHAR(160),""))),0),TRIM(SUBSTITUTE(Y101,CHAR(160),""))="Devis 3",IFERROR(VALUE(TRIM(SUBSTITUTE(V101,CHAR(160),""))),0),TRUE,0)*IFERROR(VALUE(TRIM(SUBSTITUTE(C101,CHAR(160),""))),0))=0,"",_xlfn.IFS(TRIM(SUBSTITUTE(Y101,CHAR(160),""))="Devis 1",IFERROR(VALUE(TRIM(SUBSTITUTE(L101,CHAR(160),""))),0),TRIM(SUBSTITUTE(Y101,CHAR(160),""))="Devis 2",IFERROR(VALUE(TRIM(SUBSTITUTE(Q101,CHAR(160),""))),0),TRIM(SUBSTITUTE(Y101,CHAR(160),""))="Devis 3",IFERROR(VALUE(TRIM(SUBSTITUTE(V101,CHAR(160),""))),0),TRUE,0)*IFERROR(VALUE(TRIM(SUBSTITUTE(C101,CHAR(160),""))),0))</f>
        <v/>
      </c>
      <c r="AA101" s="89" t="str" cm="1">
        <f t="array" ref="AA101">IF(ROUND((_xlfn.IFS(TRIM(SUBSTITUTE(Y101,CHAR(160),""))="Devis 1",IFERROR(VALUE(TRIM(SUBSTITUTE(M101,CHAR(160),""))),0),TRIM(SUBSTITUTE(Y101,CHAR(160),""))="Devis 2",IFERROR(VALUE(TRIM(SUBSTITUTE(R101,CHAR(160),""))),0),TRIM(SUBSTITUTE(Y101,CHAR(160),""))="Devis 3",IFERROR(VALUE(TRIM(SUBSTITUTE(W101,CHAR(160),""))),0),TRUE,0)*IFERROR(VALUE(TRIM(SUBSTITUTE(C101,CHAR(160),""))),0)),2)=0,IF(Z101&lt;&gt;"",0,""),ROUND((_xlfn.IFS(TRIM(SUBSTITUTE(Y101,CHAR(160),""))="Devis 1",IFERROR(VALUE(TRIM(SUBSTITUTE(M101,CHAR(160),""))),0),TRIM(SUBSTITUTE(Y101,CHAR(160),""))="Devis 2",IFERROR(VALUE(TRIM(SUBSTITUTE(R101,CHAR(160),""))),0),TRIM(SUBSTITUTE(Y101,CHAR(160),""))="Devis 3",IFERROR(VALUE(TRIM(SUBSTITUTE(W101,CHAR(160),""))),0),TRUE,0)*IFERROR(VALUE(TRIM(SUBSTITUTE(C101,CHAR(160),""))),0)),2))</f>
        <v/>
      </c>
      <c r="AB101" s="113" t="str">
        <f t="shared" si="71"/>
        <v/>
      </c>
      <c r="AC101" s="814"/>
      <c r="AD101" s="833" t="str">
        <f t="shared" si="68"/>
        <v/>
      </c>
      <c r="AE101" s="595" t="str">
        <f t="shared" si="72"/>
        <v/>
      </c>
      <c r="AF101" s="555" t="str">
        <f t="shared" si="73"/>
        <v/>
      </c>
      <c r="AG101" s="555" t="str">
        <f t="shared" si="74"/>
        <v/>
      </c>
      <c r="AH101" s="555" t="str">
        <f t="shared" si="75"/>
        <v/>
      </c>
      <c r="AI101" s="555" t="str">
        <f t="shared" si="76"/>
        <v/>
      </c>
      <c r="AJ101" s="555" t="str">
        <f t="shared" si="77"/>
        <v/>
      </c>
      <c r="AK101" s="569" t="str">
        <f t="shared" si="78"/>
        <v/>
      </c>
      <c r="AL101" s="564" t="str">
        <f t="shared" si="94"/>
        <v/>
      </c>
      <c r="AM101" s="555" t="str">
        <f t="shared" si="94"/>
        <v/>
      </c>
      <c r="AN101" s="594" t="str">
        <f t="shared" si="79"/>
        <v/>
      </c>
      <c r="AO101" s="594" t="str">
        <f t="shared" si="80"/>
        <v/>
      </c>
      <c r="AP101" s="660" t="str">
        <f t="shared" si="81"/>
        <v/>
      </c>
      <c r="AQ101" s="671" t="str">
        <f t="shared" si="82"/>
        <v/>
      </c>
      <c r="AR101" s="593" t="str">
        <f t="shared" si="82"/>
        <v/>
      </c>
      <c r="AS101" s="594" t="str">
        <f t="shared" si="83"/>
        <v/>
      </c>
      <c r="AT101" s="594" t="str">
        <f t="shared" si="84"/>
        <v/>
      </c>
      <c r="AU101" s="660" t="str">
        <f t="shared" si="85"/>
        <v/>
      </c>
      <c r="AV101" s="693" t="str">
        <f t="shared" si="95"/>
        <v/>
      </c>
      <c r="AW101" s="593" t="str">
        <f t="shared" si="95"/>
        <v/>
      </c>
      <c r="AX101" s="594" t="str">
        <f t="shared" si="86"/>
        <v/>
      </c>
      <c r="AY101" s="594" t="str">
        <f t="shared" si="87"/>
        <v/>
      </c>
      <c r="AZ101" s="694" t="str">
        <f t="shared" si="88"/>
        <v/>
      </c>
      <c r="BA101" s="687" t="str">
        <f t="shared" si="69"/>
        <v/>
      </c>
      <c r="BB101" s="599"/>
      <c r="BC101" s="621" t="str">
        <f t="shared" si="89"/>
        <v/>
      </c>
      <c r="BD101" s="621" t="str">
        <f t="shared" si="90"/>
        <v/>
      </c>
      <c r="BE101" s="621" t="str">
        <f t="shared" si="91"/>
        <v/>
      </c>
      <c r="BF101" s="622" t="str" cm="1">
        <f t="array" ref="BF101">IF($AE101="","",
_xlfn.IFS(
$BA101="Devis 1",
IF(ISBLANK(AN101),"",IFERROR(VALUE(TRIM(SUBSTITUTE(AN101,CHAR(160),""))),0)*IFERROR(VALUE(TRIM(SUBSTITUTE($AE101,CHAR(160),""))),0)),
$BA101="Devis 2",
IF(ISBLANK(AS101),"",IFERROR(VALUE(TRIM(SUBSTITUTE(AS101,CHAR(160),""))),0)*IFERROR(VALUE(TRIM(SUBSTITUTE($AE101,CHAR(160),""))),0)),
$BA101="Devis 3",
IF(ISBLANK(AX101),"",IFERROR(VALUE(TRIM(SUBSTITUTE(AX101,CHAR(160),""))),0)*IFERROR(VALUE(TRIM(SUBSTITUTE($AE101,CHAR(160),""))),0)),
TRUE,0
)
)</f>
        <v/>
      </c>
      <c r="BG101" s="622" t="str" cm="1">
        <f t="array" ref="BG101">IF($AE101="","",
_xlfn.IFS(
$BA101="Devis 1",
IF(ISBLANK(AO101),"",IFERROR(VALUE(TRIM(SUBSTITUTE(AO101,CHAR(160),""))),0)*IFERROR(VALUE(TRIM(SUBSTITUTE($AE101,CHAR(160),""))),0)),
$BA101="Devis 2",
IF(ISBLANK(AT101),"",IFERROR(VALUE(TRIM(SUBSTITUTE(AT101,CHAR(160),""))),0)*IFERROR(VALUE(TRIM(SUBSTITUTE($AE101,CHAR(160),""))),0)),
$BA101="Devis 3",
IF(ISBLANK(AY101),"",IFERROR(VALUE(TRIM(SUBSTITUTE(AY101,CHAR(160),""))),0)*IFERROR(VALUE(TRIM(SUBSTITUTE($AE101,CHAR(160),""))),0)),
TRUE,0
)
)</f>
        <v/>
      </c>
      <c r="BH101" s="621" t="str">
        <f t="shared" si="92"/>
        <v/>
      </c>
      <c r="BI101" s="601"/>
      <c r="BJ101" s="602" t="str" cm="1">
        <f t="array" ref="BJ101">IF(OR(BH101="",BE101="",BF101="",BC101="",BG101="",BD101=""),"",_xlfn.IFS(
ROUND(IFERROR(VALUE(TRIM(SUBSTITUTE(BH101,CHAR(160),""))),0),2)&gt;
ROUND(IFERROR(VALUE(TRIM(SUBSTITUTE(BE101,CHAR(160),""))),0),2),
"KO : Le montant retenu TTC est supérieur au montant raisonnable TTC. Merci de revoir la ligne de dépense ou plafonner son montant.",
ROUND(IFERROR(VALUE(TRIM(SUBSTITUTE(BF101,CHAR(160),""))),0),2)&gt;
ROUND(IFERROR(VALUE(TRIM(SUBSTITUTE(BC101,CHAR(160),""))),0),2),
"Attention : Le montant retenu HT est supérieur au montant HT raisonnable. Merci de revoir la ligne de dépense, plafonner son montant, ou justifier la reventillation HT / TVA.",
ROUND(IFERROR(VALUE(TRIM(SUBSTITUTE(BG101,CHAR(160),""))),0),2)&gt;
ROUND(IFERROR(VALUE(TRIM(SUBSTITUTE(BD101,CHAR(160),""))),0),2),
"Attention : Le montant TVA retenu est supérieur au montant TVA raisonnable. Merci de revoir la ligne de dépense, plafonner son montant, ou justifier la reventillation HT / TVA.",
ROUND(IFERROR(VALUE(TRIM(SUBSTITUTE(BH101,CHAR(160),""))),0),2)&gt;
ROUND(IFERROR(VALUE(TRIM(SUBSTITUTE(MIN(P102,S102,V102),CHAR(160),""))),0),2),
"Attention : Le devis retenu n'est pas le moins cher. Une justification de la part du porteur est nécessaire.",
ROUND(IFERROR(VALUE(TRIM(SUBSTITUTE(BH101,CHAR(160),""))),0),2)=0,
"Attention : montant présenté entièrement écarté",
ROUND(IFERROR(VALUE(TRIM(SUBSTITUTE(BE101,CHAR(160),""))),0),2)=
ROUND(IFERROR(VALUE(TRIM(SUBSTITUTE(BH101,CHAR(160),""))),0),2),
"OK",
ROUND(IFERROR(VALUE(TRIM(SUBSTITUTE(BE101,CHAR(160),""))),0),2)&gt;
ROUND(IFERROR(VALUE(TRIM(SUBSTITUTE(BH101,CHAR(160),""))),0),2),
" OK : Montant instruit inférieur au montant raisonnable.",
TRUE,""
))</f>
        <v/>
      </c>
      <c r="BK101" s="602" t="str" cm="1">
        <f t="array" ref="BK101">IF(OR(BH101="",AB101="",BF101="",Z101="",BG101="",AA101=""),"",_xlfn.IFS(
ROUND(IFERROR(VALUE(TRIM(SUBSTITUTE(BH101,CHAR(160),""))),0),2)&gt;
ROUND(IFERROR(VALUE(TRIM(SUBSTITUTE(AB101,CHAR(160),""))),0),2),
"KO : Le montant retenu TTC est supérieur au montant présenté TTC. Merci de revoir la ligne de dépense ou plafonner son montant.",
ROUND(IFERROR(VALUE(TRIM(SUBSTITUTE(BF101,CHAR(160),""))),0),2)&gt;
ROUND(IFERROR(VALUE(TRIM(SUBSTITUTE(Z101,CHAR(160),""))),0),2),
"Attention : Le montant retenu HT est supérieur au montant HT présenté. Merci de revoir la ligne de dépense, plafonner son montant, ou justifier la reventillation HT / TVA.",
ROUND(IFERROR(VALUE(TRIM(SUBSTITUTE(BG101,CHAR(160),""))),0),2)&gt;
ROUND(IFERROR(VALUE(TRIM(SUBSTITUTE(AA101,CHAR(160),""))),0),2),
"Attention : Le montant TVA retenu est supérieur au montant TVA présenté. Merci de revoir la ligne de dépense, plafonner son montant, ou justifier la reventillation HT / TVA.",
ROUND(IFERROR(VALUE(TRIM(SUBSTITUTE(AB101,CHAR(160),""))),0),2)=0,
"",
ROUND(IFERROR(VALUE(TRIM(SUBSTITUTE(BH101,CHAR(160),""))),0),2)=
ROUND(IFERROR(VALUE(TRIM(SUBSTITUTE(AB101,CHAR(160),""))),0),2),
"OK",
ROUND(IFERROR(VALUE(TRIM(SUBSTITUTE(BH101,CHAR(160),""))),0),2)=0,
"Attention : Montant présenté entièrement rejeté.",
ROUND(IFERROR(VALUE(TRIM(SUBSTITUTE(BH101,CHAR(160),""))),0),2)&lt;
ROUND(IFERROR(VALUE(TRIM(SUBSTITUTE(AB101,CHAR(160),""))),0),2),
"Attention : Montant présenté partiellement rejeté.",
TRUE,""
))</f>
        <v/>
      </c>
      <c r="BL101" s="600" t="str">
        <f t="shared" si="65"/>
        <v/>
      </c>
      <c r="BM101" s="600" t="str">
        <f t="shared" si="66"/>
        <v/>
      </c>
      <c r="BN101" s="834" t="str">
        <f t="shared" si="67"/>
        <v/>
      </c>
    </row>
    <row r="102" spans="1:66" ht="16">
      <c r="A102" s="813">
        <v>94</v>
      </c>
      <c r="B102" s="83"/>
      <c r="C102" s="108"/>
      <c r="D102" s="83"/>
      <c r="E102" s="109"/>
      <c r="F102" s="110"/>
      <c r="G102" s="111"/>
      <c r="H102" s="132"/>
      <c r="I102" s="642"/>
      <c r="J102" s="643"/>
      <c r="K102" s="554"/>
      <c r="L102" s="640"/>
      <c r="M102" s="641"/>
      <c r="N102" s="660" t="str">
        <f t="shared" si="93"/>
        <v/>
      </c>
      <c r="O102" s="663"/>
      <c r="P102" s="554"/>
      <c r="Q102" s="641"/>
      <c r="R102" s="641"/>
      <c r="S102" s="660" t="str">
        <f t="shared" si="70"/>
        <v/>
      </c>
      <c r="T102" s="680"/>
      <c r="U102" s="554"/>
      <c r="V102" s="641"/>
      <c r="W102" s="641"/>
      <c r="X102" s="681" t="str">
        <f t="shared" si="96"/>
        <v/>
      </c>
      <c r="Y102" s="639"/>
      <c r="Z102" s="112" t="str" cm="1">
        <f t="array" ref="Z102">IF((_xlfn.IFS(TRIM(SUBSTITUTE(Y102,CHAR(160),""))="Devis 1",IFERROR(VALUE(TRIM(SUBSTITUTE(L102,CHAR(160),""))),0),TRIM(SUBSTITUTE(Y102,CHAR(160),""))="Devis 2",IFERROR(VALUE(TRIM(SUBSTITUTE(Q102,CHAR(160),""))),0),TRIM(SUBSTITUTE(Y102,CHAR(160),""))="Devis 3",IFERROR(VALUE(TRIM(SUBSTITUTE(V102,CHAR(160),""))),0),TRUE,0)*IFERROR(VALUE(TRIM(SUBSTITUTE(C102,CHAR(160),""))),0))=0,"",_xlfn.IFS(TRIM(SUBSTITUTE(Y102,CHAR(160),""))="Devis 1",IFERROR(VALUE(TRIM(SUBSTITUTE(L102,CHAR(160),""))),0),TRIM(SUBSTITUTE(Y102,CHAR(160),""))="Devis 2",IFERROR(VALUE(TRIM(SUBSTITUTE(Q102,CHAR(160),""))),0),TRIM(SUBSTITUTE(Y102,CHAR(160),""))="Devis 3",IFERROR(VALUE(TRIM(SUBSTITUTE(V102,CHAR(160),""))),0),TRUE,0)*IFERROR(VALUE(TRIM(SUBSTITUTE(C102,CHAR(160),""))),0))</f>
        <v/>
      </c>
      <c r="AA102" s="89" t="str" cm="1">
        <f t="array" ref="AA102">IF(ROUND((_xlfn.IFS(TRIM(SUBSTITUTE(Y102,CHAR(160),""))="Devis 1",IFERROR(VALUE(TRIM(SUBSTITUTE(M102,CHAR(160),""))),0),TRIM(SUBSTITUTE(Y102,CHAR(160),""))="Devis 2",IFERROR(VALUE(TRIM(SUBSTITUTE(R102,CHAR(160),""))),0),TRIM(SUBSTITUTE(Y102,CHAR(160),""))="Devis 3",IFERROR(VALUE(TRIM(SUBSTITUTE(W102,CHAR(160),""))),0),TRUE,0)*IFERROR(VALUE(TRIM(SUBSTITUTE(C102,CHAR(160),""))),0)),2)=0,IF(Z102&lt;&gt;"",0,""),ROUND((_xlfn.IFS(TRIM(SUBSTITUTE(Y102,CHAR(160),""))="Devis 1",IFERROR(VALUE(TRIM(SUBSTITUTE(M102,CHAR(160),""))),0),TRIM(SUBSTITUTE(Y102,CHAR(160),""))="Devis 2",IFERROR(VALUE(TRIM(SUBSTITUTE(R102,CHAR(160),""))),0),TRIM(SUBSTITUTE(Y102,CHAR(160),""))="Devis 3",IFERROR(VALUE(TRIM(SUBSTITUTE(W102,CHAR(160),""))),0),TRUE,0)*IFERROR(VALUE(TRIM(SUBSTITUTE(C102,CHAR(160),""))),0)),2))</f>
        <v/>
      </c>
      <c r="AB102" s="113" t="str">
        <f t="shared" si="71"/>
        <v/>
      </c>
      <c r="AC102" s="814"/>
      <c r="AD102" s="833" t="str">
        <f t="shared" si="68"/>
        <v/>
      </c>
      <c r="AE102" s="595" t="str">
        <f t="shared" si="72"/>
        <v/>
      </c>
      <c r="AF102" s="555" t="str">
        <f t="shared" si="73"/>
        <v/>
      </c>
      <c r="AG102" s="555" t="str">
        <f t="shared" si="74"/>
        <v/>
      </c>
      <c r="AH102" s="555" t="str">
        <f t="shared" si="75"/>
        <v/>
      </c>
      <c r="AI102" s="555" t="str">
        <f t="shared" si="76"/>
        <v/>
      </c>
      <c r="AJ102" s="555" t="str">
        <f t="shared" si="77"/>
        <v/>
      </c>
      <c r="AK102" s="569" t="str">
        <f t="shared" si="78"/>
        <v/>
      </c>
      <c r="AL102" s="564" t="str">
        <f t="shared" si="94"/>
        <v/>
      </c>
      <c r="AM102" s="555" t="str">
        <f t="shared" si="94"/>
        <v/>
      </c>
      <c r="AN102" s="594" t="str">
        <f t="shared" si="79"/>
        <v/>
      </c>
      <c r="AO102" s="594" t="str">
        <f t="shared" si="80"/>
        <v/>
      </c>
      <c r="AP102" s="660" t="str">
        <f t="shared" si="81"/>
        <v/>
      </c>
      <c r="AQ102" s="671" t="str">
        <f t="shared" si="82"/>
        <v/>
      </c>
      <c r="AR102" s="593" t="str">
        <f t="shared" si="82"/>
        <v/>
      </c>
      <c r="AS102" s="594" t="str">
        <f t="shared" si="83"/>
        <v/>
      </c>
      <c r="AT102" s="594" t="str">
        <f t="shared" si="84"/>
        <v/>
      </c>
      <c r="AU102" s="660" t="str">
        <f t="shared" si="85"/>
        <v/>
      </c>
      <c r="AV102" s="693" t="str">
        <f t="shared" si="95"/>
        <v/>
      </c>
      <c r="AW102" s="593" t="str">
        <f t="shared" si="95"/>
        <v/>
      </c>
      <c r="AX102" s="594" t="str">
        <f t="shared" si="86"/>
        <v/>
      </c>
      <c r="AY102" s="594" t="str">
        <f t="shared" si="87"/>
        <v/>
      </c>
      <c r="AZ102" s="694" t="str">
        <f t="shared" si="88"/>
        <v/>
      </c>
      <c r="BA102" s="687" t="str">
        <f t="shared" si="69"/>
        <v/>
      </c>
      <c r="BB102" s="599"/>
      <c r="BC102" s="621" t="str">
        <f t="shared" si="89"/>
        <v/>
      </c>
      <c r="BD102" s="621" t="str">
        <f t="shared" si="90"/>
        <v/>
      </c>
      <c r="BE102" s="621" t="str">
        <f t="shared" si="91"/>
        <v/>
      </c>
      <c r="BF102" s="622" t="str" cm="1">
        <f t="array" ref="BF102">IF($AE102="","",
_xlfn.IFS(
$BA102="Devis 1",
IF(ISBLANK(AN102),"",IFERROR(VALUE(TRIM(SUBSTITUTE(AN102,CHAR(160),""))),0)*IFERROR(VALUE(TRIM(SUBSTITUTE($AE102,CHAR(160),""))),0)),
$BA102="Devis 2",
IF(ISBLANK(AS102),"",IFERROR(VALUE(TRIM(SUBSTITUTE(AS102,CHAR(160),""))),0)*IFERROR(VALUE(TRIM(SUBSTITUTE($AE102,CHAR(160),""))),0)),
$BA102="Devis 3",
IF(ISBLANK(AX102),"",IFERROR(VALUE(TRIM(SUBSTITUTE(AX102,CHAR(160),""))),0)*IFERROR(VALUE(TRIM(SUBSTITUTE($AE102,CHAR(160),""))),0)),
TRUE,0
)
)</f>
        <v/>
      </c>
      <c r="BG102" s="622" t="str" cm="1">
        <f t="array" ref="BG102">IF($AE102="","",
_xlfn.IFS(
$BA102="Devis 1",
IF(ISBLANK(AO102),"",IFERROR(VALUE(TRIM(SUBSTITUTE(AO102,CHAR(160),""))),0)*IFERROR(VALUE(TRIM(SUBSTITUTE($AE102,CHAR(160),""))),0)),
$BA102="Devis 2",
IF(ISBLANK(AT102),"",IFERROR(VALUE(TRIM(SUBSTITUTE(AT102,CHAR(160),""))),0)*IFERROR(VALUE(TRIM(SUBSTITUTE($AE102,CHAR(160),""))),0)),
$BA102="Devis 3",
IF(ISBLANK(AY102),"",IFERROR(VALUE(TRIM(SUBSTITUTE(AY102,CHAR(160),""))),0)*IFERROR(VALUE(TRIM(SUBSTITUTE($AE102,CHAR(160),""))),0)),
TRUE,0
)
)</f>
        <v/>
      </c>
      <c r="BH102" s="621" t="str">
        <f t="shared" si="92"/>
        <v/>
      </c>
      <c r="BI102" s="601"/>
      <c r="BJ102" s="602" t="str" cm="1">
        <f t="array" ref="BJ102">IF(OR(BH102="",BE102="",BF102="",BC102="",BG102="",BD102=""),"",_xlfn.IFS(
ROUND(IFERROR(VALUE(TRIM(SUBSTITUTE(BH102,CHAR(160),""))),0),2)&gt;
ROUND(IFERROR(VALUE(TRIM(SUBSTITUTE(BE102,CHAR(160),""))),0),2),
"KO : Le montant retenu TTC est supérieur au montant raisonnable TTC. Merci de revoir la ligne de dépense ou plafonner son montant.",
ROUND(IFERROR(VALUE(TRIM(SUBSTITUTE(BF102,CHAR(160),""))),0),2)&gt;
ROUND(IFERROR(VALUE(TRIM(SUBSTITUTE(BC102,CHAR(160),""))),0),2),
"Attention : Le montant retenu HT est supérieur au montant HT raisonnable. Merci de revoir la ligne de dépense, plafonner son montant, ou justifier la reventillation HT / TVA.",
ROUND(IFERROR(VALUE(TRIM(SUBSTITUTE(BG102,CHAR(160),""))),0),2)&gt;
ROUND(IFERROR(VALUE(TRIM(SUBSTITUTE(BD102,CHAR(160),""))),0),2),
"Attention : Le montant TVA retenu est supérieur au montant TVA raisonnable. Merci de revoir la ligne de dépense, plafonner son montant, ou justifier la reventillation HT / TVA.",
ROUND(IFERROR(VALUE(TRIM(SUBSTITUTE(BH102,CHAR(160),""))),0),2)&gt;
ROUND(IFERROR(VALUE(TRIM(SUBSTITUTE(MIN(P103,S103,V103),CHAR(160),""))),0),2),
"Attention : Le devis retenu n'est pas le moins cher. Une justification de la part du porteur est nécessaire.",
ROUND(IFERROR(VALUE(TRIM(SUBSTITUTE(BH102,CHAR(160),""))),0),2)=0,
"Attention : montant présenté entièrement écarté",
ROUND(IFERROR(VALUE(TRIM(SUBSTITUTE(BE102,CHAR(160),""))),0),2)=
ROUND(IFERROR(VALUE(TRIM(SUBSTITUTE(BH102,CHAR(160),""))),0),2),
"OK",
ROUND(IFERROR(VALUE(TRIM(SUBSTITUTE(BE102,CHAR(160),""))),0),2)&gt;
ROUND(IFERROR(VALUE(TRIM(SUBSTITUTE(BH102,CHAR(160),""))),0),2),
" OK : Montant instruit inférieur au montant raisonnable.",
TRUE,""
))</f>
        <v/>
      </c>
      <c r="BK102" s="602" t="str" cm="1">
        <f t="array" ref="BK102">IF(OR(BH102="",AB102="",BF102="",Z102="",BG102="",AA102=""),"",_xlfn.IFS(
ROUND(IFERROR(VALUE(TRIM(SUBSTITUTE(BH102,CHAR(160),""))),0),2)&gt;
ROUND(IFERROR(VALUE(TRIM(SUBSTITUTE(AB102,CHAR(160),""))),0),2),
"KO : Le montant retenu TTC est supérieur au montant présenté TTC. Merci de revoir la ligne de dépense ou plafonner son montant.",
ROUND(IFERROR(VALUE(TRIM(SUBSTITUTE(BF102,CHAR(160),""))),0),2)&gt;
ROUND(IFERROR(VALUE(TRIM(SUBSTITUTE(Z102,CHAR(160),""))),0),2),
"Attention : Le montant retenu HT est supérieur au montant HT présenté. Merci de revoir la ligne de dépense, plafonner son montant, ou justifier la reventillation HT / TVA.",
ROUND(IFERROR(VALUE(TRIM(SUBSTITUTE(BG102,CHAR(160),""))),0),2)&gt;
ROUND(IFERROR(VALUE(TRIM(SUBSTITUTE(AA102,CHAR(160),""))),0),2),
"Attention : Le montant TVA retenu est supérieur au montant TVA présenté. Merci de revoir la ligne de dépense, plafonner son montant, ou justifier la reventillation HT / TVA.",
ROUND(IFERROR(VALUE(TRIM(SUBSTITUTE(AB102,CHAR(160),""))),0),2)=0,
"",
ROUND(IFERROR(VALUE(TRIM(SUBSTITUTE(BH102,CHAR(160),""))),0),2)=
ROUND(IFERROR(VALUE(TRIM(SUBSTITUTE(AB102,CHAR(160),""))),0),2),
"OK",
ROUND(IFERROR(VALUE(TRIM(SUBSTITUTE(BH102,CHAR(160),""))),0),2)=0,
"Attention : Montant présenté entièrement rejeté.",
ROUND(IFERROR(VALUE(TRIM(SUBSTITUTE(BH102,CHAR(160),""))),0),2)&lt;
ROUND(IFERROR(VALUE(TRIM(SUBSTITUTE(AB102,CHAR(160),""))),0),2),
"Attention : Montant présenté partiellement rejeté.",
TRUE,""
))</f>
        <v/>
      </c>
      <c r="BL102" s="600" t="str">
        <f t="shared" si="65"/>
        <v/>
      </c>
      <c r="BM102" s="600" t="str">
        <f t="shared" si="66"/>
        <v/>
      </c>
      <c r="BN102" s="834" t="str">
        <f t="shared" si="67"/>
        <v/>
      </c>
    </row>
    <row r="103" spans="1:66" ht="16">
      <c r="A103" s="813">
        <v>95</v>
      </c>
      <c r="B103" s="83"/>
      <c r="C103" s="108"/>
      <c r="D103" s="83"/>
      <c r="E103" s="109"/>
      <c r="F103" s="110"/>
      <c r="G103" s="111"/>
      <c r="H103" s="132"/>
      <c r="I103" s="642"/>
      <c r="J103" s="643"/>
      <c r="K103" s="554"/>
      <c r="L103" s="640"/>
      <c r="M103" s="641"/>
      <c r="N103" s="660" t="str">
        <f t="shared" si="93"/>
        <v/>
      </c>
      <c r="O103" s="663"/>
      <c r="P103" s="554"/>
      <c r="Q103" s="641"/>
      <c r="R103" s="641"/>
      <c r="S103" s="660" t="str">
        <f t="shared" si="70"/>
        <v/>
      </c>
      <c r="T103" s="680"/>
      <c r="U103" s="554"/>
      <c r="V103" s="641"/>
      <c r="W103" s="641"/>
      <c r="X103" s="681" t="str">
        <f t="shared" si="96"/>
        <v/>
      </c>
      <c r="Y103" s="639"/>
      <c r="Z103" s="112" t="str" cm="1">
        <f t="array" ref="Z103">IF((_xlfn.IFS(TRIM(SUBSTITUTE(Y103,CHAR(160),""))="Devis 1",IFERROR(VALUE(TRIM(SUBSTITUTE(L103,CHAR(160),""))),0),TRIM(SUBSTITUTE(Y103,CHAR(160),""))="Devis 2",IFERROR(VALUE(TRIM(SUBSTITUTE(Q103,CHAR(160),""))),0),TRIM(SUBSTITUTE(Y103,CHAR(160),""))="Devis 3",IFERROR(VALUE(TRIM(SUBSTITUTE(V103,CHAR(160),""))),0),TRUE,0)*IFERROR(VALUE(TRIM(SUBSTITUTE(C103,CHAR(160),""))),0))=0,"",_xlfn.IFS(TRIM(SUBSTITUTE(Y103,CHAR(160),""))="Devis 1",IFERROR(VALUE(TRIM(SUBSTITUTE(L103,CHAR(160),""))),0),TRIM(SUBSTITUTE(Y103,CHAR(160),""))="Devis 2",IFERROR(VALUE(TRIM(SUBSTITUTE(Q103,CHAR(160),""))),0),TRIM(SUBSTITUTE(Y103,CHAR(160),""))="Devis 3",IFERROR(VALUE(TRIM(SUBSTITUTE(V103,CHAR(160),""))),0),TRUE,0)*IFERROR(VALUE(TRIM(SUBSTITUTE(C103,CHAR(160),""))),0))</f>
        <v/>
      </c>
      <c r="AA103" s="89" t="str" cm="1">
        <f t="array" ref="AA103">IF(ROUND((_xlfn.IFS(TRIM(SUBSTITUTE(Y103,CHAR(160),""))="Devis 1",IFERROR(VALUE(TRIM(SUBSTITUTE(M103,CHAR(160),""))),0),TRIM(SUBSTITUTE(Y103,CHAR(160),""))="Devis 2",IFERROR(VALUE(TRIM(SUBSTITUTE(R103,CHAR(160),""))),0),TRIM(SUBSTITUTE(Y103,CHAR(160),""))="Devis 3",IFERROR(VALUE(TRIM(SUBSTITUTE(W103,CHAR(160),""))),0),TRUE,0)*IFERROR(VALUE(TRIM(SUBSTITUTE(C103,CHAR(160),""))),0)),2)=0,IF(Z103&lt;&gt;"",0,""),ROUND((_xlfn.IFS(TRIM(SUBSTITUTE(Y103,CHAR(160),""))="Devis 1",IFERROR(VALUE(TRIM(SUBSTITUTE(M103,CHAR(160),""))),0),TRIM(SUBSTITUTE(Y103,CHAR(160),""))="Devis 2",IFERROR(VALUE(TRIM(SUBSTITUTE(R103,CHAR(160),""))),0),TRIM(SUBSTITUTE(Y103,CHAR(160),""))="Devis 3",IFERROR(VALUE(TRIM(SUBSTITUTE(W103,CHAR(160),""))),0),TRUE,0)*IFERROR(VALUE(TRIM(SUBSTITUTE(C103,CHAR(160),""))),0)),2))</f>
        <v/>
      </c>
      <c r="AB103" s="113" t="str">
        <f t="shared" si="71"/>
        <v/>
      </c>
      <c r="AC103" s="814"/>
      <c r="AD103" s="835" t="str">
        <f t="shared" si="68"/>
        <v/>
      </c>
      <c r="AE103" s="567" t="str">
        <f t="shared" si="72"/>
        <v/>
      </c>
      <c r="AF103" s="568" t="str">
        <f t="shared" si="73"/>
        <v/>
      </c>
      <c r="AG103" s="568" t="str">
        <f t="shared" si="74"/>
        <v/>
      </c>
      <c r="AH103" s="568" t="str">
        <f t="shared" si="75"/>
        <v/>
      </c>
      <c r="AI103" s="568" t="str">
        <f t="shared" si="76"/>
        <v/>
      </c>
      <c r="AJ103" s="568" t="str">
        <f t="shared" si="77"/>
        <v/>
      </c>
      <c r="AK103" s="649" t="str">
        <f t="shared" si="78"/>
        <v/>
      </c>
      <c r="AL103" s="655" t="str">
        <f t="shared" si="94"/>
        <v/>
      </c>
      <c r="AM103" s="716" t="str">
        <f t="shared" si="94"/>
        <v/>
      </c>
      <c r="AN103" s="710" t="str">
        <f t="shared" si="79"/>
        <v/>
      </c>
      <c r="AO103" s="163" t="str">
        <f t="shared" si="80"/>
        <v/>
      </c>
      <c r="AP103" s="587" t="str">
        <f t="shared" si="81"/>
        <v/>
      </c>
      <c r="AQ103" s="672" t="str">
        <f t="shared" si="82"/>
        <v/>
      </c>
      <c r="AR103" s="712" t="str">
        <f t="shared" si="82"/>
        <v/>
      </c>
      <c r="AS103" s="710" t="str">
        <f t="shared" si="83"/>
        <v/>
      </c>
      <c r="AT103" s="163" t="str">
        <f t="shared" si="84"/>
        <v/>
      </c>
      <c r="AU103" s="587" t="str">
        <f t="shared" si="85"/>
        <v/>
      </c>
      <c r="AV103" s="695" t="str">
        <f t="shared" si="95"/>
        <v/>
      </c>
      <c r="AW103" s="588" t="str">
        <f t="shared" si="95"/>
        <v/>
      </c>
      <c r="AX103" s="589" t="str">
        <f t="shared" si="86"/>
        <v/>
      </c>
      <c r="AY103" s="163" t="str">
        <f t="shared" si="87"/>
        <v/>
      </c>
      <c r="AZ103" s="590" t="str">
        <f t="shared" si="88"/>
        <v/>
      </c>
      <c r="BA103" s="556" t="str">
        <f t="shared" si="69"/>
        <v/>
      </c>
      <c r="BB103" s="591"/>
      <c r="BC103" s="621" t="str">
        <f t="shared" si="89"/>
        <v/>
      </c>
      <c r="BD103" s="621" t="str">
        <f t="shared" si="90"/>
        <v/>
      </c>
      <c r="BE103" s="621" t="str">
        <f t="shared" si="91"/>
        <v/>
      </c>
      <c r="BF103" s="622" t="str" cm="1">
        <f t="array" ref="BF103">IF($AE103="","",
_xlfn.IFS(
$BA103="Devis 1",
IF(ISBLANK(AN103),"",IFERROR(VALUE(TRIM(SUBSTITUTE(AN103,CHAR(160),""))),0)*IFERROR(VALUE(TRIM(SUBSTITUTE($AE103,CHAR(160),""))),0)),
$BA103="Devis 2",
IF(ISBLANK(AS103),"",IFERROR(VALUE(TRIM(SUBSTITUTE(AS103,CHAR(160),""))),0)*IFERROR(VALUE(TRIM(SUBSTITUTE($AE103,CHAR(160),""))),0)),
$BA103="Devis 3",
IF(ISBLANK(AX103),"",IFERROR(VALUE(TRIM(SUBSTITUTE(AX103,CHAR(160),""))),0)*IFERROR(VALUE(TRIM(SUBSTITUTE($AE103,CHAR(160),""))),0)),
TRUE,0
)
)</f>
        <v/>
      </c>
      <c r="BG103" s="622" t="str" cm="1">
        <f t="array" ref="BG103">IF($AE103="","",
_xlfn.IFS(
$BA103="Devis 1",
IF(ISBLANK(AO103),"",IFERROR(VALUE(TRIM(SUBSTITUTE(AO103,CHAR(160),""))),0)*IFERROR(VALUE(TRIM(SUBSTITUTE($AE103,CHAR(160),""))),0)),
$BA103="Devis 2",
IF(ISBLANK(AT103),"",IFERROR(VALUE(TRIM(SUBSTITUTE(AT103,CHAR(160),""))),0)*IFERROR(VALUE(TRIM(SUBSTITUTE($AE103,CHAR(160),""))),0)),
$BA103="Devis 3",
IF(ISBLANK(AY103),"",IFERROR(VALUE(TRIM(SUBSTITUTE(AY103,CHAR(160),""))),0)*IFERROR(VALUE(TRIM(SUBSTITUTE($AE103,CHAR(160),""))),0)),
TRUE,0
)
)</f>
        <v/>
      </c>
      <c r="BH103" s="621" t="str">
        <f t="shared" si="92"/>
        <v/>
      </c>
      <c r="BI103" s="596"/>
      <c r="BJ103" s="597" t="str" cm="1">
        <f t="array" ref="BJ103">IF(OR(BH103="",BE103="",BF103="",BC103="",BG103="",BD103=""),"",_xlfn.IFS(
ROUND(IFERROR(VALUE(TRIM(SUBSTITUTE(BH103,CHAR(160),""))),0),2)&gt;
ROUND(IFERROR(VALUE(TRIM(SUBSTITUTE(BE103,CHAR(160),""))),0),2),
"KO : Le montant retenu TTC est supérieur au montant raisonnable TTC. Merci de revoir la ligne de dépense ou plafonner son montant.",
ROUND(IFERROR(VALUE(TRIM(SUBSTITUTE(BF103,CHAR(160),""))),0),2)&gt;
ROUND(IFERROR(VALUE(TRIM(SUBSTITUTE(BC103,CHAR(160),""))),0),2),
"Attention : Le montant retenu HT est supérieur au montant HT raisonnable. Merci de revoir la ligne de dépense, plafonner son montant, ou justifier la reventillation HT / TVA.",
ROUND(IFERROR(VALUE(TRIM(SUBSTITUTE(BG103,CHAR(160),""))),0),2)&gt;
ROUND(IFERROR(VALUE(TRIM(SUBSTITUTE(BD103,CHAR(160),""))),0),2),
"Attention : Le montant TVA retenu est supérieur au montant TVA raisonnable. Merci de revoir la ligne de dépense, plafonner son montant, ou justifier la reventillation HT / TVA.",
ROUND(IFERROR(VALUE(TRIM(SUBSTITUTE(BH103,CHAR(160),""))),0),2)&gt;
ROUND(IFERROR(VALUE(TRIM(SUBSTITUTE(MIN(P104,S104,V104),CHAR(160),""))),0),2),
"Attention : Le devis retenu n'est pas le moins cher. Une justification de la part du porteur est nécessaire.",
ROUND(IFERROR(VALUE(TRIM(SUBSTITUTE(BH103,CHAR(160),""))),0),2)=0,
"Attention : montant présenté entièrement écarté",
ROUND(IFERROR(VALUE(TRIM(SUBSTITUTE(BE103,CHAR(160),""))),0),2)=
ROUND(IFERROR(VALUE(TRIM(SUBSTITUTE(BH103,CHAR(160),""))),0),2),
"OK",
ROUND(IFERROR(VALUE(TRIM(SUBSTITUTE(BE103,CHAR(160),""))),0),2)&gt;
ROUND(IFERROR(VALUE(TRIM(SUBSTITUTE(BH103,CHAR(160),""))),0),2),
" OK : Montant instruit inférieur au montant raisonnable.",
TRUE,""
))</f>
        <v/>
      </c>
      <c r="BK103" s="597" t="str" cm="1">
        <f t="array" ref="BK103">IF(OR(BH103="",AB103="",BF103="",Z103="",BG103="",AA103=""),"",_xlfn.IFS(
ROUND(IFERROR(VALUE(TRIM(SUBSTITUTE(BH103,CHAR(160),""))),0),2)&gt;
ROUND(IFERROR(VALUE(TRIM(SUBSTITUTE(AB103,CHAR(160),""))),0),2),
"KO : Le montant retenu TTC est supérieur au montant présenté TTC. Merci de revoir la ligne de dépense ou plafonner son montant.",
ROUND(IFERROR(VALUE(TRIM(SUBSTITUTE(BF103,CHAR(160),""))),0),2)&gt;
ROUND(IFERROR(VALUE(TRIM(SUBSTITUTE(Z103,CHAR(160),""))),0),2),
"Attention : Le montant retenu HT est supérieur au montant HT présenté. Merci de revoir la ligne de dépense, plafonner son montant, ou justifier la reventillation HT / TVA.",
ROUND(IFERROR(VALUE(TRIM(SUBSTITUTE(BG103,CHAR(160),""))),0),2)&gt;
ROUND(IFERROR(VALUE(TRIM(SUBSTITUTE(AA103,CHAR(160),""))),0),2),
"Attention : Le montant TVA retenu est supérieur au montant TVA présenté. Merci de revoir la ligne de dépense, plafonner son montant, ou justifier la reventillation HT / TVA.",
ROUND(IFERROR(VALUE(TRIM(SUBSTITUTE(AB103,CHAR(160),""))),0),2)=0,
"",
ROUND(IFERROR(VALUE(TRIM(SUBSTITUTE(BH103,CHAR(160),""))),0),2)=
ROUND(IFERROR(VALUE(TRIM(SUBSTITUTE(AB103,CHAR(160),""))),0),2),
"OK",
ROUND(IFERROR(VALUE(TRIM(SUBSTITUTE(BH103,CHAR(160),""))),0),2)=0,
"Attention : Montant présenté entièrement rejeté.",
ROUND(IFERROR(VALUE(TRIM(SUBSTITUTE(BH103,CHAR(160),""))),0),2)&lt;
ROUND(IFERROR(VALUE(TRIM(SUBSTITUTE(AB103,CHAR(160),""))),0),2),
"Attention : Montant présenté partiellement rejeté.",
TRUE,""
))</f>
        <v/>
      </c>
      <c r="BL103" s="592" t="str">
        <f t="shared" si="65"/>
        <v/>
      </c>
      <c r="BM103" s="598" t="str">
        <f t="shared" si="66"/>
        <v/>
      </c>
      <c r="BN103" s="836" t="str">
        <f t="shared" si="67"/>
        <v/>
      </c>
    </row>
    <row r="104" spans="1:66" ht="16">
      <c r="A104" s="813">
        <v>96</v>
      </c>
      <c r="B104" s="83"/>
      <c r="C104" s="108"/>
      <c r="D104" s="83"/>
      <c r="E104" s="109"/>
      <c r="F104" s="110"/>
      <c r="G104" s="111"/>
      <c r="H104" s="132"/>
      <c r="I104" s="642"/>
      <c r="J104" s="643"/>
      <c r="K104" s="554"/>
      <c r="L104" s="640"/>
      <c r="M104" s="641"/>
      <c r="N104" s="660" t="str">
        <f t="shared" si="93"/>
        <v/>
      </c>
      <c r="O104" s="663"/>
      <c r="P104" s="554"/>
      <c r="Q104" s="641"/>
      <c r="R104" s="641"/>
      <c r="S104" s="660" t="str">
        <f t="shared" si="70"/>
        <v/>
      </c>
      <c r="T104" s="680"/>
      <c r="U104" s="554"/>
      <c r="V104" s="641"/>
      <c r="W104" s="641"/>
      <c r="X104" s="681" t="str">
        <f t="shared" si="96"/>
        <v/>
      </c>
      <c r="Y104" s="639"/>
      <c r="Z104" s="112" t="str" cm="1">
        <f t="array" ref="Z104">IF((_xlfn.IFS(TRIM(SUBSTITUTE(Y104,CHAR(160),""))="Devis 1",IFERROR(VALUE(TRIM(SUBSTITUTE(L104,CHAR(160),""))),0),TRIM(SUBSTITUTE(Y104,CHAR(160),""))="Devis 2",IFERROR(VALUE(TRIM(SUBSTITUTE(Q104,CHAR(160),""))),0),TRIM(SUBSTITUTE(Y104,CHAR(160),""))="Devis 3",IFERROR(VALUE(TRIM(SUBSTITUTE(V104,CHAR(160),""))),0),TRUE,0)*IFERROR(VALUE(TRIM(SUBSTITUTE(C104,CHAR(160),""))),0))=0,"",_xlfn.IFS(TRIM(SUBSTITUTE(Y104,CHAR(160),""))="Devis 1",IFERROR(VALUE(TRIM(SUBSTITUTE(L104,CHAR(160),""))),0),TRIM(SUBSTITUTE(Y104,CHAR(160),""))="Devis 2",IFERROR(VALUE(TRIM(SUBSTITUTE(Q104,CHAR(160),""))),0),TRIM(SUBSTITUTE(Y104,CHAR(160),""))="Devis 3",IFERROR(VALUE(TRIM(SUBSTITUTE(V104,CHAR(160),""))),0),TRUE,0)*IFERROR(VALUE(TRIM(SUBSTITUTE(C104,CHAR(160),""))),0))</f>
        <v/>
      </c>
      <c r="AA104" s="89" t="str" cm="1">
        <f t="array" ref="AA104">IF(ROUND((_xlfn.IFS(TRIM(SUBSTITUTE(Y104,CHAR(160),""))="Devis 1",IFERROR(VALUE(TRIM(SUBSTITUTE(M104,CHAR(160),""))),0),TRIM(SUBSTITUTE(Y104,CHAR(160),""))="Devis 2",IFERROR(VALUE(TRIM(SUBSTITUTE(R104,CHAR(160),""))),0),TRIM(SUBSTITUTE(Y104,CHAR(160),""))="Devis 3",IFERROR(VALUE(TRIM(SUBSTITUTE(W104,CHAR(160),""))),0),TRUE,0)*IFERROR(VALUE(TRIM(SUBSTITUTE(C104,CHAR(160),""))),0)),2)=0,IF(Z104&lt;&gt;"",0,""),ROUND((_xlfn.IFS(TRIM(SUBSTITUTE(Y104,CHAR(160),""))="Devis 1",IFERROR(VALUE(TRIM(SUBSTITUTE(M104,CHAR(160),""))),0),TRIM(SUBSTITUTE(Y104,CHAR(160),""))="Devis 2",IFERROR(VALUE(TRIM(SUBSTITUTE(R104,CHAR(160),""))),0),TRIM(SUBSTITUTE(Y104,CHAR(160),""))="Devis 3",IFERROR(VALUE(TRIM(SUBSTITUTE(W104,CHAR(160),""))),0),TRUE,0)*IFERROR(VALUE(TRIM(SUBSTITUTE(C104,CHAR(160),""))),0)),2))</f>
        <v/>
      </c>
      <c r="AB104" s="113" t="str">
        <f t="shared" si="71"/>
        <v/>
      </c>
      <c r="AC104" s="814"/>
      <c r="AD104" s="837" t="str">
        <f t="shared" si="68"/>
        <v/>
      </c>
      <c r="AE104" s="155" t="str">
        <f t="shared" si="72"/>
        <v/>
      </c>
      <c r="AF104" s="41" t="str">
        <f t="shared" si="73"/>
        <v/>
      </c>
      <c r="AG104" s="41" t="str">
        <f t="shared" si="74"/>
        <v/>
      </c>
      <c r="AH104" s="41" t="str">
        <f t="shared" si="75"/>
        <v/>
      </c>
      <c r="AI104" s="41" t="str">
        <f t="shared" si="76"/>
        <v/>
      </c>
      <c r="AJ104" s="41" t="str">
        <f t="shared" si="77"/>
        <v/>
      </c>
      <c r="AK104" s="650" t="str">
        <f t="shared" si="78"/>
        <v/>
      </c>
      <c r="AL104" s="656" t="str">
        <f t="shared" si="94"/>
        <v/>
      </c>
      <c r="AM104" s="579" t="str">
        <f t="shared" si="94"/>
        <v/>
      </c>
      <c r="AN104" s="558" t="str">
        <f t="shared" si="79"/>
        <v/>
      </c>
      <c r="AO104" s="42" t="str">
        <f t="shared" si="80"/>
        <v/>
      </c>
      <c r="AP104" s="86" t="str">
        <f t="shared" si="81"/>
        <v/>
      </c>
      <c r="AQ104" s="673" t="str">
        <f t="shared" si="82"/>
        <v/>
      </c>
      <c r="AR104" s="713" t="str">
        <f t="shared" si="82"/>
        <v/>
      </c>
      <c r="AS104" s="558" t="str">
        <f t="shared" si="83"/>
        <v/>
      </c>
      <c r="AT104" s="42" t="str">
        <f t="shared" si="84"/>
        <v/>
      </c>
      <c r="AU104" s="86" t="str">
        <f t="shared" si="85"/>
        <v/>
      </c>
      <c r="AV104" s="696" t="str">
        <f t="shared" si="95"/>
        <v/>
      </c>
      <c r="AW104" s="458" t="str">
        <f t="shared" si="95"/>
        <v/>
      </c>
      <c r="AX104" s="149" t="str">
        <f t="shared" si="86"/>
        <v/>
      </c>
      <c r="AY104" s="42" t="str">
        <f t="shared" si="87"/>
        <v/>
      </c>
      <c r="AZ104" s="150" t="str">
        <f t="shared" si="88"/>
        <v/>
      </c>
      <c r="BA104" s="148" t="str">
        <f t="shared" si="69"/>
        <v/>
      </c>
      <c r="BB104" s="156"/>
      <c r="BC104" s="621" t="str">
        <f t="shared" si="89"/>
        <v/>
      </c>
      <c r="BD104" s="621" t="str">
        <f t="shared" si="90"/>
        <v/>
      </c>
      <c r="BE104" s="621" t="str">
        <f t="shared" si="91"/>
        <v/>
      </c>
      <c r="BF104" s="622" t="str" cm="1">
        <f t="array" ref="BF104">IF($AE104="","",
_xlfn.IFS(
$BA104="Devis 1",
IF(ISBLANK(AN104),"",IFERROR(VALUE(TRIM(SUBSTITUTE(AN104,CHAR(160),""))),0)*IFERROR(VALUE(TRIM(SUBSTITUTE($AE104,CHAR(160),""))),0)),
$BA104="Devis 2",
IF(ISBLANK(AS104),"",IFERROR(VALUE(TRIM(SUBSTITUTE(AS104,CHAR(160),""))),0)*IFERROR(VALUE(TRIM(SUBSTITUTE($AE104,CHAR(160),""))),0)),
$BA104="Devis 3",
IF(ISBLANK(AX104),"",IFERROR(VALUE(TRIM(SUBSTITUTE(AX104,CHAR(160),""))),0)*IFERROR(VALUE(TRIM(SUBSTITUTE($AE104,CHAR(160),""))),0)),
TRUE,0
)
)</f>
        <v/>
      </c>
      <c r="BG104" s="622" t="str" cm="1">
        <f t="array" ref="BG104">IF($AE104="","",
_xlfn.IFS(
$BA104="Devis 1",
IF(ISBLANK(AO104),"",IFERROR(VALUE(TRIM(SUBSTITUTE(AO104,CHAR(160),""))),0)*IFERROR(VALUE(TRIM(SUBSTITUTE($AE104,CHAR(160),""))),0)),
$BA104="Devis 2",
IF(ISBLANK(AT104),"",IFERROR(VALUE(TRIM(SUBSTITUTE(AT104,CHAR(160),""))),0)*IFERROR(VALUE(TRIM(SUBSTITUTE($AE104,CHAR(160),""))),0)),
$BA104="Devis 3",
IF(ISBLANK(AY104),"",IFERROR(VALUE(TRIM(SUBSTITUTE(AY104,CHAR(160),""))),0)*IFERROR(VALUE(TRIM(SUBSTITUTE($AE104,CHAR(160),""))),0)),
TRUE,0
)
)</f>
        <v/>
      </c>
      <c r="BH104" s="621" t="str">
        <f t="shared" si="92"/>
        <v/>
      </c>
      <c r="BI104" s="114"/>
      <c r="BJ104" s="43" t="str" cm="1">
        <f t="array" ref="BJ104">IF(OR(BH104="",BE104="",BF104="",BC104="",BG104="",BD104=""),"",_xlfn.IFS(
ROUND(IFERROR(VALUE(TRIM(SUBSTITUTE(BH104,CHAR(160),""))),0),2)&gt;
ROUND(IFERROR(VALUE(TRIM(SUBSTITUTE(BE104,CHAR(160),""))),0),2),
"KO : Le montant retenu TTC est supérieur au montant raisonnable TTC. Merci de revoir la ligne de dépense ou plafonner son montant.",
ROUND(IFERROR(VALUE(TRIM(SUBSTITUTE(BF104,CHAR(160),""))),0),2)&gt;
ROUND(IFERROR(VALUE(TRIM(SUBSTITUTE(BC104,CHAR(160),""))),0),2),
"Attention : Le montant retenu HT est supérieur au montant HT raisonnable. Merci de revoir la ligne de dépense, plafonner son montant, ou justifier la reventillation HT / TVA.",
ROUND(IFERROR(VALUE(TRIM(SUBSTITUTE(BG104,CHAR(160),""))),0),2)&gt;
ROUND(IFERROR(VALUE(TRIM(SUBSTITUTE(BD104,CHAR(160),""))),0),2),
"Attention : Le montant TVA retenu est supérieur au montant TVA raisonnable. Merci de revoir la ligne de dépense, plafonner son montant, ou justifier la reventillation HT / TVA.",
ROUND(IFERROR(VALUE(TRIM(SUBSTITUTE(BH104,CHAR(160),""))),0),2)&gt;
ROUND(IFERROR(VALUE(TRIM(SUBSTITUTE(MIN(P105,S105,V105),CHAR(160),""))),0),2),
"Attention : Le devis retenu n'est pas le moins cher. Une justification de la part du porteur est nécessaire.",
ROUND(IFERROR(VALUE(TRIM(SUBSTITUTE(BH104,CHAR(160),""))),0),2)=0,
"Attention : montant présenté entièrement écarté",
ROUND(IFERROR(VALUE(TRIM(SUBSTITUTE(BE104,CHAR(160),""))),0),2)=
ROUND(IFERROR(VALUE(TRIM(SUBSTITUTE(BH104,CHAR(160),""))),0),2),
"OK",
ROUND(IFERROR(VALUE(TRIM(SUBSTITUTE(BE104,CHAR(160),""))),0),2)&gt;
ROUND(IFERROR(VALUE(TRIM(SUBSTITUTE(BH104,CHAR(160),""))),0),2),
" OK : Montant instruit inférieur au montant raisonnable.",
TRUE,""
))</f>
        <v/>
      </c>
      <c r="BK104" s="43" t="str" cm="1">
        <f t="array" ref="BK104">IF(OR(BH104="",AB104="",BF104="",Z104="",BG104="",AA104=""),"",_xlfn.IFS(
ROUND(IFERROR(VALUE(TRIM(SUBSTITUTE(BH104,CHAR(160),""))),0),2)&gt;
ROUND(IFERROR(VALUE(TRIM(SUBSTITUTE(AB104,CHAR(160),""))),0),2),
"KO : Le montant retenu TTC est supérieur au montant présenté TTC. Merci de revoir la ligne de dépense ou plafonner son montant.",
ROUND(IFERROR(VALUE(TRIM(SUBSTITUTE(BF104,CHAR(160),""))),0),2)&gt;
ROUND(IFERROR(VALUE(TRIM(SUBSTITUTE(Z104,CHAR(160),""))),0),2),
"Attention : Le montant retenu HT est supérieur au montant HT présenté. Merci de revoir la ligne de dépense, plafonner son montant, ou justifier la reventillation HT / TVA.",
ROUND(IFERROR(VALUE(TRIM(SUBSTITUTE(BG104,CHAR(160),""))),0),2)&gt;
ROUND(IFERROR(VALUE(TRIM(SUBSTITUTE(AA104,CHAR(160),""))),0),2),
"Attention : Le montant TVA retenu est supérieur au montant TVA présenté. Merci de revoir la ligne de dépense, plafonner son montant, ou justifier la reventillation HT / TVA.",
ROUND(IFERROR(VALUE(TRIM(SUBSTITUTE(AB104,CHAR(160),""))),0),2)=0,
"",
ROUND(IFERROR(VALUE(TRIM(SUBSTITUTE(BH104,CHAR(160),""))),0),2)=
ROUND(IFERROR(VALUE(TRIM(SUBSTITUTE(AB104,CHAR(160),""))),0),2),
"OK",
ROUND(IFERROR(VALUE(TRIM(SUBSTITUTE(BH104,CHAR(160),""))),0),2)=0,
"Attention : Montant présenté entièrement rejeté.",
ROUND(IFERROR(VALUE(TRIM(SUBSTITUTE(BH104,CHAR(160),""))),0),2)&lt;
ROUND(IFERROR(VALUE(TRIM(SUBSTITUTE(AB104,CHAR(160),""))),0),2),
"Attention : Montant présenté partiellement rejeté.",
TRUE,""
))</f>
        <v/>
      </c>
      <c r="BL104" s="92" t="str">
        <f t="shared" si="65"/>
        <v/>
      </c>
      <c r="BM104" s="570" t="str">
        <f t="shared" si="66"/>
        <v/>
      </c>
      <c r="BN104" s="838" t="str">
        <f t="shared" si="67"/>
        <v/>
      </c>
    </row>
    <row r="105" spans="1:66" ht="16">
      <c r="A105" s="813">
        <v>97</v>
      </c>
      <c r="B105" s="83"/>
      <c r="C105" s="108"/>
      <c r="D105" s="83"/>
      <c r="E105" s="109"/>
      <c r="F105" s="110"/>
      <c r="G105" s="111"/>
      <c r="H105" s="132"/>
      <c r="I105" s="642"/>
      <c r="J105" s="643"/>
      <c r="K105" s="554"/>
      <c r="L105" s="640"/>
      <c r="M105" s="641"/>
      <c r="N105" s="660" t="str">
        <f t="shared" si="93"/>
        <v/>
      </c>
      <c r="O105" s="663"/>
      <c r="P105" s="554"/>
      <c r="Q105" s="641"/>
      <c r="R105" s="641"/>
      <c r="S105" s="660" t="str">
        <f t="shared" si="70"/>
        <v/>
      </c>
      <c r="T105" s="680"/>
      <c r="U105" s="554"/>
      <c r="V105" s="641"/>
      <c r="W105" s="641"/>
      <c r="X105" s="681" t="str">
        <f t="shared" si="96"/>
        <v/>
      </c>
      <c r="Y105" s="639"/>
      <c r="Z105" s="112" t="str" cm="1">
        <f t="array" ref="Z105">IF((_xlfn.IFS(TRIM(SUBSTITUTE(Y105,CHAR(160),""))="Devis 1",IFERROR(VALUE(TRIM(SUBSTITUTE(L105,CHAR(160),""))),0),TRIM(SUBSTITUTE(Y105,CHAR(160),""))="Devis 2",IFERROR(VALUE(TRIM(SUBSTITUTE(Q105,CHAR(160),""))),0),TRIM(SUBSTITUTE(Y105,CHAR(160),""))="Devis 3",IFERROR(VALUE(TRIM(SUBSTITUTE(V105,CHAR(160),""))),0),TRUE,0)*IFERROR(VALUE(TRIM(SUBSTITUTE(C105,CHAR(160),""))),0))=0,"",_xlfn.IFS(TRIM(SUBSTITUTE(Y105,CHAR(160),""))="Devis 1",IFERROR(VALUE(TRIM(SUBSTITUTE(L105,CHAR(160),""))),0),TRIM(SUBSTITUTE(Y105,CHAR(160),""))="Devis 2",IFERROR(VALUE(TRIM(SUBSTITUTE(Q105,CHAR(160),""))),0),TRIM(SUBSTITUTE(Y105,CHAR(160),""))="Devis 3",IFERROR(VALUE(TRIM(SUBSTITUTE(V105,CHAR(160),""))),0),TRUE,0)*IFERROR(VALUE(TRIM(SUBSTITUTE(C105,CHAR(160),""))),0))</f>
        <v/>
      </c>
      <c r="AA105" s="89" t="str" cm="1">
        <f t="array" ref="AA105">IF(ROUND((_xlfn.IFS(TRIM(SUBSTITUTE(Y105,CHAR(160),""))="Devis 1",IFERROR(VALUE(TRIM(SUBSTITUTE(M105,CHAR(160),""))),0),TRIM(SUBSTITUTE(Y105,CHAR(160),""))="Devis 2",IFERROR(VALUE(TRIM(SUBSTITUTE(R105,CHAR(160),""))),0),TRIM(SUBSTITUTE(Y105,CHAR(160),""))="Devis 3",IFERROR(VALUE(TRIM(SUBSTITUTE(W105,CHAR(160),""))),0),TRUE,0)*IFERROR(VALUE(TRIM(SUBSTITUTE(C105,CHAR(160),""))),0)),2)=0,IF(Z105&lt;&gt;"",0,""),ROUND((_xlfn.IFS(TRIM(SUBSTITUTE(Y105,CHAR(160),""))="Devis 1",IFERROR(VALUE(TRIM(SUBSTITUTE(M105,CHAR(160),""))),0),TRIM(SUBSTITUTE(Y105,CHAR(160),""))="Devis 2",IFERROR(VALUE(TRIM(SUBSTITUTE(R105,CHAR(160),""))),0),TRIM(SUBSTITUTE(Y105,CHAR(160),""))="Devis 3",IFERROR(VALUE(TRIM(SUBSTITUTE(W105,CHAR(160),""))),0),TRUE,0)*IFERROR(VALUE(TRIM(SUBSTITUTE(C105,CHAR(160),""))),0)),2))</f>
        <v/>
      </c>
      <c r="AB105" s="113" t="str">
        <f t="shared" si="71"/>
        <v/>
      </c>
      <c r="AC105" s="814"/>
      <c r="AD105" s="837" t="str">
        <f t="shared" si="68"/>
        <v/>
      </c>
      <c r="AE105" s="155" t="str">
        <f t="shared" si="72"/>
        <v/>
      </c>
      <c r="AF105" s="41" t="str">
        <f t="shared" si="73"/>
        <v/>
      </c>
      <c r="AG105" s="41" t="str">
        <f t="shared" si="74"/>
        <v/>
      </c>
      <c r="AH105" s="41" t="str">
        <f t="shared" si="75"/>
        <v/>
      </c>
      <c r="AI105" s="41" t="str">
        <f t="shared" si="76"/>
        <v/>
      </c>
      <c r="AJ105" s="41" t="str">
        <f t="shared" si="77"/>
        <v/>
      </c>
      <c r="AK105" s="650" t="str">
        <f t="shared" si="78"/>
        <v/>
      </c>
      <c r="AL105" s="656" t="str">
        <f t="shared" si="94"/>
        <v/>
      </c>
      <c r="AM105" s="579" t="str">
        <f t="shared" si="94"/>
        <v/>
      </c>
      <c r="AN105" s="558" t="str">
        <f t="shared" si="79"/>
        <v/>
      </c>
      <c r="AO105" s="42" t="str">
        <f t="shared" si="80"/>
        <v/>
      </c>
      <c r="AP105" s="86" t="str">
        <f t="shared" si="81"/>
        <v/>
      </c>
      <c r="AQ105" s="673" t="str">
        <f t="shared" si="82"/>
        <v/>
      </c>
      <c r="AR105" s="713" t="str">
        <f t="shared" si="82"/>
        <v/>
      </c>
      <c r="AS105" s="558" t="str">
        <f t="shared" si="83"/>
        <v/>
      </c>
      <c r="AT105" s="42" t="str">
        <f t="shared" si="84"/>
        <v/>
      </c>
      <c r="AU105" s="86" t="str">
        <f t="shared" si="85"/>
        <v/>
      </c>
      <c r="AV105" s="696" t="str">
        <f t="shared" si="95"/>
        <v/>
      </c>
      <c r="AW105" s="458" t="str">
        <f t="shared" si="95"/>
        <v/>
      </c>
      <c r="AX105" s="149" t="str">
        <f t="shared" si="86"/>
        <v/>
      </c>
      <c r="AY105" s="42" t="str">
        <f t="shared" si="87"/>
        <v/>
      </c>
      <c r="AZ105" s="150" t="str">
        <f t="shared" si="88"/>
        <v/>
      </c>
      <c r="BA105" s="148" t="str">
        <f t="shared" si="69"/>
        <v/>
      </c>
      <c r="BB105" s="156"/>
      <c r="BC105" s="621" t="str">
        <f t="shared" si="89"/>
        <v/>
      </c>
      <c r="BD105" s="621" t="str">
        <f t="shared" si="90"/>
        <v/>
      </c>
      <c r="BE105" s="621" t="str">
        <f t="shared" si="91"/>
        <v/>
      </c>
      <c r="BF105" s="622" t="str" cm="1">
        <f t="array" ref="BF105">IF($AE105="","",
_xlfn.IFS(
$BA105="Devis 1",
IF(ISBLANK(AN105),"",IFERROR(VALUE(TRIM(SUBSTITUTE(AN105,CHAR(160),""))),0)*IFERROR(VALUE(TRIM(SUBSTITUTE($AE105,CHAR(160),""))),0)),
$BA105="Devis 2",
IF(ISBLANK(AS105),"",IFERROR(VALUE(TRIM(SUBSTITUTE(AS105,CHAR(160),""))),0)*IFERROR(VALUE(TRIM(SUBSTITUTE($AE105,CHAR(160),""))),0)),
$BA105="Devis 3",
IF(ISBLANK(AX105),"",IFERROR(VALUE(TRIM(SUBSTITUTE(AX105,CHAR(160),""))),0)*IFERROR(VALUE(TRIM(SUBSTITUTE($AE105,CHAR(160),""))),0)),
TRUE,0
)
)</f>
        <v/>
      </c>
      <c r="BG105" s="622" t="str" cm="1">
        <f t="array" ref="BG105">IF($AE105="","",
_xlfn.IFS(
$BA105="Devis 1",
IF(ISBLANK(AO105),"",IFERROR(VALUE(TRIM(SUBSTITUTE(AO105,CHAR(160),""))),0)*IFERROR(VALUE(TRIM(SUBSTITUTE($AE105,CHAR(160),""))),0)),
$BA105="Devis 2",
IF(ISBLANK(AT105),"",IFERROR(VALUE(TRIM(SUBSTITUTE(AT105,CHAR(160),""))),0)*IFERROR(VALUE(TRIM(SUBSTITUTE($AE105,CHAR(160),""))),0)),
$BA105="Devis 3",
IF(ISBLANK(AY105),"",IFERROR(VALUE(TRIM(SUBSTITUTE(AY105,CHAR(160),""))),0)*IFERROR(VALUE(TRIM(SUBSTITUTE($AE105,CHAR(160),""))),0)),
TRUE,0
)
)</f>
        <v/>
      </c>
      <c r="BH105" s="621" t="str">
        <f t="shared" si="92"/>
        <v/>
      </c>
      <c r="BI105" s="114"/>
      <c r="BJ105" s="43" t="str" cm="1">
        <f t="array" ref="BJ105">IF(OR(BH105="",BE105="",BF105="",BC105="",BG105="",BD105=""),"",_xlfn.IFS(
ROUND(IFERROR(VALUE(TRIM(SUBSTITUTE(BH105,CHAR(160),""))),0),2)&gt;
ROUND(IFERROR(VALUE(TRIM(SUBSTITUTE(BE105,CHAR(160),""))),0),2),
"KO : Le montant retenu TTC est supérieur au montant raisonnable TTC. Merci de revoir la ligne de dépense ou plafonner son montant.",
ROUND(IFERROR(VALUE(TRIM(SUBSTITUTE(BF105,CHAR(160),""))),0),2)&gt;
ROUND(IFERROR(VALUE(TRIM(SUBSTITUTE(BC105,CHAR(160),""))),0),2),
"Attention : Le montant retenu HT est supérieur au montant HT raisonnable. Merci de revoir la ligne de dépense, plafonner son montant, ou justifier la reventillation HT / TVA.",
ROUND(IFERROR(VALUE(TRIM(SUBSTITUTE(BG105,CHAR(160),""))),0),2)&gt;
ROUND(IFERROR(VALUE(TRIM(SUBSTITUTE(BD105,CHAR(160),""))),0),2),
"Attention : Le montant TVA retenu est supérieur au montant TVA raisonnable. Merci de revoir la ligne de dépense, plafonner son montant, ou justifier la reventillation HT / TVA.",
ROUND(IFERROR(VALUE(TRIM(SUBSTITUTE(BH105,CHAR(160),""))),0),2)&gt;
ROUND(IFERROR(VALUE(TRIM(SUBSTITUTE(MIN(P106,S106,V106),CHAR(160),""))),0),2),
"Attention : Le devis retenu n'est pas le moins cher. Une justification de la part du porteur est nécessaire.",
ROUND(IFERROR(VALUE(TRIM(SUBSTITUTE(BH105,CHAR(160),""))),0),2)=0,
"Attention : montant présenté entièrement écarté",
ROUND(IFERROR(VALUE(TRIM(SUBSTITUTE(BE105,CHAR(160),""))),0),2)=
ROUND(IFERROR(VALUE(TRIM(SUBSTITUTE(BH105,CHAR(160),""))),0),2),
"OK",
ROUND(IFERROR(VALUE(TRIM(SUBSTITUTE(BE105,CHAR(160),""))),0),2)&gt;
ROUND(IFERROR(VALUE(TRIM(SUBSTITUTE(BH105,CHAR(160),""))),0),2),
" OK : Montant instruit inférieur au montant raisonnable.",
TRUE,""
))</f>
        <v/>
      </c>
      <c r="BK105" s="43" t="str" cm="1">
        <f t="array" ref="BK105">IF(OR(BH105="",AB105="",BF105="",Z105="",BG105="",AA105=""),"",_xlfn.IFS(
ROUND(IFERROR(VALUE(TRIM(SUBSTITUTE(BH105,CHAR(160),""))),0),2)&gt;
ROUND(IFERROR(VALUE(TRIM(SUBSTITUTE(AB105,CHAR(160),""))),0),2),
"KO : Le montant retenu TTC est supérieur au montant présenté TTC. Merci de revoir la ligne de dépense ou plafonner son montant.",
ROUND(IFERROR(VALUE(TRIM(SUBSTITUTE(BF105,CHAR(160),""))),0),2)&gt;
ROUND(IFERROR(VALUE(TRIM(SUBSTITUTE(Z105,CHAR(160),""))),0),2),
"Attention : Le montant retenu HT est supérieur au montant HT présenté. Merci de revoir la ligne de dépense, plafonner son montant, ou justifier la reventillation HT / TVA.",
ROUND(IFERROR(VALUE(TRIM(SUBSTITUTE(BG105,CHAR(160),""))),0),2)&gt;
ROUND(IFERROR(VALUE(TRIM(SUBSTITUTE(AA105,CHAR(160),""))),0),2),
"Attention : Le montant TVA retenu est supérieur au montant TVA présenté. Merci de revoir la ligne de dépense, plafonner son montant, ou justifier la reventillation HT / TVA.",
ROUND(IFERROR(VALUE(TRIM(SUBSTITUTE(AB105,CHAR(160),""))),0),2)=0,
"",
ROUND(IFERROR(VALUE(TRIM(SUBSTITUTE(BH105,CHAR(160),""))),0),2)=
ROUND(IFERROR(VALUE(TRIM(SUBSTITUTE(AB105,CHAR(160),""))),0),2),
"OK",
ROUND(IFERROR(VALUE(TRIM(SUBSTITUTE(BH105,CHAR(160),""))),0),2)=0,
"Attention : Montant présenté entièrement rejeté.",
ROUND(IFERROR(VALUE(TRIM(SUBSTITUTE(BH105,CHAR(160),""))),0),2)&lt;
ROUND(IFERROR(VALUE(TRIM(SUBSTITUTE(AB105,CHAR(160),""))),0),2),
"Attention : Montant présenté partiellement rejeté.",
TRUE,""
))</f>
        <v/>
      </c>
      <c r="BL105" s="92" t="str">
        <f t="shared" si="65"/>
        <v/>
      </c>
      <c r="BM105" s="570" t="str">
        <f t="shared" si="66"/>
        <v/>
      </c>
      <c r="BN105" s="838" t="str">
        <f t="shared" si="67"/>
        <v/>
      </c>
    </row>
    <row r="106" spans="1:66" ht="16">
      <c r="A106" s="813">
        <v>98</v>
      </c>
      <c r="B106" s="83"/>
      <c r="C106" s="108"/>
      <c r="D106" s="83"/>
      <c r="E106" s="109"/>
      <c r="F106" s="110"/>
      <c r="G106" s="111"/>
      <c r="H106" s="132"/>
      <c r="I106" s="642"/>
      <c r="J106" s="643"/>
      <c r="K106" s="554"/>
      <c r="L106" s="640"/>
      <c r="M106" s="641"/>
      <c r="N106" s="660" t="str">
        <f t="shared" si="93"/>
        <v/>
      </c>
      <c r="O106" s="663"/>
      <c r="P106" s="554"/>
      <c r="Q106" s="641"/>
      <c r="R106" s="641"/>
      <c r="S106" s="660" t="str">
        <f t="shared" si="70"/>
        <v/>
      </c>
      <c r="T106" s="680"/>
      <c r="U106" s="554"/>
      <c r="V106" s="641"/>
      <c r="W106" s="641"/>
      <c r="X106" s="681" t="str">
        <f t="shared" si="96"/>
        <v/>
      </c>
      <c r="Y106" s="639"/>
      <c r="Z106" s="112" t="str" cm="1">
        <f t="array" ref="Z106">IF((_xlfn.IFS(TRIM(SUBSTITUTE(Y106,CHAR(160),""))="Devis 1",IFERROR(VALUE(TRIM(SUBSTITUTE(L106,CHAR(160),""))),0),TRIM(SUBSTITUTE(Y106,CHAR(160),""))="Devis 2",IFERROR(VALUE(TRIM(SUBSTITUTE(Q106,CHAR(160),""))),0),TRIM(SUBSTITUTE(Y106,CHAR(160),""))="Devis 3",IFERROR(VALUE(TRIM(SUBSTITUTE(V106,CHAR(160),""))),0),TRUE,0)*IFERROR(VALUE(TRIM(SUBSTITUTE(C106,CHAR(160),""))),0))=0,"",_xlfn.IFS(TRIM(SUBSTITUTE(Y106,CHAR(160),""))="Devis 1",IFERROR(VALUE(TRIM(SUBSTITUTE(L106,CHAR(160),""))),0),TRIM(SUBSTITUTE(Y106,CHAR(160),""))="Devis 2",IFERROR(VALUE(TRIM(SUBSTITUTE(Q106,CHAR(160),""))),0),TRIM(SUBSTITUTE(Y106,CHAR(160),""))="Devis 3",IFERROR(VALUE(TRIM(SUBSTITUTE(V106,CHAR(160),""))),0),TRUE,0)*IFERROR(VALUE(TRIM(SUBSTITUTE(C106,CHAR(160),""))),0))</f>
        <v/>
      </c>
      <c r="AA106" s="89" t="str" cm="1">
        <f t="array" ref="AA106">IF(ROUND((_xlfn.IFS(TRIM(SUBSTITUTE(Y106,CHAR(160),""))="Devis 1",IFERROR(VALUE(TRIM(SUBSTITUTE(M106,CHAR(160),""))),0),TRIM(SUBSTITUTE(Y106,CHAR(160),""))="Devis 2",IFERROR(VALUE(TRIM(SUBSTITUTE(R106,CHAR(160),""))),0),TRIM(SUBSTITUTE(Y106,CHAR(160),""))="Devis 3",IFERROR(VALUE(TRIM(SUBSTITUTE(W106,CHAR(160),""))),0),TRUE,0)*IFERROR(VALUE(TRIM(SUBSTITUTE(C106,CHAR(160),""))),0)),2)=0,IF(Z106&lt;&gt;"",0,""),ROUND((_xlfn.IFS(TRIM(SUBSTITUTE(Y106,CHAR(160),""))="Devis 1",IFERROR(VALUE(TRIM(SUBSTITUTE(M106,CHAR(160),""))),0),TRIM(SUBSTITUTE(Y106,CHAR(160),""))="Devis 2",IFERROR(VALUE(TRIM(SUBSTITUTE(R106,CHAR(160),""))),0),TRIM(SUBSTITUTE(Y106,CHAR(160),""))="Devis 3",IFERROR(VALUE(TRIM(SUBSTITUTE(W106,CHAR(160),""))),0),TRUE,0)*IFERROR(VALUE(TRIM(SUBSTITUTE(C106,CHAR(160),""))),0)),2))</f>
        <v/>
      </c>
      <c r="AB106" s="113" t="str">
        <f t="shared" si="71"/>
        <v/>
      </c>
      <c r="AC106" s="814"/>
      <c r="AD106" s="837" t="str">
        <f t="shared" si="68"/>
        <v/>
      </c>
      <c r="AE106" s="155" t="str">
        <f t="shared" si="72"/>
        <v/>
      </c>
      <c r="AF106" s="41" t="str">
        <f t="shared" si="73"/>
        <v/>
      </c>
      <c r="AG106" s="41" t="str">
        <f t="shared" si="74"/>
        <v/>
      </c>
      <c r="AH106" s="41" t="str">
        <f t="shared" si="75"/>
        <v/>
      </c>
      <c r="AI106" s="41" t="str">
        <f t="shared" si="76"/>
        <v/>
      </c>
      <c r="AJ106" s="41" t="str">
        <f t="shared" si="77"/>
        <v/>
      </c>
      <c r="AK106" s="650" t="str">
        <f t="shared" si="78"/>
        <v/>
      </c>
      <c r="AL106" s="656" t="str">
        <f t="shared" si="94"/>
        <v/>
      </c>
      <c r="AM106" s="579" t="str">
        <f t="shared" si="94"/>
        <v/>
      </c>
      <c r="AN106" s="558" t="str">
        <f t="shared" si="79"/>
        <v/>
      </c>
      <c r="AO106" s="42" t="str">
        <f t="shared" si="80"/>
        <v/>
      </c>
      <c r="AP106" s="86" t="str">
        <f t="shared" si="81"/>
        <v/>
      </c>
      <c r="AQ106" s="673" t="str">
        <f t="shared" si="82"/>
        <v/>
      </c>
      <c r="AR106" s="713" t="str">
        <f t="shared" si="82"/>
        <v/>
      </c>
      <c r="AS106" s="558" t="str">
        <f t="shared" si="83"/>
        <v/>
      </c>
      <c r="AT106" s="42" t="str">
        <f t="shared" si="84"/>
        <v/>
      </c>
      <c r="AU106" s="86" t="str">
        <f t="shared" si="85"/>
        <v/>
      </c>
      <c r="AV106" s="696" t="str">
        <f t="shared" si="95"/>
        <v/>
      </c>
      <c r="AW106" s="458" t="str">
        <f t="shared" si="95"/>
        <v/>
      </c>
      <c r="AX106" s="149" t="str">
        <f t="shared" si="86"/>
        <v/>
      </c>
      <c r="AY106" s="42" t="str">
        <f t="shared" si="87"/>
        <v/>
      </c>
      <c r="AZ106" s="150" t="str">
        <f t="shared" si="88"/>
        <v/>
      </c>
      <c r="BA106" s="148" t="str">
        <f t="shared" si="69"/>
        <v/>
      </c>
      <c r="BB106" s="156"/>
      <c r="BC106" s="621" t="str">
        <f t="shared" si="89"/>
        <v/>
      </c>
      <c r="BD106" s="621" t="str">
        <f t="shared" si="90"/>
        <v/>
      </c>
      <c r="BE106" s="621" t="str">
        <f t="shared" si="91"/>
        <v/>
      </c>
      <c r="BF106" s="622" t="str" cm="1">
        <f t="array" ref="BF106">IF($AE106="","",
_xlfn.IFS(
$BA106="Devis 1",
IF(ISBLANK(AN106),"",IFERROR(VALUE(TRIM(SUBSTITUTE(AN106,CHAR(160),""))),0)*IFERROR(VALUE(TRIM(SUBSTITUTE($AE106,CHAR(160),""))),0)),
$BA106="Devis 2",
IF(ISBLANK(AS106),"",IFERROR(VALUE(TRIM(SUBSTITUTE(AS106,CHAR(160),""))),0)*IFERROR(VALUE(TRIM(SUBSTITUTE($AE106,CHAR(160),""))),0)),
$BA106="Devis 3",
IF(ISBLANK(AX106),"",IFERROR(VALUE(TRIM(SUBSTITUTE(AX106,CHAR(160),""))),0)*IFERROR(VALUE(TRIM(SUBSTITUTE($AE106,CHAR(160),""))),0)),
TRUE,0
)
)</f>
        <v/>
      </c>
      <c r="BG106" s="622" t="str" cm="1">
        <f t="array" ref="BG106">IF($AE106="","",
_xlfn.IFS(
$BA106="Devis 1",
IF(ISBLANK(AO106),"",IFERROR(VALUE(TRIM(SUBSTITUTE(AO106,CHAR(160),""))),0)*IFERROR(VALUE(TRIM(SUBSTITUTE($AE106,CHAR(160),""))),0)),
$BA106="Devis 2",
IF(ISBLANK(AT106),"",IFERROR(VALUE(TRIM(SUBSTITUTE(AT106,CHAR(160),""))),0)*IFERROR(VALUE(TRIM(SUBSTITUTE($AE106,CHAR(160),""))),0)),
$BA106="Devis 3",
IF(ISBLANK(AY106),"",IFERROR(VALUE(TRIM(SUBSTITUTE(AY106,CHAR(160),""))),0)*IFERROR(VALUE(TRIM(SUBSTITUTE($AE106,CHAR(160),""))),0)),
TRUE,0
)
)</f>
        <v/>
      </c>
      <c r="BH106" s="621" t="str">
        <f t="shared" si="92"/>
        <v/>
      </c>
      <c r="BI106" s="114"/>
      <c r="BJ106" s="43" t="str" cm="1">
        <f t="array" ref="BJ106">IF(OR(BH106="",BE106="",BF106="",BC106="",BG106="",BD106=""),"",_xlfn.IFS(
ROUND(IFERROR(VALUE(TRIM(SUBSTITUTE(BH106,CHAR(160),""))),0),2)&gt;
ROUND(IFERROR(VALUE(TRIM(SUBSTITUTE(BE106,CHAR(160),""))),0),2),
"KO : Le montant retenu TTC est supérieur au montant raisonnable TTC. Merci de revoir la ligne de dépense ou plafonner son montant.",
ROUND(IFERROR(VALUE(TRIM(SUBSTITUTE(BF106,CHAR(160),""))),0),2)&gt;
ROUND(IFERROR(VALUE(TRIM(SUBSTITUTE(BC106,CHAR(160),""))),0),2),
"Attention : Le montant retenu HT est supérieur au montant HT raisonnable. Merci de revoir la ligne de dépense, plafonner son montant, ou justifier la reventillation HT / TVA.",
ROUND(IFERROR(VALUE(TRIM(SUBSTITUTE(BG106,CHAR(160),""))),0),2)&gt;
ROUND(IFERROR(VALUE(TRIM(SUBSTITUTE(BD106,CHAR(160),""))),0),2),
"Attention : Le montant TVA retenu est supérieur au montant TVA raisonnable. Merci de revoir la ligne de dépense, plafonner son montant, ou justifier la reventillation HT / TVA.",
ROUND(IFERROR(VALUE(TRIM(SUBSTITUTE(BH106,CHAR(160),""))),0),2)&gt;
ROUND(IFERROR(VALUE(TRIM(SUBSTITUTE(MIN(P107,S107,V107),CHAR(160),""))),0),2),
"Attention : Le devis retenu n'est pas le moins cher. Une justification de la part du porteur est nécessaire.",
ROUND(IFERROR(VALUE(TRIM(SUBSTITUTE(BH106,CHAR(160),""))),0),2)=0,
"Attention : montant présenté entièrement écarté",
ROUND(IFERROR(VALUE(TRIM(SUBSTITUTE(BE106,CHAR(160),""))),0),2)=
ROUND(IFERROR(VALUE(TRIM(SUBSTITUTE(BH106,CHAR(160),""))),0),2),
"OK",
ROUND(IFERROR(VALUE(TRIM(SUBSTITUTE(BE106,CHAR(160),""))),0),2)&gt;
ROUND(IFERROR(VALUE(TRIM(SUBSTITUTE(BH106,CHAR(160),""))),0),2),
" OK : Montant instruit inférieur au montant raisonnable.",
TRUE,""
))</f>
        <v/>
      </c>
      <c r="BK106" s="43" t="str" cm="1">
        <f t="array" ref="BK106">IF(OR(BH106="",AB106="",BF106="",Z106="",BG106="",AA106=""),"",_xlfn.IFS(
ROUND(IFERROR(VALUE(TRIM(SUBSTITUTE(BH106,CHAR(160),""))),0),2)&gt;
ROUND(IFERROR(VALUE(TRIM(SUBSTITUTE(AB106,CHAR(160),""))),0),2),
"KO : Le montant retenu TTC est supérieur au montant présenté TTC. Merci de revoir la ligne de dépense ou plafonner son montant.",
ROUND(IFERROR(VALUE(TRIM(SUBSTITUTE(BF106,CHAR(160),""))),0),2)&gt;
ROUND(IFERROR(VALUE(TRIM(SUBSTITUTE(Z106,CHAR(160),""))),0),2),
"Attention : Le montant retenu HT est supérieur au montant HT présenté. Merci de revoir la ligne de dépense, plafonner son montant, ou justifier la reventillation HT / TVA.",
ROUND(IFERROR(VALUE(TRIM(SUBSTITUTE(BG106,CHAR(160),""))),0),2)&gt;
ROUND(IFERROR(VALUE(TRIM(SUBSTITUTE(AA106,CHAR(160),""))),0),2),
"Attention : Le montant TVA retenu est supérieur au montant TVA présenté. Merci de revoir la ligne de dépense, plafonner son montant, ou justifier la reventillation HT / TVA.",
ROUND(IFERROR(VALUE(TRIM(SUBSTITUTE(AB106,CHAR(160),""))),0),2)=0,
"",
ROUND(IFERROR(VALUE(TRIM(SUBSTITUTE(BH106,CHAR(160),""))),0),2)=
ROUND(IFERROR(VALUE(TRIM(SUBSTITUTE(AB106,CHAR(160),""))),0),2),
"OK",
ROUND(IFERROR(VALUE(TRIM(SUBSTITUTE(BH106,CHAR(160),""))),0),2)=0,
"Attention : Montant présenté entièrement rejeté.",
ROUND(IFERROR(VALUE(TRIM(SUBSTITUTE(BH106,CHAR(160),""))),0),2)&lt;
ROUND(IFERROR(VALUE(TRIM(SUBSTITUTE(AB106,CHAR(160),""))),0),2),
"Attention : Montant présenté partiellement rejeté.",
TRUE,""
))</f>
        <v/>
      </c>
      <c r="BL106" s="92" t="str">
        <f t="shared" si="65"/>
        <v/>
      </c>
      <c r="BM106" s="570" t="str">
        <f t="shared" si="66"/>
        <v/>
      </c>
      <c r="BN106" s="838" t="str">
        <f t="shared" si="67"/>
        <v/>
      </c>
    </row>
    <row r="107" spans="1:66" ht="16">
      <c r="A107" s="813">
        <v>99</v>
      </c>
      <c r="B107" s="83"/>
      <c r="C107" s="108"/>
      <c r="D107" s="83"/>
      <c r="E107" s="109"/>
      <c r="F107" s="110"/>
      <c r="G107" s="111"/>
      <c r="H107" s="132"/>
      <c r="I107" s="642"/>
      <c r="J107" s="643"/>
      <c r="K107" s="554"/>
      <c r="L107" s="640"/>
      <c r="M107" s="641"/>
      <c r="N107" s="660" t="str">
        <f t="shared" si="93"/>
        <v/>
      </c>
      <c r="O107" s="663"/>
      <c r="P107" s="554"/>
      <c r="Q107" s="641"/>
      <c r="R107" s="641"/>
      <c r="S107" s="660" t="str">
        <f t="shared" si="70"/>
        <v/>
      </c>
      <c r="T107" s="680"/>
      <c r="U107" s="554"/>
      <c r="V107" s="641"/>
      <c r="W107" s="641"/>
      <c r="X107" s="681" t="str">
        <f t="shared" si="96"/>
        <v/>
      </c>
      <c r="Y107" s="639"/>
      <c r="Z107" s="112" t="str" cm="1">
        <f t="array" ref="Z107">IF((_xlfn.IFS(TRIM(SUBSTITUTE(Y107,CHAR(160),""))="Devis 1",IFERROR(VALUE(TRIM(SUBSTITUTE(L107,CHAR(160),""))),0),TRIM(SUBSTITUTE(Y107,CHAR(160),""))="Devis 2",IFERROR(VALUE(TRIM(SUBSTITUTE(Q107,CHAR(160),""))),0),TRIM(SUBSTITUTE(Y107,CHAR(160),""))="Devis 3",IFERROR(VALUE(TRIM(SUBSTITUTE(V107,CHAR(160),""))),0),TRUE,0)*IFERROR(VALUE(TRIM(SUBSTITUTE(C107,CHAR(160),""))),0))=0,"",_xlfn.IFS(TRIM(SUBSTITUTE(Y107,CHAR(160),""))="Devis 1",IFERROR(VALUE(TRIM(SUBSTITUTE(L107,CHAR(160),""))),0),TRIM(SUBSTITUTE(Y107,CHAR(160),""))="Devis 2",IFERROR(VALUE(TRIM(SUBSTITUTE(Q107,CHAR(160),""))),0),TRIM(SUBSTITUTE(Y107,CHAR(160),""))="Devis 3",IFERROR(VALUE(TRIM(SUBSTITUTE(V107,CHAR(160),""))),0),TRUE,0)*IFERROR(VALUE(TRIM(SUBSTITUTE(C107,CHAR(160),""))),0))</f>
        <v/>
      </c>
      <c r="AA107" s="89" t="str" cm="1">
        <f t="array" ref="AA107">IF(ROUND((_xlfn.IFS(TRIM(SUBSTITUTE(Y107,CHAR(160),""))="Devis 1",IFERROR(VALUE(TRIM(SUBSTITUTE(M107,CHAR(160),""))),0),TRIM(SUBSTITUTE(Y107,CHAR(160),""))="Devis 2",IFERROR(VALUE(TRIM(SUBSTITUTE(R107,CHAR(160),""))),0),TRIM(SUBSTITUTE(Y107,CHAR(160),""))="Devis 3",IFERROR(VALUE(TRIM(SUBSTITUTE(W107,CHAR(160),""))),0),TRUE,0)*IFERROR(VALUE(TRIM(SUBSTITUTE(C107,CHAR(160),""))),0)),2)=0,IF(Z107&lt;&gt;"",0,""),ROUND((_xlfn.IFS(TRIM(SUBSTITUTE(Y107,CHAR(160),""))="Devis 1",IFERROR(VALUE(TRIM(SUBSTITUTE(M107,CHAR(160),""))),0),TRIM(SUBSTITUTE(Y107,CHAR(160),""))="Devis 2",IFERROR(VALUE(TRIM(SUBSTITUTE(R107,CHAR(160),""))),0),TRIM(SUBSTITUTE(Y107,CHAR(160),""))="Devis 3",IFERROR(VALUE(TRIM(SUBSTITUTE(W107,CHAR(160),""))),0),TRUE,0)*IFERROR(VALUE(TRIM(SUBSTITUTE(C107,CHAR(160),""))),0)),2))</f>
        <v/>
      </c>
      <c r="AB107" s="113" t="str">
        <f t="shared" si="71"/>
        <v/>
      </c>
      <c r="AC107" s="814"/>
      <c r="AD107" s="837" t="str">
        <f t="shared" si="68"/>
        <v/>
      </c>
      <c r="AE107" s="155" t="str">
        <f t="shared" si="72"/>
        <v/>
      </c>
      <c r="AF107" s="41" t="str">
        <f t="shared" si="73"/>
        <v/>
      </c>
      <c r="AG107" s="41" t="str">
        <f t="shared" si="74"/>
        <v/>
      </c>
      <c r="AH107" s="41" t="str">
        <f t="shared" si="75"/>
        <v/>
      </c>
      <c r="AI107" s="41" t="str">
        <f t="shared" si="76"/>
        <v/>
      </c>
      <c r="AJ107" s="41" t="str">
        <f t="shared" si="77"/>
        <v/>
      </c>
      <c r="AK107" s="650" t="str">
        <f t="shared" si="78"/>
        <v/>
      </c>
      <c r="AL107" s="656" t="str">
        <f t="shared" si="94"/>
        <v/>
      </c>
      <c r="AM107" s="579" t="str">
        <f t="shared" si="94"/>
        <v/>
      </c>
      <c r="AN107" s="558" t="str">
        <f t="shared" si="79"/>
        <v/>
      </c>
      <c r="AO107" s="42" t="str">
        <f t="shared" si="80"/>
        <v/>
      </c>
      <c r="AP107" s="86" t="str">
        <f t="shared" si="81"/>
        <v/>
      </c>
      <c r="AQ107" s="673" t="str">
        <f t="shared" si="82"/>
        <v/>
      </c>
      <c r="AR107" s="713" t="str">
        <f t="shared" si="82"/>
        <v/>
      </c>
      <c r="AS107" s="558" t="str">
        <f t="shared" si="83"/>
        <v/>
      </c>
      <c r="AT107" s="42" t="str">
        <f t="shared" si="84"/>
        <v/>
      </c>
      <c r="AU107" s="86" t="str">
        <f t="shared" si="85"/>
        <v/>
      </c>
      <c r="AV107" s="696" t="str">
        <f t="shared" si="95"/>
        <v/>
      </c>
      <c r="AW107" s="458" t="str">
        <f t="shared" si="95"/>
        <v/>
      </c>
      <c r="AX107" s="149" t="str">
        <f t="shared" si="86"/>
        <v/>
      </c>
      <c r="AY107" s="42" t="str">
        <f t="shared" si="87"/>
        <v/>
      </c>
      <c r="AZ107" s="150" t="str">
        <f t="shared" si="88"/>
        <v/>
      </c>
      <c r="BA107" s="148" t="str">
        <f t="shared" si="69"/>
        <v/>
      </c>
      <c r="BB107" s="156"/>
      <c r="BC107" s="621" t="str">
        <f t="shared" si="89"/>
        <v/>
      </c>
      <c r="BD107" s="621" t="str">
        <f t="shared" si="90"/>
        <v/>
      </c>
      <c r="BE107" s="621" t="str">
        <f t="shared" si="91"/>
        <v/>
      </c>
      <c r="BF107" s="622" t="str" cm="1">
        <f t="array" ref="BF107">IF($AE107="","",
_xlfn.IFS(
$BA107="Devis 1",
IF(ISBLANK(AN107),"",IFERROR(VALUE(TRIM(SUBSTITUTE(AN107,CHAR(160),""))),0)*IFERROR(VALUE(TRIM(SUBSTITUTE($AE107,CHAR(160),""))),0)),
$BA107="Devis 2",
IF(ISBLANK(AS107),"",IFERROR(VALUE(TRIM(SUBSTITUTE(AS107,CHAR(160),""))),0)*IFERROR(VALUE(TRIM(SUBSTITUTE($AE107,CHAR(160),""))),0)),
$BA107="Devis 3",
IF(ISBLANK(AX107),"",IFERROR(VALUE(TRIM(SUBSTITUTE(AX107,CHAR(160),""))),0)*IFERROR(VALUE(TRIM(SUBSTITUTE($AE107,CHAR(160),""))),0)),
TRUE,0
)
)</f>
        <v/>
      </c>
      <c r="BG107" s="622" t="str" cm="1">
        <f t="array" ref="BG107">IF($AE107="","",
_xlfn.IFS(
$BA107="Devis 1",
IF(ISBLANK(AO107),"",IFERROR(VALUE(TRIM(SUBSTITUTE(AO107,CHAR(160),""))),0)*IFERROR(VALUE(TRIM(SUBSTITUTE($AE107,CHAR(160),""))),0)),
$BA107="Devis 2",
IF(ISBLANK(AT107),"",IFERROR(VALUE(TRIM(SUBSTITUTE(AT107,CHAR(160),""))),0)*IFERROR(VALUE(TRIM(SUBSTITUTE($AE107,CHAR(160),""))),0)),
$BA107="Devis 3",
IF(ISBLANK(AY107),"",IFERROR(VALUE(TRIM(SUBSTITUTE(AY107,CHAR(160),""))),0)*IFERROR(VALUE(TRIM(SUBSTITUTE($AE107,CHAR(160),""))),0)),
TRUE,0
)
)</f>
        <v/>
      </c>
      <c r="BH107" s="621" t="str">
        <f t="shared" si="92"/>
        <v/>
      </c>
      <c r="BI107" s="114"/>
      <c r="BJ107" s="43" t="str" cm="1">
        <f t="array" ref="BJ107">IF(OR(BH107="",BE107="",BF107="",BC107="",BG107="",BD107=""),"",_xlfn.IFS(
ROUND(IFERROR(VALUE(TRIM(SUBSTITUTE(BH107,CHAR(160),""))),0),2)&gt;
ROUND(IFERROR(VALUE(TRIM(SUBSTITUTE(BE107,CHAR(160),""))),0),2),
"KO : Le montant retenu TTC est supérieur au montant raisonnable TTC. Merci de revoir la ligne de dépense ou plafonner son montant.",
ROUND(IFERROR(VALUE(TRIM(SUBSTITUTE(BF107,CHAR(160),""))),0),2)&gt;
ROUND(IFERROR(VALUE(TRIM(SUBSTITUTE(BC107,CHAR(160),""))),0),2),
"Attention : Le montant retenu HT est supérieur au montant HT raisonnable. Merci de revoir la ligne de dépense, plafonner son montant, ou justifier la reventillation HT / TVA.",
ROUND(IFERROR(VALUE(TRIM(SUBSTITUTE(BG107,CHAR(160),""))),0),2)&gt;
ROUND(IFERROR(VALUE(TRIM(SUBSTITUTE(BD107,CHAR(160),""))),0),2),
"Attention : Le montant TVA retenu est supérieur au montant TVA raisonnable. Merci de revoir la ligne de dépense, plafonner son montant, ou justifier la reventillation HT / TVA.",
ROUND(IFERROR(VALUE(TRIM(SUBSTITUTE(BH107,CHAR(160),""))),0),2)&gt;
ROUND(IFERROR(VALUE(TRIM(SUBSTITUTE(MIN(P108,S108,V108),CHAR(160),""))),0),2),
"Attention : Le devis retenu n'est pas le moins cher. Une justification de la part du porteur est nécessaire.",
ROUND(IFERROR(VALUE(TRIM(SUBSTITUTE(BH107,CHAR(160),""))),0),2)=0,
"Attention : montant présenté entièrement écarté",
ROUND(IFERROR(VALUE(TRIM(SUBSTITUTE(BE107,CHAR(160),""))),0),2)=
ROUND(IFERROR(VALUE(TRIM(SUBSTITUTE(BH107,CHAR(160),""))),0),2),
"OK",
ROUND(IFERROR(VALUE(TRIM(SUBSTITUTE(BE107,CHAR(160),""))),0),2)&gt;
ROUND(IFERROR(VALUE(TRIM(SUBSTITUTE(BH107,CHAR(160),""))),0),2),
" OK : Montant instruit inférieur au montant raisonnable.",
TRUE,""
))</f>
        <v/>
      </c>
      <c r="BK107" s="43" t="str" cm="1">
        <f t="array" ref="BK107">IF(OR(BH107="",AB107="",BF107="",Z107="",BG107="",AA107=""),"",_xlfn.IFS(
ROUND(IFERROR(VALUE(TRIM(SUBSTITUTE(BH107,CHAR(160),""))),0),2)&gt;
ROUND(IFERROR(VALUE(TRIM(SUBSTITUTE(AB107,CHAR(160),""))),0),2),
"KO : Le montant retenu TTC est supérieur au montant présenté TTC. Merci de revoir la ligne de dépense ou plafonner son montant.",
ROUND(IFERROR(VALUE(TRIM(SUBSTITUTE(BF107,CHAR(160),""))),0),2)&gt;
ROUND(IFERROR(VALUE(TRIM(SUBSTITUTE(Z107,CHAR(160),""))),0),2),
"Attention : Le montant retenu HT est supérieur au montant HT présenté. Merci de revoir la ligne de dépense, plafonner son montant, ou justifier la reventillation HT / TVA.",
ROUND(IFERROR(VALUE(TRIM(SUBSTITUTE(BG107,CHAR(160),""))),0),2)&gt;
ROUND(IFERROR(VALUE(TRIM(SUBSTITUTE(AA107,CHAR(160),""))),0),2),
"Attention : Le montant TVA retenu est supérieur au montant TVA présenté. Merci de revoir la ligne de dépense, plafonner son montant, ou justifier la reventillation HT / TVA.",
ROUND(IFERROR(VALUE(TRIM(SUBSTITUTE(AB107,CHAR(160),""))),0),2)=0,
"",
ROUND(IFERROR(VALUE(TRIM(SUBSTITUTE(BH107,CHAR(160),""))),0),2)=
ROUND(IFERROR(VALUE(TRIM(SUBSTITUTE(AB107,CHAR(160),""))),0),2),
"OK",
ROUND(IFERROR(VALUE(TRIM(SUBSTITUTE(BH107,CHAR(160),""))),0),2)=0,
"Attention : Montant présenté entièrement rejeté.",
ROUND(IFERROR(VALUE(TRIM(SUBSTITUTE(BH107,CHAR(160),""))),0),2)&lt;
ROUND(IFERROR(VALUE(TRIM(SUBSTITUTE(AB107,CHAR(160),""))),0),2),
"Attention : Montant présenté partiellement rejeté.",
TRUE,""
))</f>
        <v/>
      </c>
      <c r="BL107" s="92" t="str">
        <f t="shared" si="65"/>
        <v/>
      </c>
      <c r="BM107" s="570" t="str">
        <f t="shared" si="66"/>
        <v/>
      </c>
      <c r="BN107" s="838" t="str">
        <f t="shared" si="67"/>
        <v/>
      </c>
    </row>
    <row r="108" spans="1:66" ht="17" thickBot="1">
      <c r="A108" s="813">
        <v>100</v>
      </c>
      <c r="B108" s="83"/>
      <c r="C108" s="108"/>
      <c r="D108" s="83"/>
      <c r="E108" s="109"/>
      <c r="F108" s="110"/>
      <c r="G108" s="111"/>
      <c r="H108" s="132"/>
      <c r="I108" s="642"/>
      <c r="J108" s="644"/>
      <c r="K108" s="645"/>
      <c r="L108" s="646"/>
      <c r="M108" s="647"/>
      <c r="N108" s="661" t="str">
        <f t="shared" si="93"/>
        <v/>
      </c>
      <c r="O108" s="664"/>
      <c r="P108" s="665"/>
      <c r="Q108" s="666"/>
      <c r="R108" s="666"/>
      <c r="S108" s="676" t="str">
        <f t="shared" si="70"/>
        <v/>
      </c>
      <c r="T108" s="682"/>
      <c r="U108" s="683"/>
      <c r="V108" s="684"/>
      <c r="W108" s="684"/>
      <c r="X108" s="685" t="str">
        <f t="shared" si="96"/>
        <v/>
      </c>
      <c r="Y108" s="639"/>
      <c r="Z108" s="112" t="str" cm="1">
        <f t="array" ref="Z108">IF((_xlfn.IFS(TRIM(SUBSTITUTE(Y108,CHAR(160),""))="Devis 1",IFERROR(VALUE(TRIM(SUBSTITUTE(L108,CHAR(160),""))),0),TRIM(SUBSTITUTE(Y108,CHAR(160),""))="Devis 2",IFERROR(VALUE(TRIM(SUBSTITUTE(Q108,CHAR(160),""))),0),TRIM(SUBSTITUTE(Y108,CHAR(160),""))="Devis 3",IFERROR(VALUE(TRIM(SUBSTITUTE(V108,CHAR(160),""))),0),TRUE,0)*IFERROR(VALUE(TRIM(SUBSTITUTE(C108,CHAR(160),""))),0))=0,"",_xlfn.IFS(TRIM(SUBSTITUTE(Y108,CHAR(160),""))="Devis 1",IFERROR(VALUE(TRIM(SUBSTITUTE(L108,CHAR(160),""))),0),TRIM(SUBSTITUTE(Y108,CHAR(160),""))="Devis 2",IFERROR(VALUE(TRIM(SUBSTITUTE(Q108,CHAR(160),""))),0),TRIM(SUBSTITUTE(Y108,CHAR(160),""))="Devis 3",IFERROR(VALUE(TRIM(SUBSTITUTE(V108,CHAR(160),""))),0),TRUE,0)*IFERROR(VALUE(TRIM(SUBSTITUTE(C108,CHAR(160),""))),0))</f>
        <v/>
      </c>
      <c r="AA108" s="89" t="str" cm="1">
        <f t="array" ref="AA108">IF(ROUND((_xlfn.IFS(TRIM(SUBSTITUTE(Y108,CHAR(160),""))="Devis 1",IFERROR(VALUE(TRIM(SUBSTITUTE(M108,CHAR(160),""))),0),TRIM(SUBSTITUTE(Y108,CHAR(160),""))="Devis 2",IFERROR(VALUE(TRIM(SUBSTITUTE(R108,CHAR(160),""))),0),TRIM(SUBSTITUTE(Y108,CHAR(160),""))="Devis 3",IFERROR(VALUE(TRIM(SUBSTITUTE(W108,CHAR(160),""))),0),TRUE,0)*IFERROR(VALUE(TRIM(SUBSTITUTE(C108,CHAR(160),""))),0)),2)=0,IF(Z108&lt;&gt;"",0,""),ROUND((_xlfn.IFS(TRIM(SUBSTITUTE(Y108,CHAR(160),""))="Devis 1",IFERROR(VALUE(TRIM(SUBSTITUTE(M108,CHAR(160),""))),0),TRIM(SUBSTITUTE(Y108,CHAR(160),""))="Devis 2",IFERROR(VALUE(TRIM(SUBSTITUTE(R108,CHAR(160),""))),0),TRIM(SUBSTITUTE(Y108,CHAR(160),""))="Devis 3",IFERROR(VALUE(TRIM(SUBSTITUTE(W108,CHAR(160),""))),0),TRUE,0)*IFERROR(VALUE(TRIM(SUBSTITUTE(C108,CHAR(160),""))),0)),2))</f>
        <v/>
      </c>
      <c r="AB108" s="113" t="str">
        <f t="shared" si="71"/>
        <v/>
      </c>
      <c r="AC108" s="814"/>
      <c r="AD108" s="837" t="str">
        <f t="shared" si="68"/>
        <v/>
      </c>
      <c r="AE108" s="155" t="str">
        <f t="shared" si="72"/>
        <v/>
      </c>
      <c r="AF108" s="571" t="str">
        <f t="shared" si="73"/>
        <v/>
      </c>
      <c r="AG108" s="571" t="str">
        <f t="shared" si="74"/>
        <v/>
      </c>
      <c r="AH108" s="571" t="str">
        <f t="shared" si="75"/>
        <v/>
      </c>
      <c r="AI108" s="571" t="str">
        <f t="shared" si="76"/>
        <v/>
      </c>
      <c r="AJ108" s="571" t="str">
        <f t="shared" si="77"/>
        <v/>
      </c>
      <c r="AK108" s="651" t="str">
        <f t="shared" si="78"/>
        <v/>
      </c>
      <c r="AL108" s="657" t="str">
        <f t="shared" si="94"/>
        <v/>
      </c>
      <c r="AM108" s="717" t="str">
        <f t="shared" si="94"/>
        <v/>
      </c>
      <c r="AN108" s="715" t="str">
        <f t="shared" si="79"/>
        <v/>
      </c>
      <c r="AO108" s="658" t="str">
        <f t="shared" si="80"/>
        <v/>
      </c>
      <c r="AP108" s="668" t="str">
        <f t="shared" si="81"/>
        <v/>
      </c>
      <c r="AQ108" s="674" t="str">
        <f t="shared" si="82"/>
        <v/>
      </c>
      <c r="AR108" s="714" t="str">
        <f t="shared" si="82"/>
        <v/>
      </c>
      <c r="AS108" s="711" t="str">
        <f t="shared" si="83"/>
        <v/>
      </c>
      <c r="AT108" s="675" t="str">
        <f t="shared" si="84"/>
        <v/>
      </c>
      <c r="AU108" s="686" t="str">
        <f t="shared" si="85"/>
        <v/>
      </c>
      <c r="AV108" s="697" t="str">
        <f t="shared" si="95"/>
        <v/>
      </c>
      <c r="AW108" s="698" t="str">
        <f t="shared" si="95"/>
        <v/>
      </c>
      <c r="AX108" s="699" t="str">
        <f t="shared" si="86"/>
        <v/>
      </c>
      <c r="AY108" s="700" t="str">
        <f t="shared" si="87"/>
        <v/>
      </c>
      <c r="AZ108" s="701" t="str">
        <f t="shared" si="88"/>
        <v/>
      </c>
      <c r="BA108" s="572" t="str">
        <f t="shared" si="69"/>
        <v/>
      </c>
      <c r="BB108" s="573"/>
      <c r="BC108" s="621" t="str">
        <f t="shared" si="89"/>
        <v/>
      </c>
      <c r="BD108" s="621" t="str">
        <f t="shared" si="90"/>
        <v/>
      </c>
      <c r="BE108" s="621" t="str">
        <f t="shared" si="91"/>
        <v/>
      </c>
      <c r="BF108" s="622" t="str" cm="1">
        <f t="array" ref="BF108">IF($AE108="","",
_xlfn.IFS(
$BA108="Devis 1",
IF(ISBLANK(AN108),"",IFERROR(VALUE(TRIM(SUBSTITUTE(AN108,CHAR(160),""))),0)*IFERROR(VALUE(TRIM(SUBSTITUTE($AE108,CHAR(160),""))),0)),
$BA108="Devis 2",
IF(ISBLANK(AS108),"",IFERROR(VALUE(TRIM(SUBSTITUTE(AS108,CHAR(160),""))),0)*IFERROR(VALUE(TRIM(SUBSTITUTE($AE108,CHAR(160),""))),0)),
$BA108="Devis 3",
IF(ISBLANK(AX108),"",IFERROR(VALUE(TRIM(SUBSTITUTE(AX108,CHAR(160),""))),0)*IFERROR(VALUE(TRIM(SUBSTITUTE($AE108,CHAR(160),""))),0)),
TRUE,0
)
)</f>
        <v/>
      </c>
      <c r="BG108" s="622" t="str" cm="1">
        <f t="array" ref="BG108">IF($AE108="","",
_xlfn.IFS(
$BA108="Devis 1",
IF(ISBLANK(AO108),"",IFERROR(VALUE(TRIM(SUBSTITUTE(AO108,CHAR(160),""))),0)*IFERROR(VALUE(TRIM(SUBSTITUTE($AE108,CHAR(160),""))),0)),
$BA108="Devis 2",
IF(ISBLANK(AT108),"",IFERROR(VALUE(TRIM(SUBSTITUTE(AT108,CHAR(160),""))),0)*IFERROR(VALUE(TRIM(SUBSTITUTE($AE108,CHAR(160),""))),0)),
$BA108="Devis 3",
IF(ISBLANK(AY108),"",IFERROR(VALUE(TRIM(SUBSTITUTE(AY108,CHAR(160),""))),0)*IFERROR(VALUE(TRIM(SUBSTITUTE($AE108,CHAR(160),""))),0)),
TRUE,0
)
)</f>
        <v/>
      </c>
      <c r="BH108" s="621" t="str">
        <f t="shared" si="92"/>
        <v/>
      </c>
      <c r="BI108" s="575"/>
      <c r="BJ108" s="576" t="str" cm="1">
        <f t="array" ref="BJ108">IF(OR(BH108="",BE108="",BF108="",BC108="",BG108="",BD108=""),"",_xlfn.IFS(
ROUND(IFERROR(VALUE(TRIM(SUBSTITUTE(BH108,CHAR(160),""))),0),2)&gt;
ROUND(IFERROR(VALUE(TRIM(SUBSTITUTE(BE108,CHAR(160),""))),0),2),
"KO : Le montant retenu TTC est supérieur au montant raisonnable TTC. Merci de revoir la ligne de dépense ou plafonner son montant.",
ROUND(IFERROR(VALUE(TRIM(SUBSTITUTE(BF108,CHAR(160),""))),0),2)&gt;
ROUND(IFERROR(VALUE(TRIM(SUBSTITUTE(BC108,CHAR(160),""))),0),2),
"Attention : Le montant retenu HT est supérieur au montant HT raisonnable. Merci de revoir la ligne de dépense, plafonner son montant, ou justifier la reventillation HT / TVA.",
ROUND(IFERROR(VALUE(TRIM(SUBSTITUTE(BG108,CHAR(160),""))),0),2)&gt;
ROUND(IFERROR(VALUE(TRIM(SUBSTITUTE(BD108,CHAR(160),""))),0),2),
"Attention : Le montant TVA retenu est supérieur au montant TVA raisonnable. Merci de revoir la ligne de dépense, plafonner son montant, ou justifier la reventillation HT / TVA.",
ROUND(IFERROR(VALUE(TRIM(SUBSTITUTE(BH108,CHAR(160),""))),0),2)&gt;
ROUND(IFERROR(VALUE(TRIM(SUBSTITUTE(MIN(P109,S109,V109),CHAR(160),""))),0),2),
"Attention : Le devis retenu n'est pas le moins cher. Une justification de la part du porteur est nécessaire.",
ROUND(IFERROR(VALUE(TRIM(SUBSTITUTE(BH108,CHAR(160),""))),0),2)=0,
"Attention : montant présenté entièrement écarté",
ROUND(IFERROR(VALUE(TRIM(SUBSTITUTE(BE108,CHAR(160),""))),0),2)=
ROUND(IFERROR(VALUE(TRIM(SUBSTITUTE(BH108,CHAR(160),""))),0),2),
"OK",
ROUND(IFERROR(VALUE(TRIM(SUBSTITUTE(BE108,CHAR(160),""))),0),2)&gt;
ROUND(IFERROR(VALUE(TRIM(SUBSTITUTE(BH108,CHAR(160),""))),0),2),
" OK : Montant instruit inférieur au montant raisonnable.",
TRUE,""
))</f>
        <v/>
      </c>
      <c r="BK108" s="576" t="str" cm="1">
        <f t="array" ref="BK108">IF(OR(BH108="",AB108="",BF108="",Z108="",BG108="",AA108=""),"",_xlfn.IFS(
ROUND(IFERROR(VALUE(TRIM(SUBSTITUTE(BH108,CHAR(160),""))),0),2)&gt;
ROUND(IFERROR(VALUE(TRIM(SUBSTITUTE(AB108,CHAR(160),""))),0),2),
"KO : Le montant retenu TTC est supérieur au montant présenté TTC. Merci de revoir la ligne de dépense ou plafonner son montant.",
ROUND(IFERROR(VALUE(TRIM(SUBSTITUTE(BF108,CHAR(160),""))),0),2)&gt;
ROUND(IFERROR(VALUE(TRIM(SUBSTITUTE(Z108,CHAR(160),""))),0),2),
"Attention : Le montant retenu HT est supérieur au montant HT présenté. Merci de revoir la ligne de dépense, plafonner son montant, ou justifier la reventillation HT / TVA.",
ROUND(IFERROR(VALUE(TRIM(SUBSTITUTE(BG108,CHAR(160),""))),0),2)&gt;
ROUND(IFERROR(VALUE(TRIM(SUBSTITUTE(AA108,CHAR(160),""))),0),2),
"Attention : Le montant TVA retenu est supérieur au montant TVA présenté. Merci de revoir la ligne de dépense, plafonner son montant, ou justifier la reventillation HT / TVA.",
ROUND(IFERROR(VALUE(TRIM(SUBSTITUTE(AB108,CHAR(160),""))),0),2)=0,
"",
ROUND(IFERROR(VALUE(TRIM(SUBSTITUTE(BH108,CHAR(160),""))),0),2)=
ROUND(IFERROR(VALUE(TRIM(SUBSTITUTE(AB108,CHAR(160),""))),0),2),
"OK",
ROUND(IFERROR(VALUE(TRIM(SUBSTITUTE(BH108,CHAR(160),""))),0),2)=0,
"Attention : Montant présenté entièrement rejeté.",
ROUND(IFERROR(VALUE(TRIM(SUBSTITUTE(BH108,CHAR(160),""))),0),2)&lt;
ROUND(IFERROR(VALUE(TRIM(SUBSTITUTE(AB108,CHAR(160),""))),0),2),
"Attention : Montant présenté partiellement rejeté.",
TRUE,""
))</f>
        <v/>
      </c>
      <c r="BL108" s="574" t="str">
        <f t="shared" si="65"/>
        <v/>
      </c>
      <c r="BM108" s="577" t="str">
        <f t="shared" si="66"/>
        <v/>
      </c>
      <c r="BN108" s="838" t="str">
        <f t="shared" si="67"/>
        <v/>
      </c>
    </row>
    <row r="109" spans="1:66" ht="16" thickBot="1">
      <c r="A109" s="1100" t="s">
        <v>124</v>
      </c>
      <c r="B109" s="1101"/>
      <c r="C109" s="1101"/>
      <c r="D109" s="1101"/>
      <c r="E109" s="1101"/>
      <c r="F109" s="1101"/>
      <c r="G109" s="1101"/>
      <c r="H109" s="1101"/>
      <c r="I109" s="1101"/>
      <c r="J109" s="1101"/>
      <c r="K109" s="1101"/>
      <c r="L109" s="1101"/>
      <c r="M109" s="1101"/>
      <c r="N109" s="1101"/>
      <c r="O109" s="1101"/>
      <c r="P109" s="1101"/>
      <c r="Q109" s="1101"/>
      <c r="R109" s="1101"/>
      <c r="S109" s="1101"/>
      <c r="T109" s="1101"/>
      <c r="U109" s="1101"/>
      <c r="V109" s="1101"/>
      <c r="W109" s="1101"/>
      <c r="X109" s="1101"/>
      <c r="Y109" s="1101"/>
      <c r="Z109" s="815">
        <f>SUM(Z9:Z108)</f>
        <v>0</v>
      </c>
      <c r="AA109" s="815">
        <f>SUM(AA9:AA108)</f>
        <v>0</v>
      </c>
      <c r="AB109" s="815">
        <f>SUM(AB9:AB108)</f>
        <v>0</v>
      </c>
      <c r="AC109" s="816"/>
      <c r="AD109" s="839"/>
      <c r="AE109" s="1102" t="s">
        <v>125</v>
      </c>
      <c r="AF109" s="1101"/>
      <c r="AG109" s="1101"/>
      <c r="AH109" s="1101"/>
      <c r="AI109" s="1101"/>
      <c r="AJ109" s="1101"/>
      <c r="AK109" s="1101"/>
      <c r="AL109" s="1101"/>
      <c r="AM109" s="1101"/>
      <c r="AN109" s="1101"/>
      <c r="AO109" s="1101"/>
      <c r="AP109" s="1101"/>
      <c r="AQ109" s="1101"/>
      <c r="AR109" s="1101"/>
      <c r="AS109" s="1101"/>
      <c r="AT109" s="1101"/>
      <c r="AU109" s="1101"/>
      <c r="AV109" s="1101"/>
      <c r="AW109" s="1101"/>
      <c r="AX109" s="1101"/>
      <c r="AY109" s="1101"/>
      <c r="AZ109" s="1101"/>
      <c r="BA109" s="1101"/>
      <c r="BB109" s="1101"/>
      <c r="BC109" s="1101"/>
      <c r="BD109" s="1101"/>
      <c r="BE109" s="815">
        <f>SUM(BE9:BE108)</f>
        <v>0</v>
      </c>
      <c r="BF109" s="815">
        <f>SUM(BF9:BF108)</f>
        <v>0</v>
      </c>
      <c r="BG109" s="815">
        <f>SUM(BG9:BG108)</f>
        <v>0</v>
      </c>
      <c r="BH109" s="815">
        <f>SUM(BH9:BH108)</f>
        <v>0</v>
      </c>
      <c r="BI109" s="840"/>
      <c r="BJ109" s="841"/>
      <c r="BK109" s="815"/>
      <c r="BL109" s="815">
        <f>SUM(BL9:BL108)</f>
        <v>0</v>
      </c>
      <c r="BM109" s="815">
        <f>SUM(BM9:BM108)</f>
        <v>0</v>
      </c>
      <c r="BN109" s="842">
        <f>SUM(BN9:BN108)</f>
        <v>0</v>
      </c>
    </row>
  </sheetData>
  <sheetProtection algorithmName="SHA-512" hashValue="g2NvQ/NtrGxNBiXV60vO4lZqKxxkEak/J/HI77IoHFQNBm6FUE0HNKDeseDuamWmaYR+/hY4g140bXzT1RXIsQ==" saltValue="1gjRB/zRs/HA6ZysjCF1GA==" spinCount="100000" sheet="1" formatCells="0" formatColumns="0" formatRows="0" insertRows="0"/>
  <mergeCells count="6">
    <mergeCell ref="A109:Y109"/>
    <mergeCell ref="AE109:BD109"/>
    <mergeCell ref="D2:I2"/>
    <mergeCell ref="D3:I3"/>
    <mergeCell ref="A5:AC5"/>
    <mergeCell ref="AD5:BN5"/>
  </mergeCells>
  <conditionalFormatting sqref="AD9:AO9 AD10:AE108">
    <cfRule type="expression" dxfId="38" priority="294" stopIfTrue="1">
      <formula>B9&lt;&gt;AD9</formula>
    </cfRule>
  </conditionalFormatting>
  <conditionalFormatting sqref="AF10:AI108">
    <cfRule type="expression" dxfId="37" priority="296" stopIfTrue="1">
      <formula>F10&lt;&gt;AF10</formula>
    </cfRule>
  </conditionalFormatting>
  <conditionalFormatting sqref="AJ10:AJ108">
    <cfRule type="expression" dxfId="36" priority="6" stopIfTrue="1">
      <formula>AJ10&lt;&gt;H10</formula>
    </cfRule>
  </conditionalFormatting>
  <conditionalFormatting sqref="AK10:AK108">
    <cfRule type="expression" dxfId="35" priority="293" stopIfTrue="1">
      <formula>AK10&lt;&gt;I10</formula>
    </cfRule>
  </conditionalFormatting>
  <conditionalFormatting sqref="AL10:AR108">
    <cfRule type="expression" dxfId="34" priority="4" stopIfTrue="1">
      <formula>AL10&lt;&gt;H10</formula>
    </cfRule>
  </conditionalFormatting>
  <conditionalFormatting sqref="AP9">
    <cfRule type="expression" dxfId="33" priority="298" stopIfTrue="1">
      <formula>AP9&lt;&gt;L9</formula>
    </cfRule>
  </conditionalFormatting>
  <conditionalFormatting sqref="AQ9:AT9">
    <cfRule type="expression" dxfId="32" priority="2" stopIfTrue="1">
      <formula>O9&lt;&gt;AQ9</formula>
    </cfRule>
  </conditionalFormatting>
  <conditionalFormatting sqref="AU9 AS10:AU108">
    <cfRule type="expression" dxfId="31" priority="300" stopIfTrue="1">
      <formula>AS9&lt;&gt;M9</formula>
    </cfRule>
  </conditionalFormatting>
  <conditionalFormatting sqref="AV10:AW108">
    <cfRule type="expression" dxfId="30" priority="3" stopIfTrue="1">
      <formula>AV10&lt;&gt;R10</formula>
    </cfRule>
  </conditionalFormatting>
  <conditionalFormatting sqref="AV9:AY9">
    <cfRule type="expression" dxfId="29" priority="1" stopIfTrue="1">
      <formula>T9&lt;&gt;AV9</formula>
    </cfRule>
  </conditionalFormatting>
  <conditionalFormatting sqref="AZ9:BA9 AX10:BA108">
    <cfRule type="expression" dxfId="28" priority="302" stopIfTrue="1">
      <formula>AX9&lt;&gt;P9</formula>
    </cfRule>
  </conditionalFormatting>
  <conditionalFormatting sqref="BB8:BB108">
    <cfRule type="containsText" dxfId="27" priority="7" operator="containsText" text="Non">
      <formula>NOT(ISERROR(SEARCH("Non",BB8)))</formula>
    </cfRule>
  </conditionalFormatting>
  <conditionalFormatting sqref="BJ8:BK108">
    <cfRule type="containsText" dxfId="26" priority="14" operator="containsText" text="OK">
      <formula>NOT(ISERROR(SEARCH("OK",BJ8)))</formula>
    </cfRule>
    <cfRule type="containsText" dxfId="25" priority="15" operator="containsText" text="KO">
      <formula>NOT(ISERROR(SEARCH("KO",BJ8)))</formula>
    </cfRule>
    <cfRule type="containsText" dxfId="24" priority="16" operator="containsText" text="Attention">
      <formula>NOT(ISERROR(SEARCH("Attention",BJ8)))</formula>
    </cfRule>
  </conditionalFormatting>
  <dataValidations count="6">
    <dataValidation type="list" allowBlank="1" showInputMessage="1" showErrorMessage="1" sqref="Y8:Y108" xr:uid="{EB71CC05-BB75-4C9E-B3F8-B2340D0CED4F}">
      <formula1>"Devis 1,Devis 2,Devis 3"</formula1>
    </dataValidation>
    <dataValidation type="list" allowBlank="1" showInputMessage="1" showErrorMessage="1" sqref="G8:G108" xr:uid="{30D1BDCA-5B3A-458D-8A77-4FC24361E248}">
      <formula1>"Pas de marché public,Marché à procédureadaptée (MAPA),Marché innovant,Marché à procédure formalisée"</formula1>
    </dataValidation>
    <dataValidation type="list" allowBlank="1" showInputMessage="1" showErrorMessage="1" sqref="BA9:BA108" xr:uid="{54B7067C-D803-4AC9-9F90-535D6C047F6B}">
      <formula1>"Devis 1, Devis 2, Devis 3"</formula1>
    </dataValidation>
    <dataValidation type="list" allowBlank="1" showInputMessage="1" showErrorMessage="1" sqref="BB8:BB108" xr:uid="{45DFD2D2-233F-4A43-8BCA-A21E70AF1755}">
      <formula1>"Oui,Non,Sans objet"</formula1>
    </dataValidation>
    <dataValidation allowBlank="1" showErrorMessage="1" promptTitle="Sélectionnez un poste de dépense" prompt="Cliquez sur le menu déroulant" sqref="AK10:AK108 AG10:AI108" xr:uid="{5FCCA782-2AD4-4D49-BED1-5B284309C528}"/>
    <dataValidation type="list" allowBlank="1" showInputMessage="1" showErrorMessage="1" sqref="H8:H108 AJ8 AJ10:AJ108" xr:uid="{BD32BD24-170D-4DEE-8691-CD02CFE230B7}">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poste de dépense" prompt="Cliquez sur le menu déroulant" xr:uid="{63A39F18-8552-4485-BB26-69412DADF5FB}">
          <x14:formula1>
            <xm:f>'0-Présentation poste-typeaction'!$J$4:$J$6</xm:f>
          </x14:formula1>
          <xm:sqref>D8:D108 AF10:AF108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5868A-10FF-4387-8B2B-C40DF6734A71}">
  <sheetPr>
    <pageSetUpPr fitToPage="1"/>
  </sheetPr>
  <dimension ref="A1:AH109"/>
  <sheetViews>
    <sheetView showGridLines="0" tabSelected="1" topLeftCell="U4" zoomScale="69" zoomScaleNormal="55" workbookViewId="0">
      <selection activeCell="AF8" sqref="AF8"/>
    </sheetView>
  </sheetViews>
  <sheetFormatPr baseColWidth="10" defaultColWidth="11.5" defaultRowHeight="15" outlineLevelCol="1"/>
  <cols>
    <col min="1" max="1" width="10.5" style="5" customWidth="1"/>
    <col min="2" max="6" width="27.5" style="5" customWidth="1"/>
    <col min="7" max="7" width="21.83203125" style="5" customWidth="1"/>
    <col min="8" max="9" width="19.5" style="5" customWidth="1"/>
    <col min="10" max="11" width="21.5" style="5" customWidth="1"/>
    <col min="12" max="15" width="19.5" style="5" customWidth="1"/>
    <col min="16" max="16" width="19.5" style="5" customWidth="1" outlineLevel="1"/>
    <col min="17" max="17" width="50.5" style="5" customWidth="1" outlineLevel="1"/>
    <col min="18" max="22" width="27.5" style="5" customWidth="1" outlineLevel="1"/>
    <col min="23" max="31" width="19.5" style="5" customWidth="1" outlineLevel="1"/>
    <col min="32" max="32" width="43" style="5" customWidth="1" outlineLevel="1"/>
    <col min="33" max="33" width="27.5" style="5" customWidth="1" outlineLevel="1"/>
    <col min="34" max="16384" width="11.5" style="5"/>
  </cols>
  <sheetData>
    <row r="1" spans="1:33" s="147" customFormat="1"/>
    <row r="2" spans="1:33" s="147" customFormat="1" ht="6" customHeight="1">
      <c r="D2" s="1091"/>
      <c r="E2" s="1091"/>
      <c r="F2" s="1091"/>
      <c r="G2" s="1091"/>
      <c r="H2" s="1091"/>
    </row>
    <row r="3" spans="1:33" s="147" customFormat="1" ht="170.25" hidden="1" customHeight="1">
      <c r="D3" s="1116"/>
      <c r="E3" s="1116"/>
      <c r="F3" s="1116"/>
      <c r="G3" s="1116"/>
      <c r="H3" s="1116"/>
    </row>
    <row r="4" spans="1:33" s="147" customFormat="1" ht="16" thickBot="1"/>
    <row r="5" spans="1:33" ht="73.5" customHeight="1" thickBot="1">
      <c r="A5" s="1103" t="s">
        <v>181</v>
      </c>
      <c r="B5" s="1117"/>
      <c r="C5" s="1117"/>
      <c r="D5" s="1117"/>
      <c r="E5" s="1117"/>
      <c r="F5" s="1117"/>
      <c r="G5" s="1117"/>
      <c r="H5" s="1117"/>
      <c r="I5" s="1117"/>
      <c r="J5" s="1117"/>
      <c r="K5" s="1117"/>
      <c r="L5" s="1117"/>
      <c r="M5" s="1117"/>
      <c r="N5" s="1117"/>
      <c r="O5" s="1118"/>
      <c r="P5" s="1119" t="s">
        <v>182</v>
      </c>
      <c r="Q5" s="1120"/>
      <c r="R5" s="1120"/>
      <c r="S5" s="1120"/>
      <c r="T5" s="1120"/>
      <c r="U5" s="1120"/>
      <c r="V5" s="1120"/>
      <c r="W5" s="1120"/>
      <c r="X5" s="1120"/>
      <c r="Y5" s="1120"/>
      <c r="Z5" s="1120"/>
      <c r="AA5" s="1120"/>
      <c r="AB5" s="1120"/>
      <c r="AC5" s="1120"/>
      <c r="AD5" s="1120"/>
      <c r="AE5" s="1120"/>
      <c r="AF5" s="1120"/>
      <c r="AG5" s="1121"/>
    </row>
    <row r="6" spans="1:33" ht="73.5" customHeight="1">
      <c r="A6" s="1122" t="s">
        <v>37</v>
      </c>
      <c r="B6" s="912" t="s">
        <v>183</v>
      </c>
      <c r="C6" s="912" t="s">
        <v>20</v>
      </c>
      <c r="D6" s="912" t="s">
        <v>184</v>
      </c>
      <c r="E6" s="912" t="s">
        <v>185</v>
      </c>
      <c r="F6" s="913" t="s">
        <v>186</v>
      </c>
      <c r="G6" s="913" t="s">
        <v>187</v>
      </c>
      <c r="H6" s="1124" t="s">
        <v>188</v>
      </c>
      <c r="I6" s="1125"/>
      <c r="J6" s="1126"/>
      <c r="K6" s="914" t="s">
        <v>189</v>
      </c>
      <c r="L6" s="912" t="s">
        <v>190</v>
      </c>
      <c r="M6" s="912" t="s">
        <v>191</v>
      </c>
      <c r="N6" s="912" t="s">
        <v>192</v>
      </c>
      <c r="O6" s="915" t="s">
        <v>63</v>
      </c>
      <c r="P6" s="925" t="s">
        <v>193</v>
      </c>
      <c r="Q6" s="926" t="s">
        <v>20</v>
      </c>
      <c r="R6" s="926" t="s">
        <v>184</v>
      </c>
      <c r="S6" s="926" t="s">
        <v>185</v>
      </c>
      <c r="T6" s="926" t="s">
        <v>186</v>
      </c>
      <c r="U6" s="926" t="s">
        <v>187</v>
      </c>
      <c r="V6" s="1127" t="s">
        <v>194</v>
      </c>
      <c r="W6" s="1128"/>
      <c r="X6" s="1129"/>
      <c r="Y6" s="926" t="s">
        <v>189</v>
      </c>
      <c r="Z6" s="926" t="s">
        <v>190</v>
      </c>
      <c r="AA6" s="926" t="s">
        <v>191</v>
      </c>
      <c r="AB6" s="926" t="s">
        <v>192</v>
      </c>
      <c r="AC6" s="927" t="s">
        <v>71</v>
      </c>
      <c r="AD6" s="926" t="s">
        <v>195</v>
      </c>
      <c r="AE6" s="926" t="s">
        <v>78</v>
      </c>
      <c r="AF6" s="926" t="s">
        <v>80</v>
      </c>
      <c r="AG6" s="928" t="s">
        <v>145</v>
      </c>
    </row>
    <row r="7" spans="1:33" ht="208">
      <c r="A7" s="1123"/>
      <c r="B7" s="40" t="s">
        <v>196</v>
      </c>
      <c r="C7" s="39" t="s">
        <v>87</v>
      </c>
      <c r="D7" s="40" t="s">
        <v>197</v>
      </c>
      <c r="E7" s="40" t="s">
        <v>198</v>
      </c>
      <c r="F7" s="39" t="s">
        <v>199</v>
      </c>
      <c r="G7" s="259" t="s">
        <v>200</v>
      </c>
      <c r="H7" s="39" t="s">
        <v>201</v>
      </c>
      <c r="I7" s="39" t="s">
        <v>202</v>
      </c>
      <c r="J7" s="40" t="s">
        <v>203</v>
      </c>
      <c r="K7" s="40" t="s">
        <v>204</v>
      </c>
      <c r="L7" s="40" t="s">
        <v>205</v>
      </c>
      <c r="M7" s="39" t="s">
        <v>206</v>
      </c>
      <c r="N7" s="40" t="s">
        <v>207</v>
      </c>
      <c r="O7" s="916" t="s">
        <v>101</v>
      </c>
      <c r="P7" s="929" t="s">
        <v>102</v>
      </c>
      <c r="Q7" s="101" t="s">
        <v>102</v>
      </c>
      <c r="R7" s="101" t="s">
        <v>102</v>
      </c>
      <c r="S7" s="101" t="s">
        <v>102</v>
      </c>
      <c r="T7" s="101" t="s">
        <v>102</v>
      </c>
      <c r="U7" s="101" t="s">
        <v>102</v>
      </c>
      <c r="V7" s="101" t="s">
        <v>208</v>
      </c>
      <c r="W7" s="101" t="s">
        <v>209</v>
      </c>
      <c r="X7" s="101" t="s">
        <v>210</v>
      </c>
      <c r="Y7" s="101" t="s">
        <v>211</v>
      </c>
      <c r="Z7" s="101" t="s">
        <v>102</v>
      </c>
      <c r="AA7" s="101" t="s">
        <v>102</v>
      </c>
      <c r="AB7" s="101" t="s">
        <v>102</v>
      </c>
      <c r="AC7" s="175" t="s">
        <v>106</v>
      </c>
      <c r="AD7" s="27" t="s">
        <v>104</v>
      </c>
      <c r="AE7" s="27" t="s">
        <v>161</v>
      </c>
      <c r="AF7" s="27" t="s">
        <v>110</v>
      </c>
      <c r="AG7" s="930" t="s">
        <v>98</v>
      </c>
    </row>
    <row r="8" spans="1:33" s="25" customFormat="1" ht="25" customHeight="1">
      <c r="A8" s="917" t="s">
        <v>111</v>
      </c>
      <c r="B8" s="69" t="s">
        <v>212</v>
      </c>
      <c r="C8" s="28" t="s">
        <v>30</v>
      </c>
      <c r="D8" s="69" t="s">
        <v>213</v>
      </c>
      <c r="E8" s="28" t="s">
        <v>214</v>
      </c>
      <c r="F8" s="28" t="s">
        <v>180</v>
      </c>
      <c r="G8" s="71" t="s">
        <v>215</v>
      </c>
      <c r="H8" s="102">
        <v>2000</v>
      </c>
      <c r="I8" s="102">
        <v>500</v>
      </c>
      <c r="J8" s="102">
        <f>H8+I8</f>
        <v>2500</v>
      </c>
      <c r="K8" s="36">
        <v>12</v>
      </c>
      <c r="L8" s="499">
        <v>1</v>
      </c>
      <c r="M8" s="28" t="s">
        <v>186</v>
      </c>
      <c r="N8" s="151">
        <f>IF(J8="","",J8*L8*K8)</f>
        <v>30000</v>
      </c>
      <c r="O8" s="918" t="s">
        <v>216</v>
      </c>
      <c r="P8" s="931" t="str">
        <f t="shared" ref="P8:P9" si="0">IF(B8="","",B8)</f>
        <v>Animation - action 1 - année 2022</v>
      </c>
      <c r="Q8" s="28" t="str">
        <f t="shared" ref="Q8:Q9" si="1">IF(C8="","",C8)</f>
        <v>Investissements forêt-bois</v>
      </c>
      <c r="R8" s="35" t="s">
        <v>217</v>
      </c>
      <c r="S8" s="28" t="str">
        <f t="shared" ref="S8:X8" si="2">IF(E8="","",E8)</f>
        <v>Chargée de mission</v>
      </c>
      <c r="T8" s="28" t="str">
        <f t="shared" si="2"/>
        <v>Oui</v>
      </c>
      <c r="U8" s="28" t="str">
        <f t="shared" si="2"/>
        <v>fiche de paie</v>
      </c>
      <c r="V8" s="102">
        <f t="shared" si="2"/>
        <v>2000</v>
      </c>
      <c r="W8" s="102">
        <f t="shared" si="2"/>
        <v>500</v>
      </c>
      <c r="X8" s="102">
        <f t="shared" si="2"/>
        <v>2500</v>
      </c>
      <c r="Y8" s="36">
        <v>12</v>
      </c>
      <c r="Z8" s="117">
        <f t="shared" ref="Z8:Z9" si="3">IF(L8="","",L8)</f>
        <v>1</v>
      </c>
      <c r="AA8" s="28" t="str">
        <f t="shared" ref="AA8:AA9" si="4">IF(M8="","",M8)</f>
        <v>Contrat de travail</v>
      </c>
      <c r="AB8" s="102">
        <f t="shared" ref="AB8:AB9" si="5">IF(N8="","",N8)</f>
        <v>30000</v>
      </c>
      <c r="AC8" s="174" t="s">
        <v>180</v>
      </c>
      <c r="AD8" s="151">
        <f>AB8</f>
        <v>30000</v>
      </c>
      <c r="AE8" s="103" t="s">
        <v>111</v>
      </c>
      <c r="AF8" s="30" t="str" cm="1">
        <f t="array" ref="AF8">_xlfn.IFS(N8="","",(IFERROR(VALUE(TRIM(SUBSTITUTE(AD8,CHAR(160),""))),0))=0,"Attention : montant présenté entièrement écarté",ROUND(Z8,2)&lt;ROUND(15%,2),"Attention : Montant temps d’affectation inférieur à 15%. La dépense doit être rejetée, ou vérifier que le personnel est affecté sur un autre type d'action",ROUND(AD8,2)&gt;ROUND(N8,2),"KO : Le montant retenu est supérieur au montant présenté. Merci de revoir la ligne de dépense ou plafonner son montant.",N8=0,"",ROUND(AD8,2)=ROUND(N8,2),"OK",ROUND(AD8,2)&lt;ROUND(N8,2),"Attention : Montant présenté partiellement écarté",TRUE,"")</f>
        <v>OK</v>
      </c>
      <c r="AG8" s="932">
        <f t="shared" ref="AG8:AG9" si="6">IF(N8="","",N8-AD8)</f>
        <v>0</v>
      </c>
    </row>
    <row r="9" spans="1:33" ht="20" customHeight="1">
      <c r="A9" s="919">
        <v>1</v>
      </c>
      <c r="B9" s="83"/>
      <c r="C9" s="83"/>
      <c r="D9" s="83"/>
      <c r="E9" s="83"/>
      <c r="F9" s="104"/>
      <c r="G9" s="104"/>
      <c r="H9" s="85"/>
      <c r="I9" s="85"/>
      <c r="J9" s="42" t="str">
        <f>IF(H9="","",H9+I9)</f>
        <v/>
      </c>
      <c r="K9" s="500"/>
      <c r="L9" s="367"/>
      <c r="M9" s="83"/>
      <c r="N9" s="105" t="str">
        <f>IF(J9="","",J9*L9*K9)</f>
        <v/>
      </c>
      <c r="O9" s="920"/>
      <c r="P9" s="933" t="str">
        <f t="shared" si="0"/>
        <v/>
      </c>
      <c r="Q9" s="41" t="str">
        <f t="shared" si="1"/>
        <v/>
      </c>
      <c r="R9" s="148" t="str">
        <f t="shared" ref="R9" si="7">IF(D9="","",D9)</f>
        <v/>
      </c>
      <c r="S9" s="41" t="str">
        <f t="shared" ref="S9" si="8">IF(E9="","",E9)</f>
        <v/>
      </c>
      <c r="T9" s="41" t="str">
        <f t="shared" ref="T9" si="9">IF(F9="","",F9)</f>
        <v/>
      </c>
      <c r="U9" s="41" t="str">
        <f t="shared" ref="U9" si="10">IF(G9="","",G9)</f>
        <v/>
      </c>
      <c r="V9" s="42" t="str">
        <f t="shared" ref="V9" si="11">IF(H9="","",H9)</f>
        <v/>
      </c>
      <c r="W9" s="42" t="str">
        <f t="shared" ref="W9" si="12">IF(I9="","",I9)</f>
        <v/>
      </c>
      <c r="X9" s="42" t="str">
        <f>IF(J9="","",V9+W9)</f>
        <v/>
      </c>
      <c r="Y9" s="501" t="str">
        <f>IF(K9="","",K9)</f>
        <v/>
      </c>
      <c r="Z9" s="152" t="str">
        <f t="shared" si="3"/>
        <v/>
      </c>
      <c r="AA9" s="41" t="str">
        <f t="shared" si="4"/>
        <v/>
      </c>
      <c r="AB9" s="42" t="str">
        <f t="shared" si="5"/>
        <v/>
      </c>
      <c r="AC9" s="123"/>
      <c r="AD9" s="105" t="str">
        <f>IF(Q9="","",Z9*X9*Y9)</f>
        <v/>
      </c>
      <c r="AE9" s="153"/>
      <c r="AF9" s="43" t="str" cm="1">
        <f t="array" ref="AF9">_xlfn.IFS(N9="","",(IFERROR(VALUE(TRIM(SUBSTITUTE(AD9,CHAR(160),""))),0))=0,"Attention : montant présenté entièrement écarté",ROUND(Z9,2)&lt;ROUND(15%,2),"Attention : Montant temps d’affectation inférieur à 15%. La dépense doit être rejetée, ou vérifier que le personnel est affecté sur un autre type d'action",ROUND(AD9,2)&gt;ROUND(N9,2),"KO : Le montant retenu est supérieur au montant présenté. Merci de revoir la ligne de dépense ou plafonner son montant.",N9=0,"",ROUND(AD9,2)=ROUND(N9,2),"OK",ROUND(AD9,2)&lt;ROUND(N9,2),"Attention : Montant présenté partiellement écarté",TRUE,"")</f>
        <v/>
      </c>
      <c r="AG9" s="934" t="str">
        <f t="shared" si="6"/>
        <v/>
      </c>
    </row>
    <row r="10" spans="1:33" ht="20" customHeight="1">
      <c r="A10" s="919">
        <v>2</v>
      </c>
      <c r="B10" s="83"/>
      <c r="C10" s="83"/>
      <c r="D10" s="83"/>
      <c r="E10" s="83"/>
      <c r="F10" s="104"/>
      <c r="G10" s="104"/>
      <c r="H10" s="85"/>
      <c r="I10" s="85"/>
      <c r="J10" s="42" t="str">
        <f>IF(H10="","",H10+I10)</f>
        <v/>
      </c>
      <c r="K10" s="500"/>
      <c r="L10" s="367"/>
      <c r="M10" s="83"/>
      <c r="N10" s="105" t="str">
        <f t="shared" ref="N10:N73" si="13">IF(J10="","",J10*L10*K10)</f>
        <v/>
      </c>
      <c r="O10" s="920"/>
      <c r="P10" s="933" t="str">
        <f t="shared" ref="P10:P73" si="14">IF(B10="","",B10)</f>
        <v/>
      </c>
      <c r="Q10" s="41" t="str">
        <f t="shared" ref="Q10:Q73" si="15">IF(C10="","",C10)</f>
        <v/>
      </c>
      <c r="R10" s="148" t="str">
        <f t="shared" ref="R10:R73" si="16">IF(D10="","",D10)</f>
        <v/>
      </c>
      <c r="S10" s="41" t="str">
        <f t="shared" ref="S10:S73" si="17">IF(E10="","",E10)</f>
        <v/>
      </c>
      <c r="T10" s="41" t="str">
        <f t="shared" ref="T10:T73" si="18">IF(F10="","",F10)</f>
        <v/>
      </c>
      <c r="U10" s="41" t="str">
        <f t="shared" ref="U10:U73" si="19">IF(G10="","",G10)</f>
        <v/>
      </c>
      <c r="V10" s="42" t="str">
        <f t="shared" ref="V10:V73" si="20">IF(H10="","",H10)</f>
        <v/>
      </c>
      <c r="W10" s="42" t="str">
        <f t="shared" ref="W10:W73" si="21">IF(I10="","",I10)</f>
        <v/>
      </c>
      <c r="X10" s="42" t="str">
        <f t="shared" ref="X10:X73" si="22">IF(J10="","",V10+W10)</f>
        <v/>
      </c>
      <c r="Y10" s="501" t="str">
        <f t="shared" ref="Y10:Y73" si="23">IF(K10="","",K10)</f>
        <v/>
      </c>
      <c r="Z10" s="152" t="str">
        <f t="shared" ref="Z10:Z73" si="24">IF(L10="","",L10)</f>
        <v/>
      </c>
      <c r="AA10" s="41" t="str">
        <f t="shared" ref="AA10:AA73" si="25">IF(M10="","",M10)</f>
        <v/>
      </c>
      <c r="AB10" s="42" t="str">
        <f t="shared" ref="AB10:AB73" si="26">IF(N10="","",N10)</f>
        <v/>
      </c>
      <c r="AC10" s="123"/>
      <c r="AD10" s="105" t="str">
        <f t="shared" ref="AD10:AD73" si="27">IF(Q10="","",Z10*X10*Y10)</f>
        <v/>
      </c>
      <c r="AE10" s="153"/>
      <c r="AF10" s="43" t="str" cm="1">
        <f t="array" ref="AF10">_xlfn.IFS(N10="","",(IFERROR(VALUE(TRIM(SUBSTITUTE(AD10,CHAR(160),""))),0))=0,"Attention : montant présenté entièrement écarté",ROUND(Z10,2)&lt;ROUND(15%,2),"Attention : Montant temps d’affectation inférieur à 15%. La dépense doit être rejetée, ou vérifier que le personnel est affecté sur un autre type d'action",ROUND(AD10,2)&gt;ROUND(N10,2),"KO : Le montant retenu est supérieur au montant présenté. Merci de revoir la ligne de dépense ou plafonner son montant.",N10=0,"",ROUND(AD10,2)=ROUND(N10,2),"OK",ROUND(AD10,2)&lt;ROUND(N10,2),"Attention : Montant présenté partiellement écarté",TRUE,"")</f>
        <v/>
      </c>
      <c r="AG10" s="934" t="str">
        <f t="shared" ref="AG10:AG73" si="28">IF(N10="","",N10-AD10)</f>
        <v/>
      </c>
    </row>
    <row r="11" spans="1:33" ht="20" customHeight="1">
      <c r="A11" s="919">
        <v>3</v>
      </c>
      <c r="B11" s="83"/>
      <c r="C11" s="83"/>
      <c r="D11" s="83"/>
      <c r="E11" s="83"/>
      <c r="F11" s="104"/>
      <c r="G11" s="104"/>
      <c r="H11" s="85"/>
      <c r="I11" s="85"/>
      <c r="J11" s="42" t="str">
        <f>IF(H11="","",H11+I11)</f>
        <v/>
      </c>
      <c r="K11" s="500"/>
      <c r="L11" s="367"/>
      <c r="M11" s="83"/>
      <c r="N11" s="105" t="str">
        <f t="shared" si="13"/>
        <v/>
      </c>
      <c r="O11" s="920"/>
      <c r="P11" s="933" t="str">
        <f t="shared" si="14"/>
        <v/>
      </c>
      <c r="Q11" s="41" t="str">
        <f t="shared" si="15"/>
        <v/>
      </c>
      <c r="R11" s="148" t="str">
        <f t="shared" si="16"/>
        <v/>
      </c>
      <c r="S11" s="41" t="str">
        <f t="shared" si="17"/>
        <v/>
      </c>
      <c r="T11" s="41" t="str">
        <f t="shared" si="18"/>
        <v/>
      </c>
      <c r="U11" s="41" t="str">
        <f t="shared" si="19"/>
        <v/>
      </c>
      <c r="V11" s="42" t="str">
        <f t="shared" si="20"/>
        <v/>
      </c>
      <c r="W11" s="42" t="str">
        <f t="shared" si="21"/>
        <v/>
      </c>
      <c r="X11" s="42" t="str">
        <f t="shared" si="22"/>
        <v/>
      </c>
      <c r="Y11" s="501" t="str">
        <f t="shared" si="23"/>
        <v/>
      </c>
      <c r="Z11" s="152" t="str">
        <f t="shared" si="24"/>
        <v/>
      </c>
      <c r="AA11" s="41" t="str">
        <f t="shared" si="25"/>
        <v/>
      </c>
      <c r="AB11" s="42" t="str">
        <f t="shared" si="26"/>
        <v/>
      </c>
      <c r="AC11" s="123"/>
      <c r="AD11" s="105" t="str">
        <f t="shared" si="27"/>
        <v/>
      </c>
      <c r="AE11" s="153"/>
      <c r="AF11" s="43" t="str" cm="1">
        <f t="array" ref="AF11">_xlfn.IFS(N11="","",(IFERROR(VALUE(TRIM(SUBSTITUTE(AD11,CHAR(160),""))),0))=0,"Attention : montant présenté entièrement écarté",ROUND(Z11,2)&lt;ROUND(15%,2),"Attention : Montant temps d’affectation inférieur à 15%. La dépense doit être rejetée, ou vérifier que le personnel est affecté sur un autre type d'action",ROUND(AD11,2)&gt;ROUND(N11,2),"KO : Le montant retenu est supérieur au montant présenté. Merci de revoir la ligne de dépense ou plafonner son montant.",N11=0,"",ROUND(AD11,2)=ROUND(N11,2),"OK",ROUND(AD11,2)&lt;ROUND(N11,2),"Attention : Montant présenté partiellement écarté",TRUE,"")</f>
        <v/>
      </c>
      <c r="AG11" s="934" t="str">
        <f t="shared" si="28"/>
        <v/>
      </c>
    </row>
    <row r="12" spans="1:33" ht="20" customHeight="1">
      <c r="A12" s="919">
        <v>4</v>
      </c>
      <c r="B12" s="83"/>
      <c r="C12" s="83"/>
      <c r="D12" s="83"/>
      <c r="E12" s="83"/>
      <c r="F12" s="104"/>
      <c r="G12" s="104"/>
      <c r="H12" s="85"/>
      <c r="I12" s="85"/>
      <c r="J12" s="42" t="str">
        <f t="shared" ref="J12:J73" si="29">IF(H12="","",H12+I12)</f>
        <v/>
      </c>
      <c r="K12" s="500"/>
      <c r="L12" s="367"/>
      <c r="M12" s="83"/>
      <c r="N12" s="105" t="str">
        <f t="shared" si="13"/>
        <v/>
      </c>
      <c r="O12" s="920"/>
      <c r="P12" s="933" t="str">
        <f t="shared" si="14"/>
        <v/>
      </c>
      <c r="Q12" s="41" t="str">
        <f t="shared" si="15"/>
        <v/>
      </c>
      <c r="R12" s="148" t="str">
        <f t="shared" si="16"/>
        <v/>
      </c>
      <c r="S12" s="41" t="str">
        <f t="shared" si="17"/>
        <v/>
      </c>
      <c r="T12" s="41" t="str">
        <f t="shared" si="18"/>
        <v/>
      </c>
      <c r="U12" s="41" t="str">
        <f t="shared" si="19"/>
        <v/>
      </c>
      <c r="V12" s="42" t="str">
        <f t="shared" si="20"/>
        <v/>
      </c>
      <c r="W12" s="42" t="str">
        <f t="shared" si="21"/>
        <v/>
      </c>
      <c r="X12" s="42" t="str">
        <f t="shared" si="22"/>
        <v/>
      </c>
      <c r="Y12" s="501" t="str">
        <f t="shared" si="23"/>
        <v/>
      </c>
      <c r="Z12" s="152" t="str">
        <f t="shared" si="24"/>
        <v/>
      </c>
      <c r="AA12" s="41" t="str">
        <f t="shared" si="25"/>
        <v/>
      </c>
      <c r="AB12" s="42" t="str">
        <f t="shared" si="26"/>
        <v/>
      </c>
      <c r="AC12" s="123"/>
      <c r="AD12" s="105" t="str">
        <f t="shared" si="27"/>
        <v/>
      </c>
      <c r="AE12" s="153"/>
      <c r="AF12" s="43" t="str" cm="1">
        <f t="array" ref="AF12">_xlfn.IFS(N12="","",(IFERROR(VALUE(TRIM(SUBSTITUTE(AD12,CHAR(160),""))),0))=0,"Attention : montant présenté entièrement écarté",ROUND(Z12,2)&lt;ROUND(15%,2),"Attention : Montant temps d’affectation inférieur à 15%. La dépense doit être rejetée, ou vérifier que le personnel est affecté sur un autre type d'action",ROUND(AD12,2)&gt;ROUND(N12,2),"KO : Le montant retenu est supérieur au montant présenté. Merci de revoir la ligne de dépense ou plafonner son montant.",N12=0,"",ROUND(AD12,2)=ROUND(N12,2),"OK",ROUND(AD12,2)&lt;ROUND(N12,2),"Attention : Montant présenté partiellement écarté",TRUE,"")</f>
        <v/>
      </c>
      <c r="AG12" s="934" t="str">
        <f t="shared" si="28"/>
        <v/>
      </c>
    </row>
    <row r="13" spans="1:33" ht="20" customHeight="1">
      <c r="A13" s="919">
        <v>5</v>
      </c>
      <c r="B13" s="83"/>
      <c r="C13" s="83"/>
      <c r="D13" s="83"/>
      <c r="E13" s="83"/>
      <c r="F13" s="104"/>
      <c r="G13" s="104"/>
      <c r="H13" s="85"/>
      <c r="I13" s="85"/>
      <c r="J13" s="42" t="str">
        <f t="shared" si="29"/>
        <v/>
      </c>
      <c r="K13" s="500"/>
      <c r="L13" s="367"/>
      <c r="M13" s="83"/>
      <c r="N13" s="105" t="str">
        <f t="shared" si="13"/>
        <v/>
      </c>
      <c r="O13" s="920"/>
      <c r="P13" s="933" t="str">
        <f t="shared" si="14"/>
        <v/>
      </c>
      <c r="Q13" s="41" t="str">
        <f t="shared" si="15"/>
        <v/>
      </c>
      <c r="R13" s="148" t="str">
        <f t="shared" si="16"/>
        <v/>
      </c>
      <c r="S13" s="41" t="str">
        <f t="shared" si="17"/>
        <v/>
      </c>
      <c r="T13" s="41" t="str">
        <f t="shared" si="18"/>
        <v/>
      </c>
      <c r="U13" s="41" t="str">
        <f t="shared" si="19"/>
        <v/>
      </c>
      <c r="V13" s="42" t="str">
        <f t="shared" si="20"/>
        <v/>
      </c>
      <c r="W13" s="42" t="str">
        <f t="shared" si="21"/>
        <v/>
      </c>
      <c r="X13" s="42" t="str">
        <f t="shared" si="22"/>
        <v/>
      </c>
      <c r="Y13" s="501" t="str">
        <f t="shared" si="23"/>
        <v/>
      </c>
      <c r="Z13" s="152" t="str">
        <f t="shared" si="24"/>
        <v/>
      </c>
      <c r="AA13" s="41" t="str">
        <f t="shared" si="25"/>
        <v/>
      </c>
      <c r="AB13" s="42" t="str">
        <f t="shared" si="26"/>
        <v/>
      </c>
      <c r="AC13" s="123"/>
      <c r="AD13" s="105" t="str">
        <f t="shared" si="27"/>
        <v/>
      </c>
      <c r="AE13" s="153"/>
      <c r="AF13" s="43" t="str" cm="1">
        <f t="array" ref="AF13">_xlfn.IFS(N13="","",(IFERROR(VALUE(TRIM(SUBSTITUTE(AD13,CHAR(160),""))),0))=0,"Attention : montant présenté entièrement écarté",ROUND(Z13,2)&lt;ROUND(15%,2),"Attention : Montant temps d’affectation inférieur à 15%. La dépense doit être rejetée, ou vérifier que le personnel est affecté sur un autre type d'action",ROUND(AD13,2)&gt;ROUND(N13,2),"KO : Le montant retenu est supérieur au montant présenté. Merci de revoir la ligne de dépense ou plafonner son montant.",N13=0,"",ROUND(AD13,2)=ROUND(N13,2),"OK",ROUND(AD13,2)&lt;ROUND(N13,2),"Attention : Montant présenté partiellement écarté",TRUE,"")</f>
        <v/>
      </c>
      <c r="AG13" s="934" t="str">
        <f t="shared" si="28"/>
        <v/>
      </c>
    </row>
    <row r="14" spans="1:33" ht="20" customHeight="1">
      <c r="A14" s="919">
        <v>6</v>
      </c>
      <c r="B14" s="83"/>
      <c r="C14" s="83"/>
      <c r="D14" s="83"/>
      <c r="E14" s="83"/>
      <c r="F14" s="104"/>
      <c r="G14" s="104"/>
      <c r="H14" s="85"/>
      <c r="I14" s="85"/>
      <c r="J14" s="42" t="str">
        <f t="shared" si="29"/>
        <v/>
      </c>
      <c r="K14" s="500"/>
      <c r="L14" s="367"/>
      <c r="M14" s="83"/>
      <c r="N14" s="105" t="str">
        <f t="shared" si="13"/>
        <v/>
      </c>
      <c r="O14" s="920"/>
      <c r="P14" s="933" t="str">
        <f t="shared" si="14"/>
        <v/>
      </c>
      <c r="Q14" s="41" t="str">
        <f t="shared" si="15"/>
        <v/>
      </c>
      <c r="R14" s="148" t="str">
        <f t="shared" si="16"/>
        <v/>
      </c>
      <c r="S14" s="41" t="str">
        <f t="shared" si="17"/>
        <v/>
      </c>
      <c r="T14" s="41" t="str">
        <f t="shared" si="18"/>
        <v/>
      </c>
      <c r="U14" s="41" t="str">
        <f t="shared" si="19"/>
        <v/>
      </c>
      <c r="V14" s="42" t="str">
        <f t="shared" si="20"/>
        <v/>
      </c>
      <c r="W14" s="42" t="str">
        <f t="shared" si="21"/>
        <v/>
      </c>
      <c r="X14" s="42" t="str">
        <f t="shared" si="22"/>
        <v/>
      </c>
      <c r="Y14" s="501" t="str">
        <f t="shared" si="23"/>
        <v/>
      </c>
      <c r="Z14" s="152" t="str">
        <f t="shared" si="24"/>
        <v/>
      </c>
      <c r="AA14" s="41" t="str">
        <f t="shared" si="25"/>
        <v/>
      </c>
      <c r="AB14" s="42" t="str">
        <f t="shared" si="26"/>
        <v/>
      </c>
      <c r="AC14" s="123"/>
      <c r="AD14" s="105" t="str">
        <f t="shared" si="27"/>
        <v/>
      </c>
      <c r="AE14" s="153"/>
      <c r="AF14" s="43" t="str" cm="1">
        <f t="array" ref="AF14">_xlfn.IFS(N14="","",(IFERROR(VALUE(TRIM(SUBSTITUTE(AD14,CHAR(160),""))),0))=0,"Attention : montant présenté entièrement écarté",ROUND(Z14,2)&lt;ROUND(15%,2),"Attention : Montant temps d’affectation inférieur à 15%. La dépense doit être rejetée, ou vérifier que le personnel est affecté sur un autre type d'action",ROUND(AD14,2)&gt;ROUND(N14,2),"KO : Le montant retenu est supérieur au montant présenté. Merci de revoir la ligne de dépense ou plafonner son montant.",N14=0,"",ROUND(AD14,2)=ROUND(N14,2),"OK",ROUND(AD14,2)&lt;ROUND(N14,2),"Attention : Montant présenté partiellement écarté",TRUE,"")</f>
        <v/>
      </c>
      <c r="AG14" s="934" t="str">
        <f t="shared" si="28"/>
        <v/>
      </c>
    </row>
    <row r="15" spans="1:33" ht="20" customHeight="1">
      <c r="A15" s="919">
        <v>7</v>
      </c>
      <c r="B15" s="83"/>
      <c r="C15" s="83"/>
      <c r="D15" s="83"/>
      <c r="E15" s="83"/>
      <c r="F15" s="104"/>
      <c r="G15" s="104"/>
      <c r="H15" s="85"/>
      <c r="I15" s="85"/>
      <c r="J15" s="42" t="str">
        <f t="shared" si="29"/>
        <v/>
      </c>
      <c r="K15" s="500"/>
      <c r="L15" s="367"/>
      <c r="M15" s="83"/>
      <c r="N15" s="105" t="str">
        <f>IF(J15="","",J15*L15*K15)</f>
        <v/>
      </c>
      <c r="O15" s="920"/>
      <c r="P15" s="933" t="str">
        <f t="shared" si="14"/>
        <v/>
      </c>
      <c r="Q15" s="41" t="str">
        <f t="shared" si="15"/>
        <v/>
      </c>
      <c r="R15" s="148" t="str">
        <f t="shared" si="16"/>
        <v/>
      </c>
      <c r="S15" s="41" t="str">
        <f t="shared" si="17"/>
        <v/>
      </c>
      <c r="T15" s="41" t="str">
        <f t="shared" si="18"/>
        <v/>
      </c>
      <c r="U15" s="41" t="str">
        <f t="shared" si="19"/>
        <v/>
      </c>
      <c r="V15" s="42" t="str">
        <f t="shared" si="20"/>
        <v/>
      </c>
      <c r="W15" s="42" t="str">
        <f t="shared" si="21"/>
        <v/>
      </c>
      <c r="X15" s="42" t="str">
        <f t="shared" si="22"/>
        <v/>
      </c>
      <c r="Y15" s="501" t="str">
        <f t="shared" si="23"/>
        <v/>
      </c>
      <c r="Z15" s="152" t="str">
        <f t="shared" si="24"/>
        <v/>
      </c>
      <c r="AA15" s="41" t="str">
        <f t="shared" si="25"/>
        <v/>
      </c>
      <c r="AB15" s="42" t="str">
        <f t="shared" si="26"/>
        <v/>
      </c>
      <c r="AC15" s="123"/>
      <c r="AD15" s="105" t="str">
        <f t="shared" si="27"/>
        <v/>
      </c>
      <c r="AE15" s="153"/>
      <c r="AF15" s="43" t="str" cm="1">
        <f t="array" ref="AF15">_xlfn.IFS(N15="","",(IFERROR(VALUE(TRIM(SUBSTITUTE(AD15,CHAR(160),""))),0))=0,"Attention : montant présenté entièrement écarté",ROUND(Z15,2)&lt;ROUND(15%,2),"Attention : Montant temps d’affectation inférieur à 15%. La dépense doit être rejetée, ou vérifier que le personnel est affecté sur un autre type d'action",ROUND(AD15,2)&gt;ROUND(N15,2),"KO : Le montant retenu est supérieur au montant présenté. Merci de revoir la ligne de dépense ou plafonner son montant.",N15=0,"",ROUND(AD15,2)=ROUND(N15,2),"OK",ROUND(AD15,2)&lt;ROUND(N15,2),"Attention : Montant présenté partiellement écarté",TRUE,"")</f>
        <v/>
      </c>
      <c r="AG15" s="934" t="str">
        <f t="shared" si="28"/>
        <v/>
      </c>
    </row>
    <row r="16" spans="1:33" ht="20" customHeight="1">
      <c r="A16" s="919">
        <v>8</v>
      </c>
      <c r="B16" s="83"/>
      <c r="C16" s="83"/>
      <c r="D16" s="83"/>
      <c r="E16" s="83"/>
      <c r="F16" s="104"/>
      <c r="G16" s="104"/>
      <c r="H16" s="85"/>
      <c r="I16" s="85"/>
      <c r="J16" s="42" t="str">
        <f t="shared" si="29"/>
        <v/>
      </c>
      <c r="K16" s="500"/>
      <c r="L16" s="367"/>
      <c r="M16" s="83"/>
      <c r="N16" s="105" t="str">
        <f t="shared" si="13"/>
        <v/>
      </c>
      <c r="O16" s="920"/>
      <c r="P16" s="933" t="str">
        <f t="shared" si="14"/>
        <v/>
      </c>
      <c r="Q16" s="41" t="str">
        <f t="shared" si="15"/>
        <v/>
      </c>
      <c r="R16" s="148" t="str">
        <f t="shared" si="16"/>
        <v/>
      </c>
      <c r="S16" s="41" t="str">
        <f t="shared" si="17"/>
        <v/>
      </c>
      <c r="T16" s="41" t="str">
        <f t="shared" si="18"/>
        <v/>
      </c>
      <c r="U16" s="41" t="str">
        <f t="shared" si="19"/>
        <v/>
      </c>
      <c r="V16" s="42" t="str">
        <f t="shared" si="20"/>
        <v/>
      </c>
      <c r="W16" s="42" t="str">
        <f t="shared" si="21"/>
        <v/>
      </c>
      <c r="X16" s="42" t="str">
        <f t="shared" si="22"/>
        <v/>
      </c>
      <c r="Y16" s="501" t="str">
        <f t="shared" si="23"/>
        <v/>
      </c>
      <c r="Z16" s="152" t="str">
        <f t="shared" si="24"/>
        <v/>
      </c>
      <c r="AA16" s="41" t="str">
        <f t="shared" si="25"/>
        <v/>
      </c>
      <c r="AB16" s="42" t="str">
        <f t="shared" si="26"/>
        <v/>
      </c>
      <c r="AC16" s="123"/>
      <c r="AD16" s="105" t="str">
        <f t="shared" si="27"/>
        <v/>
      </c>
      <c r="AE16" s="153"/>
      <c r="AF16" s="43" t="str" cm="1">
        <f t="array" ref="AF16">_xlfn.IFS(N16="","",(IFERROR(VALUE(TRIM(SUBSTITUTE(AD16,CHAR(160),""))),0))=0,"Attention : montant présenté entièrement écarté",ROUND(Z16,2)&lt;ROUND(15%,2),"Attention : Montant temps d’affectation inférieur à 15%. La dépense doit être rejetée, ou vérifier que le personnel est affecté sur un autre type d'action",ROUND(AD16,2)&gt;ROUND(N16,2),"KO : Le montant retenu est supérieur au montant présenté. Merci de revoir la ligne de dépense ou plafonner son montant.",N16=0,"",ROUND(AD16,2)=ROUND(N16,2),"OK",ROUND(AD16,2)&lt;ROUND(N16,2),"Attention : Montant présenté partiellement écarté",TRUE,"")</f>
        <v/>
      </c>
      <c r="AG16" s="934" t="str">
        <f t="shared" si="28"/>
        <v/>
      </c>
    </row>
    <row r="17" spans="1:34" ht="20" customHeight="1">
      <c r="A17" s="919">
        <v>9</v>
      </c>
      <c r="B17" s="83"/>
      <c r="C17" s="83"/>
      <c r="D17" s="83"/>
      <c r="E17" s="83"/>
      <c r="F17" s="104"/>
      <c r="G17" s="104"/>
      <c r="H17" s="85"/>
      <c r="I17" s="85"/>
      <c r="J17" s="42" t="str">
        <f t="shared" si="29"/>
        <v/>
      </c>
      <c r="K17" s="500"/>
      <c r="L17" s="367"/>
      <c r="M17" s="83"/>
      <c r="N17" s="105" t="str">
        <f t="shared" si="13"/>
        <v/>
      </c>
      <c r="O17" s="920"/>
      <c r="P17" s="933" t="str">
        <f t="shared" si="14"/>
        <v/>
      </c>
      <c r="Q17" s="41" t="str">
        <f t="shared" si="15"/>
        <v/>
      </c>
      <c r="R17" s="148" t="str">
        <f t="shared" si="16"/>
        <v/>
      </c>
      <c r="S17" s="41" t="str">
        <f t="shared" si="17"/>
        <v/>
      </c>
      <c r="T17" s="41" t="str">
        <f t="shared" si="18"/>
        <v/>
      </c>
      <c r="U17" s="41" t="str">
        <f t="shared" si="19"/>
        <v/>
      </c>
      <c r="V17" s="42" t="str">
        <f t="shared" si="20"/>
        <v/>
      </c>
      <c r="W17" s="42" t="str">
        <f t="shared" si="21"/>
        <v/>
      </c>
      <c r="X17" s="42" t="str">
        <f t="shared" si="22"/>
        <v/>
      </c>
      <c r="Y17" s="501" t="str">
        <f t="shared" si="23"/>
        <v/>
      </c>
      <c r="Z17" s="152" t="str">
        <f t="shared" si="24"/>
        <v/>
      </c>
      <c r="AA17" s="41" t="str">
        <f t="shared" si="25"/>
        <v/>
      </c>
      <c r="AB17" s="42" t="str">
        <f t="shared" si="26"/>
        <v/>
      </c>
      <c r="AC17" s="123"/>
      <c r="AD17" s="105" t="str">
        <f t="shared" si="27"/>
        <v/>
      </c>
      <c r="AE17" s="153"/>
      <c r="AF17" s="43" t="str" cm="1">
        <f t="array" ref="AF17">_xlfn.IFS(N17="","",(IFERROR(VALUE(TRIM(SUBSTITUTE(AD17,CHAR(160),""))),0))=0,"Attention : montant présenté entièrement écarté",ROUND(Z17,2)&lt;ROUND(15%,2),"Attention : Montant temps d’affectation inférieur à 15%. La dépense doit être rejetée, ou vérifier que le personnel est affecté sur un autre type d'action",ROUND(AD17,2)&gt;ROUND(N17,2),"KO : Le montant retenu est supérieur au montant présenté. Merci de revoir la ligne de dépense ou plafonner son montant.",N17=0,"",ROUND(AD17,2)=ROUND(N17,2),"OK",ROUND(AD17,2)&lt;ROUND(N17,2),"Attention : Montant présenté partiellement écarté",TRUE,"")</f>
        <v/>
      </c>
      <c r="AG17" s="934" t="str">
        <f t="shared" si="28"/>
        <v/>
      </c>
    </row>
    <row r="18" spans="1:34" ht="20" customHeight="1">
      <c r="A18" s="919">
        <v>10</v>
      </c>
      <c r="B18" s="83"/>
      <c r="C18" s="83"/>
      <c r="D18" s="83"/>
      <c r="E18" s="83"/>
      <c r="F18" s="104"/>
      <c r="G18" s="104"/>
      <c r="H18" s="85"/>
      <c r="I18" s="85"/>
      <c r="J18" s="42" t="str">
        <f t="shared" si="29"/>
        <v/>
      </c>
      <c r="K18" s="500"/>
      <c r="L18" s="367"/>
      <c r="M18" s="83"/>
      <c r="N18" s="105" t="str">
        <f t="shared" si="13"/>
        <v/>
      </c>
      <c r="O18" s="920"/>
      <c r="P18" s="933" t="str">
        <f t="shared" si="14"/>
        <v/>
      </c>
      <c r="Q18" s="41" t="str">
        <f t="shared" si="15"/>
        <v/>
      </c>
      <c r="R18" s="148" t="str">
        <f t="shared" si="16"/>
        <v/>
      </c>
      <c r="S18" s="41" t="str">
        <f t="shared" si="17"/>
        <v/>
      </c>
      <c r="T18" s="41" t="str">
        <f t="shared" si="18"/>
        <v/>
      </c>
      <c r="U18" s="41" t="str">
        <f t="shared" si="19"/>
        <v/>
      </c>
      <c r="V18" s="42" t="str">
        <f t="shared" si="20"/>
        <v/>
      </c>
      <c r="W18" s="42" t="str">
        <f t="shared" si="21"/>
        <v/>
      </c>
      <c r="X18" s="42" t="str">
        <f t="shared" si="22"/>
        <v/>
      </c>
      <c r="Y18" s="501" t="str">
        <f t="shared" si="23"/>
        <v/>
      </c>
      <c r="Z18" s="152" t="str">
        <f t="shared" si="24"/>
        <v/>
      </c>
      <c r="AA18" s="41" t="str">
        <f t="shared" si="25"/>
        <v/>
      </c>
      <c r="AB18" s="42" t="str">
        <f t="shared" si="26"/>
        <v/>
      </c>
      <c r="AC18" s="123"/>
      <c r="AD18" s="105" t="str">
        <f t="shared" si="27"/>
        <v/>
      </c>
      <c r="AE18" s="153"/>
      <c r="AF18" s="43" t="str" cm="1">
        <f t="array" ref="AF18">_xlfn.IFS(N18="","",(IFERROR(VALUE(TRIM(SUBSTITUTE(AD18,CHAR(160),""))),0))=0,"Attention : montant présenté entièrement écarté",ROUND(Z18,2)&lt;ROUND(15%,2),"Attention : Montant temps d’affectation inférieur à 15%. La dépense doit être rejetée, ou vérifier que le personnel est affecté sur un autre type d'action",ROUND(AD18,2)&gt;ROUND(N18,2),"KO : Le montant retenu est supérieur au montant présenté. Merci de revoir la ligne de dépense ou plafonner son montant.",N18=0,"",ROUND(AD18,2)=ROUND(N18,2),"OK",ROUND(AD18,2)&lt;ROUND(N18,2),"Attention : Montant présenté partiellement écarté",TRUE,"")</f>
        <v/>
      </c>
      <c r="AG18" s="934" t="str">
        <f t="shared" si="28"/>
        <v/>
      </c>
    </row>
    <row r="19" spans="1:34" ht="20" customHeight="1">
      <c r="A19" s="919">
        <v>11</v>
      </c>
      <c r="B19" s="83"/>
      <c r="C19" s="83"/>
      <c r="D19" s="83"/>
      <c r="E19" s="83"/>
      <c r="F19" s="104"/>
      <c r="G19" s="104"/>
      <c r="H19" s="85"/>
      <c r="I19" s="85"/>
      <c r="J19" s="42" t="str">
        <f t="shared" si="29"/>
        <v/>
      </c>
      <c r="K19" s="500"/>
      <c r="L19" s="367"/>
      <c r="M19" s="83"/>
      <c r="N19" s="105" t="str">
        <f t="shared" si="13"/>
        <v/>
      </c>
      <c r="O19" s="920"/>
      <c r="P19" s="933" t="str">
        <f t="shared" si="14"/>
        <v/>
      </c>
      <c r="Q19" s="41" t="str">
        <f t="shared" si="15"/>
        <v/>
      </c>
      <c r="R19" s="148" t="str">
        <f t="shared" si="16"/>
        <v/>
      </c>
      <c r="S19" s="41" t="str">
        <f t="shared" si="17"/>
        <v/>
      </c>
      <c r="T19" s="41" t="str">
        <f t="shared" si="18"/>
        <v/>
      </c>
      <c r="U19" s="41" t="str">
        <f t="shared" si="19"/>
        <v/>
      </c>
      <c r="V19" s="42" t="str">
        <f t="shared" si="20"/>
        <v/>
      </c>
      <c r="W19" s="42" t="str">
        <f t="shared" si="21"/>
        <v/>
      </c>
      <c r="X19" s="42" t="str">
        <f t="shared" si="22"/>
        <v/>
      </c>
      <c r="Y19" s="501" t="str">
        <f t="shared" si="23"/>
        <v/>
      </c>
      <c r="Z19" s="152" t="str">
        <f t="shared" si="24"/>
        <v/>
      </c>
      <c r="AA19" s="41" t="str">
        <f t="shared" si="25"/>
        <v/>
      </c>
      <c r="AB19" s="42" t="str">
        <f t="shared" si="26"/>
        <v/>
      </c>
      <c r="AC19" s="123"/>
      <c r="AD19" s="105" t="str">
        <f t="shared" si="27"/>
        <v/>
      </c>
      <c r="AE19" s="153"/>
      <c r="AF19" s="43" t="str" cm="1">
        <f t="array" ref="AF19">_xlfn.IFS(N19="","",(IFERROR(VALUE(TRIM(SUBSTITUTE(AD19,CHAR(160),""))),0))=0,"Attention : montant présenté entièrement écarté",ROUND(Z19,2)&lt;ROUND(15%,2),"Attention : Montant temps d’affectation inférieur à 15%. La dépense doit être rejetée, ou vérifier que le personnel est affecté sur un autre type d'action",ROUND(AD19,2)&gt;ROUND(N19,2),"KO : Le montant retenu est supérieur au montant présenté. Merci de revoir la ligne de dépense ou plafonner son montant.",N19=0,"",ROUND(AD19,2)=ROUND(N19,2),"OK",ROUND(AD19,2)&lt;ROUND(N19,2),"Attention : Montant présenté partiellement écarté",TRUE,"")</f>
        <v/>
      </c>
      <c r="AG19" s="934" t="str">
        <f t="shared" si="28"/>
        <v/>
      </c>
    </row>
    <row r="20" spans="1:34" ht="20" customHeight="1">
      <c r="A20" s="919">
        <v>12</v>
      </c>
      <c r="B20" s="83"/>
      <c r="C20" s="83"/>
      <c r="D20" s="83"/>
      <c r="E20" s="83"/>
      <c r="F20" s="104"/>
      <c r="G20" s="104"/>
      <c r="H20" s="85"/>
      <c r="I20" s="85"/>
      <c r="J20" s="42" t="str">
        <f t="shared" si="29"/>
        <v/>
      </c>
      <c r="K20" s="500"/>
      <c r="L20" s="367"/>
      <c r="M20" s="83"/>
      <c r="N20" s="105" t="str">
        <f t="shared" si="13"/>
        <v/>
      </c>
      <c r="O20" s="920"/>
      <c r="P20" s="933" t="str">
        <f t="shared" si="14"/>
        <v/>
      </c>
      <c r="Q20" s="41" t="str">
        <f t="shared" si="15"/>
        <v/>
      </c>
      <c r="R20" s="148" t="str">
        <f t="shared" si="16"/>
        <v/>
      </c>
      <c r="S20" s="41" t="str">
        <f t="shared" si="17"/>
        <v/>
      </c>
      <c r="T20" s="41" t="str">
        <f t="shared" si="18"/>
        <v/>
      </c>
      <c r="U20" s="41" t="str">
        <f t="shared" si="19"/>
        <v/>
      </c>
      <c r="V20" s="42" t="str">
        <f t="shared" si="20"/>
        <v/>
      </c>
      <c r="W20" s="42" t="str">
        <f t="shared" si="21"/>
        <v/>
      </c>
      <c r="X20" s="42" t="str">
        <f t="shared" si="22"/>
        <v/>
      </c>
      <c r="Y20" s="501" t="str">
        <f t="shared" si="23"/>
        <v/>
      </c>
      <c r="Z20" s="152" t="str">
        <f t="shared" si="24"/>
        <v/>
      </c>
      <c r="AA20" s="41" t="str">
        <f t="shared" si="25"/>
        <v/>
      </c>
      <c r="AB20" s="42" t="str">
        <f t="shared" si="26"/>
        <v/>
      </c>
      <c r="AC20" s="123"/>
      <c r="AD20" s="105" t="str">
        <f t="shared" si="27"/>
        <v/>
      </c>
      <c r="AE20" s="153"/>
      <c r="AF20" s="43" t="str" cm="1">
        <f t="array" ref="AF20">_xlfn.IFS(N20="","",(IFERROR(VALUE(TRIM(SUBSTITUTE(AD20,CHAR(160),""))),0))=0,"Attention : montant présenté entièrement écarté",ROUND(Z20,2)&lt;ROUND(15%,2),"Attention : Montant temps d’affectation inférieur à 15%. La dépense doit être rejetée, ou vérifier que le personnel est affecté sur un autre type d'action",ROUND(AD20,2)&gt;ROUND(N20,2),"KO : Le montant retenu est supérieur au montant présenté. Merci de revoir la ligne de dépense ou plafonner son montant.",N20=0,"",ROUND(AD20,2)=ROUND(N20,2),"OK",ROUND(AD20,2)&lt;ROUND(N20,2),"Attention : Montant présenté partiellement écarté",TRUE,"")</f>
        <v/>
      </c>
      <c r="AG20" s="934" t="str">
        <f t="shared" si="28"/>
        <v/>
      </c>
    </row>
    <row r="21" spans="1:34" ht="20" customHeight="1">
      <c r="A21" s="919">
        <v>13</v>
      </c>
      <c r="B21" s="83"/>
      <c r="C21" s="83"/>
      <c r="D21" s="83"/>
      <c r="E21" s="83"/>
      <c r="F21" s="104"/>
      <c r="G21" s="104"/>
      <c r="H21" s="85"/>
      <c r="I21" s="85"/>
      <c r="J21" s="42" t="str">
        <f t="shared" si="29"/>
        <v/>
      </c>
      <c r="K21" s="500"/>
      <c r="L21" s="367"/>
      <c r="M21" s="83"/>
      <c r="N21" s="105" t="str">
        <f t="shared" si="13"/>
        <v/>
      </c>
      <c r="O21" s="920"/>
      <c r="P21" s="933" t="str">
        <f t="shared" si="14"/>
        <v/>
      </c>
      <c r="Q21" s="41" t="str">
        <f t="shared" si="15"/>
        <v/>
      </c>
      <c r="R21" s="148" t="str">
        <f t="shared" si="16"/>
        <v/>
      </c>
      <c r="S21" s="41" t="str">
        <f t="shared" si="17"/>
        <v/>
      </c>
      <c r="T21" s="41" t="str">
        <f t="shared" si="18"/>
        <v/>
      </c>
      <c r="U21" s="41" t="str">
        <f t="shared" si="19"/>
        <v/>
      </c>
      <c r="V21" s="42" t="str">
        <f t="shared" si="20"/>
        <v/>
      </c>
      <c r="W21" s="42" t="str">
        <f t="shared" si="21"/>
        <v/>
      </c>
      <c r="X21" s="42" t="str">
        <f t="shared" si="22"/>
        <v/>
      </c>
      <c r="Y21" s="501" t="str">
        <f t="shared" si="23"/>
        <v/>
      </c>
      <c r="Z21" s="152" t="str">
        <f t="shared" si="24"/>
        <v/>
      </c>
      <c r="AA21" s="41" t="str">
        <f t="shared" si="25"/>
        <v/>
      </c>
      <c r="AB21" s="42" t="str">
        <f t="shared" si="26"/>
        <v/>
      </c>
      <c r="AC21" s="123"/>
      <c r="AD21" s="105" t="str">
        <f t="shared" si="27"/>
        <v/>
      </c>
      <c r="AE21" s="153"/>
      <c r="AF21" s="43" t="str" cm="1">
        <f t="array" ref="AF21">_xlfn.IFS(N21="","",(IFERROR(VALUE(TRIM(SUBSTITUTE(AD21,CHAR(160),""))),0))=0,"Attention : montant présenté entièrement écarté",ROUND(Z21,2)&lt;ROUND(15%,2),"Attention : Montant temps d’affectation inférieur à 15%. La dépense doit être rejetée, ou vérifier que le personnel est affecté sur un autre type d'action",ROUND(AD21,2)&gt;ROUND(N21,2),"KO : Le montant retenu est supérieur au montant présenté. Merci de revoir la ligne de dépense ou plafonner son montant.",N21=0,"",ROUND(AD21,2)=ROUND(N21,2),"OK",ROUND(AD21,2)&lt;ROUND(N21,2),"Attention : Montant présenté partiellement écarté",TRUE,"")</f>
        <v/>
      </c>
      <c r="AG21" s="934" t="str">
        <f t="shared" si="28"/>
        <v/>
      </c>
    </row>
    <row r="22" spans="1:34" ht="20" customHeight="1">
      <c r="A22" s="919">
        <v>14</v>
      </c>
      <c r="B22" s="83"/>
      <c r="C22" s="83"/>
      <c r="D22" s="83"/>
      <c r="E22" s="83"/>
      <c r="F22" s="104"/>
      <c r="G22" s="104"/>
      <c r="H22" s="85"/>
      <c r="I22" s="85"/>
      <c r="J22" s="42" t="str">
        <f t="shared" si="29"/>
        <v/>
      </c>
      <c r="K22" s="500"/>
      <c r="L22" s="367"/>
      <c r="M22" s="83"/>
      <c r="N22" s="105" t="str">
        <f t="shared" si="13"/>
        <v/>
      </c>
      <c r="O22" s="920"/>
      <c r="P22" s="933" t="str">
        <f t="shared" si="14"/>
        <v/>
      </c>
      <c r="Q22" s="41" t="str">
        <f t="shared" si="15"/>
        <v/>
      </c>
      <c r="R22" s="148" t="str">
        <f t="shared" si="16"/>
        <v/>
      </c>
      <c r="S22" s="41" t="str">
        <f t="shared" si="17"/>
        <v/>
      </c>
      <c r="T22" s="41" t="str">
        <f t="shared" si="18"/>
        <v/>
      </c>
      <c r="U22" s="41" t="str">
        <f t="shared" si="19"/>
        <v/>
      </c>
      <c r="V22" s="42" t="str">
        <f t="shared" si="20"/>
        <v/>
      </c>
      <c r="W22" s="42" t="str">
        <f t="shared" si="21"/>
        <v/>
      </c>
      <c r="X22" s="42" t="str">
        <f t="shared" si="22"/>
        <v/>
      </c>
      <c r="Y22" s="501" t="str">
        <f t="shared" si="23"/>
        <v/>
      </c>
      <c r="Z22" s="152" t="str">
        <f t="shared" si="24"/>
        <v/>
      </c>
      <c r="AA22" s="41" t="str">
        <f t="shared" si="25"/>
        <v/>
      </c>
      <c r="AB22" s="42" t="str">
        <f t="shared" si="26"/>
        <v/>
      </c>
      <c r="AC22" s="123"/>
      <c r="AD22" s="105" t="str">
        <f t="shared" si="27"/>
        <v/>
      </c>
      <c r="AE22" s="153"/>
      <c r="AF22" s="43" t="str" cm="1">
        <f t="array" ref="AF22">_xlfn.IFS(N22="","",(IFERROR(VALUE(TRIM(SUBSTITUTE(AD22,CHAR(160),""))),0))=0,"Attention : montant présenté entièrement écarté",ROUND(Z22,2)&lt;ROUND(15%,2),"Attention : Montant temps d’affectation inférieur à 15%. La dépense doit être rejetée, ou vérifier que le personnel est affecté sur un autre type d'action",ROUND(AD22,2)&gt;ROUND(N22,2),"KO : Le montant retenu est supérieur au montant présenté. Merci de revoir la ligne de dépense ou plafonner son montant.",N22=0,"",ROUND(AD22,2)=ROUND(N22,2),"OK",ROUND(AD22,2)&lt;ROUND(N22,2),"Attention : Montant présenté partiellement écarté",TRUE,"")</f>
        <v/>
      </c>
      <c r="AG22" s="934" t="str">
        <f t="shared" si="28"/>
        <v/>
      </c>
    </row>
    <row r="23" spans="1:34" ht="20" customHeight="1">
      <c r="A23" s="919">
        <v>15</v>
      </c>
      <c r="B23" s="83"/>
      <c r="C23" s="83"/>
      <c r="D23" s="83"/>
      <c r="E23" s="83"/>
      <c r="F23" s="104"/>
      <c r="G23" s="104"/>
      <c r="H23" s="85"/>
      <c r="I23" s="85"/>
      <c r="J23" s="42" t="str">
        <f t="shared" si="29"/>
        <v/>
      </c>
      <c r="K23" s="500"/>
      <c r="L23" s="367"/>
      <c r="M23" s="83"/>
      <c r="N23" s="105" t="str">
        <f t="shared" si="13"/>
        <v/>
      </c>
      <c r="O23" s="920"/>
      <c r="P23" s="933" t="str">
        <f t="shared" si="14"/>
        <v/>
      </c>
      <c r="Q23" s="41" t="str">
        <f t="shared" si="15"/>
        <v/>
      </c>
      <c r="R23" s="148" t="str">
        <f t="shared" si="16"/>
        <v/>
      </c>
      <c r="S23" s="41" t="str">
        <f t="shared" si="17"/>
        <v/>
      </c>
      <c r="T23" s="41" t="str">
        <f t="shared" si="18"/>
        <v/>
      </c>
      <c r="U23" s="41" t="str">
        <f t="shared" si="19"/>
        <v/>
      </c>
      <c r="V23" s="42" t="str">
        <f t="shared" si="20"/>
        <v/>
      </c>
      <c r="W23" s="42" t="str">
        <f t="shared" si="21"/>
        <v/>
      </c>
      <c r="X23" s="42" t="str">
        <f t="shared" si="22"/>
        <v/>
      </c>
      <c r="Y23" s="501" t="str">
        <f t="shared" si="23"/>
        <v/>
      </c>
      <c r="Z23" s="152" t="str">
        <f t="shared" si="24"/>
        <v/>
      </c>
      <c r="AA23" s="41" t="str">
        <f t="shared" si="25"/>
        <v/>
      </c>
      <c r="AB23" s="42" t="str">
        <f t="shared" si="26"/>
        <v/>
      </c>
      <c r="AC23" s="123"/>
      <c r="AD23" s="105" t="str">
        <f t="shared" si="27"/>
        <v/>
      </c>
      <c r="AE23" s="153"/>
      <c r="AF23" s="43" t="str" cm="1">
        <f t="array" ref="AF23">_xlfn.IFS(N23="","",(IFERROR(VALUE(TRIM(SUBSTITUTE(AD23,CHAR(160),""))),0))=0,"Attention : montant présenté entièrement écarté",ROUND(Z23,2)&lt;ROUND(15%,2),"Attention : Montant temps d’affectation inférieur à 15%. La dépense doit être rejetée, ou vérifier que le personnel est affecté sur un autre type d'action",ROUND(AD23,2)&gt;ROUND(N23,2),"KO : Le montant retenu est supérieur au montant présenté. Merci de revoir la ligne de dépense ou plafonner son montant.",N23=0,"",ROUND(AD23,2)=ROUND(N23,2),"OK",ROUND(AD23,2)&lt;ROUND(N23,2),"Attention : Montant présenté partiellement écarté",TRUE,"")</f>
        <v/>
      </c>
      <c r="AG23" s="934" t="str">
        <f t="shared" si="28"/>
        <v/>
      </c>
      <c r="AH23" s="9"/>
    </row>
    <row r="24" spans="1:34" ht="20" customHeight="1">
      <c r="A24" s="919">
        <v>16</v>
      </c>
      <c r="B24" s="83"/>
      <c r="C24" s="83"/>
      <c r="D24" s="83"/>
      <c r="E24" s="83"/>
      <c r="F24" s="104"/>
      <c r="G24" s="104"/>
      <c r="H24" s="85"/>
      <c r="I24" s="85"/>
      <c r="J24" s="42" t="str">
        <f t="shared" si="29"/>
        <v/>
      </c>
      <c r="K24" s="500"/>
      <c r="L24" s="367"/>
      <c r="M24" s="83"/>
      <c r="N24" s="105" t="str">
        <f t="shared" si="13"/>
        <v/>
      </c>
      <c r="O24" s="920"/>
      <c r="P24" s="933" t="str">
        <f t="shared" si="14"/>
        <v/>
      </c>
      <c r="Q24" s="41" t="str">
        <f t="shared" si="15"/>
        <v/>
      </c>
      <c r="R24" s="148" t="str">
        <f t="shared" si="16"/>
        <v/>
      </c>
      <c r="S24" s="41" t="str">
        <f t="shared" si="17"/>
        <v/>
      </c>
      <c r="T24" s="41" t="str">
        <f t="shared" si="18"/>
        <v/>
      </c>
      <c r="U24" s="41" t="str">
        <f t="shared" si="19"/>
        <v/>
      </c>
      <c r="V24" s="42" t="str">
        <f t="shared" si="20"/>
        <v/>
      </c>
      <c r="W24" s="42" t="str">
        <f t="shared" si="21"/>
        <v/>
      </c>
      <c r="X24" s="42" t="str">
        <f t="shared" si="22"/>
        <v/>
      </c>
      <c r="Y24" s="501" t="str">
        <f t="shared" si="23"/>
        <v/>
      </c>
      <c r="Z24" s="152" t="str">
        <f t="shared" si="24"/>
        <v/>
      </c>
      <c r="AA24" s="41" t="str">
        <f t="shared" si="25"/>
        <v/>
      </c>
      <c r="AB24" s="42" t="str">
        <f t="shared" si="26"/>
        <v/>
      </c>
      <c r="AC24" s="123"/>
      <c r="AD24" s="105" t="str">
        <f t="shared" si="27"/>
        <v/>
      </c>
      <c r="AE24" s="153"/>
      <c r="AF24" s="43" t="str" cm="1">
        <f t="array" ref="AF24">_xlfn.IFS(N24="","",(IFERROR(VALUE(TRIM(SUBSTITUTE(AD24,CHAR(160),""))),0))=0,"Attention : montant présenté entièrement écarté",ROUND(Z24,2)&lt;ROUND(15%,2),"Attention : Montant temps d’affectation inférieur à 15%. La dépense doit être rejetée, ou vérifier que le personnel est affecté sur un autre type d'action",ROUND(AD24,2)&gt;ROUND(N24,2),"KO : Le montant retenu est supérieur au montant présenté. Merci de revoir la ligne de dépense ou plafonner son montant.",N24=0,"",ROUND(AD24,2)=ROUND(N24,2),"OK",ROUND(AD24,2)&lt;ROUND(N24,2),"Attention : Montant présenté partiellement écarté",TRUE,"")</f>
        <v/>
      </c>
      <c r="AG24" s="934" t="str">
        <f t="shared" si="28"/>
        <v/>
      </c>
      <c r="AH24" s="9"/>
    </row>
    <row r="25" spans="1:34" ht="20" customHeight="1">
      <c r="A25" s="919">
        <v>17</v>
      </c>
      <c r="B25" s="83"/>
      <c r="C25" s="83"/>
      <c r="D25" s="83"/>
      <c r="E25" s="83"/>
      <c r="F25" s="104"/>
      <c r="G25" s="104"/>
      <c r="H25" s="85"/>
      <c r="I25" s="85"/>
      <c r="J25" s="42" t="str">
        <f t="shared" si="29"/>
        <v/>
      </c>
      <c r="K25" s="500"/>
      <c r="L25" s="367"/>
      <c r="M25" s="83"/>
      <c r="N25" s="105" t="str">
        <f t="shared" si="13"/>
        <v/>
      </c>
      <c r="O25" s="920"/>
      <c r="P25" s="933" t="str">
        <f t="shared" si="14"/>
        <v/>
      </c>
      <c r="Q25" s="41" t="str">
        <f t="shared" si="15"/>
        <v/>
      </c>
      <c r="R25" s="148" t="str">
        <f t="shared" si="16"/>
        <v/>
      </c>
      <c r="S25" s="41" t="str">
        <f t="shared" si="17"/>
        <v/>
      </c>
      <c r="T25" s="41" t="str">
        <f t="shared" si="18"/>
        <v/>
      </c>
      <c r="U25" s="41" t="str">
        <f t="shared" si="19"/>
        <v/>
      </c>
      <c r="V25" s="42" t="str">
        <f t="shared" si="20"/>
        <v/>
      </c>
      <c r="W25" s="42" t="str">
        <f t="shared" si="21"/>
        <v/>
      </c>
      <c r="X25" s="42" t="str">
        <f t="shared" si="22"/>
        <v/>
      </c>
      <c r="Y25" s="501" t="str">
        <f t="shared" si="23"/>
        <v/>
      </c>
      <c r="Z25" s="152" t="str">
        <f t="shared" si="24"/>
        <v/>
      </c>
      <c r="AA25" s="41" t="str">
        <f t="shared" si="25"/>
        <v/>
      </c>
      <c r="AB25" s="42" t="str">
        <f t="shared" si="26"/>
        <v/>
      </c>
      <c r="AC25" s="123"/>
      <c r="AD25" s="105" t="str">
        <f t="shared" si="27"/>
        <v/>
      </c>
      <c r="AE25" s="153"/>
      <c r="AF25" s="43" t="str" cm="1">
        <f t="array" ref="AF25">_xlfn.IFS(N25="","",(IFERROR(VALUE(TRIM(SUBSTITUTE(AD25,CHAR(160),""))),0))=0,"Attention : montant présenté entièrement écarté",ROUND(Z25,2)&lt;ROUND(15%,2),"Attention : Montant temps d’affectation inférieur à 15%. La dépense doit être rejetée, ou vérifier que le personnel est affecté sur un autre type d'action",ROUND(AD25,2)&gt;ROUND(N25,2),"KO : Le montant retenu est supérieur au montant présenté. Merci de revoir la ligne de dépense ou plafonner son montant.",N25=0,"",ROUND(AD25,2)=ROUND(N25,2),"OK",ROUND(AD25,2)&lt;ROUND(N25,2),"Attention : Montant présenté partiellement écarté",TRUE,"")</f>
        <v/>
      </c>
      <c r="AG25" s="934" t="str">
        <f t="shared" si="28"/>
        <v/>
      </c>
    </row>
    <row r="26" spans="1:34" ht="20" customHeight="1">
      <c r="A26" s="919">
        <v>18</v>
      </c>
      <c r="B26" s="83"/>
      <c r="C26" s="83"/>
      <c r="D26" s="83"/>
      <c r="E26" s="83"/>
      <c r="F26" s="104"/>
      <c r="G26" s="104"/>
      <c r="H26" s="85"/>
      <c r="I26" s="85"/>
      <c r="J26" s="42" t="str">
        <f t="shared" si="29"/>
        <v/>
      </c>
      <c r="K26" s="500"/>
      <c r="L26" s="367"/>
      <c r="M26" s="83"/>
      <c r="N26" s="105" t="str">
        <f t="shared" si="13"/>
        <v/>
      </c>
      <c r="O26" s="920"/>
      <c r="P26" s="933" t="str">
        <f t="shared" si="14"/>
        <v/>
      </c>
      <c r="Q26" s="41" t="str">
        <f t="shared" si="15"/>
        <v/>
      </c>
      <c r="R26" s="148" t="str">
        <f t="shared" si="16"/>
        <v/>
      </c>
      <c r="S26" s="41" t="str">
        <f t="shared" si="17"/>
        <v/>
      </c>
      <c r="T26" s="41" t="str">
        <f t="shared" si="18"/>
        <v/>
      </c>
      <c r="U26" s="41" t="str">
        <f t="shared" si="19"/>
        <v/>
      </c>
      <c r="V26" s="42" t="str">
        <f t="shared" si="20"/>
        <v/>
      </c>
      <c r="W26" s="42" t="str">
        <f t="shared" si="21"/>
        <v/>
      </c>
      <c r="X26" s="42" t="str">
        <f t="shared" si="22"/>
        <v/>
      </c>
      <c r="Y26" s="501" t="str">
        <f t="shared" si="23"/>
        <v/>
      </c>
      <c r="Z26" s="152" t="str">
        <f t="shared" si="24"/>
        <v/>
      </c>
      <c r="AA26" s="41" t="str">
        <f t="shared" si="25"/>
        <v/>
      </c>
      <c r="AB26" s="42" t="str">
        <f t="shared" si="26"/>
        <v/>
      </c>
      <c r="AC26" s="123"/>
      <c r="AD26" s="105" t="str">
        <f t="shared" si="27"/>
        <v/>
      </c>
      <c r="AE26" s="153"/>
      <c r="AF26" s="43" t="str" cm="1">
        <f t="array" ref="AF26">_xlfn.IFS(N26="","",(IFERROR(VALUE(TRIM(SUBSTITUTE(AD26,CHAR(160),""))),0))=0,"Attention : montant présenté entièrement écarté",ROUND(Z26,2)&lt;ROUND(15%,2),"Attention : Montant temps d’affectation inférieur à 15%. La dépense doit être rejetée, ou vérifier que le personnel est affecté sur un autre type d'action",ROUND(AD26,2)&gt;ROUND(N26,2),"KO : Le montant retenu est supérieur au montant présenté. Merci de revoir la ligne de dépense ou plafonner son montant.",N26=0,"",ROUND(AD26,2)=ROUND(N26,2),"OK",ROUND(AD26,2)&lt;ROUND(N26,2),"Attention : Montant présenté partiellement écarté",TRUE,"")</f>
        <v/>
      </c>
      <c r="AG26" s="934" t="str">
        <f t="shared" si="28"/>
        <v/>
      </c>
    </row>
    <row r="27" spans="1:34" ht="20" customHeight="1">
      <c r="A27" s="919">
        <v>19</v>
      </c>
      <c r="B27" s="83"/>
      <c r="C27" s="83"/>
      <c r="D27" s="83"/>
      <c r="E27" s="83"/>
      <c r="F27" s="104"/>
      <c r="G27" s="104"/>
      <c r="H27" s="85"/>
      <c r="I27" s="85"/>
      <c r="J27" s="42" t="str">
        <f t="shared" si="29"/>
        <v/>
      </c>
      <c r="K27" s="500"/>
      <c r="L27" s="367"/>
      <c r="M27" s="83"/>
      <c r="N27" s="105" t="str">
        <f t="shared" si="13"/>
        <v/>
      </c>
      <c r="O27" s="920"/>
      <c r="P27" s="933" t="str">
        <f t="shared" si="14"/>
        <v/>
      </c>
      <c r="Q27" s="41" t="str">
        <f t="shared" si="15"/>
        <v/>
      </c>
      <c r="R27" s="148" t="str">
        <f t="shared" si="16"/>
        <v/>
      </c>
      <c r="S27" s="41" t="str">
        <f t="shared" si="17"/>
        <v/>
      </c>
      <c r="T27" s="41" t="str">
        <f t="shared" si="18"/>
        <v/>
      </c>
      <c r="U27" s="41" t="str">
        <f t="shared" si="19"/>
        <v/>
      </c>
      <c r="V27" s="42" t="str">
        <f t="shared" si="20"/>
        <v/>
      </c>
      <c r="W27" s="42" t="str">
        <f t="shared" si="21"/>
        <v/>
      </c>
      <c r="X27" s="42" t="str">
        <f t="shared" si="22"/>
        <v/>
      </c>
      <c r="Y27" s="501" t="str">
        <f t="shared" si="23"/>
        <v/>
      </c>
      <c r="Z27" s="152" t="str">
        <f t="shared" si="24"/>
        <v/>
      </c>
      <c r="AA27" s="41" t="str">
        <f t="shared" si="25"/>
        <v/>
      </c>
      <c r="AB27" s="42" t="str">
        <f t="shared" si="26"/>
        <v/>
      </c>
      <c r="AC27" s="123"/>
      <c r="AD27" s="105" t="str">
        <f t="shared" si="27"/>
        <v/>
      </c>
      <c r="AE27" s="153"/>
      <c r="AF27" s="43" t="str" cm="1">
        <f t="array" ref="AF27">_xlfn.IFS(N27="","",(IFERROR(VALUE(TRIM(SUBSTITUTE(AD27,CHAR(160),""))),0))=0,"Attention : montant présenté entièrement écarté",ROUND(Z27,2)&lt;ROUND(15%,2),"Attention : Montant temps d’affectation inférieur à 15%. La dépense doit être rejetée, ou vérifier que le personnel est affecté sur un autre type d'action",ROUND(AD27,2)&gt;ROUND(N27,2),"KO : Le montant retenu est supérieur au montant présenté. Merci de revoir la ligne de dépense ou plafonner son montant.",N27=0,"",ROUND(AD27,2)=ROUND(N27,2),"OK",ROUND(AD27,2)&lt;ROUND(N27,2),"Attention : Montant présenté partiellement écarté",TRUE,"")</f>
        <v/>
      </c>
      <c r="AG27" s="934" t="str">
        <f t="shared" si="28"/>
        <v/>
      </c>
    </row>
    <row r="28" spans="1:34" ht="20" customHeight="1">
      <c r="A28" s="919">
        <v>20</v>
      </c>
      <c r="B28" s="83"/>
      <c r="C28" s="83"/>
      <c r="D28" s="83"/>
      <c r="E28" s="83"/>
      <c r="F28" s="104"/>
      <c r="G28" s="104"/>
      <c r="H28" s="85"/>
      <c r="I28" s="85"/>
      <c r="J28" s="42" t="str">
        <f t="shared" si="29"/>
        <v/>
      </c>
      <c r="K28" s="500"/>
      <c r="L28" s="367"/>
      <c r="M28" s="83"/>
      <c r="N28" s="105" t="str">
        <f t="shared" si="13"/>
        <v/>
      </c>
      <c r="O28" s="920"/>
      <c r="P28" s="933" t="str">
        <f t="shared" si="14"/>
        <v/>
      </c>
      <c r="Q28" s="41" t="str">
        <f t="shared" si="15"/>
        <v/>
      </c>
      <c r="R28" s="148" t="str">
        <f t="shared" si="16"/>
        <v/>
      </c>
      <c r="S28" s="41" t="str">
        <f t="shared" si="17"/>
        <v/>
      </c>
      <c r="T28" s="41" t="str">
        <f t="shared" si="18"/>
        <v/>
      </c>
      <c r="U28" s="41" t="str">
        <f t="shared" si="19"/>
        <v/>
      </c>
      <c r="V28" s="42" t="str">
        <f t="shared" si="20"/>
        <v/>
      </c>
      <c r="W28" s="42" t="str">
        <f t="shared" si="21"/>
        <v/>
      </c>
      <c r="X28" s="42" t="str">
        <f t="shared" si="22"/>
        <v/>
      </c>
      <c r="Y28" s="501" t="str">
        <f t="shared" si="23"/>
        <v/>
      </c>
      <c r="Z28" s="152" t="str">
        <f t="shared" si="24"/>
        <v/>
      </c>
      <c r="AA28" s="41" t="str">
        <f t="shared" si="25"/>
        <v/>
      </c>
      <c r="AB28" s="42" t="str">
        <f t="shared" si="26"/>
        <v/>
      </c>
      <c r="AC28" s="123"/>
      <c r="AD28" s="105" t="str">
        <f t="shared" si="27"/>
        <v/>
      </c>
      <c r="AE28" s="153"/>
      <c r="AF28" s="43" t="str" cm="1">
        <f t="array" ref="AF28">_xlfn.IFS(N28="","",(IFERROR(VALUE(TRIM(SUBSTITUTE(AD28,CHAR(160),""))),0))=0,"Attention : montant présenté entièrement écarté",ROUND(Z28,2)&lt;ROUND(15%,2),"Attention : Montant temps d’affectation inférieur à 15%. La dépense doit être rejetée, ou vérifier que le personnel est affecté sur un autre type d'action",ROUND(AD28,2)&gt;ROUND(N28,2),"KO : Le montant retenu est supérieur au montant présenté. Merci de revoir la ligne de dépense ou plafonner son montant.",N28=0,"",ROUND(AD28,2)=ROUND(N28,2),"OK",ROUND(AD28,2)&lt;ROUND(N28,2),"Attention : Montant présenté partiellement écarté",TRUE,"")</f>
        <v/>
      </c>
      <c r="AG28" s="934" t="str">
        <f t="shared" si="28"/>
        <v/>
      </c>
    </row>
    <row r="29" spans="1:34" ht="20" customHeight="1">
      <c r="A29" s="919">
        <v>21</v>
      </c>
      <c r="B29" s="83"/>
      <c r="C29" s="83"/>
      <c r="D29" s="83"/>
      <c r="E29" s="83"/>
      <c r="F29" s="104"/>
      <c r="G29" s="104"/>
      <c r="H29" s="85"/>
      <c r="I29" s="85"/>
      <c r="J29" s="42" t="str">
        <f t="shared" si="29"/>
        <v/>
      </c>
      <c r="K29" s="500"/>
      <c r="L29" s="367"/>
      <c r="M29" s="83"/>
      <c r="N29" s="105" t="str">
        <f t="shared" si="13"/>
        <v/>
      </c>
      <c r="O29" s="920"/>
      <c r="P29" s="933" t="str">
        <f t="shared" si="14"/>
        <v/>
      </c>
      <c r="Q29" s="41" t="str">
        <f t="shared" si="15"/>
        <v/>
      </c>
      <c r="R29" s="148" t="str">
        <f t="shared" si="16"/>
        <v/>
      </c>
      <c r="S29" s="41" t="str">
        <f t="shared" si="17"/>
        <v/>
      </c>
      <c r="T29" s="41" t="str">
        <f t="shared" si="18"/>
        <v/>
      </c>
      <c r="U29" s="41" t="str">
        <f t="shared" si="19"/>
        <v/>
      </c>
      <c r="V29" s="42" t="str">
        <f t="shared" si="20"/>
        <v/>
      </c>
      <c r="W29" s="42" t="str">
        <f t="shared" si="21"/>
        <v/>
      </c>
      <c r="X29" s="42" t="str">
        <f t="shared" si="22"/>
        <v/>
      </c>
      <c r="Y29" s="501" t="str">
        <f t="shared" si="23"/>
        <v/>
      </c>
      <c r="Z29" s="152" t="str">
        <f t="shared" si="24"/>
        <v/>
      </c>
      <c r="AA29" s="41" t="str">
        <f t="shared" si="25"/>
        <v/>
      </c>
      <c r="AB29" s="42" t="str">
        <f t="shared" si="26"/>
        <v/>
      </c>
      <c r="AC29" s="123"/>
      <c r="AD29" s="105" t="str">
        <f t="shared" si="27"/>
        <v/>
      </c>
      <c r="AE29" s="153"/>
      <c r="AF29" s="43" t="str" cm="1">
        <f t="array" ref="AF29">_xlfn.IFS(N29="","",(IFERROR(VALUE(TRIM(SUBSTITUTE(AD29,CHAR(160),""))),0))=0,"Attention : montant présenté entièrement écarté",ROUND(Z29,2)&lt;ROUND(15%,2),"Attention : Montant temps d’affectation inférieur à 15%. La dépense doit être rejetée, ou vérifier que le personnel est affecté sur un autre type d'action",ROUND(AD29,2)&gt;ROUND(N29,2),"KO : Le montant retenu est supérieur au montant présenté. Merci de revoir la ligne de dépense ou plafonner son montant.",N29=0,"",ROUND(AD29,2)=ROUND(N29,2),"OK",ROUND(AD29,2)&lt;ROUND(N29,2),"Attention : Montant présenté partiellement écarté",TRUE,"")</f>
        <v/>
      </c>
      <c r="AG29" s="934" t="str">
        <f t="shared" si="28"/>
        <v/>
      </c>
    </row>
    <row r="30" spans="1:34" ht="20" customHeight="1">
      <c r="A30" s="919">
        <v>22</v>
      </c>
      <c r="B30" s="83"/>
      <c r="C30" s="83"/>
      <c r="D30" s="83"/>
      <c r="E30" s="83"/>
      <c r="F30" s="104"/>
      <c r="G30" s="104"/>
      <c r="H30" s="85"/>
      <c r="I30" s="85"/>
      <c r="J30" s="42" t="str">
        <f t="shared" si="29"/>
        <v/>
      </c>
      <c r="K30" s="500"/>
      <c r="L30" s="367"/>
      <c r="M30" s="83"/>
      <c r="N30" s="105" t="str">
        <f t="shared" si="13"/>
        <v/>
      </c>
      <c r="O30" s="920"/>
      <c r="P30" s="933" t="str">
        <f t="shared" si="14"/>
        <v/>
      </c>
      <c r="Q30" s="41" t="str">
        <f t="shared" si="15"/>
        <v/>
      </c>
      <c r="R30" s="148" t="str">
        <f t="shared" si="16"/>
        <v/>
      </c>
      <c r="S30" s="41" t="str">
        <f t="shared" si="17"/>
        <v/>
      </c>
      <c r="T30" s="41" t="str">
        <f t="shared" si="18"/>
        <v/>
      </c>
      <c r="U30" s="41" t="str">
        <f t="shared" si="19"/>
        <v/>
      </c>
      <c r="V30" s="42" t="str">
        <f t="shared" si="20"/>
        <v/>
      </c>
      <c r="W30" s="42" t="str">
        <f t="shared" si="21"/>
        <v/>
      </c>
      <c r="X30" s="42" t="str">
        <f t="shared" si="22"/>
        <v/>
      </c>
      <c r="Y30" s="501" t="str">
        <f t="shared" si="23"/>
        <v/>
      </c>
      <c r="Z30" s="152" t="str">
        <f t="shared" si="24"/>
        <v/>
      </c>
      <c r="AA30" s="41" t="str">
        <f t="shared" si="25"/>
        <v/>
      </c>
      <c r="AB30" s="42" t="str">
        <f t="shared" si="26"/>
        <v/>
      </c>
      <c r="AC30" s="123"/>
      <c r="AD30" s="105" t="str">
        <f t="shared" si="27"/>
        <v/>
      </c>
      <c r="AE30" s="153"/>
      <c r="AF30" s="43" t="str" cm="1">
        <f t="array" ref="AF30">_xlfn.IFS(N30="","",(IFERROR(VALUE(TRIM(SUBSTITUTE(AD30,CHAR(160),""))),0))=0,"Attention : montant présenté entièrement écarté",ROUND(Z30,2)&lt;ROUND(15%,2),"Attention : Montant temps d’affectation inférieur à 15%. La dépense doit être rejetée, ou vérifier que le personnel est affecté sur un autre type d'action",ROUND(AD30,2)&gt;ROUND(N30,2),"KO : Le montant retenu est supérieur au montant présenté. Merci de revoir la ligne de dépense ou plafonner son montant.",N30=0,"",ROUND(AD30,2)=ROUND(N30,2),"OK",ROUND(AD30,2)&lt;ROUND(N30,2),"Attention : Montant présenté partiellement écarté",TRUE,"")</f>
        <v/>
      </c>
      <c r="AG30" s="934" t="str">
        <f t="shared" si="28"/>
        <v/>
      </c>
    </row>
    <row r="31" spans="1:34" ht="20" customHeight="1">
      <c r="A31" s="919">
        <v>23</v>
      </c>
      <c r="B31" s="83"/>
      <c r="C31" s="83"/>
      <c r="D31" s="83"/>
      <c r="E31" s="83"/>
      <c r="F31" s="104"/>
      <c r="G31" s="104"/>
      <c r="H31" s="85"/>
      <c r="I31" s="85"/>
      <c r="J31" s="42" t="str">
        <f t="shared" si="29"/>
        <v/>
      </c>
      <c r="K31" s="500"/>
      <c r="L31" s="367"/>
      <c r="M31" s="83"/>
      <c r="N31" s="105" t="str">
        <f t="shared" si="13"/>
        <v/>
      </c>
      <c r="O31" s="920"/>
      <c r="P31" s="933" t="str">
        <f t="shared" si="14"/>
        <v/>
      </c>
      <c r="Q31" s="41" t="str">
        <f t="shared" si="15"/>
        <v/>
      </c>
      <c r="R31" s="148" t="str">
        <f t="shared" si="16"/>
        <v/>
      </c>
      <c r="S31" s="41" t="str">
        <f t="shared" si="17"/>
        <v/>
      </c>
      <c r="T31" s="41" t="str">
        <f t="shared" si="18"/>
        <v/>
      </c>
      <c r="U31" s="41" t="str">
        <f t="shared" si="19"/>
        <v/>
      </c>
      <c r="V31" s="42" t="str">
        <f t="shared" si="20"/>
        <v/>
      </c>
      <c r="W31" s="42" t="str">
        <f t="shared" si="21"/>
        <v/>
      </c>
      <c r="X31" s="42" t="str">
        <f t="shared" si="22"/>
        <v/>
      </c>
      <c r="Y31" s="501" t="str">
        <f t="shared" si="23"/>
        <v/>
      </c>
      <c r="Z31" s="152" t="str">
        <f t="shared" si="24"/>
        <v/>
      </c>
      <c r="AA31" s="41" t="str">
        <f t="shared" si="25"/>
        <v/>
      </c>
      <c r="AB31" s="42" t="str">
        <f t="shared" si="26"/>
        <v/>
      </c>
      <c r="AC31" s="123"/>
      <c r="AD31" s="105" t="str">
        <f t="shared" si="27"/>
        <v/>
      </c>
      <c r="AE31" s="153"/>
      <c r="AF31" s="43" t="str" cm="1">
        <f t="array" ref="AF31">_xlfn.IFS(N31="","",(IFERROR(VALUE(TRIM(SUBSTITUTE(AD31,CHAR(160),""))),0))=0,"Attention : montant présenté entièrement écarté",ROUND(Z31,2)&lt;ROUND(15%,2),"Attention : Montant temps d’affectation inférieur à 15%. La dépense doit être rejetée, ou vérifier que le personnel est affecté sur un autre type d'action",ROUND(AD31,2)&gt;ROUND(N31,2),"KO : Le montant retenu est supérieur au montant présenté. Merci de revoir la ligne de dépense ou plafonner son montant.",N31=0,"",ROUND(AD31,2)=ROUND(N31,2),"OK",ROUND(AD31,2)&lt;ROUND(N31,2),"Attention : Montant présenté partiellement écarté",TRUE,"")</f>
        <v/>
      </c>
      <c r="AG31" s="934" t="str">
        <f t="shared" si="28"/>
        <v/>
      </c>
    </row>
    <row r="32" spans="1:34" ht="20" customHeight="1">
      <c r="A32" s="919">
        <v>24</v>
      </c>
      <c r="B32" s="83"/>
      <c r="C32" s="83"/>
      <c r="D32" s="83"/>
      <c r="E32" s="83"/>
      <c r="F32" s="104"/>
      <c r="G32" s="104"/>
      <c r="H32" s="85"/>
      <c r="I32" s="85"/>
      <c r="J32" s="42" t="str">
        <f t="shared" si="29"/>
        <v/>
      </c>
      <c r="K32" s="500"/>
      <c r="L32" s="367"/>
      <c r="M32" s="83"/>
      <c r="N32" s="105" t="str">
        <f t="shared" si="13"/>
        <v/>
      </c>
      <c r="O32" s="920"/>
      <c r="P32" s="933" t="str">
        <f t="shared" si="14"/>
        <v/>
      </c>
      <c r="Q32" s="41" t="str">
        <f t="shared" si="15"/>
        <v/>
      </c>
      <c r="R32" s="148" t="str">
        <f t="shared" si="16"/>
        <v/>
      </c>
      <c r="S32" s="41" t="str">
        <f t="shared" si="17"/>
        <v/>
      </c>
      <c r="T32" s="41" t="str">
        <f t="shared" si="18"/>
        <v/>
      </c>
      <c r="U32" s="41" t="str">
        <f t="shared" si="19"/>
        <v/>
      </c>
      <c r="V32" s="42" t="str">
        <f t="shared" si="20"/>
        <v/>
      </c>
      <c r="W32" s="42" t="str">
        <f t="shared" si="21"/>
        <v/>
      </c>
      <c r="X32" s="42" t="str">
        <f t="shared" si="22"/>
        <v/>
      </c>
      <c r="Y32" s="501" t="str">
        <f t="shared" si="23"/>
        <v/>
      </c>
      <c r="Z32" s="152" t="str">
        <f t="shared" si="24"/>
        <v/>
      </c>
      <c r="AA32" s="41" t="str">
        <f t="shared" si="25"/>
        <v/>
      </c>
      <c r="AB32" s="42" t="str">
        <f t="shared" si="26"/>
        <v/>
      </c>
      <c r="AC32" s="123"/>
      <c r="AD32" s="105" t="str">
        <f t="shared" si="27"/>
        <v/>
      </c>
      <c r="AE32" s="153"/>
      <c r="AF32" s="43" t="str" cm="1">
        <f t="array" ref="AF32">_xlfn.IFS(N32="","",(IFERROR(VALUE(TRIM(SUBSTITUTE(AD32,CHAR(160),""))),0))=0,"Attention : montant présenté entièrement écarté",ROUND(Z32,2)&lt;ROUND(15%,2),"Attention : Montant temps d’affectation inférieur à 15%. La dépense doit être rejetée, ou vérifier que le personnel est affecté sur un autre type d'action",ROUND(AD32,2)&gt;ROUND(N32,2),"KO : Le montant retenu est supérieur au montant présenté. Merci de revoir la ligne de dépense ou plafonner son montant.",N32=0,"",ROUND(AD32,2)=ROUND(N32,2),"OK",ROUND(AD32,2)&lt;ROUND(N32,2),"Attention : Montant présenté partiellement écarté",TRUE,"")</f>
        <v/>
      </c>
      <c r="AG32" s="934" t="str">
        <f t="shared" si="28"/>
        <v/>
      </c>
    </row>
    <row r="33" spans="1:33" ht="20" customHeight="1">
      <c r="A33" s="919">
        <v>25</v>
      </c>
      <c r="B33" s="83"/>
      <c r="C33" s="83"/>
      <c r="D33" s="83"/>
      <c r="E33" s="83"/>
      <c r="F33" s="104"/>
      <c r="G33" s="104"/>
      <c r="H33" s="85"/>
      <c r="I33" s="85"/>
      <c r="J33" s="42" t="str">
        <f t="shared" si="29"/>
        <v/>
      </c>
      <c r="K33" s="500"/>
      <c r="L33" s="367"/>
      <c r="M33" s="83"/>
      <c r="N33" s="105" t="str">
        <f t="shared" si="13"/>
        <v/>
      </c>
      <c r="O33" s="920"/>
      <c r="P33" s="933" t="str">
        <f t="shared" si="14"/>
        <v/>
      </c>
      <c r="Q33" s="41" t="str">
        <f t="shared" si="15"/>
        <v/>
      </c>
      <c r="R33" s="148" t="str">
        <f t="shared" si="16"/>
        <v/>
      </c>
      <c r="S33" s="41" t="str">
        <f t="shared" si="17"/>
        <v/>
      </c>
      <c r="T33" s="41" t="str">
        <f t="shared" si="18"/>
        <v/>
      </c>
      <c r="U33" s="41" t="str">
        <f t="shared" si="19"/>
        <v/>
      </c>
      <c r="V33" s="42" t="str">
        <f t="shared" si="20"/>
        <v/>
      </c>
      <c r="W33" s="42" t="str">
        <f t="shared" si="21"/>
        <v/>
      </c>
      <c r="X33" s="42" t="str">
        <f t="shared" si="22"/>
        <v/>
      </c>
      <c r="Y33" s="501" t="str">
        <f t="shared" si="23"/>
        <v/>
      </c>
      <c r="Z33" s="152" t="str">
        <f t="shared" si="24"/>
        <v/>
      </c>
      <c r="AA33" s="41" t="str">
        <f t="shared" si="25"/>
        <v/>
      </c>
      <c r="AB33" s="42" t="str">
        <f t="shared" si="26"/>
        <v/>
      </c>
      <c r="AC33" s="123"/>
      <c r="AD33" s="105" t="str">
        <f t="shared" si="27"/>
        <v/>
      </c>
      <c r="AE33" s="153"/>
      <c r="AF33" s="43" t="str" cm="1">
        <f t="array" ref="AF33">_xlfn.IFS(N33="","",(IFERROR(VALUE(TRIM(SUBSTITUTE(AD33,CHAR(160),""))),0))=0,"Attention : montant présenté entièrement écarté",ROUND(Z33,2)&lt;ROUND(15%,2),"Attention : Montant temps d’affectation inférieur à 15%. La dépense doit être rejetée, ou vérifier que le personnel est affecté sur un autre type d'action",ROUND(AD33,2)&gt;ROUND(N33,2),"KO : Le montant retenu est supérieur au montant présenté. Merci de revoir la ligne de dépense ou plafonner son montant.",N33=0,"",ROUND(AD33,2)=ROUND(N33,2),"OK",ROUND(AD33,2)&lt;ROUND(N33,2),"Attention : Montant présenté partiellement écarté",TRUE,"")</f>
        <v/>
      </c>
      <c r="AG33" s="934" t="str">
        <f t="shared" si="28"/>
        <v/>
      </c>
    </row>
    <row r="34" spans="1:33" ht="20" customHeight="1">
      <c r="A34" s="919">
        <v>26</v>
      </c>
      <c r="B34" s="83"/>
      <c r="C34" s="83"/>
      <c r="D34" s="83"/>
      <c r="E34" s="83"/>
      <c r="F34" s="104"/>
      <c r="G34" s="104"/>
      <c r="H34" s="85"/>
      <c r="I34" s="85"/>
      <c r="J34" s="42" t="str">
        <f t="shared" si="29"/>
        <v/>
      </c>
      <c r="K34" s="500"/>
      <c r="L34" s="367"/>
      <c r="M34" s="83"/>
      <c r="N34" s="105" t="str">
        <f t="shared" si="13"/>
        <v/>
      </c>
      <c r="O34" s="920"/>
      <c r="P34" s="933" t="str">
        <f t="shared" si="14"/>
        <v/>
      </c>
      <c r="Q34" s="41" t="str">
        <f t="shared" si="15"/>
        <v/>
      </c>
      <c r="R34" s="148" t="str">
        <f t="shared" si="16"/>
        <v/>
      </c>
      <c r="S34" s="41" t="str">
        <f t="shared" si="17"/>
        <v/>
      </c>
      <c r="T34" s="41" t="str">
        <f t="shared" si="18"/>
        <v/>
      </c>
      <c r="U34" s="41" t="str">
        <f t="shared" si="19"/>
        <v/>
      </c>
      <c r="V34" s="42" t="str">
        <f t="shared" si="20"/>
        <v/>
      </c>
      <c r="W34" s="42" t="str">
        <f t="shared" si="21"/>
        <v/>
      </c>
      <c r="X34" s="42" t="str">
        <f t="shared" si="22"/>
        <v/>
      </c>
      <c r="Y34" s="501" t="str">
        <f t="shared" si="23"/>
        <v/>
      </c>
      <c r="Z34" s="152" t="str">
        <f t="shared" si="24"/>
        <v/>
      </c>
      <c r="AA34" s="41" t="str">
        <f t="shared" si="25"/>
        <v/>
      </c>
      <c r="AB34" s="42" t="str">
        <f t="shared" si="26"/>
        <v/>
      </c>
      <c r="AC34" s="123"/>
      <c r="AD34" s="105" t="str">
        <f t="shared" si="27"/>
        <v/>
      </c>
      <c r="AE34" s="153"/>
      <c r="AF34" s="43" t="str" cm="1">
        <f t="array" ref="AF34">_xlfn.IFS(N34="","",(IFERROR(VALUE(TRIM(SUBSTITUTE(AD34,CHAR(160),""))),0))=0,"Attention : montant présenté entièrement écarté",ROUND(Z34,2)&lt;ROUND(15%,2),"Attention : Montant temps d’affectation inférieur à 15%. La dépense doit être rejetée, ou vérifier que le personnel est affecté sur un autre type d'action",ROUND(AD34,2)&gt;ROUND(N34,2),"KO : Le montant retenu est supérieur au montant présenté. Merci de revoir la ligne de dépense ou plafonner son montant.",N34=0,"",ROUND(AD34,2)=ROUND(N34,2),"OK",ROUND(AD34,2)&lt;ROUND(N34,2),"Attention : Montant présenté partiellement écarté",TRUE,"")</f>
        <v/>
      </c>
      <c r="AG34" s="934" t="str">
        <f t="shared" si="28"/>
        <v/>
      </c>
    </row>
    <row r="35" spans="1:33" ht="20" customHeight="1">
      <c r="A35" s="919">
        <v>27</v>
      </c>
      <c r="B35" s="83"/>
      <c r="C35" s="83"/>
      <c r="D35" s="83"/>
      <c r="E35" s="83"/>
      <c r="F35" s="104"/>
      <c r="G35" s="104"/>
      <c r="H35" s="85"/>
      <c r="I35" s="85"/>
      <c r="J35" s="42" t="str">
        <f t="shared" si="29"/>
        <v/>
      </c>
      <c r="K35" s="500"/>
      <c r="L35" s="367"/>
      <c r="M35" s="83"/>
      <c r="N35" s="105" t="str">
        <f t="shared" si="13"/>
        <v/>
      </c>
      <c r="O35" s="920"/>
      <c r="P35" s="933" t="str">
        <f t="shared" si="14"/>
        <v/>
      </c>
      <c r="Q35" s="41" t="str">
        <f t="shared" si="15"/>
        <v/>
      </c>
      <c r="R35" s="148" t="str">
        <f t="shared" si="16"/>
        <v/>
      </c>
      <c r="S35" s="41" t="str">
        <f t="shared" si="17"/>
        <v/>
      </c>
      <c r="T35" s="41" t="str">
        <f t="shared" si="18"/>
        <v/>
      </c>
      <c r="U35" s="41" t="str">
        <f t="shared" si="19"/>
        <v/>
      </c>
      <c r="V35" s="42" t="str">
        <f t="shared" si="20"/>
        <v/>
      </c>
      <c r="W35" s="42" t="str">
        <f t="shared" si="21"/>
        <v/>
      </c>
      <c r="X35" s="42" t="str">
        <f t="shared" si="22"/>
        <v/>
      </c>
      <c r="Y35" s="501" t="str">
        <f t="shared" si="23"/>
        <v/>
      </c>
      <c r="Z35" s="152" t="str">
        <f t="shared" si="24"/>
        <v/>
      </c>
      <c r="AA35" s="41" t="str">
        <f t="shared" si="25"/>
        <v/>
      </c>
      <c r="AB35" s="42" t="str">
        <f t="shared" si="26"/>
        <v/>
      </c>
      <c r="AC35" s="123"/>
      <c r="AD35" s="105" t="str">
        <f t="shared" si="27"/>
        <v/>
      </c>
      <c r="AE35" s="153"/>
      <c r="AF35" s="43" t="str" cm="1">
        <f t="array" ref="AF35">_xlfn.IFS(N35="","",(IFERROR(VALUE(TRIM(SUBSTITUTE(AD35,CHAR(160),""))),0))=0,"Attention : montant présenté entièrement écarté",ROUND(Z35,2)&lt;ROUND(15%,2),"Attention : Montant temps d’affectation inférieur à 15%. La dépense doit être rejetée, ou vérifier que le personnel est affecté sur un autre type d'action",ROUND(AD35,2)&gt;ROUND(N35,2),"KO : Le montant retenu est supérieur au montant présenté. Merci de revoir la ligne de dépense ou plafonner son montant.",N35=0,"",ROUND(AD35,2)=ROUND(N35,2),"OK",ROUND(AD35,2)&lt;ROUND(N35,2),"Attention : Montant présenté partiellement écarté",TRUE,"")</f>
        <v/>
      </c>
      <c r="AG35" s="934" t="str">
        <f t="shared" si="28"/>
        <v/>
      </c>
    </row>
    <row r="36" spans="1:33" ht="20" customHeight="1">
      <c r="A36" s="919">
        <v>28</v>
      </c>
      <c r="B36" s="83"/>
      <c r="C36" s="83"/>
      <c r="D36" s="83"/>
      <c r="E36" s="83"/>
      <c r="F36" s="104"/>
      <c r="G36" s="104"/>
      <c r="H36" s="85"/>
      <c r="I36" s="85"/>
      <c r="J36" s="42" t="str">
        <f t="shared" si="29"/>
        <v/>
      </c>
      <c r="K36" s="500"/>
      <c r="L36" s="367"/>
      <c r="M36" s="83"/>
      <c r="N36" s="105" t="str">
        <f t="shared" si="13"/>
        <v/>
      </c>
      <c r="O36" s="920"/>
      <c r="P36" s="933" t="str">
        <f t="shared" si="14"/>
        <v/>
      </c>
      <c r="Q36" s="41" t="str">
        <f t="shared" si="15"/>
        <v/>
      </c>
      <c r="R36" s="148" t="str">
        <f t="shared" si="16"/>
        <v/>
      </c>
      <c r="S36" s="41" t="str">
        <f t="shared" si="17"/>
        <v/>
      </c>
      <c r="T36" s="41" t="str">
        <f t="shared" si="18"/>
        <v/>
      </c>
      <c r="U36" s="41" t="str">
        <f t="shared" si="19"/>
        <v/>
      </c>
      <c r="V36" s="42" t="str">
        <f t="shared" si="20"/>
        <v/>
      </c>
      <c r="W36" s="42" t="str">
        <f t="shared" si="21"/>
        <v/>
      </c>
      <c r="X36" s="42" t="str">
        <f t="shared" si="22"/>
        <v/>
      </c>
      <c r="Y36" s="501" t="str">
        <f t="shared" si="23"/>
        <v/>
      </c>
      <c r="Z36" s="152" t="str">
        <f t="shared" si="24"/>
        <v/>
      </c>
      <c r="AA36" s="41" t="str">
        <f t="shared" si="25"/>
        <v/>
      </c>
      <c r="AB36" s="42" t="str">
        <f t="shared" si="26"/>
        <v/>
      </c>
      <c r="AC36" s="123"/>
      <c r="AD36" s="105" t="str">
        <f t="shared" si="27"/>
        <v/>
      </c>
      <c r="AE36" s="153"/>
      <c r="AF36" s="43" t="str" cm="1">
        <f t="array" ref="AF36">_xlfn.IFS(N36="","",(IFERROR(VALUE(TRIM(SUBSTITUTE(AD36,CHAR(160),""))),0))=0,"Attention : montant présenté entièrement écarté",ROUND(Z36,2)&lt;ROUND(15%,2),"Attention : Montant temps d’affectation inférieur à 15%. La dépense doit être rejetée, ou vérifier que le personnel est affecté sur un autre type d'action",ROUND(AD36,2)&gt;ROUND(N36,2),"KO : Le montant retenu est supérieur au montant présenté. Merci de revoir la ligne de dépense ou plafonner son montant.",N36=0,"",ROUND(AD36,2)=ROUND(N36,2),"OK",ROUND(AD36,2)&lt;ROUND(N36,2),"Attention : Montant présenté partiellement écarté",TRUE,"")</f>
        <v/>
      </c>
      <c r="AG36" s="934" t="str">
        <f t="shared" si="28"/>
        <v/>
      </c>
    </row>
    <row r="37" spans="1:33" ht="20" customHeight="1">
      <c r="A37" s="919">
        <v>29</v>
      </c>
      <c r="B37" s="83"/>
      <c r="C37" s="83"/>
      <c r="D37" s="83"/>
      <c r="E37" s="83"/>
      <c r="F37" s="104"/>
      <c r="G37" s="104"/>
      <c r="H37" s="85"/>
      <c r="I37" s="85"/>
      <c r="J37" s="42" t="str">
        <f t="shared" si="29"/>
        <v/>
      </c>
      <c r="K37" s="500"/>
      <c r="L37" s="367"/>
      <c r="M37" s="83"/>
      <c r="N37" s="105" t="str">
        <f t="shared" si="13"/>
        <v/>
      </c>
      <c r="O37" s="920"/>
      <c r="P37" s="933" t="str">
        <f t="shared" si="14"/>
        <v/>
      </c>
      <c r="Q37" s="41" t="str">
        <f t="shared" si="15"/>
        <v/>
      </c>
      <c r="R37" s="148" t="str">
        <f t="shared" si="16"/>
        <v/>
      </c>
      <c r="S37" s="41" t="str">
        <f t="shared" si="17"/>
        <v/>
      </c>
      <c r="T37" s="41" t="str">
        <f t="shared" si="18"/>
        <v/>
      </c>
      <c r="U37" s="41" t="str">
        <f t="shared" si="19"/>
        <v/>
      </c>
      <c r="V37" s="42" t="str">
        <f t="shared" si="20"/>
        <v/>
      </c>
      <c r="W37" s="42" t="str">
        <f t="shared" si="21"/>
        <v/>
      </c>
      <c r="X37" s="42" t="str">
        <f t="shared" si="22"/>
        <v/>
      </c>
      <c r="Y37" s="501" t="str">
        <f t="shared" si="23"/>
        <v/>
      </c>
      <c r="Z37" s="152" t="str">
        <f t="shared" si="24"/>
        <v/>
      </c>
      <c r="AA37" s="41" t="str">
        <f t="shared" si="25"/>
        <v/>
      </c>
      <c r="AB37" s="42" t="str">
        <f t="shared" si="26"/>
        <v/>
      </c>
      <c r="AC37" s="123"/>
      <c r="AD37" s="105" t="str">
        <f t="shared" si="27"/>
        <v/>
      </c>
      <c r="AE37" s="153"/>
      <c r="AF37" s="43" t="str" cm="1">
        <f t="array" ref="AF37">_xlfn.IFS(N37="","",(IFERROR(VALUE(TRIM(SUBSTITUTE(AD37,CHAR(160),""))),0))=0,"Attention : montant présenté entièrement écarté",ROUND(Z37,2)&lt;ROUND(15%,2),"Attention : Montant temps d’affectation inférieur à 15%. La dépense doit être rejetée, ou vérifier que le personnel est affecté sur un autre type d'action",ROUND(AD37,2)&gt;ROUND(N37,2),"KO : Le montant retenu est supérieur au montant présenté. Merci de revoir la ligne de dépense ou plafonner son montant.",N37=0,"",ROUND(AD37,2)=ROUND(N37,2),"OK",ROUND(AD37,2)&lt;ROUND(N37,2),"Attention : Montant présenté partiellement écarté",TRUE,"")</f>
        <v/>
      </c>
      <c r="AG37" s="934" t="str">
        <f t="shared" si="28"/>
        <v/>
      </c>
    </row>
    <row r="38" spans="1:33" ht="20" customHeight="1">
      <c r="A38" s="919">
        <v>30</v>
      </c>
      <c r="B38" s="83"/>
      <c r="C38" s="83"/>
      <c r="D38" s="83"/>
      <c r="E38" s="83"/>
      <c r="F38" s="104"/>
      <c r="G38" s="104"/>
      <c r="H38" s="85"/>
      <c r="I38" s="85"/>
      <c r="J38" s="42" t="str">
        <f t="shared" si="29"/>
        <v/>
      </c>
      <c r="K38" s="500"/>
      <c r="L38" s="367"/>
      <c r="M38" s="83"/>
      <c r="N38" s="105" t="str">
        <f t="shared" si="13"/>
        <v/>
      </c>
      <c r="O38" s="920"/>
      <c r="P38" s="933" t="str">
        <f t="shared" si="14"/>
        <v/>
      </c>
      <c r="Q38" s="41" t="str">
        <f t="shared" si="15"/>
        <v/>
      </c>
      <c r="R38" s="148" t="str">
        <f t="shared" si="16"/>
        <v/>
      </c>
      <c r="S38" s="41" t="str">
        <f t="shared" si="17"/>
        <v/>
      </c>
      <c r="T38" s="41" t="str">
        <f t="shared" si="18"/>
        <v/>
      </c>
      <c r="U38" s="41" t="str">
        <f t="shared" si="19"/>
        <v/>
      </c>
      <c r="V38" s="42" t="str">
        <f t="shared" si="20"/>
        <v/>
      </c>
      <c r="W38" s="42" t="str">
        <f t="shared" si="21"/>
        <v/>
      </c>
      <c r="X38" s="42" t="str">
        <f t="shared" si="22"/>
        <v/>
      </c>
      <c r="Y38" s="501" t="str">
        <f t="shared" si="23"/>
        <v/>
      </c>
      <c r="Z38" s="152" t="str">
        <f t="shared" si="24"/>
        <v/>
      </c>
      <c r="AA38" s="41" t="str">
        <f t="shared" si="25"/>
        <v/>
      </c>
      <c r="AB38" s="42" t="str">
        <f t="shared" si="26"/>
        <v/>
      </c>
      <c r="AC38" s="123"/>
      <c r="AD38" s="105" t="str">
        <f t="shared" si="27"/>
        <v/>
      </c>
      <c r="AE38" s="153"/>
      <c r="AF38" s="43" t="str" cm="1">
        <f t="array" ref="AF38">_xlfn.IFS(N38="","",(IFERROR(VALUE(TRIM(SUBSTITUTE(AD38,CHAR(160),""))),0))=0,"Attention : montant présenté entièrement écarté",ROUND(Z38,2)&lt;ROUND(15%,2),"Attention : Montant temps d’affectation inférieur à 15%. La dépense doit être rejetée, ou vérifier que le personnel est affecté sur un autre type d'action",ROUND(AD38,2)&gt;ROUND(N38,2),"KO : Le montant retenu est supérieur au montant présenté. Merci de revoir la ligne de dépense ou plafonner son montant.",N38=0,"",ROUND(AD38,2)=ROUND(N38,2),"OK",ROUND(AD38,2)&lt;ROUND(N38,2),"Attention : Montant présenté partiellement écarté",TRUE,"")</f>
        <v/>
      </c>
      <c r="AG38" s="934" t="str">
        <f t="shared" si="28"/>
        <v/>
      </c>
    </row>
    <row r="39" spans="1:33" ht="20" customHeight="1">
      <c r="A39" s="919">
        <v>31</v>
      </c>
      <c r="B39" s="83"/>
      <c r="C39" s="83"/>
      <c r="D39" s="83"/>
      <c r="E39" s="83"/>
      <c r="F39" s="104"/>
      <c r="G39" s="104"/>
      <c r="H39" s="85"/>
      <c r="I39" s="85"/>
      <c r="J39" s="42" t="str">
        <f t="shared" si="29"/>
        <v/>
      </c>
      <c r="K39" s="500"/>
      <c r="L39" s="367"/>
      <c r="M39" s="83"/>
      <c r="N39" s="105" t="str">
        <f t="shared" si="13"/>
        <v/>
      </c>
      <c r="O39" s="920"/>
      <c r="P39" s="933" t="str">
        <f t="shared" si="14"/>
        <v/>
      </c>
      <c r="Q39" s="41" t="str">
        <f t="shared" si="15"/>
        <v/>
      </c>
      <c r="R39" s="148" t="str">
        <f t="shared" si="16"/>
        <v/>
      </c>
      <c r="S39" s="41" t="str">
        <f t="shared" si="17"/>
        <v/>
      </c>
      <c r="T39" s="41" t="str">
        <f t="shared" si="18"/>
        <v/>
      </c>
      <c r="U39" s="41" t="str">
        <f t="shared" si="19"/>
        <v/>
      </c>
      <c r="V39" s="42" t="str">
        <f t="shared" si="20"/>
        <v/>
      </c>
      <c r="W39" s="42" t="str">
        <f t="shared" si="21"/>
        <v/>
      </c>
      <c r="X39" s="42" t="str">
        <f t="shared" si="22"/>
        <v/>
      </c>
      <c r="Y39" s="501" t="str">
        <f t="shared" si="23"/>
        <v/>
      </c>
      <c r="Z39" s="152" t="str">
        <f t="shared" si="24"/>
        <v/>
      </c>
      <c r="AA39" s="41" t="str">
        <f t="shared" si="25"/>
        <v/>
      </c>
      <c r="AB39" s="42" t="str">
        <f t="shared" si="26"/>
        <v/>
      </c>
      <c r="AC39" s="123"/>
      <c r="AD39" s="105" t="str">
        <f t="shared" si="27"/>
        <v/>
      </c>
      <c r="AE39" s="153"/>
      <c r="AF39" s="43" t="str" cm="1">
        <f t="array" ref="AF39">_xlfn.IFS(N39="","",(IFERROR(VALUE(TRIM(SUBSTITUTE(AD39,CHAR(160),""))),0))=0,"Attention : montant présenté entièrement écarté",ROUND(Z39,2)&lt;ROUND(15%,2),"Attention : Montant temps d’affectation inférieur à 15%. La dépense doit être rejetée, ou vérifier que le personnel est affecté sur un autre type d'action",ROUND(AD39,2)&gt;ROUND(N39,2),"KO : Le montant retenu est supérieur au montant présenté. Merci de revoir la ligne de dépense ou plafonner son montant.",N39=0,"",ROUND(AD39,2)=ROUND(N39,2),"OK",ROUND(AD39,2)&lt;ROUND(N39,2),"Attention : Montant présenté partiellement écarté",TRUE,"")</f>
        <v/>
      </c>
      <c r="AG39" s="934" t="str">
        <f t="shared" si="28"/>
        <v/>
      </c>
    </row>
    <row r="40" spans="1:33" ht="20" customHeight="1">
      <c r="A40" s="919">
        <v>32</v>
      </c>
      <c r="B40" s="83"/>
      <c r="C40" s="83"/>
      <c r="D40" s="83"/>
      <c r="E40" s="83"/>
      <c r="F40" s="104"/>
      <c r="G40" s="104"/>
      <c r="H40" s="85"/>
      <c r="I40" s="85"/>
      <c r="J40" s="42" t="str">
        <f t="shared" si="29"/>
        <v/>
      </c>
      <c r="K40" s="500"/>
      <c r="L40" s="367"/>
      <c r="M40" s="83"/>
      <c r="N40" s="105" t="str">
        <f t="shared" si="13"/>
        <v/>
      </c>
      <c r="O40" s="920"/>
      <c r="P40" s="933" t="str">
        <f t="shared" si="14"/>
        <v/>
      </c>
      <c r="Q40" s="41" t="str">
        <f t="shared" si="15"/>
        <v/>
      </c>
      <c r="R40" s="148" t="str">
        <f t="shared" si="16"/>
        <v/>
      </c>
      <c r="S40" s="41" t="str">
        <f t="shared" si="17"/>
        <v/>
      </c>
      <c r="T40" s="41" t="str">
        <f t="shared" si="18"/>
        <v/>
      </c>
      <c r="U40" s="41" t="str">
        <f t="shared" si="19"/>
        <v/>
      </c>
      <c r="V40" s="42" t="str">
        <f t="shared" si="20"/>
        <v/>
      </c>
      <c r="W40" s="42" t="str">
        <f t="shared" si="21"/>
        <v/>
      </c>
      <c r="X40" s="42" t="str">
        <f t="shared" si="22"/>
        <v/>
      </c>
      <c r="Y40" s="501" t="str">
        <f t="shared" si="23"/>
        <v/>
      </c>
      <c r="Z40" s="152" t="str">
        <f t="shared" si="24"/>
        <v/>
      </c>
      <c r="AA40" s="41" t="str">
        <f t="shared" si="25"/>
        <v/>
      </c>
      <c r="AB40" s="42" t="str">
        <f t="shared" si="26"/>
        <v/>
      </c>
      <c r="AC40" s="123"/>
      <c r="AD40" s="105" t="str">
        <f t="shared" si="27"/>
        <v/>
      </c>
      <c r="AE40" s="153"/>
      <c r="AF40" s="43" t="str" cm="1">
        <f t="array" ref="AF40">_xlfn.IFS(N40="","",(IFERROR(VALUE(TRIM(SUBSTITUTE(AD40,CHAR(160),""))),0))=0,"Attention : montant présenté entièrement écarté",ROUND(Z40,2)&lt;ROUND(15%,2),"Attention : Montant temps d’affectation inférieur à 15%. La dépense doit être rejetée, ou vérifier que le personnel est affecté sur un autre type d'action",ROUND(AD40,2)&gt;ROUND(N40,2),"KO : Le montant retenu est supérieur au montant présenté. Merci de revoir la ligne de dépense ou plafonner son montant.",N40=0,"",ROUND(AD40,2)=ROUND(N40,2),"OK",ROUND(AD40,2)&lt;ROUND(N40,2),"Attention : Montant présenté partiellement écarté",TRUE,"")</f>
        <v/>
      </c>
      <c r="AG40" s="934" t="str">
        <f t="shared" si="28"/>
        <v/>
      </c>
    </row>
    <row r="41" spans="1:33" ht="20" customHeight="1">
      <c r="A41" s="919">
        <v>33</v>
      </c>
      <c r="B41" s="83"/>
      <c r="C41" s="83"/>
      <c r="D41" s="83"/>
      <c r="E41" s="83"/>
      <c r="F41" s="104"/>
      <c r="G41" s="104"/>
      <c r="H41" s="85"/>
      <c r="I41" s="85"/>
      <c r="J41" s="42" t="str">
        <f t="shared" si="29"/>
        <v/>
      </c>
      <c r="K41" s="500"/>
      <c r="L41" s="367"/>
      <c r="M41" s="83"/>
      <c r="N41" s="105" t="str">
        <f t="shared" si="13"/>
        <v/>
      </c>
      <c r="O41" s="920"/>
      <c r="P41" s="933" t="str">
        <f t="shared" si="14"/>
        <v/>
      </c>
      <c r="Q41" s="41" t="str">
        <f t="shared" si="15"/>
        <v/>
      </c>
      <c r="R41" s="148" t="str">
        <f t="shared" si="16"/>
        <v/>
      </c>
      <c r="S41" s="41" t="str">
        <f t="shared" si="17"/>
        <v/>
      </c>
      <c r="T41" s="41" t="str">
        <f t="shared" si="18"/>
        <v/>
      </c>
      <c r="U41" s="41" t="str">
        <f t="shared" si="19"/>
        <v/>
      </c>
      <c r="V41" s="42" t="str">
        <f t="shared" si="20"/>
        <v/>
      </c>
      <c r="W41" s="42" t="str">
        <f t="shared" si="21"/>
        <v/>
      </c>
      <c r="X41" s="42" t="str">
        <f t="shared" si="22"/>
        <v/>
      </c>
      <c r="Y41" s="501" t="str">
        <f t="shared" si="23"/>
        <v/>
      </c>
      <c r="Z41" s="152" t="str">
        <f t="shared" si="24"/>
        <v/>
      </c>
      <c r="AA41" s="41" t="str">
        <f t="shared" si="25"/>
        <v/>
      </c>
      <c r="AB41" s="42" t="str">
        <f t="shared" si="26"/>
        <v/>
      </c>
      <c r="AC41" s="123"/>
      <c r="AD41" s="105" t="str">
        <f t="shared" si="27"/>
        <v/>
      </c>
      <c r="AE41" s="153"/>
      <c r="AF41" s="43" t="str" cm="1">
        <f t="array" ref="AF41">_xlfn.IFS(N41="","",(IFERROR(VALUE(TRIM(SUBSTITUTE(AD41,CHAR(160),""))),0))=0,"Attention : montant présenté entièrement écarté",ROUND(Z41,2)&lt;ROUND(15%,2),"Attention : Montant temps d’affectation inférieur à 15%. La dépense doit être rejetée, ou vérifier que le personnel est affecté sur un autre type d'action",ROUND(AD41,2)&gt;ROUND(N41,2),"KO : Le montant retenu est supérieur au montant présenté. Merci de revoir la ligne de dépense ou plafonner son montant.",N41=0,"",ROUND(AD41,2)=ROUND(N41,2),"OK",ROUND(AD41,2)&lt;ROUND(N41,2),"Attention : Montant présenté partiellement écarté",TRUE,"")</f>
        <v/>
      </c>
      <c r="AG41" s="934" t="str">
        <f t="shared" si="28"/>
        <v/>
      </c>
    </row>
    <row r="42" spans="1:33" ht="20" customHeight="1">
      <c r="A42" s="919">
        <v>34</v>
      </c>
      <c r="B42" s="83"/>
      <c r="C42" s="83"/>
      <c r="D42" s="83"/>
      <c r="E42" s="83"/>
      <c r="F42" s="104"/>
      <c r="G42" s="104"/>
      <c r="H42" s="85"/>
      <c r="I42" s="85"/>
      <c r="J42" s="42" t="str">
        <f t="shared" si="29"/>
        <v/>
      </c>
      <c r="K42" s="500"/>
      <c r="L42" s="367"/>
      <c r="M42" s="83"/>
      <c r="N42" s="105" t="str">
        <f t="shared" si="13"/>
        <v/>
      </c>
      <c r="O42" s="920"/>
      <c r="P42" s="933" t="str">
        <f t="shared" si="14"/>
        <v/>
      </c>
      <c r="Q42" s="41" t="str">
        <f t="shared" si="15"/>
        <v/>
      </c>
      <c r="R42" s="148" t="str">
        <f t="shared" si="16"/>
        <v/>
      </c>
      <c r="S42" s="41" t="str">
        <f t="shared" si="17"/>
        <v/>
      </c>
      <c r="T42" s="41" t="str">
        <f t="shared" si="18"/>
        <v/>
      </c>
      <c r="U42" s="41" t="str">
        <f t="shared" si="19"/>
        <v/>
      </c>
      <c r="V42" s="42" t="str">
        <f t="shared" si="20"/>
        <v/>
      </c>
      <c r="W42" s="42" t="str">
        <f t="shared" si="21"/>
        <v/>
      </c>
      <c r="X42" s="42" t="str">
        <f t="shared" si="22"/>
        <v/>
      </c>
      <c r="Y42" s="501" t="str">
        <f t="shared" si="23"/>
        <v/>
      </c>
      <c r="Z42" s="152" t="str">
        <f t="shared" si="24"/>
        <v/>
      </c>
      <c r="AA42" s="41" t="str">
        <f t="shared" si="25"/>
        <v/>
      </c>
      <c r="AB42" s="42" t="str">
        <f t="shared" si="26"/>
        <v/>
      </c>
      <c r="AC42" s="123"/>
      <c r="AD42" s="105" t="str">
        <f t="shared" si="27"/>
        <v/>
      </c>
      <c r="AE42" s="153"/>
      <c r="AF42" s="43" t="str" cm="1">
        <f t="array" ref="AF42">_xlfn.IFS(N42="","",(IFERROR(VALUE(TRIM(SUBSTITUTE(AD42,CHAR(160),""))),0))=0,"Attention : montant présenté entièrement écarté",ROUND(Z42,2)&lt;ROUND(15%,2),"Attention : Montant temps d’affectation inférieur à 15%. La dépense doit être rejetée, ou vérifier que le personnel est affecté sur un autre type d'action",ROUND(AD42,2)&gt;ROUND(N42,2),"KO : Le montant retenu est supérieur au montant présenté. Merci de revoir la ligne de dépense ou plafonner son montant.",N42=0,"",ROUND(AD42,2)=ROUND(N42,2),"OK",ROUND(AD42,2)&lt;ROUND(N42,2),"Attention : Montant présenté partiellement écarté",TRUE,"")</f>
        <v/>
      </c>
      <c r="AG42" s="934" t="str">
        <f t="shared" si="28"/>
        <v/>
      </c>
    </row>
    <row r="43" spans="1:33" ht="20" customHeight="1">
      <c r="A43" s="919">
        <v>35</v>
      </c>
      <c r="B43" s="83"/>
      <c r="C43" s="83"/>
      <c r="D43" s="83"/>
      <c r="E43" s="83"/>
      <c r="F43" s="104"/>
      <c r="G43" s="104"/>
      <c r="H43" s="85"/>
      <c r="I43" s="85"/>
      <c r="J43" s="42" t="str">
        <f t="shared" si="29"/>
        <v/>
      </c>
      <c r="K43" s="500"/>
      <c r="L43" s="367"/>
      <c r="M43" s="83"/>
      <c r="N43" s="105" t="str">
        <f t="shared" si="13"/>
        <v/>
      </c>
      <c r="O43" s="920"/>
      <c r="P43" s="933" t="str">
        <f t="shared" si="14"/>
        <v/>
      </c>
      <c r="Q43" s="41" t="str">
        <f t="shared" si="15"/>
        <v/>
      </c>
      <c r="R43" s="148" t="str">
        <f t="shared" si="16"/>
        <v/>
      </c>
      <c r="S43" s="41" t="str">
        <f t="shared" si="17"/>
        <v/>
      </c>
      <c r="T43" s="41" t="str">
        <f t="shared" si="18"/>
        <v/>
      </c>
      <c r="U43" s="41" t="str">
        <f t="shared" si="19"/>
        <v/>
      </c>
      <c r="V43" s="42" t="str">
        <f t="shared" si="20"/>
        <v/>
      </c>
      <c r="W43" s="42" t="str">
        <f t="shared" si="21"/>
        <v/>
      </c>
      <c r="X43" s="42" t="str">
        <f t="shared" si="22"/>
        <v/>
      </c>
      <c r="Y43" s="501" t="str">
        <f t="shared" si="23"/>
        <v/>
      </c>
      <c r="Z43" s="152" t="str">
        <f t="shared" si="24"/>
        <v/>
      </c>
      <c r="AA43" s="41" t="str">
        <f t="shared" si="25"/>
        <v/>
      </c>
      <c r="AB43" s="42" t="str">
        <f t="shared" si="26"/>
        <v/>
      </c>
      <c r="AC43" s="123"/>
      <c r="AD43" s="105" t="str">
        <f t="shared" si="27"/>
        <v/>
      </c>
      <c r="AE43" s="153"/>
      <c r="AF43" s="43" t="str" cm="1">
        <f t="array" ref="AF43">_xlfn.IFS(N43="","",(IFERROR(VALUE(TRIM(SUBSTITUTE(AD43,CHAR(160),""))),0))=0,"Attention : montant présenté entièrement écarté",ROUND(Z43,2)&lt;ROUND(15%,2),"Attention : Montant temps d’affectation inférieur à 15%. La dépense doit être rejetée, ou vérifier que le personnel est affecté sur un autre type d'action",ROUND(AD43,2)&gt;ROUND(N43,2),"KO : Le montant retenu est supérieur au montant présenté. Merci de revoir la ligne de dépense ou plafonner son montant.",N43=0,"",ROUND(AD43,2)=ROUND(N43,2),"OK",ROUND(AD43,2)&lt;ROUND(N43,2),"Attention : Montant présenté partiellement écarté",TRUE,"")</f>
        <v/>
      </c>
      <c r="AG43" s="934" t="str">
        <f t="shared" si="28"/>
        <v/>
      </c>
    </row>
    <row r="44" spans="1:33" ht="20" customHeight="1">
      <c r="A44" s="919">
        <v>36</v>
      </c>
      <c r="B44" s="83"/>
      <c r="C44" s="83"/>
      <c r="D44" s="83"/>
      <c r="E44" s="83"/>
      <c r="F44" s="104"/>
      <c r="G44" s="104"/>
      <c r="H44" s="85"/>
      <c r="I44" s="85"/>
      <c r="J44" s="42" t="str">
        <f t="shared" si="29"/>
        <v/>
      </c>
      <c r="K44" s="500"/>
      <c r="L44" s="367"/>
      <c r="M44" s="83"/>
      <c r="N44" s="105" t="str">
        <f t="shared" si="13"/>
        <v/>
      </c>
      <c r="O44" s="920"/>
      <c r="P44" s="933" t="str">
        <f t="shared" si="14"/>
        <v/>
      </c>
      <c r="Q44" s="41" t="str">
        <f t="shared" si="15"/>
        <v/>
      </c>
      <c r="R44" s="148" t="str">
        <f t="shared" si="16"/>
        <v/>
      </c>
      <c r="S44" s="41" t="str">
        <f t="shared" si="17"/>
        <v/>
      </c>
      <c r="T44" s="41" t="str">
        <f t="shared" si="18"/>
        <v/>
      </c>
      <c r="U44" s="41" t="str">
        <f t="shared" si="19"/>
        <v/>
      </c>
      <c r="V44" s="42" t="str">
        <f t="shared" si="20"/>
        <v/>
      </c>
      <c r="W44" s="42" t="str">
        <f t="shared" si="21"/>
        <v/>
      </c>
      <c r="X44" s="42" t="str">
        <f t="shared" si="22"/>
        <v/>
      </c>
      <c r="Y44" s="501" t="str">
        <f t="shared" si="23"/>
        <v/>
      </c>
      <c r="Z44" s="152" t="str">
        <f t="shared" si="24"/>
        <v/>
      </c>
      <c r="AA44" s="41" t="str">
        <f t="shared" si="25"/>
        <v/>
      </c>
      <c r="AB44" s="42" t="str">
        <f t="shared" si="26"/>
        <v/>
      </c>
      <c r="AC44" s="123"/>
      <c r="AD44" s="105" t="str">
        <f t="shared" si="27"/>
        <v/>
      </c>
      <c r="AE44" s="153"/>
      <c r="AF44" s="43" t="str" cm="1">
        <f t="array" ref="AF44">_xlfn.IFS(N44="","",(IFERROR(VALUE(TRIM(SUBSTITUTE(AD44,CHAR(160),""))),0))=0,"Attention : montant présenté entièrement écarté",ROUND(Z44,2)&lt;ROUND(15%,2),"Attention : Montant temps d’affectation inférieur à 15%. La dépense doit être rejetée, ou vérifier que le personnel est affecté sur un autre type d'action",ROUND(AD44,2)&gt;ROUND(N44,2),"KO : Le montant retenu est supérieur au montant présenté. Merci de revoir la ligne de dépense ou plafonner son montant.",N44=0,"",ROUND(AD44,2)=ROUND(N44,2),"OK",ROUND(AD44,2)&lt;ROUND(N44,2),"Attention : Montant présenté partiellement écarté",TRUE,"")</f>
        <v/>
      </c>
      <c r="AG44" s="934" t="str">
        <f t="shared" si="28"/>
        <v/>
      </c>
    </row>
    <row r="45" spans="1:33" ht="20" customHeight="1">
      <c r="A45" s="919">
        <v>37</v>
      </c>
      <c r="B45" s="83"/>
      <c r="C45" s="83"/>
      <c r="D45" s="83"/>
      <c r="E45" s="83"/>
      <c r="F45" s="104"/>
      <c r="G45" s="104"/>
      <c r="H45" s="85"/>
      <c r="I45" s="85"/>
      <c r="J45" s="42" t="str">
        <f t="shared" si="29"/>
        <v/>
      </c>
      <c r="K45" s="500"/>
      <c r="L45" s="367"/>
      <c r="M45" s="83"/>
      <c r="N45" s="105" t="str">
        <f t="shared" si="13"/>
        <v/>
      </c>
      <c r="O45" s="920"/>
      <c r="P45" s="933" t="str">
        <f t="shared" si="14"/>
        <v/>
      </c>
      <c r="Q45" s="41" t="str">
        <f t="shared" si="15"/>
        <v/>
      </c>
      <c r="R45" s="148" t="str">
        <f t="shared" si="16"/>
        <v/>
      </c>
      <c r="S45" s="41" t="str">
        <f t="shared" si="17"/>
        <v/>
      </c>
      <c r="T45" s="41" t="str">
        <f t="shared" si="18"/>
        <v/>
      </c>
      <c r="U45" s="41" t="str">
        <f t="shared" si="19"/>
        <v/>
      </c>
      <c r="V45" s="42" t="str">
        <f t="shared" si="20"/>
        <v/>
      </c>
      <c r="W45" s="42" t="str">
        <f t="shared" si="21"/>
        <v/>
      </c>
      <c r="X45" s="42" t="str">
        <f t="shared" si="22"/>
        <v/>
      </c>
      <c r="Y45" s="501" t="str">
        <f t="shared" si="23"/>
        <v/>
      </c>
      <c r="Z45" s="152" t="str">
        <f t="shared" si="24"/>
        <v/>
      </c>
      <c r="AA45" s="41" t="str">
        <f t="shared" si="25"/>
        <v/>
      </c>
      <c r="AB45" s="42" t="str">
        <f t="shared" si="26"/>
        <v/>
      </c>
      <c r="AC45" s="123"/>
      <c r="AD45" s="105" t="str">
        <f t="shared" si="27"/>
        <v/>
      </c>
      <c r="AE45" s="153"/>
      <c r="AF45" s="43" t="str" cm="1">
        <f t="array" ref="AF45">_xlfn.IFS(N45="","",(IFERROR(VALUE(TRIM(SUBSTITUTE(AD45,CHAR(160),""))),0))=0,"Attention : montant présenté entièrement écarté",ROUND(Z45,2)&lt;ROUND(15%,2),"Attention : Montant temps d’affectation inférieur à 15%. La dépense doit être rejetée, ou vérifier que le personnel est affecté sur un autre type d'action",ROUND(AD45,2)&gt;ROUND(N45,2),"KO : Le montant retenu est supérieur au montant présenté. Merci de revoir la ligne de dépense ou plafonner son montant.",N45=0,"",ROUND(AD45,2)=ROUND(N45,2),"OK",ROUND(AD45,2)&lt;ROUND(N45,2),"Attention : Montant présenté partiellement écarté",TRUE,"")</f>
        <v/>
      </c>
      <c r="AG45" s="934" t="str">
        <f t="shared" si="28"/>
        <v/>
      </c>
    </row>
    <row r="46" spans="1:33" ht="20" customHeight="1">
      <c r="A46" s="919">
        <v>38</v>
      </c>
      <c r="B46" s="83"/>
      <c r="C46" s="83"/>
      <c r="D46" s="83"/>
      <c r="E46" s="83"/>
      <c r="F46" s="104"/>
      <c r="G46" s="104"/>
      <c r="H46" s="85"/>
      <c r="I46" s="85"/>
      <c r="J46" s="42" t="str">
        <f t="shared" si="29"/>
        <v/>
      </c>
      <c r="K46" s="500"/>
      <c r="L46" s="367"/>
      <c r="M46" s="83"/>
      <c r="N46" s="105" t="str">
        <f t="shared" si="13"/>
        <v/>
      </c>
      <c r="O46" s="920"/>
      <c r="P46" s="933" t="str">
        <f t="shared" si="14"/>
        <v/>
      </c>
      <c r="Q46" s="41" t="str">
        <f t="shared" si="15"/>
        <v/>
      </c>
      <c r="R46" s="148" t="str">
        <f t="shared" si="16"/>
        <v/>
      </c>
      <c r="S46" s="41" t="str">
        <f t="shared" si="17"/>
        <v/>
      </c>
      <c r="T46" s="41" t="str">
        <f t="shared" si="18"/>
        <v/>
      </c>
      <c r="U46" s="41" t="str">
        <f t="shared" si="19"/>
        <v/>
      </c>
      <c r="V46" s="42" t="str">
        <f t="shared" si="20"/>
        <v/>
      </c>
      <c r="W46" s="42" t="str">
        <f t="shared" si="21"/>
        <v/>
      </c>
      <c r="X46" s="42" t="str">
        <f t="shared" si="22"/>
        <v/>
      </c>
      <c r="Y46" s="501" t="str">
        <f t="shared" si="23"/>
        <v/>
      </c>
      <c r="Z46" s="152" t="str">
        <f t="shared" si="24"/>
        <v/>
      </c>
      <c r="AA46" s="41" t="str">
        <f t="shared" si="25"/>
        <v/>
      </c>
      <c r="AB46" s="42" t="str">
        <f t="shared" si="26"/>
        <v/>
      </c>
      <c r="AC46" s="123"/>
      <c r="AD46" s="105" t="str">
        <f t="shared" si="27"/>
        <v/>
      </c>
      <c r="AE46" s="153"/>
      <c r="AF46" s="43" t="str" cm="1">
        <f t="array" ref="AF46">_xlfn.IFS(N46="","",(IFERROR(VALUE(TRIM(SUBSTITUTE(AD46,CHAR(160),""))),0))=0,"Attention : montant présenté entièrement écarté",ROUND(Z46,2)&lt;ROUND(15%,2),"Attention : Montant temps d’affectation inférieur à 15%. La dépense doit être rejetée, ou vérifier que le personnel est affecté sur un autre type d'action",ROUND(AD46,2)&gt;ROUND(N46,2),"KO : Le montant retenu est supérieur au montant présenté. Merci de revoir la ligne de dépense ou plafonner son montant.",N46=0,"",ROUND(AD46,2)=ROUND(N46,2),"OK",ROUND(AD46,2)&lt;ROUND(N46,2),"Attention : Montant présenté partiellement écarté",TRUE,"")</f>
        <v/>
      </c>
      <c r="AG46" s="934" t="str">
        <f t="shared" si="28"/>
        <v/>
      </c>
    </row>
    <row r="47" spans="1:33" ht="20" customHeight="1">
      <c r="A47" s="919">
        <v>39</v>
      </c>
      <c r="B47" s="83"/>
      <c r="C47" s="83"/>
      <c r="D47" s="83"/>
      <c r="E47" s="83"/>
      <c r="F47" s="104"/>
      <c r="G47" s="104"/>
      <c r="H47" s="85"/>
      <c r="I47" s="85"/>
      <c r="J47" s="42" t="str">
        <f t="shared" si="29"/>
        <v/>
      </c>
      <c r="K47" s="500"/>
      <c r="L47" s="367"/>
      <c r="M47" s="83"/>
      <c r="N47" s="105" t="str">
        <f t="shared" si="13"/>
        <v/>
      </c>
      <c r="O47" s="920"/>
      <c r="P47" s="933" t="str">
        <f t="shared" si="14"/>
        <v/>
      </c>
      <c r="Q47" s="41" t="str">
        <f t="shared" si="15"/>
        <v/>
      </c>
      <c r="R47" s="148" t="str">
        <f t="shared" si="16"/>
        <v/>
      </c>
      <c r="S47" s="41" t="str">
        <f t="shared" si="17"/>
        <v/>
      </c>
      <c r="T47" s="41" t="str">
        <f t="shared" si="18"/>
        <v/>
      </c>
      <c r="U47" s="41" t="str">
        <f t="shared" si="19"/>
        <v/>
      </c>
      <c r="V47" s="42" t="str">
        <f t="shared" si="20"/>
        <v/>
      </c>
      <c r="W47" s="42" t="str">
        <f t="shared" si="21"/>
        <v/>
      </c>
      <c r="X47" s="42" t="str">
        <f t="shared" si="22"/>
        <v/>
      </c>
      <c r="Y47" s="501" t="str">
        <f t="shared" si="23"/>
        <v/>
      </c>
      <c r="Z47" s="152" t="str">
        <f t="shared" si="24"/>
        <v/>
      </c>
      <c r="AA47" s="41" t="str">
        <f t="shared" si="25"/>
        <v/>
      </c>
      <c r="AB47" s="42" t="str">
        <f t="shared" si="26"/>
        <v/>
      </c>
      <c r="AC47" s="123"/>
      <c r="AD47" s="105" t="str">
        <f t="shared" si="27"/>
        <v/>
      </c>
      <c r="AE47" s="153"/>
      <c r="AF47" s="43" t="str" cm="1">
        <f t="array" ref="AF47">_xlfn.IFS(N47="","",(IFERROR(VALUE(TRIM(SUBSTITUTE(AD47,CHAR(160),""))),0))=0,"Attention : montant présenté entièrement écarté",ROUND(Z47,2)&lt;ROUND(15%,2),"Attention : Montant temps d’affectation inférieur à 15%. La dépense doit être rejetée, ou vérifier que le personnel est affecté sur un autre type d'action",ROUND(AD47,2)&gt;ROUND(N47,2),"KO : Le montant retenu est supérieur au montant présenté. Merci de revoir la ligne de dépense ou plafonner son montant.",N47=0,"",ROUND(AD47,2)=ROUND(N47,2),"OK",ROUND(AD47,2)&lt;ROUND(N47,2),"Attention : Montant présenté partiellement écarté",TRUE,"")</f>
        <v/>
      </c>
      <c r="AG47" s="934" t="str">
        <f t="shared" si="28"/>
        <v/>
      </c>
    </row>
    <row r="48" spans="1:33" ht="20" customHeight="1">
      <c r="A48" s="919">
        <v>40</v>
      </c>
      <c r="B48" s="83"/>
      <c r="C48" s="83"/>
      <c r="D48" s="83"/>
      <c r="E48" s="83"/>
      <c r="F48" s="104"/>
      <c r="G48" s="104"/>
      <c r="H48" s="85"/>
      <c r="I48" s="85"/>
      <c r="J48" s="42" t="str">
        <f t="shared" si="29"/>
        <v/>
      </c>
      <c r="K48" s="500"/>
      <c r="L48" s="367"/>
      <c r="M48" s="83"/>
      <c r="N48" s="105" t="str">
        <f t="shared" si="13"/>
        <v/>
      </c>
      <c r="O48" s="920"/>
      <c r="P48" s="933" t="str">
        <f t="shared" si="14"/>
        <v/>
      </c>
      <c r="Q48" s="41" t="str">
        <f t="shared" si="15"/>
        <v/>
      </c>
      <c r="R48" s="148" t="str">
        <f t="shared" si="16"/>
        <v/>
      </c>
      <c r="S48" s="41" t="str">
        <f t="shared" si="17"/>
        <v/>
      </c>
      <c r="T48" s="41" t="str">
        <f t="shared" si="18"/>
        <v/>
      </c>
      <c r="U48" s="41" t="str">
        <f t="shared" si="19"/>
        <v/>
      </c>
      <c r="V48" s="42" t="str">
        <f t="shared" si="20"/>
        <v/>
      </c>
      <c r="W48" s="42" t="str">
        <f t="shared" si="21"/>
        <v/>
      </c>
      <c r="X48" s="42" t="str">
        <f t="shared" si="22"/>
        <v/>
      </c>
      <c r="Y48" s="501" t="str">
        <f t="shared" si="23"/>
        <v/>
      </c>
      <c r="Z48" s="152" t="str">
        <f t="shared" si="24"/>
        <v/>
      </c>
      <c r="AA48" s="41" t="str">
        <f t="shared" si="25"/>
        <v/>
      </c>
      <c r="AB48" s="42" t="str">
        <f t="shared" si="26"/>
        <v/>
      </c>
      <c r="AC48" s="123"/>
      <c r="AD48" s="105" t="str">
        <f t="shared" si="27"/>
        <v/>
      </c>
      <c r="AE48" s="153"/>
      <c r="AF48" s="43" t="str" cm="1">
        <f t="array" ref="AF48">_xlfn.IFS(N48="","",(IFERROR(VALUE(TRIM(SUBSTITUTE(AD48,CHAR(160),""))),0))=0,"Attention : montant présenté entièrement écarté",ROUND(Z48,2)&lt;ROUND(15%,2),"Attention : Montant temps d’affectation inférieur à 15%. La dépense doit être rejetée, ou vérifier que le personnel est affecté sur un autre type d'action",ROUND(AD48,2)&gt;ROUND(N48,2),"KO : Le montant retenu est supérieur au montant présenté. Merci de revoir la ligne de dépense ou plafonner son montant.",N48=0,"",ROUND(AD48,2)=ROUND(N48,2),"OK",ROUND(AD48,2)&lt;ROUND(N48,2),"Attention : Montant présenté partiellement écarté",TRUE,"")</f>
        <v/>
      </c>
      <c r="AG48" s="934" t="str">
        <f t="shared" si="28"/>
        <v/>
      </c>
    </row>
    <row r="49" spans="1:33" ht="20" customHeight="1">
      <c r="A49" s="919">
        <v>41</v>
      </c>
      <c r="B49" s="83"/>
      <c r="C49" s="83"/>
      <c r="D49" s="83"/>
      <c r="E49" s="83"/>
      <c r="F49" s="104"/>
      <c r="G49" s="104"/>
      <c r="H49" s="85"/>
      <c r="I49" s="85"/>
      <c r="J49" s="42" t="str">
        <f t="shared" si="29"/>
        <v/>
      </c>
      <c r="K49" s="500"/>
      <c r="L49" s="367"/>
      <c r="M49" s="83"/>
      <c r="N49" s="105" t="str">
        <f t="shared" si="13"/>
        <v/>
      </c>
      <c r="O49" s="920"/>
      <c r="P49" s="933" t="str">
        <f t="shared" si="14"/>
        <v/>
      </c>
      <c r="Q49" s="41" t="str">
        <f t="shared" si="15"/>
        <v/>
      </c>
      <c r="R49" s="148" t="str">
        <f t="shared" si="16"/>
        <v/>
      </c>
      <c r="S49" s="41" t="str">
        <f t="shared" si="17"/>
        <v/>
      </c>
      <c r="T49" s="41" t="str">
        <f t="shared" si="18"/>
        <v/>
      </c>
      <c r="U49" s="41" t="str">
        <f t="shared" si="19"/>
        <v/>
      </c>
      <c r="V49" s="42" t="str">
        <f t="shared" si="20"/>
        <v/>
      </c>
      <c r="W49" s="42" t="str">
        <f t="shared" si="21"/>
        <v/>
      </c>
      <c r="X49" s="42" t="str">
        <f t="shared" si="22"/>
        <v/>
      </c>
      <c r="Y49" s="501" t="str">
        <f t="shared" si="23"/>
        <v/>
      </c>
      <c r="Z49" s="152" t="str">
        <f t="shared" si="24"/>
        <v/>
      </c>
      <c r="AA49" s="41" t="str">
        <f t="shared" si="25"/>
        <v/>
      </c>
      <c r="AB49" s="42" t="str">
        <f t="shared" si="26"/>
        <v/>
      </c>
      <c r="AC49" s="123"/>
      <c r="AD49" s="105" t="str">
        <f t="shared" si="27"/>
        <v/>
      </c>
      <c r="AE49" s="153"/>
      <c r="AF49" s="43" t="str" cm="1">
        <f t="array" ref="AF49">_xlfn.IFS(N49="","",(IFERROR(VALUE(TRIM(SUBSTITUTE(AD49,CHAR(160),""))),0))=0,"Attention : montant présenté entièrement écarté",ROUND(Z49,2)&lt;ROUND(15%,2),"Attention : Montant temps d’affectation inférieur à 15%. La dépense doit être rejetée, ou vérifier que le personnel est affecté sur un autre type d'action",ROUND(AD49,2)&gt;ROUND(N49,2),"KO : Le montant retenu est supérieur au montant présenté. Merci de revoir la ligne de dépense ou plafonner son montant.",N49=0,"",ROUND(AD49,2)=ROUND(N49,2),"OK",ROUND(AD49,2)&lt;ROUND(N49,2),"Attention : Montant présenté partiellement écarté",TRUE,"")</f>
        <v/>
      </c>
      <c r="AG49" s="934" t="str">
        <f t="shared" si="28"/>
        <v/>
      </c>
    </row>
    <row r="50" spans="1:33" ht="20" customHeight="1">
      <c r="A50" s="919">
        <v>42</v>
      </c>
      <c r="B50" s="83"/>
      <c r="C50" s="83"/>
      <c r="D50" s="83"/>
      <c r="E50" s="83"/>
      <c r="F50" s="104"/>
      <c r="G50" s="104"/>
      <c r="H50" s="85"/>
      <c r="I50" s="85"/>
      <c r="J50" s="42" t="str">
        <f t="shared" si="29"/>
        <v/>
      </c>
      <c r="K50" s="500"/>
      <c r="L50" s="367"/>
      <c r="M50" s="83"/>
      <c r="N50" s="105" t="str">
        <f t="shared" si="13"/>
        <v/>
      </c>
      <c r="O50" s="920"/>
      <c r="P50" s="933" t="str">
        <f t="shared" si="14"/>
        <v/>
      </c>
      <c r="Q50" s="41" t="str">
        <f t="shared" si="15"/>
        <v/>
      </c>
      <c r="R50" s="148" t="str">
        <f t="shared" si="16"/>
        <v/>
      </c>
      <c r="S50" s="41" t="str">
        <f t="shared" si="17"/>
        <v/>
      </c>
      <c r="T50" s="41" t="str">
        <f t="shared" si="18"/>
        <v/>
      </c>
      <c r="U50" s="41" t="str">
        <f t="shared" si="19"/>
        <v/>
      </c>
      <c r="V50" s="42" t="str">
        <f t="shared" si="20"/>
        <v/>
      </c>
      <c r="W50" s="42" t="str">
        <f t="shared" si="21"/>
        <v/>
      </c>
      <c r="X50" s="42" t="str">
        <f t="shared" si="22"/>
        <v/>
      </c>
      <c r="Y50" s="501" t="str">
        <f t="shared" si="23"/>
        <v/>
      </c>
      <c r="Z50" s="152" t="str">
        <f t="shared" si="24"/>
        <v/>
      </c>
      <c r="AA50" s="41" t="str">
        <f t="shared" si="25"/>
        <v/>
      </c>
      <c r="AB50" s="42" t="str">
        <f t="shared" si="26"/>
        <v/>
      </c>
      <c r="AC50" s="123"/>
      <c r="AD50" s="105" t="str">
        <f t="shared" si="27"/>
        <v/>
      </c>
      <c r="AE50" s="153"/>
      <c r="AF50" s="43" t="str" cm="1">
        <f t="array" ref="AF50">_xlfn.IFS(N50="","",(IFERROR(VALUE(TRIM(SUBSTITUTE(AD50,CHAR(160),""))),0))=0,"Attention : montant présenté entièrement écarté",ROUND(Z50,2)&lt;ROUND(15%,2),"Attention : Montant temps d’affectation inférieur à 15%. La dépense doit être rejetée, ou vérifier que le personnel est affecté sur un autre type d'action",ROUND(AD50,2)&gt;ROUND(N50,2),"KO : Le montant retenu est supérieur au montant présenté. Merci de revoir la ligne de dépense ou plafonner son montant.",N50=0,"",ROUND(AD50,2)=ROUND(N50,2),"OK",ROUND(AD50,2)&lt;ROUND(N50,2),"Attention : Montant présenté partiellement écarté",TRUE,"")</f>
        <v/>
      </c>
      <c r="AG50" s="934" t="str">
        <f t="shared" si="28"/>
        <v/>
      </c>
    </row>
    <row r="51" spans="1:33" ht="20" customHeight="1">
      <c r="A51" s="919">
        <v>43</v>
      </c>
      <c r="B51" s="83"/>
      <c r="C51" s="83"/>
      <c r="D51" s="83"/>
      <c r="E51" s="83"/>
      <c r="F51" s="104"/>
      <c r="G51" s="104"/>
      <c r="H51" s="85"/>
      <c r="I51" s="85"/>
      <c r="J51" s="42" t="str">
        <f t="shared" si="29"/>
        <v/>
      </c>
      <c r="K51" s="500"/>
      <c r="L51" s="367"/>
      <c r="M51" s="83"/>
      <c r="N51" s="105" t="str">
        <f t="shared" si="13"/>
        <v/>
      </c>
      <c r="O51" s="920"/>
      <c r="P51" s="933" t="str">
        <f t="shared" si="14"/>
        <v/>
      </c>
      <c r="Q51" s="41" t="str">
        <f t="shared" si="15"/>
        <v/>
      </c>
      <c r="R51" s="148" t="str">
        <f t="shared" si="16"/>
        <v/>
      </c>
      <c r="S51" s="41" t="str">
        <f t="shared" si="17"/>
        <v/>
      </c>
      <c r="T51" s="41" t="str">
        <f t="shared" si="18"/>
        <v/>
      </c>
      <c r="U51" s="41" t="str">
        <f t="shared" si="19"/>
        <v/>
      </c>
      <c r="V51" s="42" t="str">
        <f t="shared" si="20"/>
        <v/>
      </c>
      <c r="W51" s="42" t="str">
        <f t="shared" si="21"/>
        <v/>
      </c>
      <c r="X51" s="42" t="str">
        <f t="shared" si="22"/>
        <v/>
      </c>
      <c r="Y51" s="501" t="str">
        <f t="shared" si="23"/>
        <v/>
      </c>
      <c r="Z51" s="152" t="str">
        <f t="shared" si="24"/>
        <v/>
      </c>
      <c r="AA51" s="41" t="str">
        <f t="shared" si="25"/>
        <v/>
      </c>
      <c r="AB51" s="42" t="str">
        <f t="shared" si="26"/>
        <v/>
      </c>
      <c r="AC51" s="123"/>
      <c r="AD51" s="105" t="str">
        <f t="shared" si="27"/>
        <v/>
      </c>
      <c r="AE51" s="153"/>
      <c r="AF51" s="43" t="str" cm="1">
        <f t="array" ref="AF51">_xlfn.IFS(N51="","",(IFERROR(VALUE(TRIM(SUBSTITUTE(AD51,CHAR(160),""))),0))=0,"Attention : montant présenté entièrement écarté",ROUND(Z51,2)&lt;ROUND(15%,2),"Attention : Montant temps d’affectation inférieur à 15%. La dépense doit être rejetée, ou vérifier que le personnel est affecté sur un autre type d'action",ROUND(AD51,2)&gt;ROUND(N51,2),"KO : Le montant retenu est supérieur au montant présenté. Merci de revoir la ligne de dépense ou plafonner son montant.",N51=0,"",ROUND(AD51,2)=ROUND(N51,2),"OK",ROUND(AD51,2)&lt;ROUND(N51,2),"Attention : Montant présenté partiellement écarté",TRUE,"")</f>
        <v/>
      </c>
      <c r="AG51" s="934" t="str">
        <f t="shared" si="28"/>
        <v/>
      </c>
    </row>
    <row r="52" spans="1:33" ht="20" customHeight="1">
      <c r="A52" s="919">
        <v>44</v>
      </c>
      <c r="B52" s="83"/>
      <c r="C52" s="83"/>
      <c r="D52" s="83"/>
      <c r="E52" s="83"/>
      <c r="F52" s="104"/>
      <c r="G52" s="104"/>
      <c r="H52" s="85"/>
      <c r="I52" s="85"/>
      <c r="J52" s="42" t="str">
        <f t="shared" si="29"/>
        <v/>
      </c>
      <c r="K52" s="500"/>
      <c r="L52" s="367"/>
      <c r="M52" s="83"/>
      <c r="N52" s="105" t="str">
        <f t="shared" si="13"/>
        <v/>
      </c>
      <c r="O52" s="920"/>
      <c r="P52" s="933" t="str">
        <f t="shared" si="14"/>
        <v/>
      </c>
      <c r="Q52" s="41" t="str">
        <f t="shared" si="15"/>
        <v/>
      </c>
      <c r="R52" s="148" t="str">
        <f t="shared" si="16"/>
        <v/>
      </c>
      <c r="S52" s="41" t="str">
        <f t="shared" si="17"/>
        <v/>
      </c>
      <c r="T52" s="41" t="str">
        <f t="shared" si="18"/>
        <v/>
      </c>
      <c r="U52" s="41" t="str">
        <f t="shared" si="19"/>
        <v/>
      </c>
      <c r="V52" s="42" t="str">
        <f t="shared" si="20"/>
        <v/>
      </c>
      <c r="W52" s="42" t="str">
        <f t="shared" si="21"/>
        <v/>
      </c>
      <c r="X52" s="42" t="str">
        <f t="shared" si="22"/>
        <v/>
      </c>
      <c r="Y52" s="501" t="str">
        <f t="shared" si="23"/>
        <v/>
      </c>
      <c r="Z52" s="152" t="str">
        <f t="shared" si="24"/>
        <v/>
      </c>
      <c r="AA52" s="41" t="str">
        <f t="shared" si="25"/>
        <v/>
      </c>
      <c r="AB52" s="42" t="str">
        <f t="shared" si="26"/>
        <v/>
      </c>
      <c r="AC52" s="123"/>
      <c r="AD52" s="105" t="str">
        <f t="shared" si="27"/>
        <v/>
      </c>
      <c r="AE52" s="153"/>
      <c r="AF52" s="43" t="str" cm="1">
        <f t="array" ref="AF52">_xlfn.IFS(N52="","",(IFERROR(VALUE(TRIM(SUBSTITUTE(AD52,CHAR(160),""))),0))=0,"Attention : montant présenté entièrement écarté",ROUND(Z52,2)&lt;ROUND(15%,2),"Attention : Montant temps d’affectation inférieur à 15%. La dépense doit être rejetée, ou vérifier que le personnel est affecté sur un autre type d'action",ROUND(AD52,2)&gt;ROUND(N52,2),"KO : Le montant retenu est supérieur au montant présenté. Merci de revoir la ligne de dépense ou plafonner son montant.",N52=0,"",ROUND(AD52,2)=ROUND(N52,2),"OK",ROUND(AD52,2)&lt;ROUND(N52,2),"Attention : Montant présenté partiellement écarté",TRUE,"")</f>
        <v/>
      </c>
      <c r="AG52" s="934" t="str">
        <f t="shared" si="28"/>
        <v/>
      </c>
    </row>
    <row r="53" spans="1:33" ht="20" customHeight="1">
      <c r="A53" s="919">
        <v>45</v>
      </c>
      <c r="B53" s="83"/>
      <c r="C53" s="83"/>
      <c r="D53" s="83"/>
      <c r="E53" s="83"/>
      <c r="F53" s="104"/>
      <c r="G53" s="104"/>
      <c r="H53" s="85"/>
      <c r="I53" s="85"/>
      <c r="J53" s="42" t="str">
        <f t="shared" si="29"/>
        <v/>
      </c>
      <c r="K53" s="500"/>
      <c r="L53" s="367"/>
      <c r="M53" s="83"/>
      <c r="N53" s="105" t="str">
        <f t="shared" si="13"/>
        <v/>
      </c>
      <c r="O53" s="920"/>
      <c r="P53" s="933" t="str">
        <f t="shared" si="14"/>
        <v/>
      </c>
      <c r="Q53" s="41" t="str">
        <f t="shared" si="15"/>
        <v/>
      </c>
      <c r="R53" s="148" t="str">
        <f t="shared" si="16"/>
        <v/>
      </c>
      <c r="S53" s="41" t="str">
        <f t="shared" si="17"/>
        <v/>
      </c>
      <c r="T53" s="41" t="str">
        <f t="shared" si="18"/>
        <v/>
      </c>
      <c r="U53" s="41" t="str">
        <f t="shared" si="19"/>
        <v/>
      </c>
      <c r="V53" s="42" t="str">
        <f t="shared" si="20"/>
        <v/>
      </c>
      <c r="W53" s="42" t="str">
        <f t="shared" si="21"/>
        <v/>
      </c>
      <c r="X53" s="42" t="str">
        <f t="shared" si="22"/>
        <v/>
      </c>
      <c r="Y53" s="501" t="str">
        <f t="shared" si="23"/>
        <v/>
      </c>
      <c r="Z53" s="152" t="str">
        <f t="shared" si="24"/>
        <v/>
      </c>
      <c r="AA53" s="41" t="str">
        <f t="shared" si="25"/>
        <v/>
      </c>
      <c r="AB53" s="42" t="str">
        <f t="shared" si="26"/>
        <v/>
      </c>
      <c r="AC53" s="123"/>
      <c r="AD53" s="105" t="str">
        <f t="shared" si="27"/>
        <v/>
      </c>
      <c r="AE53" s="153"/>
      <c r="AF53" s="43" t="str" cm="1">
        <f t="array" ref="AF53">_xlfn.IFS(N53="","",(IFERROR(VALUE(TRIM(SUBSTITUTE(AD53,CHAR(160),""))),0))=0,"Attention : montant présenté entièrement écarté",ROUND(Z53,2)&lt;ROUND(15%,2),"Attention : Montant temps d’affectation inférieur à 15%. La dépense doit être rejetée, ou vérifier que le personnel est affecté sur un autre type d'action",ROUND(AD53,2)&gt;ROUND(N53,2),"KO : Le montant retenu est supérieur au montant présenté. Merci de revoir la ligne de dépense ou plafonner son montant.",N53=0,"",ROUND(AD53,2)=ROUND(N53,2),"OK",ROUND(AD53,2)&lt;ROUND(N53,2),"Attention : Montant présenté partiellement écarté",TRUE,"")</f>
        <v/>
      </c>
      <c r="AG53" s="934" t="str">
        <f t="shared" si="28"/>
        <v/>
      </c>
    </row>
    <row r="54" spans="1:33" ht="20" customHeight="1">
      <c r="A54" s="919">
        <v>46</v>
      </c>
      <c r="B54" s="83"/>
      <c r="C54" s="83"/>
      <c r="D54" s="83"/>
      <c r="E54" s="83"/>
      <c r="F54" s="104"/>
      <c r="G54" s="104"/>
      <c r="H54" s="85"/>
      <c r="I54" s="85"/>
      <c r="J54" s="42" t="str">
        <f t="shared" si="29"/>
        <v/>
      </c>
      <c r="K54" s="500"/>
      <c r="L54" s="367"/>
      <c r="M54" s="83"/>
      <c r="N54" s="105" t="str">
        <f t="shared" si="13"/>
        <v/>
      </c>
      <c r="O54" s="920"/>
      <c r="P54" s="933" t="str">
        <f t="shared" si="14"/>
        <v/>
      </c>
      <c r="Q54" s="41" t="str">
        <f t="shared" si="15"/>
        <v/>
      </c>
      <c r="R54" s="148" t="str">
        <f t="shared" si="16"/>
        <v/>
      </c>
      <c r="S54" s="41" t="str">
        <f t="shared" si="17"/>
        <v/>
      </c>
      <c r="T54" s="41" t="str">
        <f t="shared" si="18"/>
        <v/>
      </c>
      <c r="U54" s="41" t="str">
        <f t="shared" si="19"/>
        <v/>
      </c>
      <c r="V54" s="42" t="str">
        <f t="shared" si="20"/>
        <v/>
      </c>
      <c r="W54" s="42" t="str">
        <f t="shared" si="21"/>
        <v/>
      </c>
      <c r="X54" s="42" t="str">
        <f t="shared" si="22"/>
        <v/>
      </c>
      <c r="Y54" s="501" t="str">
        <f t="shared" si="23"/>
        <v/>
      </c>
      <c r="Z54" s="152" t="str">
        <f t="shared" si="24"/>
        <v/>
      </c>
      <c r="AA54" s="41" t="str">
        <f t="shared" si="25"/>
        <v/>
      </c>
      <c r="AB54" s="42" t="str">
        <f t="shared" si="26"/>
        <v/>
      </c>
      <c r="AC54" s="123"/>
      <c r="AD54" s="105" t="str">
        <f t="shared" si="27"/>
        <v/>
      </c>
      <c r="AE54" s="153"/>
      <c r="AF54" s="43" t="str" cm="1">
        <f t="array" ref="AF54">_xlfn.IFS(N54="","",(IFERROR(VALUE(TRIM(SUBSTITUTE(AD54,CHAR(160),""))),0))=0,"Attention : montant présenté entièrement écarté",ROUND(Z54,2)&lt;ROUND(15%,2),"Attention : Montant temps d’affectation inférieur à 15%. La dépense doit être rejetée, ou vérifier que le personnel est affecté sur un autre type d'action",ROUND(AD54,2)&gt;ROUND(N54,2),"KO : Le montant retenu est supérieur au montant présenté. Merci de revoir la ligne de dépense ou plafonner son montant.",N54=0,"",ROUND(AD54,2)=ROUND(N54,2),"OK",ROUND(AD54,2)&lt;ROUND(N54,2),"Attention : Montant présenté partiellement écarté",TRUE,"")</f>
        <v/>
      </c>
      <c r="AG54" s="934" t="str">
        <f t="shared" si="28"/>
        <v/>
      </c>
    </row>
    <row r="55" spans="1:33" ht="20" customHeight="1">
      <c r="A55" s="919">
        <v>47</v>
      </c>
      <c r="B55" s="83"/>
      <c r="C55" s="83"/>
      <c r="D55" s="83"/>
      <c r="E55" s="83"/>
      <c r="F55" s="104"/>
      <c r="G55" s="104"/>
      <c r="H55" s="85"/>
      <c r="I55" s="85"/>
      <c r="J55" s="42" t="str">
        <f t="shared" si="29"/>
        <v/>
      </c>
      <c r="K55" s="500"/>
      <c r="L55" s="367"/>
      <c r="M55" s="83"/>
      <c r="N55" s="105" t="str">
        <f t="shared" si="13"/>
        <v/>
      </c>
      <c r="O55" s="920"/>
      <c r="P55" s="933" t="str">
        <f t="shared" si="14"/>
        <v/>
      </c>
      <c r="Q55" s="41" t="str">
        <f t="shared" si="15"/>
        <v/>
      </c>
      <c r="R55" s="148" t="str">
        <f t="shared" si="16"/>
        <v/>
      </c>
      <c r="S55" s="41" t="str">
        <f t="shared" si="17"/>
        <v/>
      </c>
      <c r="T55" s="41" t="str">
        <f t="shared" si="18"/>
        <v/>
      </c>
      <c r="U55" s="41" t="str">
        <f t="shared" si="19"/>
        <v/>
      </c>
      <c r="V55" s="42" t="str">
        <f t="shared" si="20"/>
        <v/>
      </c>
      <c r="W55" s="42" t="str">
        <f t="shared" si="21"/>
        <v/>
      </c>
      <c r="X55" s="42" t="str">
        <f t="shared" si="22"/>
        <v/>
      </c>
      <c r="Y55" s="501" t="str">
        <f t="shared" si="23"/>
        <v/>
      </c>
      <c r="Z55" s="152" t="str">
        <f t="shared" si="24"/>
        <v/>
      </c>
      <c r="AA55" s="41" t="str">
        <f t="shared" si="25"/>
        <v/>
      </c>
      <c r="AB55" s="42" t="str">
        <f t="shared" si="26"/>
        <v/>
      </c>
      <c r="AC55" s="123"/>
      <c r="AD55" s="105" t="str">
        <f t="shared" si="27"/>
        <v/>
      </c>
      <c r="AE55" s="153"/>
      <c r="AF55" s="43" t="str" cm="1">
        <f t="array" ref="AF55">_xlfn.IFS(N55="","",(IFERROR(VALUE(TRIM(SUBSTITUTE(AD55,CHAR(160),""))),0))=0,"Attention : montant présenté entièrement écarté",ROUND(Z55,2)&lt;ROUND(15%,2),"Attention : Montant temps d’affectation inférieur à 15%. La dépense doit être rejetée, ou vérifier que le personnel est affecté sur un autre type d'action",ROUND(AD55,2)&gt;ROUND(N55,2),"KO : Le montant retenu est supérieur au montant présenté. Merci de revoir la ligne de dépense ou plafonner son montant.",N55=0,"",ROUND(AD55,2)=ROUND(N55,2),"OK",ROUND(AD55,2)&lt;ROUND(N55,2),"Attention : Montant présenté partiellement écarté",TRUE,"")</f>
        <v/>
      </c>
      <c r="AG55" s="934" t="str">
        <f t="shared" si="28"/>
        <v/>
      </c>
    </row>
    <row r="56" spans="1:33" ht="20" customHeight="1">
      <c r="A56" s="919">
        <v>48</v>
      </c>
      <c r="B56" s="83"/>
      <c r="C56" s="83"/>
      <c r="D56" s="83"/>
      <c r="E56" s="83"/>
      <c r="F56" s="104"/>
      <c r="G56" s="104"/>
      <c r="H56" s="85"/>
      <c r="I56" s="85"/>
      <c r="J56" s="42" t="str">
        <f t="shared" si="29"/>
        <v/>
      </c>
      <c r="K56" s="500"/>
      <c r="L56" s="367"/>
      <c r="M56" s="83"/>
      <c r="N56" s="105" t="str">
        <f t="shared" si="13"/>
        <v/>
      </c>
      <c r="O56" s="920"/>
      <c r="P56" s="933" t="str">
        <f t="shared" si="14"/>
        <v/>
      </c>
      <c r="Q56" s="41" t="str">
        <f t="shared" si="15"/>
        <v/>
      </c>
      <c r="R56" s="148" t="str">
        <f t="shared" si="16"/>
        <v/>
      </c>
      <c r="S56" s="41" t="str">
        <f t="shared" si="17"/>
        <v/>
      </c>
      <c r="T56" s="41" t="str">
        <f t="shared" si="18"/>
        <v/>
      </c>
      <c r="U56" s="41" t="str">
        <f t="shared" si="19"/>
        <v/>
      </c>
      <c r="V56" s="42" t="str">
        <f t="shared" si="20"/>
        <v/>
      </c>
      <c r="W56" s="42" t="str">
        <f t="shared" si="21"/>
        <v/>
      </c>
      <c r="X56" s="42" t="str">
        <f t="shared" si="22"/>
        <v/>
      </c>
      <c r="Y56" s="501" t="str">
        <f t="shared" si="23"/>
        <v/>
      </c>
      <c r="Z56" s="152" t="str">
        <f t="shared" si="24"/>
        <v/>
      </c>
      <c r="AA56" s="41" t="str">
        <f t="shared" si="25"/>
        <v/>
      </c>
      <c r="AB56" s="42" t="str">
        <f t="shared" si="26"/>
        <v/>
      </c>
      <c r="AC56" s="123"/>
      <c r="AD56" s="105" t="str">
        <f t="shared" si="27"/>
        <v/>
      </c>
      <c r="AE56" s="153"/>
      <c r="AF56" s="43" t="str" cm="1">
        <f t="array" ref="AF56">_xlfn.IFS(N56="","",(IFERROR(VALUE(TRIM(SUBSTITUTE(AD56,CHAR(160),""))),0))=0,"Attention : montant présenté entièrement écarté",ROUND(Z56,2)&lt;ROUND(15%,2),"Attention : Montant temps d’affectation inférieur à 15%. La dépense doit être rejetée, ou vérifier que le personnel est affecté sur un autre type d'action",ROUND(AD56,2)&gt;ROUND(N56,2),"KO : Le montant retenu est supérieur au montant présenté. Merci de revoir la ligne de dépense ou plafonner son montant.",N56=0,"",ROUND(AD56,2)=ROUND(N56,2),"OK",ROUND(AD56,2)&lt;ROUND(N56,2),"Attention : Montant présenté partiellement écarté",TRUE,"")</f>
        <v/>
      </c>
      <c r="AG56" s="934" t="str">
        <f t="shared" si="28"/>
        <v/>
      </c>
    </row>
    <row r="57" spans="1:33" ht="20" customHeight="1">
      <c r="A57" s="919">
        <v>49</v>
      </c>
      <c r="B57" s="83"/>
      <c r="C57" s="83"/>
      <c r="D57" s="83"/>
      <c r="E57" s="83"/>
      <c r="F57" s="104"/>
      <c r="G57" s="104"/>
      <c r="H57" s="85"/>
      <c r="I57" s="85"/>
      <c r="J57" s="42" t="str">
        <f t="shared" si="29"/>
        <v/>
      </c>
      <c r="K57" s="500"/>
      <c r="L57" s="367"/>
      <c r="M57" s="83"/>
      <c r="N57" s="105" t="str">
        <f t="shared" si="13"/>
        <v/>
      </c>
      <c r="O57" s="920"/>
      <c r="P57" s="933" t="str">
        <f t="shared" si="14"/>
        <v/>
      </c>
      <c r="Q57" s="41" t="str">
        <f t="shared" si="15"/>
        <v/>
      </c>
      <c r="R57" s="148" t="str">
        <f t="shared" si="16"/>
        <v/>
      </c>
      <c r="S57" s="41" t="str">
        <f t="shared" si="17"/>
        <v/>
      </c>
      <c r="T57" s="41" t="str">
        <f t="shared" si="18"/>
        <v/>
      </c>
      <c r="U57" s="41" t="str">
        <f t="shared" si="19"/>
        <v/>
      </c>
      <c r="V57" s="42" t="str">
        <f t="shared" si="20"/>
        <v/>
      </c>
      <c r="W57" s="42" t="str">
        <f t="shared" si="21"/>
        <v/>
      </c>
      <c r="X57" s="42" t="str">
        <f t="shared" si="22"/>
        <v/>
      </c>
      <c r="Y57" s="501" t="str">
        <f t="shared" si="23"/>
        <v/>
      </c>
      <c r="Z57" s="152" t="str">
        <f t="shared" si="24"/>
        <v/>
      </c>
      <c r="AA57" s="41" t="str">
        <f t="shared" si="25"/>
        <v/>
      </c>
      <c r="AB57" s="42" t="str">
        <f t="shared" si="26"/>
        <v/>
      </c>
      <c r="AC57" s="123"/>
      <c r="AD57" s="105" t="str">
        <f t="shared" si="27"/>
        <v/>
      </c>
      <c r="AE57" s="153"/>
      <c r="AF57" s="43" t="str" cm="1">
        <f t="array" ref="AF57">_xlfn.IFS(N57="","",(IFERROR(VALUE(TRIM(SUBSTITUTE(AD57,CHAR(160),""))),0))=0,"Attention : montant présenté entièrement écarté",ROUND(Z57,2)&lt;ROUND(15%,2),"Attention : Montant temps d’affectation inférieur à 15%. La dépense doit être rejetée, ou vérifier que le personnel est affecté sur un autre type d'action",ROUND(AD57,2)&gt;ROUND(N57,2),"KO : Le montant retenu est supérieur au montant présenté. Merci de revoir la ligne de dépense ou plafonner son montant.",N57=0,"",ROUND(AD57,2)=ROUND(N57,2),"OK",ROUND(AD57,2)&lt;ROUND(N57,2),"Attention : Montant présenté partiellement écarté",TRUE,"")</f>
        <v/>
      </c>
      <c r="AG57" s="934" t="str">
        <f t="shared" si="28"/>
        <v/>
      </c>
    </row>
    <row r="58" spans="1:33" ht="20" customHeight="1">
      <c r="A58" s="919">
        <v>50</v>
      </c>
      <c r="B58" s="83"/>
      <c r="C58" s="83"/>
      <c r="D58" s="83"/>
      <c r="E58" s="83"/>
      <c r="F58" s="104"/>
      <c r="G58" s="104"/>
      <c r="H58" s="85"/>
      <c r="I58" s="85"/>
      <c r="J58" s="42" t="str">
        <f t="shared" si="29"/>
        <v/>
      </c>
      <c r="K58" s="500"/>
      <c r="L58" s="367"/>
      <c r="M58" s="83"/>
      <c r="N58" s="105" t="str">
        <f t="shared" si="13"/>
        <v/>
      </c>
      <c r="O58" s="920"/>
      <c r="P58" s="933" t="str">
        <f t="shared" si="14"/>
        <v/>
      </c>
      <c r="Q58" s="41" t="str">
        <f t="shared" si="15"/>
        <v/>
      </c>
      <c r="R58" s="148" t="str">
        <f t="shared" si="16"/>
        <v/>
      </c>
      <c r="S58" s="41" t="str">
        <f t="shared" si="17"/>
        <v/>
      </c>
      <c r="T58" s="41" t="str">
        <f t="shared" si="18"/>
        <v/>
      </c>
      <c r="U58" s="41" t="str">
        <f t="shared" si="19"/>
        <v/>
      </c>
      <c r="V58" s="42" t="str">
        <f t="shared" si="20"/>
        <v/>
      </c>
      <c r="W58" s="42" t="str">
        <f t="shared" si="21"/>
        <v/>
      </c>
      <c r="X58" s="42" t="str">
        <f t="shared" si="22"/>
        <v/>
      </c>
      <c r="Y58" s="501" t="str">
        <f t="shared" si="23"/>
        <v/>
      </c>
      <c r="Z58" s="152" t="str">
        <f t="shared" si="24"/>
        <v/>
      </c>
      <c r="AA58" s="41" t="str">
        <f t="shared" si="25"/>
        <v/>
      </c>
      <c r="AB58" s="42" t="str">
        <f t="shared" si="26"/>
        <v/>
      </c>
      <c r="AC58" s="123"/>
      <c r="AD58" s="105" t="str">
        <f t="shared" si="27"/>
        <v/>
      </c>
      <c r="AE58" s="153"/>
      <c r="AF58" s="43" t="str" cm="1">
        <f t="array" ref="AF58">_xlfn.IFS(N58="","",(IFERROR(VALUE(TRIM(SUBSTITUTE(AD58,CHAR(160),""))),0))=0,"Attention : montant présenté entièrement écarté",ROUND(Z58,2)&lt;ROUND(15%,2),"Attention : Montant temps d’affectation inférieur à 15%. La dépense doit être rejetée, ou vérifier que le personnel est affecté sur un autre type d'action",ROUND(AD58,2)&gt;ROUND(N58,2),"KO : Le montant retenu est supérieur au montant présenté. Merci de revoir la ligne de dépense ou plafonner son montant.",N58=0,"",ROUND(AD58,2)=ROUND(N58,2),"OK",ROUND(AD58,2)&lt;ROUND(N58,2),"Attention : Montant présenté partiellement écarté",TRUE,"")</f>
        <v/>
      </c>
      <c r="AG58" s="934" t="str">
        <f t="shared" si="28"/>
        <v/>
      </c>
    </row>
    <row r="59" spans="1:33" ht="20" customHeight="1">
      <c r="A59" s="919">
        <v>51</v>
      </c>
      <c r="B59" s="83"/>
      <c r="C59" s="83"/>
      <c r="D59" s="83"/>
      <c r="E59" s="83"/>
      <c r="F59" s="104"/>
      <c r="G59" s="104"/>
      <c r="H59" s="85"/>
      <c r="I59" s="85"/>
      <c r="J59" s="42" t="str">
        <f t="shared" si="29"/>
        <v/>
      </c>
      <c r="K59" s="500"/>
      <c r="L59" s="367"/>
      <c r="M59" s="83"/>
      <c r="N59" s="105" t="str">
        <f t="shared" si="13"/>
        <v/>
      </c>
      <c r="O59" s="920"/>
      <c r="P59" s="933" t="str">
        <f t="shared" si="14"/>
        <v/>
      </c>
      <c r="Q59" s="41" t="str">
        <f t="shared" si="15"/>
        <v/>
      </c>
      <c r="R59" s="148" t="str">
        <f t="shared" si="16"/>
        <v/>
      </c>
      <c r="S59" s="41" t="str">
        <f t="shared" si="17"/>
        <v/>
      </c>
      <c r="T59" s="41" t="str">
        <f t="shared" si="18"/>
        <v/>
      </c>
      <c r="U59" s="41" t="str">
        <f t="shared" si="19"/>
        <v/>
      </c>
      <c r="V59" s="42" t="str">
        <f t="shared" si="20"/>
        <v/>
      </c>
      <c r="W59" s="42" t="str">
        <f t="shared" si="21"/>
        <v/>
      </c>
      <c r="X59" s="42" t="str">
        <f t="shared" si="22"/>
        <v/>
      </c>
      <c r="Y59" s="501" t="str">
        <f t="shared" si="23"/>
        <v/>
      </c>
      <c r="Z59" s="152" t="str">
        <f t="shared" si="24"/>
        <v/>
      </c>
      <c r="AA59" s="41" t="str">
        <f t="shared" si="25"/>
        <v/>
      </c>
      <c r="AB59" s="42" t="str">
        <f t="shared" si="26"/>
        <v/>
      </c>
      <c r="AC59" s="123"/>
      <c r="AD59" s="105" t="str">
        <f t="shared" si="27"/>
        <v/>
      </c>
      <c r="AE59" s="153"/>
      <c r="AF59" s="43" t="str" cm="1">
        <f t="array" ref="AF59">_xlfn.IFS(N59="","",(IFERROR(VALUE(TRIM(SUBSTITUTE(AD59,CHAR(160),""))),0))=0,"Attention : montant présenté entièrement écarté",ROUND(Z59,2)&lt;ROUND(15%,2),"Attention : Montant temps d’affectation inférieur à 15%. La dépense doit être rejetée, ou vérifier que le personnel est affecté sur un autre type d'action",ROUND(AD59,2)&gt;ROUND(N59,2),"KO : Le montant retenu est supérieur au montant présenté. Merci de revoir la ligne de dépense ou plafonner son montant.",N59=0,"",ROUND(AD59,2)=ROUND(N59,2),"OK",ROUND(AD59,2)&lt;ROUND(N59,2),"Attention : Montant présenté partiellement écarté",TRUE,"")</f>
        <v/>
      </c>
      <c r="AG59" s="934" t="str">
        <f t="shared" si="28"/>
        <v/>
      </c>
    </row>
    <row r="60" spans="1:33" ht="20" customHeight="1">
      <c r="A60" s="919">
        <v>52</v>
      </c>
      <c r="B60" s="83"/>
      <c r="C60" s="83"/>
      <c r="D60" s="83"/>
      <c r="E60" s="83"/>
      <c r="F60" s="104"/>
      <c r="G60" s="104"/>
      <c r="H60" s="85"/>
      <c r="I60" s="85"/>
      <c r="J60" s="42" t="str">
        <f t="shared" si="29"/>
        <v/>
      </c>
      <c r="K60" s="500"/>
      <c r="L60" s="367"/>
      <c r="M60" s="83"/>
      <c r="N60" s="105" t="str">
        <f t="shared" si="13"/>
        <v/>
      </c>
      <c r="O60" s="920"/>
      <c r="P60" s="933" t="str">
        <f t="shared" si="14"/>
        <v/>
      </c>
      <c r="Q60" s="41" t="str">
        <f t="shared" si="15"/>
        <v/>
      </c>
      <c r="R60" s="148" t="str">
        <f t="shared" si="16"/>
        <v/>
      </c>
      <c r="S60" s="41" t="str">
        <f t="shared" si="17"/>
        <v/>
      </c>
      <c r="T60" s="41" t="str">
        <f t="shared" si="18"/>
        <v/>
      </c>
      <c r="U60" s="41" t="str">
        <f t="shared" si="19"/>
        <v/>
      </c>
      <c r="V60" s="42" t="str">
        <f t="shared" si="20"/>
        <v/>
      </c>
      <c r="W60" s="42" t="str">
        <f t="shared" si="21"/>
        <v/>
      </c>
      <c r="X60" s="42" t="str">
        <f t="shared" si="22"/>
        <v/>
      </c>
      <c r="Y60" s="501" t="str">
        <f t="shared" si="23"/>
        <v/>
      </c>
      <c r="Z60" s="152" t="str">
        <f t="shared" si="24"/>
        <v/>
      </c>
      <c r="AA60" s="41" t="str">
        <f t="shared" si="25"/>
        <v/>
      </c>
      <c r="AB60" s="42" t="str">
        <f t="shared" si="26"/>
        <v/>
      </c>
      <c r="AC60" s="123"/>
      <c r="AD60" s="105" t="str">
        <f t="shared" si="27"/>
        <v/>
      </c>
      <c r="AE60" s="153"/>
      <c r="AF60" s="43" t="str" cm="1">
        <f t="array" ref="AF60">_xlfn.IFS(N60="","",(IFERROR(VALUE(TRIM(SUBSTITUTE(AD60,CHAR(160),""))),0))=0,"Attention : montant présenté entièrement écarté",ROUND(Z60,2)&lt;ROUND(15%,2),"Attention : Montant temps d’affectation inférieur à 15%. La dépense doit être rejetée, ou vérifier que le personnel est affecté sur un autre type d'action",ROUND(AD60,2)&gt;ROUND(N60,2),"KO : Le montant retenu est supérieur au montant présenté. Merci de revoir la ligne de dépense ou plafonner son montant.",N60=0,"",ROUND(AD60,2)=ROUND(N60,2),"OK",ROUND(AD60,2)&lt;ROUND(N60,2),"Attention : Montant présenté partiellement écarté",TRUE,"")</f>
        <v/>
      </c>
      <c r="AG60" s="934" t="str">
        <f t="shared" si="28"/>
        <v/>
      </c>
    </row>
    <row r="61" spans="1:33" ht="20" customHeight="1">
      <c r="A61" s="919">
        <v>53</v>
      </c>
      <c r="B61" s="83"/>
      <c r="C61" s="83"/>
      <c r="D61" s="83"/>
      <c r="E61" s="83"/>
      <c r="F61" s="104"/>
      <c r="G61" s="104"/>
      <c r="H61" s="85"/>
      <c r="I61" s="85"/>
      <c r="J61" s="42" t="str">
        <f t="shared" si="29"/>
        <v/>
      </c>
      <c r="K61" s="500"/>
      <c r="L61" s="367"/>
      <c r="M61" s="83"/>
      <c r="N61" s="105" t="str">
        <f t="shared" si="13"/>
        <v/>
      </c>
      <c r="O61" s="920"/>
      <c r="P61" s="933" t="str">
        <f t="shared" si="14"/>
        <v/>
      </c>
      <c r="Q61" s="41" t="str">
        <f t="shared" si="15"/>
        <v/>
      </c>
      <c r="R61" s="148" t="str">
        <f t="shared" si="16"/>
        <v/>
      </c>
      <c r="S61" s="41" t="str">
        <f t="shared" si="17"/>
        <v/>
      </c>
      <c r="T61" s="41" t="str">
        <f t="shared" si="18"/>
        <v/>
      </c>
      <c r="U61" s="41" t="str">
        <f t="shared" si="19"/>
        <v/>
      </c>
      <c r="V61" s="42" t="str">
        <f t="shared" si="20"/>
        <v/>
      </c>
      <c r="W61" s="42" t="str">
        <f t="shared" si="21"/>
        <v/>
      </c>
      <c r="X61" s="42" t="str">
        <f t="shared" si="22"/>
        <v/>
      </c>
      <c r="Y61" s="501" t="str">
        <f t="shared" si="23"/>
        <v/>
      </c>
      <c r="Z61" s="152" t="str">
        <f t="shared" si="24"/>
        <v/>
      </c>
      <c r="AA61" s="41" t="str">
        <f t="shared" si="25"/>
        <v/>
      </c>
      <c r="AB61" s="42" t="str">
        <f t="shared" si="26"/>
        <v/>
      </c>
      <c r="AC61" s="123"/>
      <c r="AD61" s="105" t="str">
        <f t="shared" si="27"/>
        <v/>
      </c>
      <c r="AE61" s="153"/>
      <c r="AF61" s="43" t="str" cm="1">
        <f t="array" ref="AF61">_xlfn.IFS(N61="","",(IFERROR(VALUE(TRIM(SUBSTITUTE(AD61,CHAR(160),""))),0))=0,"Attention : montant présenté entièrement écarté",ROUND(Z61,2)&lt;ROUND(15%,2),"Attention : Montant temps d’affectation inférieur à 15%. La dépense doit être rejetée, ou vérifier que le personnel est affecté sur un autre type d'action",ROUND(AD61,2)&gt;ROUND(N61,2),"KO : Le montant retenu est supérieur au montant présenté. Merci de revoir la ligne de dépense ou plafonner son montant.",N61=0,"",ROUND(AD61,2)=ROUND(N61,2),"OK",ROUND(AD61,2)&lt;ROUND(N61,2),"Attention : Montant présenté partiellement écarté",TRUE,"")</f>
        <v/>
      </c>
      <c r="AG61" s="934" t="str">
        <f t="shared" si="28"/>
        <v/>
      </c>
    </row>
    <row r="62" spans="1:33" ht="20" customHeight="1">
      <c r="A62" s="919">
        <v>54</v>
      </c>
      <c r="B62" s="83"/>
      <c r="C62" s="83"/>
      <c r="D62" s="83"/>
      <c r="E62" s="83"/>
      <c r="F62" s="104"/>
      <c r="G62" s="104"/>
      <c r="H62" s="85"/>
      <c r="I62" s="85"/>
      <c r="J62" s="42" t="str">
        <f t="shared" si="29"/>
        <v/>
      </c>
      <c r="K62" s="500"/>
      <c r="L62" s="367"/>
      <c r="M62" s="83"/>
      <c r="N62" s="105" t="str">
        <f t="shared" si="13"/>
        <v/>
      </c>
      <c r="O62" s="920"/>
      <c r="P62" s="933" t="str">
        <f t="shared" si="14"/>
        <v/>
      </c>
      <c r="Q62" s="41" t="str">
        <f t="shared" si="15"/>
        <v/>
      </c>
      <c r="R62" s="148" t="str">
        <f t="shared" si="16"/>
        <v/>
      </c>
      <c r="S62" s="41" t="str">
        <f t="shared" si="17"/>
        <v/>
      </c>
      <c r="T62" s="41" t="str">
        <f t="shared" si="18"/>
        <v/>
      </c>
      <c r="U62" s="41" t="str">
        <f t="shared" si="19"/>
        <v/>
      </c>
      <c r="V62" s="42" t="str">
        <f t="shared" si="20"/>
        <v/>
      </c>
      <c r="W62" s="42" t="str">
        <f t="shared" si="21"/>
        <v/>
      </c>
      <c r="X62" s="42" t="str">
        <f t="shared" si="22"/>
        <v/>
      </c>
      <c r="Y62" s="501" t="str">
        <f t="shared" si="23"/>
        <v/>
      </c>
      <c r="Z62" s="152" t="str">
        <f t="shared" si="24"/>
        <v/>
      </c>
      <c r="AA62" s="41" t="str">
        <f t="shared" si="25"/>
        <v/>
      </c>
      <c r="AB62" s="42" t="str">
        <f t="shared" si="26"/>
        <v/>
      </c>
      <c r="AC62" s="123"/>
      <c r="AD62" s="105" t="str">
        <f t="shared" si="27"/>
        <v/>
      </c>
      <c r="AE62" s="153"/>
      <c r="AF62" s="43" t="str" cm="1">
        <f t="array" ref="AF62">_xlfn.IFS(N62="","",(IFERROR(VALUE(TRIM(SUBSTITUTE(AD62,CHAR(160),""))),0))=0,"Attention : montant présenté entièrement écarté",ROUND(Z62,2)&lt;ROUND(15%,2),"Attention : Montant temps d’affectation inférieur à 15%. La dépense doit être rejetée, ou vérifier que le personnel est affecté sur un autre type d'action",ROUND(AD62,2)&gt;ROUND(N62,2),"KO : Le montant retenu est supérieur au montant présenté. Merci de revoir la ligne de dépense ou plafonner son montant.",N62=0,"",ROUND(AD62,2)=ROUND(N62,2),"OK",ROUND(AD62,2)&lt;ROUND(N62,2),"Attention : Montant présenté partiellement écarté",TRUE,"")</f>
        <v/>
      </c>
      <c r="AG62" s="934" t="str">
        <f t="shared" si="28"/>
        <v/>
      </c>
    </row>
    <row r="63" spans="1:33" ht="20" customHeight="1">
      <c r="A63" s="919">
        <v>55</v>
      </c>
      <c r="B63" s="83"/>
      <c r="C63" s="83"/>
      <c r="D63" s="83"/>
      <c r="E63" s="83"/>
      <c r="F63" s="104"/>
      <c r="G63" s="104"/>
      <c r="H63" s="85"/>
      <c r="I63" s="85"/>
      <c r="J63" s="42" t="str">
        <f t="shared" si="29"/>
        <v/>
      </c>
      <c r="K63" s="500"/>
      <c r="L63" s="367"/>
      <c r="M63" s="83"/>
      <c r="N63" s="105" t="str">
        <f t="shared" si="13"/>
        <v/>
      </c>
      <c r="O63" s="920"/>
      <c r="P63" s="933" t="str">
        <f t="shared" si="14"/>
        <v/>
      </c>
      <c r="Q63" s="41" t="str">
        <f t="shared" si="15"/>
        <v/>
      </c>
      <c r="R63" s="148" t="str">
        <f t="shared" si="16"/>
        <v/>
      </c>
      <c r="S63" s="41" t="str">
        <f t="shared" si="17"/>
        <v/>
      </c>
      <c r="T63" s="41" t="str">
        <f t="shared" si="18"/>
        <v/>
      </c>
      <c r="U63" s="41" t="str">
        <f t="shared" si="19"/>
        <v/>
      </c>
      <c r="V63" s="42" t="str">
        <f t="shared" si="20"/>
        <v/>
      </c>
      <c r="W63" s="42" t="str">
        <f t="shared" si="21"/>
        <v/>
      </c>
      <c r="X63" s="42" t="str">
        <f t="shared" si="22"/>
        <v/>
      </c>
      <c r="Y63" s="501" t="str">
        <f t="shared" si="23"/>
        <v/>
      </c>
      <c r="Z63" s="152" t="str">
        <f t="shared" si="24"/>
        <v/>
      </c>
      <c r="AA63" s="41" t="str">
        <f t="shared" si="25"/>
        <v/>
      </c>
      <c r="AB63" s="42" t="str">
        <f t="shared" si="26"/>
        <v/>
      </c>
      <c r="AC63" s="123"/>
      <c r="AD63" s="105" t="str">
        <f t="shared" si="27"/>
        <v/>
      </c>
      <c r="AE63" s="153"/>
      <c r="AF63" s="43" t="str" cm="1">
        <f t="array" ref="AF63">_xlfn.IFS(N63="","",(IFERROR(VALUE(TRIM(SUBSTITUTE(AD63,CHAR(160),""))),0))=0,"Attention : montant présenté entièrement écarté",ROUND(Z63,2)&lt;ROUND(15%,2),"Attention : Montant temps d’affectation inférieur à 15%. La dépense doit être rejetée, ou vérifier que le personnel est affecté sur un autre type d'action",ROUND(AD63,2)&gt;ROUND(N63,2),"KO : Le montant retenu est supérieur au montant présenté. Merci de revoir la ligne de dépense ou plafonner son montant.",N63=0,"",ROUND(AD63,2)=ROUND(N63,2),"OK",ROUND(AD63,2)&lt;ROUND(N63,2),"Attention : Montant présenté partiellement écarté",TRUE,"")</f>
        <v/>
      </c>
      <c r="AG63" s="934" t="str">
        <f t="shared" si="28"/>
        <v/>
      </c>
    </row>
    <row r="64" spans="1:33" ht="20" customHeight="1">
      <c r="A64" s="919">
        <v>56</v>
      </c>
      <c r="B64" s="83"/>
      <c r="C64" s="83"/>
      <c r="D64" s="83"/>
      <c r="E64" s="83"/>
      <c r="F64" s="104"/>
      <c r="G64" s="104"/>
      <c r="H64" s="85"/>
      <c r="I64" s="85"/>
      <c r="J64" s="42" t="str">
        <f t="shared" si="29"/>
        <v/>
      </c>
      <c r="K64" s="500"/>
      <c r="L64" s="367"/>
      <c r="M64" s="83"/>
      <c r="N64" s="105" t="str">
        <f t="shared" si="13"/>
        <v/>
      </c>
      <c r="O64" s="920"/>
      <c r="P64" s="933" t="str">
        <f t="shared" si="14"/>
        <v/>
      </c>
      <c r="Q64" s="41" t="str">
        <f t="shared" si="15"/>
        <v/>
      </c>
      <c r="R64" s="148" t="str">
        <f t="shared" si="16"/>
        <v/>
      </c>
      <c r="S64" s="41" t="str">
        <f t="shared" si="17"/>
        <v/>
      </c>
      <c r="T64" s="41" t="str">
        <f t="shared" si="18"/>
        <v/>
      </c>
      <c r="U64" s="41" t="str">
        <f t="shared" si="19"/>
        <v/>
      </c>
      <c r="V64" s="42" t="str">
        <f t="shared" si="20"/>
        <v/>
      </c>
      <c r="W64" s="42" t="str">
        <f t="shared" si="21"/>
        <v/>
      </c>
      <c r="X64" s="42" t="str">
        <f t="shared" si="22"/>
        <v/>
      </c>
      <c r="Y64" s="501" t="str">
        <f t="shared" si="23"/>
        <v/>
      </c>
      <c r="Z64" s="152" t="str">
        <f t="shared" si="24"/>
        <v/>
      </c>
      <c r="AA64" s="41" t="str">
        <f t="shared" si="25"/>
        <v/>
      </c>
      <c r="AB64" s="42" t="str">
        <f t="shared" si="26"/>
        <v/>
      </c>
      <c r="AC64" s="123"/>
      <c r="AD64" s="105" t="str">
        <f t="shared" si="27"/>
        <v/>
      </c>
      <c r="AE64" s="153"/>
      <c r="AF64" s="43" t="str" cm="1">
        <f t="array" ref="AF64">_xlfn.IFS(N64="","",(IFERROR(VALUE(TRIM(SUBSTITUTE(AD64,CHAR(160),""))),0))=0,"Attention : montant présenté entièrement écarté",ROUND(Z64,2)&lt;ROUND(15%,2),"Attention : Montant temps d’affectation inférieur à 15%. La dépense doit être rejetée, ou vérifier que le personnel est affecté sur un autre type d'action",ROUND(AD64,2)&gt;ROUND(N64,2),"KO : Le montant retenu est supérieur au montant présenté. Merci de revoir la ligne de dépense ou plafonner son montant.",N64=0,"",ROUND(AD64,2)=ROUND(N64,2),"OK",ROUND(AD64,2)&lt;ROUND(N64,2),"Attention : Montant présenté partiellement écarté",TRUE,"")</f>
        <v/>
      </c>
      <c r="AG64" s="934" t="str">
        <f t="shared" si="28"/>
        <v/>
      </c>
    </row>
    <row r="65" spans="1:33" ht="20" customHeight="1">
      <c r="A65" s="919">
        <v>57</v>
      </c>
      <c r="B65" s="83"/>
      <c r="C65" s="83"/>
      <c r="D65" s="83"/>
      <c r="E65" s="83"/>
      <c r="F65" s="104"/>
      <c r="G65" s="104"/>
      <c r="H65" s="85"/>
      <c r="I65" s="85"/>
      <c r="J65" s="42" t="str">
        <f t="shared" si="29"/>
        <v/>
      </c>
      <c r="K65" s="500"/>
      <c r="L65" s="367"/>
      <c r="M65" s="83"/>
      <c r="N65" s="105" t="str">
        <f t="shared" si="13"/>
        <v/>
      </c>
      <c r="O65" s="920"/>
      <c r="P65" s="933" t="str">
        <f t="shared" si="14"/>
        <v/>
      </c>
      <c r="Q65" s="41" t="str">
        <f t="shared" si="15"/>
        <v/>
      </c>
      <c r="R65" s="148" t="str">
        <f t="shared" si="16"/>
        <v/>
      </c>
      <c r="S65" s="41" t="str">
        <f t="shared" si="17"/>
        <v/>
      </c>
      <c r="T65" s="41" t="str">
        <f t="shared" si="18"/>
        <v/>
      </c>
      <c r="U65" s="41" t="str">
        <f t="shared" si="19"/>
        <v/>
      </c>
      <c r="V65" s="42" t="str">
        <f t="shared" si="20"/>
        <v/>
      </c>
      <c r="W65" s="42" t="str">
        <f t="shared" si="21"/>
        <v/>
      </c>
      <c r="X65" s="42" t="str">
        <f t="shared" si="22"/>
        <v/>
      </c>
      <c r="Y65" s="501" t="str">
        <f t="shared" si="23"/>
        <v/>
      </c>
      <c r="Z65" s="152" t="str">
        <f t="shared" si="24"/>
        <v/>
      </c>
      <c r="AA65" s="41" t="str">
        <f t="shared" si="25"/>
        <v/>
      </c>
      <c r="AB65" s="42" t="str">
        <f t="shared" si="26"/>
        <v/>
      </c>
      <c r="AC65" s="123"/>
      <c r="AD65" s="105" t="str">
        <f t="shared" si="27"/>
        <v/>
      </c>
      <c r="AE65" s="153"/>
      <c r="AF65" s="43" t="str" cm="1">
        <f t="array" ref="AF65">_xlfn.IFS(N65="","",(IFERROR(VALUE(TRIM(SUBSTITUTE(AD65,CHAR(160),""))),0))=0,"Attention : montant présenté entièrement écarté",ROUND(Z65,2)&lt;ROUND(15%,2),"Attention : Montant temps d’affectation inférieur à 15%. La dépense doit être rejetée, ou vérifier que le personnel est affecté sur un autre type d'action",ROUND(AD65,2)&gt;ROUND(N65,2),"KO : Le montant retenu est supérieur au montant présenté. Merci de revoir la ligne de dépense ou plafonner son montant.",N65=0,"",ROUND(AD65,2)=ROUND(N65,2),"OK",ROUND(AD65,2)&lt;ROUND(N65,2),"Attention : Montant présenté partiellement écarté",TRUE,"")</f>
        <v/>
      </c>
      <c r="AG65" s="934" t="str">
        <f t="shared" si="28"/>
        <v/>
      </c>
    </row>
    <row r="66" spans="1:33" ht="20" customHeight="1">
      <c r="A66" s="919">
        <v>58</v>
      </c>
      <c r="B66" s="83"/>
      <c r="C66" s="83"/>
      <c r="D66" s="83"/>
      <c r="E66" s="83"/>
      <c r="F66" s="104"/>
      <c r="G66" s="104"/>
      <c r="H66" s="85"/>
      <c r="I66" s="85"/>
      <c r="J66" s="42" t="str">
        <f t="shared" si="29"/>
        <v/>
      </c>
      <c r="K66" s="500"/>
      <c r="L66" s="367"/>
      <c r="M66" s="83"/>
      <c r="N66" s="105" t="str">
        <f t="shared" si="13"/>
        <v/>
      </c>
      <c r="O66" s="920"/>
      <c r="P66" s="933" t="str">
        <f t="shared" si="14"/>
        <v/>
      </c>
      <c r="Q66" s="41" t="str">
        <f t="shared" si="15"/>
        <v/>
      </c>
      <c r="R66" s="148" t="str">
        <f t="shared" si="16"/>
        <v/>
      </c>
      <c r="S66" s="41" t="str">
        <f t="shared" si="17"/>
        <v/>
      </c>
      <c r="T66" s="41" t="str">
        <f t="shared" si="18"/>
        <v/>
      </c>
      <c r="U66" s="41" t="str">
        <f t="shared" si="19"/>
        <v/>
      </c>
      <c r="V66" s="42" t="str">
        <f t="shared" si="20"/>
        <v/>
      </c>
      <c r="W66" s="42" t="str">
        <f t="shared" si="21"/>
        <v/>
      </c>
      <c r="X66" s="42" t="str">
        <f t="shared" si="22"/>
        <v/>
      </c>
      <c r="Y66" s="501" t="str">
        <f t="shared" si="23"/>
        <v/>
      </c>
      <c r="Z66" s="152" t="str">
        <f t="shared" si="24"/>
        <v/>
      </c>
      <c r="AA66" s="41" t="str">
        <f t="shared" si="25"/>
        <v/>
      </c>
      <c r="AB66" s="42" t="str">
        <f t="shared" si="26"/>
        <v/>
      </c>
      <c r="AC66" s="123"/>
      <c r="AD66" s="105" t="str">
        <f t="shared" si="27"/>
        <v/>
      </c>
      <c r="AE66" s="153"/>
      <c r="AF66" s="43" t="str" cm="1">
        <f t="array" ref="AF66">_xlfn.IFS(N66="","",(IFERROR(VALUE(TRIM(SUBSTITUTE(AD66,CHAR(160),""))),0))=0,"Attention : montant présenté entièrement écarté",ROUND(Z66,2)&lt;ROUND(15%,2),"Attention : Montant temps d’affectation inférieur à 15%. La dépense doit être rejetée, ou vérifier que le personnel est affecté sur un autre type d'action",ROUND(AD66,2)&gt;ROUND(N66,2),"KO : Le montant retenu est supérieur au montant présenté. Merci de revoir la ligne de dépense ou plafonner son montant.",N66=0,"",ROUND(AD66,2)=ROUND(N66,2),"OK",ROUND(AD66,2)&lt;ROUND(N66,2),"Attention : Montant présenté partiellement écarté",TRUE,"")</f>
        <v/>
      </c>
      <c r="AG66" s="934" t="str">
        <f t="shared" si="28"/>
        <v/>
      </c>
    </row>
    <row r="67" spans="1:33" ht="20" customHeight="1">
      <c r="A67" s="919">
        <v>59</v>
      </c>
      <c r="B67" s="83"/>
      <c r="C67" s="83"/>
      <c r="D67" s="83"/>
      <c r="E67" s="83"/>
      <c r="F67" s="104"/>
      <c r="G67" s="104"/>
      <c r="H67" s="85"/>
      <c r="I67" s="85"/>
      <c r="J67" s="42" t="str">
        <f t="shared" si="29"/>
        <v/>
      </c>
      <c r="K67" s="500"/>
      <c r="L67" s="367"/>
      <c r="M67" s="83"/>
      <c r="N67" s="105" t="str">
        <f t="shared" si="13"/>
        <v/>
      </c>
      <c r="O67" s="920"/>
      <c r="P67" s="933" t="str">
        <f t="shared" si="14"/>
        <v/>
      </c>
      <c r="Q67" s="41" t="str">
        <f t="shared" si="15"/>
        <v/>
      </c>
      <c r="R67" s="148" t="str">
        <f t="shared" si="16"/>
        <v/>
      </c>
      <c r="S67" s="41" t="str">
        <f t="shared" si="17"/>
        <v/>
      </c>
      <c r="T67" s="41" t="str">
        <f t="shared" si="18"/>
        <v/>
      </c>
      <c r="U67" s="41" t="str">
        <f t="shared" si="19"/>
        <v/>
      </c>
      <c r="V67" s="42" t="str">
        <f t="shared" si="20"/>
        <v/>
      </c>
      <c r="W67" s="42" t="str">
        <f t="shared" si="21"/>
        <v/>
      </c>
      <c r="X67" s="42" t="str">
        <f t="shared" si="22"/>
        <v/>
      </c>
      <c r="Y67" s="501" t="str">
        <f t="shared" si="23"/>
        <v/>
      </c>
      <c r="Z67" s="152" t="str">
        <f t="shared" si="24"/>
        <v/>
      </c>
      <c r="AA67" s="41" t="str">
        <f t="shared" si="25"/>
        <v/>
      </c>
      <c r="AB67" s="42" t="str">
        <f t="shared" si="26"/>
        <v/>
      </c>
      <c r="AC67" s="123"/>
      <c r="AD67" s="105" t="str">
        <f t="shared" si="27"/>
        <v/>
      </c>
      <c r="AE67" s="153"/>
      <c r="AF67" s="43" t="str" cm="1">
        <f t="array" ref="AF67">_xlfn.IFS(N67="","",(IFERROR(VALUE(TRIM(SUBSTITUTE(AD67,CHAR(160),""))),0))=0,"Attention : montant présenté entièrement écarté",ROUND(Z67,2)&lt;ROUND(15%,2),"Attention : Montant temps d’affectation inférieur à 15%. La dépense doit être rejetée, ou vérifier que le personnel est affecté sur un autre type d'action",ROUND(AD67,2)&gt;ROUND(N67,2),"KO : Le montant retenu est supérieur au montant présenté. Merci de revoir la ligne de dépense ou plafonner son montant.",N67=0,"",ROUND(AD67,2)=ROUND(N67,2),"OK",ROUND(AD67,2)&lt;ROUND(N67,2),"Attention : Montant présenté partiellement écarté",TRUE,"")</f>
        <v/>
      </c>
      <c r="AG67" s="934" t="str">
        <f t="shared" si="28"/>
        <v/>
      </c>
    </row>
    <row r="68" spans="1:33" ht="20" customHeight="1">
      <c r="A68" s="919">
        <v>60</v>
      </c>
      <c r="B68" s="83"/>
      <c r="C68" s="83"/>
      <c r="D68" s="83"/>
      <c r="E68" s="83"/>
      <c r="F68" s="104"/>
      <c r="G68" s="104"/>
      <c r="H68" s="85"/>
      <c r="I68" s="85"/>
      <c r="J68" s="42" t="str">
        <f t="shared" si="29"/>
        <v/>
      </c>
      <c r="K68" s="500"/>
      <c r="L68" s="367"/>
      <c r="M68" s="83"/>
      <c r="N68" s="105" t="str">
        <f t="shared" si="13"/>
        <v/>
      </c>
      <c r="O68" s="920"/>
      <c r="P68" s="933" t="str">
        <f t="shared" si="14"/>
        <v/>
      </c>
      <c r="Q68" s="41" t="str">
        <f t="shared" si="15"/>
        <v/>
      </c>
      <c r="R68" s="148" t="str">
        <f t="shared" si="16"/>
        <v/>
      </c>
      <c r="S68" s="41" t="str">
        <f t="shared" si="17"/>
        <v/>
      </c>
      <c r="T68" s="41" t="str">
        <f t="shared" si="18"/>
        <v/>
      </c>
      <c r="U68" s="41" t="str">
        <f t="shared" si="19"/>
        <v/>
      </c>
      <c r="V68" s="42" t="str">
        <f t="shared" si="20"/>
        <v/>
      </c>
      <c r="W68" s="42" t="str">
        <f t="shared" si="21"/>
        <v/>
      </c>
      <c r="X68" s="42" t="str">
        <f t="shared" si="22"/>
        <v/>
      </c>
      <c r="Y68" s="501" t="str">
        <f t="shared" si="23"/>
        <v/>
      </c>
      <c r="Z68" s="152" t="str">
        <f t="shared" si="24"/>
        <v/>
      </c>
      <c r="AA68" s="41" t="str">
        <f t="shared" si="25"/>
        <v/>
      </c>
      <c r="AB68" s="42" t="str">
        <f t="shared" si="26"/>
        <v/>
      </c>
      <c r="AC68" s="123"/>
      <c r="AD68" s="105" t="str">
        <f t="shared" si="27"/>
        <v/>
      </c>
      <c r="AE68" s="153"/>
      <c r="AF68" s="43" t="str" cm="1">
        <f t="array" ref="AF68">_xlfn.IFS(N68="","",(IFERROR(VALUE(TRIM(SUBSTITUTE(AD68,CHAR(160),""))),0))=0,"Attention : montant présenté entièrement écarté",ROUND(Z68,2)&lt;ROUND(15%,2),"Attention : Montant temps d’affectation inférieur à 15%. La dépense doit être rejetée, ou vérifier que le personnel est affecté sur un autre type d'action",ROUND(AD68,2)&gt;ROUND(N68,2),"KO : Le montant retenu est supérieur au montant présenté. Merci de revoir la ligne de dépense ou plafonner son montant.",N68=0,"",ROUND(AD68,2)=ROUND(N68,2),"OK",ROUND(AD68,2)&lt;ROUND(N68,2),"Attention : Montant présenté partiellement écarté",TRUE,"")</f>
        <v/>
      </c>
      <c r="AG68" s="934" t="str">
        <f t="shared" si="28"/>
        <v/>
      </c>
    </row>
    <row r="69" spans="1:33" ht="20" customHeight="1">
      <c r="A69" s="919">
        <v>61</v>
      </c>
      <c r="B69" s="83"/>
      <c r="C69" s="83"/>
      <c r="D69" s="83"/>
      <c r="E69" s="83"/>
      <c r="F69" s="104"/>
      <c r="G69" s="104"/>
      <c r="H69" s="85"/>
      <c r="I69" s="85"/>
      <c r="J69" s="42" t="str">
        <f t="shared" si="29"/>
        <v/>
      </c>
      <c r="K69" s="500"/>
      <c r="L69" s="367"/>
      <c r="M69" s="83"/>
      <c r="N69" s="105" t="str">
        <f t="shared" si="13"/>
        <v/>
      </c>
      <c r="O69" s="920"/>
      <c r="P69" s="933" t="str">
        <f t="shared" si="14"/>
        <v/>
      </c>
      <c r="Q69" s="41" t="str">
        <f t="shared" si="15"/>
        <v/>
      </c>
      <c r="R69" s="148" t="str">
        <f t="shared" si="16"/>
        <v/>
      </c>
      <c r="S69" s="41" t="str">
        <f t="shared" si="17"/>
        <v/>
      </c>
      <c r="T69" s="41" t="str">
        <f t="shared" si="18"/>
        <v/>
      </c>
      <c r="U69" s="41" t="str">
        <f t="shared" si="19"/>
        <v/>
      </c>
      <c r="V69" s="42" t="str">
        <f t="shared" si="20"/>
        <v/>
      </c>
      <c r="W69" s="42" t="str">
        <f t="shared" si="21"/>
        <v/>
      </c>
      <c r="X69" s="42" t="str">
        <f t="shared" si="22"/>
        <v/>
      </c>
      <c r="Y69" s="501" t="str">
        <f t="shared" si="23"/>
        <v/>
      </c>
      <c r="Z69" s="152" t="str">
        <f t="shared" si="24"/>
        <v/>
      </c>
      <c r="AA69" s="41" t="str">
        <f t="shared" si="25"/>
        <v/>
      </c>
      <c r="AB69" s="42" t="str">
        <f t="shared" si="26"/>
        <v/>
      </c>
      <c r="AC69" s="123"/>
      <c r="AD69" s="105" t="str">
        <f t="shared" si="27"/>
        <v/>
      </c>
      <c r="AE69" s="153"/>
      <c r="AF69" s="43" t="str" cm="1">
        <f t="array" ref="AF69">_xlfn.IFS(N69="","",(IFERROR(VALUE(TRIM(SUBSTITUTE(AD69,CHAR(160),""))),0))=0,"Attention : montant présenté entièrement écarté",ROUND(Z69,2)&lt;ROUND(15%,2),"Attention : Montant temps d’affectation inférieur à 15%. La dépense doit être rejetée, ou vérifier que le personnel est affecté sur un autre type d'action",ROUND(AD69,2)&gt;ROUND(N69,2),"KO : Le montant retenu est supérieur au montant présenté. Merci de revoir la ligne de dépense ou plafonner son montant.",N69=0,"",ROUND(AD69,2)=ROUND(N69,2),"OK",ROUND(AD69,2)&lt;ROUND(N69,2),"Attention : Montant présenté partiellement écarté",TRUE,"")</f>
        <v/>
      </c>
      <c r="AG69" s="934" t="str">
        <f t="shared" si="28"/>
        <v/>
      </c>
    </row>
    <row r="70" spans="1:33" ht="20" customHeight="1">
      <c r="A70" s="919">
        <v>62</v>
      </c>
      <c r="B70" s="83"/>
      <c r="C70" s="83"/>
      <c r="D70" s="83"/>
      <c r="E70" s="83"/>
      <c r="F70" s="104"/>
      <c r="G70" s="104"/>
      <c r="H70" s="85"/>
      <c r="I70" s="85"/>
      <c r="J70" s="42" t="str">
        <f t="shared" si="29"/>
        <v/>
      </c>
      <c r="K70" s="500"/>
      <c r="L70" s="367"/>
      <c r="M70" s="83"/>
      <c r="N70" s="105" t="str">
        <f t="shared" si="13"/>
        <v/>
      </c>
      <c r="O70" s="920"/>
      <c r="P70" s="933" t="str">
        <f t="shared" si="14"/>
        <v/>
      </c>
      <c r="Q70" s="41" t="str">
        <f t="shared" si="15"/>
        <v/>
      </c>
      <c r="R70" s="148" t="str">
        <f t="shared" si="16"/>
        <v/>
      </c>
      <c r="S70" s="41" t="str">
        <f t="shared" si="17"/>
        <v/>
      </c>
      <c r="T70" s="41" t="str">
        <f t="shared" si="18"/>
        <v/>
      </c>
      <c r="U70" s="41" t="str">
        <f t="shared" si="19"/>
        <v/>
      </c>
      <c r="V70" s="42" t="str">
        <f t="shared" si="20"/>
        <v/>
      </c>
      <c r="W70" s="42" t="str">
        <f t="shared" si="21"/>
        <v/>
      </c>
      <c r="X70" s="42" t="str">
        <f t="shared" si="22"/>
        <v/>
      </c>
      <c r="Y70" s="501" t="str">
        <f t="shared" si="23"/>
        <v/>
      </c>
      <c r="Z70" s="152" t="str">
        <f t="shared" si="24"/>
        <v/>
      </c>
      <c r="AA70" s="41" t="str">
        <f t="shared" si="25"/>
        <v/>
      </c>
      <c r="AB70" s="42" t="str">
        <f t="shared" si="26"/>
        <v/>
      </c>
      <c r="AC70" s="123"/>
      <c r="AD70" s="105" t="str">
        <f t="shared" si="27"/>
        <v/>
      </c>
      <c r="AE70" s="153"/>
      <c r="AF70" s="43" t="str" cm="1">
        <f t="array" ref="AF70">_xlfn.IFS(N70="","",(IFERROR(VALUE(TRIM(SUBSTITUTE(AD70,CHAR(160),""))),0))=0,"Attention : montant présenté entièrement écarté",ROUND(Z70,2)&lt;ROUND(15%,2),"Attention : Montant temps d’affectation inférieur à 15%. La dépense doit être rejetée, ou vérifier que le personnel est affecté sur un autre type d'action",ROUND(AD70,2)&gt;ROUND(N70,2),"KO : Le montant retenu est supérieur au montant présenté. Merci de revoir la ligne de dépense ou plafonner son montant.",N70=0,"",ROUND(AD70,2)=ROUND(N70,2),"OK",ROUND(AD70,2)&lt;ROUND(N70,2),"Attention : Montant présenté partiellement écarté",TRUE,"")</f>
        <v/>
      </c>
      <c r="AG70" s="934" t="str">
        <f t="shared" si="28"/>
        <v/>
      </c>
    </row>
    <row r="71" spans="1:33" ht="20" customHeight="1">
      <c r="A71" s="919">
        <v>63</v>
      </c>
      <c r="B71" s="83"/>
      <c r="C71" s="83"/>
      <c r="D71" s="83"/>
      <c r="E71" s="83"/>
      <c r="F71" s="104"/>
      <c r="G71" s="104"/>
      <c r="H71" s="85"/>
      <c r="I71" s="85"/>
      <c r="J71" s="42" t="str">
        <f t="shared" si="29"/>
        <v/>
      </c>
      <c r="K71" s="500"/>
      <c r="L71" s="367"/>
      <c r="M71" s="83"/>
      <c r="N71" s="105" t="str">
        <f t="shared" si="13"/>
        <v/>
      </c>
      <c r="O71" s="920"/>
      <c r="P71" s="933" t="str">
        <f t="shared" si="14"/>
        <v/>
      </c>
      <c r="Q71" s="41" t="str">
        <f t="shared" si="15"/>
        <v/>
      </c>
      <c r="R71" s="148" t="str">
        <f t="shared" si="16"/>
        <v/>
      </c>
      <c r="S71" s="41" t="str">
        <f t="shared" si="17"/>
        <v/>
      </c>
      <c r="T71" s="41" t="str">
        <f t="shared" si="18"/>
        <v/>
      </c>
      <c r="U71" s="41" t="str">
        <f t="shared" si="19"/>
        <v/>
      </c>
      <c r="V71" s="42" t="str">
        <f t="shared" si="20"/>
        <v/>
      </c>
      <c r="W71" s="42" t="str">
        <f t="shared" si="21"/>
        <v/>
      </c>
      <c r="X71" s="42" t="str">
        <f t="shared" si="22"/>
        <v/>
      </c>
      <c r="Y71" s="501" t="str">
        <f t="shared" si="23"/>
        <v/>
      </c>
      <c r="Z71" s="152" t="str">
        <f t="shared" si="24"/>
        <v/>
      </c>
      <c r="AA71" s="41" t="str">
        <f t="shared" si="25"/>
        <v/>
      </c>
      <c r="AB71" s="42" t="str">
        <f t="shared" si="26"/>
        <v/>
      </c>
      <c r="AC71" s="123"/>
      <c r="AD71" s="105" t="str">
        <f t="shared" si="27"/>
        <v/>
      </c>
      <c r="AE71" s="153"/>
      <c r="AF71" s="43" t="str" cm="1">
        <f t="array" ref="AF71">_xlfn.IFS(N71="","",(IFERROR(VALUE(TRIM(SUBSTITUTE(AD71,CHAR(160),""))),0))=0,"Attention : montant présenté entièrement écarté",ROUND(Z71,2)&lt;ROUND(15%,2),"Attention : Montant temps d’affectation inférieur à 15%. La dépense doit être rejetée, ou vérifier que le personnel est affecté sur un autre type d'action",ROUND(AD71,2)&gt;ROUND(N71,2),"KO : Le montant retenu est supérieur au montant présenté. Merci de revoir la ligne de dépense ou plafonner son montant.",N71=0,"",ROUND(AD71,2)=ROUND(N71,2),"OK",ROUND(AD71,2)&lt;ROUND(N71,2),"Attention : Montant présenté partiellement écarté",TRUE,"")</f>
        <v/>
      </c>
      <c r="AG71" s="934" t="str">
        <f t="shared" si="28"/>
        <v/>
      </c>
    </row>
    <row r="72" spans="1:33" ht="20" customHeight="1">
      <c r="A72" s="919">
        <v>64</v>
      </c>
      <c r="B72" s="83"/>
      <c r="C72" s="83"/>
      <c r="D72" s="83"/>
      <c r="E72" s="83"/>
      <c r="F72" s="104"/>
      <c r="G72" s="104"/>
      <c r="H72" s="85"/>
      <c r="I72" s="85"/>
      <c r="J72" s="42" t="str">
        <f t="shared" si="29"/>
        <v/>
      </c>
      <c r="K72" s="500"/>
      <c r="L72" s="367"/>
      <c r="M72" s="83"/>
      <c r="N72" s="105" t="str">
        <f t="shared" si="13"/>
        <v/>
      </c>
      <c r="O72" s="920"/>
      <c r="P72" s="933" t="str">
        <f t="shared" si="14"/>
        <v/>
      </c>
      <c r="Q72" s="41" t="str">
        <f t="shared" si="15"/>
        <v/>
      </c>
      <c r="R72" s="148" t="str">
        <f t="shared" si="16"/>
        <v/>
      </c>
      <c r="S72" s="41" t="str">
        <f t="shared" si="17"/>
        <v/>
      </c>
      <c r="T72" s="41" t="str">
        <f t="shared" si="18"/>
        <v/>
      </c>
      <c r="U72" s="41" t="str">
        <f t="shared" si="19"/>
        <v/>
      </c>
      <c r="V72" s="42" t="str">
        <f t="shared" si="20"/>
        <v/>
      </c>
      <c r="W72" s="42" t="str">
        <f t="shared" si="21"/>
        <v/>
      </c>
      <c r="X72" s="42" t="str">
        <f t="shared" si="22"/>
        <v/>
      </c>
      <c r="Y72" s="501" t="str">
        <f t="shared" si="23"/>
        <v/>
      </c>
      <c r="Z72" s="152" t="str">
        <f t="shared" si="24"/>
        <v/>
      </c>
      <c r="AA72" s="41" t="str">
        <f t="shared" si="25"/>
        <v/>
      </c>
      <c r="AB72" s="42" t="str">
        <f t="shared" si="26"/>
        <v/>
      </c>
      <c r="AC72" s="123"/>
      <c r="AD72" s="105" t="str">
        <f t="shared" si="27"/>
        <v/>
      </c>
      <c r="AE72" s="153"/>
      <c r="AF72" s="43" t="str" cm="1">
        <f t="array" ref="AF72">_xlfn.IFS(N72="","",(IFERROR(VALUE(TRIM(SUBSTITUTE(AD72,CHAR(160),""))),0))=0,"Attention : montant présenté entièrement écarté",ROUND(Z72,2)&lt;ROUND(15%,2),"Attention : Montant temps d’affectation inférieur à 15%. La dépense doit être rejetée, ou vérifier que le personnel est affecté sur un autre type d'action",ROUND(AD72,2)&gt;ROUND(N72,2),"KO : Le montant retenu est supérieur au montant présenté. Merci de revoir la ligne de dépense ou plafonner son montant.",N72=0,"",ROUND(AD72,2)=ROUND(N72,2),"OK",ROUND(AD72,2)&lt;ROUND(N72,2),"Attention : Montant présenté partiellement écarté",TRUE,"")</f>
        <v/>
      </c>
      <c r="AG72" s="934" t="str">
        <f t="shared" si="28"/>
        <v/>
      </c>
    </row>
    <row r="73" spans="1:33" ht="20" customHeight="1">
      <c r="A73" s="919">
        <v>65</v>
      </c>
      <c r="B73" s="83"/>
      <c r="C73" s="83"/>
      <c r="D73" s="83"/>
      <c r="E73" s="83"/>
      <c r="F73" s="104"/>
      <c r="G73" s="104"/>
      <c r="H73" s="85"/>
      <c r="I73" s="85"/>
      <c r="J73" s="42" t="str">
        <f t="shared" si="29"/>
        <v/>
      </c>
      <c r="K73" s="500"/>
      <c r="L73" s="367"/>
      <c r="M73" s="83"/>
      <c r="N73" s="105" t="str">
        <f t="shared" si="13"/>
        <v/>
      </c>
      <c r="O73" s="920"/>
      <c r="P73" s="933" t="str">
        <f t="shared" si="14"/>
        <v/>
      </c>
      <c r="Q73" s="41" t="str">
        <f t="shared" si="15"/>
        <v/>
      </c>
      <c r="R73" s="148" t="str">
        <f t="shared" si="16"/>
        <v/>
      </c>
      <c r="S73" s="41" t="str">
        <f t="shared" si="17"/>
        <v/>
      </c>
      <c r="T73" s="41" t="str">
        <f t="shared" si="18"/>
        <v/>
      </c>
      <c r="U73" s="41" t="str">
        <f t="shared" si="19"/>
        <v/>
      </c>
      <c r="V73" s="42" t="str">
        <f t="shared" si="20"/>
        <v/>
      </c>
      <c r="W73" s="42" t="str">
        <f t="shared" si="21"/>
        <v/>
      </c>
      <c r="X73" s="42" t="str">
        <f t="shared" si="22"/>
        <v/>
      </c>
      <c r="Y73" s="501" t="str">
        <f t="shared" si="23"/>
        <v/>
      </c>
      <c r="Z73" s="152" t="str">
        <f t="shared" si="24"/>
        <v/>
      </c>
      <c r="AA73" s="41" t="str">
        <f t="shared" si="25"/>
        <v/>
      </c>
      <c r="AB73" s="42" t="str">
        <f t="shared" si="26"/>
        <v/>
      </c>
      <c r="AC73" s="123"/>
      <c r="AD73" s="105" t="str">
        <f t="shared" si="27"/>
        <v/>
      </c>
      <c r="AE73" s="153"/>
      <c r="AF73" s="43" t="str" cm="1">
        <f t="array" ref="AF73">_xlfn.IFS(N73="","",(IFERROR(VALUE(TRIM(SUBSTITUTE(AD73,CHAR(160),""))),0))=0,"Attention : montant présenté entièrement écarté",ROUND(Z73,2)&lt;ROUND(15%,2),"Attention : Montant temps d’affectation inférieur à 15%. La dépense doit être rejetée, ou vérifier que le personnel est affecté sur un autre type d'action",ROUND(AD73,2)&gt;ROUND(N73,2),"KO : Le montant retenu est supérieur au montant présenté. Merci de revoir la ligne de dépense ou plafonner son montant.",N73=0,"",ROUND(AD73,2)=ROUND(N73,2),"OK",ROUND(AD73,2)&lt;ROUND(N73,2),"Attention : Montant présenté partiellement écarté",TRUE,"")</f>
        <v/>
      </c>
      <c r="AG73" s="934" t="str">
        <f t="shared" si="28"/>
        <v/>
      </c>
    </row>
    <row r="74" spans="1:33" ht="20" customHeight="1">
      <c r="A74" s="919">
        <v>66</v>
      </c>
      <c r="B74" s="83"/>
      <c r="C74" s="83"/>
      <c r="D74" s="83"/>
      <c r="E74" s="83"/>
      <c r="F74" s="104"/>
      <c r="G74" s="104"/>
      <c r="H74" s="85"/>
      <c r="I74" s="85"/>
      <c r="J74" s="42" t="str">
        <f t="shared" ref="J74:J108" si="30">IF(H74="","",H74+I74)</f>
        <v/>
      </c>
      <c r="K74" s="500"/>
      <c r="L74" s="367"/>
      <c r="M74" s="83"/>
      <c r="N74" s="105" t="str">
        <f t="shared" ref="N74:N108" si="31">IF(J74="","",J74*L74*K74)</f>
        <v/>
      </c>
      <c r="O74" s="920"/>
      <c r="P74" s="933" t="str">
        <f t="shared" ref="P74:P108" si="32">IF(B74="","",B74)</f>
        <v/>
      </c>
      <c r="Q74" s="41" t="str">
        <f t="shared" ref="Q74:Q108" si="33">IF(C74="","",C74)</f>
        <v/>
      </c>
      <c r="R74" s="148" t="str">
        <f t="shared" ref="R74:R108" si="34">IF(D74="","",D74)</f>
        <v/>
      </c>
      <c r="S74" s="41" t="str">
        <f t="shared" ref="S74:S108" si="35">IF(E74="","",E74)</f>
        <v/>
      </c>
      <c r="T74" s="41" t="str">
        <f t="shared" ref="T74:T108" si="36">IF(F74="","",F74)</f>
        <v/>
      </c>
      <c r="U74" s="41" t="str">
        <f t="shared" ref="U74:U108" si="37">IF(G74="","",G74)</f>
        <v/>
      </c>
      <c r="V74" s="42" t="str">
        <f t="shared" ref="V74:V108" si="38">IF(H74="","",H74)</f>
        <v/>
      </c>
      <c r="W74" s="42" t="str">
        <f t="shared" ref="W74:W108" si="39">IF(I74="","",I74)</f>
        <v/>
      </c>
      <c r="X74" s="42" t="str">
        <f t="shared" ref="X74:X108" si="40">IF(J74="","",V74+W74)</f>
        <v/>
      </c>
      <c r="Y74" s="501" t="str">
        <f t="shared" ref="Y74:Y108" si="41">IF(K74="","",K74)</f>
        <v/>
      </c>
      <c r="Z74" s="152" t="str">
        <f t="shared" ref="Z74:Z108" si="42">IF(L74="","",L74)</f>
        <v/>
      </c>
      <c r="AA74" s="41" t="str">
        <f t="shared" ref="AA74:AA108" si="43">IF(M74="","",M74)</f>
        <v/>
      </c>
      <c r="AB74" s="42" t="str">
        <f t="shared" ref="AB74:AB108" si="44">IF(N74="","",N74)</f>
        <v/>
      </c>
      <c r="AC74" s="123"/>
      <c r="AD74" s="105" t="str">
        <f t="shared" ref="AD74:AD108" si="45">IF(Q74="","",Z74*X74*Y74)</f>
        <v/>
      </c>
      <c r="AE74" s="153"/>
      <c r="AF74" s="43" t="str" cm="1">
        <f t="array" ref="AF74">_xlfn.IFS(N74="","",(IFERROR(VALUE(TRIM(SUBSTITUTE(AD74,CHAR(160),""))),0))=0,"Attention : montant présenté entièrement écarté",ROUND(Z74,2)&lt;ROUND(15%,2),"Attention : Montant temps d’affectation inférieur à 15%. La dépense doit être rejetée, ou vérifier que le personnel est affecté sur un autre type d'action",ROUND(AD74,2)&gt;ROUND(N74,2),"KO : Le montant retenu est supérieur au montant présenté. Merci de revoir la ligne de dépense ou plafonner son montant.",N74=0,"",ROUND(AD74,2)=ROUND(N74,2),"OK",ROUND(AD74,2)&lt;ROUND(N74,2),"Attention : Montant présenté partiellement écarté",TRUE,"")</f>
        <v/>
      </c>
      <c r="AG74" s="934" t="str">
        <f t="shared" ref="AG74:AG108" si="46">IF(N74="","",N74-AD74)</f>
        <v/>
      </c>
    </row>
    <row r="75" spans="1:33" ht="20" customHeight="1">
      <c r="A75" s="919">
        <v>67</v>
      </c>
      <c r="B75" s="83"/>
      <c r="C75" s="83"/>
      <c r="D75" s="83"/>
      <c r="E75" s="83"/>
      <c r="F75" s="104"/>
      <c r="G75" s="104"/>
      <c r="H75" s="85"/>
      <c r="I75" s="85"/>
      <c r="J75" s="42" t="str">
        <f t="shared" si="30"/>
        <v/>
      </c>
      <c r="K75" s="500"/>
      <c r="L75" s="367"/>
      <c r="M75" s="83"/>
      <c r="N75" s="105" t="str">
        <f t="shared" si="31"/>
        <v/>
      </c>
      <c r="O75" s="920"/>
      <c r="P75" s="933" t="str">
        <f t="shared" si="32"/>
        <v/>
      </c>
      <c r="Q75" s="41" t="str">
        <f t="shared" si="33"/>
        <v/>
      </c>
      <c r="R75" s="148" t="str">
        <f t="shared" si="34"/>
        <v/>
      </c>
      <c r="S75" s="41" t="str">
        <f t="shared" si="35"/>
        <v/>
      </c>
      <c r="T75" s="41" t="str">
        <f t="shared" si="36"/>
        <v/>
      </c>
      <c r="U75" s="41" t="str">
        <f t="shared" si="37"/>
        <v/>
      </c>
      <c r="V75" s="42" t="str">
        <f t="shared" si="38"/>
        <v/>
      </c>
      <c r="W75" s="42" t="str">
        <f t="shared" si="39"/>
        <v/>
      </c>
      <c r="X75" s="42" t="str">
        <f t="shared" si="40"/>
        <v/>
      </c>
      <c r="Y75" s="501" t="str">
        <f t="shared" si="41"/>
        <v/>
      </c>
      <c r="Z75" s="152" t="str">
        <f t="shared" si="42"/>
        <v/>
      </c>
      <c r="AA75" s="41" t="str">
        <f t="shared" si="43"/>
        <v/>
      </c>
      <c r="AB75" s="42" t="str">
        <f t="shared" si="44"/>
        <v/>
      </c>
      <c r="AC75" s="123"/>
      <c r="AD75" s="105" t="str">
        <f t="shared" si="45"/>
        <v/>
      </c>
      <c r="AE75" s="153"/>
      <c r="AF75" s="43" t="str" cm="1">
        <f t="array" ref="AF75">_xlfn.IFS(N75="","",(IFERROR(VALUE(TRIM(SUBSTITUTE(AD75,CHAR(160),""))),0))=0,"Attention : montant présenté entièrement écarté",ROUND(Z75,2)&lt;ROUND(15%,2),"Attention : Montant temps d’affectation inférieur à 15%. La dépense doit être rejetée, ou vérifier que le personnel est affecté sur un autre type d'action",ROUND(AD75,2)&gt;ROUND(N75,2),"KO : Le montant retenu est supérieur au montant présenté. Merci de revoir la ligne de dépense ou plafonner son montant.",N75=0,"",ROUND(AD75,2)=ROUND(N75,2),"OK",ROUND(AD75,2)&lt;ROUND(N75,2),"Attention : Montant présenté partiellement écarté",TRUE,"")</f>
        <v/>
      </c>
      <c r="AG75" s="934" t="str">
        <f t="shared" si="46"/>
        <v/>
      </c>
    </row>
    <row r="76" spans="1:33" ht="20" customHeight="1">
      <c r="A76" s="919">
        <v>68</v>
      </c>
      <c r="B76" s="83"/>
      <c r="C76" s="83"/>
      <c r="D76" s="83"/>
      <c r="E76" s="83"/>
      <c r="F76" s="104"/>
      <c r="G76" s="104"/>
      <c r="H76" s="85"/>
      <c r="I76" s="85"/>
      <c r="J76" s="42" t="str">
        <f t="shared" si="30"/>
        <v/>
      </c>
      <c r="K76" s="500"/>
      <c r="L76" s="367"/>
      <c r="M76" s="83"/>
      <c r="N76" s="105" t="str">
        <f t="shared" si="31"/>
        <v/>
      </c>
      <c r="O76" s="920"/>
      <c r="P76" s="933" t="str">
        <f t="shared" si="32"/>
        <v/>
      </c>
      <c r="Q76" s="41" t="str">
        <f t="shared" si="33"/>
        <v/>
      </c>
      <c r="R76" s="148" t="str">
        <f t="shared" si="34"/>
        <v/>
      </c>
      <c r="S76" s="41" t="str">
        <f t="shared" si="35"/>
        <v/>
      </c>
      <c r="T76" s="41" t="str">
        <f t="shared" si="36"/>
        <v/>
      </c>
      <c r="U76" s="41" t="str">
        <f t="shared" si="37"/>
        <v/>
      </c>
      <c r="V76" s="42" t="str">
        <f t="shared" si="38"/>
        <v/>
      </c>
      <c r="W76" s="42" t="str">
        <f t="shared" si="39"/>
        <v/>
      </c>
      <c r="X76" s="42" t="str">
        <f t="shared" si="40"/>
        <v/>
      </c>
      <c r="Y76" s="501" t="str">
        <f t="shared" si="41"/>
        <v/>
      </c>
      <c r="Z76" s="152" t="str">
        <f t="shared" si="42"/>
        <v/>
      </c>
      <c r="AA76" s="41" t="str">
        <f t="shared" si="43"/>
        <v/>
      </c>
      <c r="AB76" s="42" t="str">
        <f t="shared" si="44"/>
        <v/>
      </c>
      <c r="AC76" s="123"/>
      <c r="AD76" s="105" t="str">
        <f t="shared" si="45"/>
        <v/>
      </c>
      <c r="AE76" s="153"/>
      <c r="AF76" s="43" t="str" cm="1">
        <f t="array" ref="AF76">_xlfn.IFS(N76="","",(IFERROR(VALUE(TRIM(SUBSTITUTE(AD76,CHAR(160),""))),0))=0,"Attention : montant présenté entièrement écarté",ROUND(Z76,2)&lt;ROUND(15%,2),"Attention : Montant temps d’affectation inférieur à 15%. La dépense doit être rejetée, ou vérifier que le personnel est affecté sur un autre type d'action",ROUND(AD76,2)&gt;ROUND(N76,2),"KO : Le montant retenu est supérieur au montant présenté. Merci de revoir la ligne de dépense ou plafonner son montant.",N76=0,"",ROUND(AD76,2)=ROUND(N76,2),"OK",ROUND(AD76,2)&lt;ROUND(N76,2),"Attention : Montant présenté partiellement écarté",TRUE,"")</f>
        <v/>
      </c>
      <c r="AG76" s="934" t="str">
        <f t="shared" si="46"/>
        <v/>
      </c>
    </row>
    <row r="77" spans="1:33" ht="20" customHeight="1">
      <c r="A77" s="919">
        <v>69</v>
      </c>
      <c r="B77" s="83"/>
      <c r="C77" s="83"/>
      <c r="D77" s="83"/>
      <c r="E77" s="83"/>
      <c r="F77" s="104"/>
      <c r="G77" s="104"/>
      <c r="H77" s="85"/>
      <c r="I77" s="85"/>
      <c r="J77" s="42" t="str">
        <f t="shared" si="30"/>
        <v/>
      </c>
      <c r="K77" s="500"/>
      <c r="L77" s="367"/>
      <c r="M77" s="83"/>
      <c r="N77" s="105" t="str">
        <f t="shared" si="31"/>
        <v/>
      </c>
      <c r="O77" s="920"/>
      <c r="P77" s="933" t="str">
        <f t="shared" si="32"/>
        <v/>
      </c>
      <c r="Q77" s="41" t="str">
        <f t="shared" si="33"/>
        <v/>
      </c>
      <c r="R77" s="148" t="str">
        <f t="shared" si="34"/>
        <v/>
      </c>
      <c r="S77" s="41" t="str">
        <f t="shared" si="35"/>
        <v/>
      </c>
      <c r="T77" s="41" t="str">
        <f t="shared" si="36"/>
        <v/>
      </c>
      <c r="U77" s="41" t="str">
        <f t="shared" si="37"/>
        <v/>
      </c>
      <c r="V77" s="42" t="str">
        <f t="shared" si="38"/>
        <v/>
      </c>
      <c r="W77" s="42" t="str">
        <f t="shared" si="39"/>
        <v/>
      </c>
      <c r="X77" s="42" t="str">
        <f t="shared" si="40"/>
        <v/>
      </c>
      <c r="Y77" s="501" t="str">
        <f t="shared" si="41"/>
        <v/>
      </c>
      <c r="Z77" s="152" t="str">
        <f t="shared" si="42"/>
        <v/>
      </c>
      <c r="AA77" s="41" t="str">
        <f t="shared" si="43"/>
        <v/>
      </c>
      <c r="AB77" s="42" t="str">
        <f t="shared" si="44"/>
        <v/>
      </c>
      <c r="AC77" s="123"/>
      <c r="AD77" s="105" t="str">
        <f t="shared" si="45"/>
        <v/>
      </c>
      <c r="AE77" s="153"/>
      <c r="AF77" s="43" t="str" cm="1">
        <f t="array" ref="AF77">_xlfn.IFS(N77="","",(IFERROR(VALUE(TRIM(SUBSTITUTE(AD77,CHAR(160),""))),0))=0,"Attention : montant présenté entièrement écarté",ROUND(Z77,2)&lt;ROUND(15%,2),"Attention : Montant temps d’affectation inférieur à 15%. La dépense doit être rejetée, ou vérifier que le personnel est affecté sur un autre type d'action",ROUND(AD77,2)&gt;ROUND(N77,2),"KO : Le montant retenu est supérieur au montant présenté. Merci de revoir la ligne de dépense ou plafonner son montant.",N77=0,"",ROUND(AD77,2)=ROUND(N77,2),"OK",ROUND(AD77,2)&lt;ROUND(N77,2),"Attention : Montant présenté partiellement écarté",TRUE,"")</f>
        <v/>
      </c>
      <c r="AG77" s="934" t="str">
        <f t="shared" si="46"/>
        <v/>
      </c>
    </row>
    <row r="78" spans="1:33" ht="20" customHeight="1">
      <c r="A78" s="919">
        <v>70</v>
      </c>
      <c r="B78" s="83"/>
      <c r="C78" s="83"/>
      <c r="D78" s="83"/>
      <c r="E78" s="83"/>
      <c r="F78" s="104"/>
      <c r="G78" s="104"/>
      <c r="H78" s="85"/>
      <c r="I78" s="85"/>
      <c r="J78" s="42" t="str">
        <f t="shared" si="30"/>
        <v/>
      </c>
      <c r="K78" s="500"/>
      <c r="L78" s="367"/>
      <c r="M78" s="83"/>
      <c r="N78" s="105" t="str">
        <f t="shared" si="31"/>
        <v/>
      </c>
      <c r="O78" s="920"/>
      <c r="P78" s="933" t="str">
        <f t="shared" si="32"/>
        <v/>
      </c>
      <c r="Q78" s="41" t="str">
        <f t="shared" si="33"/>
        <v/>
      </c>
      <c r="R78" s="148" t="str">
        <f t="shared" si="34"/>
        <v/>
      </c>
      <c r="S78" s="41" t="str">
        <f t="shared" si="35"/>
        <v/>
      </c>
      <c r="T78" s="41" t="str">
        <f t="shared" si="36"/>
        <v/>
      </c>
      <c r="U78" s="41" t="str">
        <f t="shared" si="37"/>
        <v/>
      </c>
      <c r="V78" s="42" t="str">
        <f t="shared" si="38"/>
        <v/>
      </c>
      <c r="W78" s="42" t="str">
        <f t="shared" si="39"/>
        <v/>
      </c>
      <c r="X78" s="42" t="str">
        <f t="shared" si="40"/>
        <v/>
      </c>
      <c r="Y78" s="501" t="str">
        <f t="shared" si="41"/>
        <v/>
      </c>
      <c r="Z78" s="152" t="str">
        <f t="shared" si="42"/>
        <v/>
      </c>
      <c r="AA78" s="41" t="str">
        <f t="shared" si="43"/>
        <v/>
      </c>
      <c r="AB78" s="42" t="str">
        <f t="shared" si="44"/>
        <v/>
      </c>
      <c r="AC78" s="123"/>
      <c r="AD78" s="105" t="str">
        <f t="shared" si="45"/>
        <v/>
      </c>
      <c r="AE78" s="153"/>
      <c r="AF78" s="43" t="str" cm="1">
        <f t="array" ref="AF78">_xlfn.IFS(N78="","",(IFERROR(VALUE(TRIM(SUBSTITUTE(AD78,CHAR(160),""))),0))=0,"Attention : montant présenté entièrement écarté",ROUND(Z78,2)&lt;ROUND(15%,2),"Attention : Montant temps d’affectation inférieur à 15%. La dépense doit être rejetée, ou vérifier que le personnel est affecté sur un autre type d'action",ROUND(AD78,2)&gt;ROUND(N78,2),"KO : Le montant retenu est supérieur au montant présenté. Merci de revoir la ligne de dépense ou plafonner son montant.",N78=0,"",ROUND(AD78,2)=ROUND(N78,2),"OK",ROUND(AD78,2)&lt;ROUND(N78,2),"Attention : Montant présenté partiellement écarté",TRUE,"")</f>
        <v/>
      </c>
      <c r="AG78" s="934" t="str">
        <f t="shared" si="46"/>
        <v/>
      </c>
    </row>
    <row r="79" spans="1:33" ht="20" customHeight="1">
      <c r="A79" s="919">
        <v>71</v>
      </c>
      <c r="B79" s="83"/>
      <c r="C79" s="83"/>
      <c r="D79" s="83"/>
      <c r="E79" s="83"/>
      <c r="F79" s="104"/>
      <c r="G79" s="104"/>
      <c r="H79" s="85"/>
      <c r="I79" s="85"/>
      <c r="J79" s="42" t="str">
        <f t="shared" si="30"/>
        <v/>
      </c>
      <c r="K79" s="500"/>
      <c r="L79" s="367"/>
      <c r="M79" s="83"/>
      <c r="N79" s="105" t="str">
        <f t="shared" si="31"/>
        <v/>
      </c>
      <c r="O79" s="920"/>
      <c r="P79" s="933" t="str">
        <f t="shared" si="32"/>
        <v/>
      </c>
      <c r="Q79" s="41" t="str">
        <f t="shared" si="33"/>
        <v/>
      </c>
      <c r="R79" s="148" t="str">
        <f t="shared" si="34"/>
        <v/>
      </c>
      <c r="S79" s="41" t="str">
        <f t="shared" si="35"/>
        <v/>
      </c>
      <c r="T79" s="41" t="str">
        <f t="shared" si="36"/>
        <v/>
      </c>
      <c r="U79" s="41" t="str">
        <f t="shared" si="37"/>
        <v/>
      </c>
      <c r="V79" s="42" t="str">
        <f t="shared" si="38"/>
        <v/>
      </c>
      <c r="W79" s="42" t="str">
        <f t="shared" si="39"/>
        <v/>
      </c>
      <c r="X79" s="42" t="str">
        <f t="shared" si="40"/>
        <v/>
      </c>
      <c r="Y79" s="501" t="str">
        <f t="shared" si="41"/>
        <v/>
      </c>
      <c r="Z79" s="152" t="str">
        <f t="shared" si="42"/>
        <v/>
      </c>
      <c r="AA79" s="41" t="str">
        <f t="shared" si="43"/>
        <v/>
      </c>
      <c r="AB79" s="42" t="str">
        <f t="shared" si="44"/>
        <v/>
      </c>
      <c r="AC79" s="123"/>
      <c r="AD79" s="105" t="str">
        <f t="shared" si="45"/>
        <v/>
      </c>
      <c r="AE79" s="153"/>
      <c r="AF79" s="43" t="str" cm="1">
        <f t="array" ref="AF79">_xlfn.IFS(N79="","",(IFERROR(VALUE(TRIM(SUBSTITUTE(AD79,CHAR(160),""))),0))=0,"Attention : montant présenté entièrement écarté",ROUND(Z79,2)&lt;ROUND(15%,2),"Attention : Montant temps d’affectation inférieur à 15%. La dépense doit être rejetée, ou vérifier que le personnel est affecté sur un autre type d'action",ROUND(AD79,2)&gt;ROUND(N79,2),"KO : Le montant retenu est supérieur au montant présenté. Merci de revoir la ligne de dépense ou plafonner son montant.",N79=0,"",ROUND(AD79,2)=ROUND(N79,2),"OK",ROUND(AD79,2)&lt;ROUND(N79,2),"Attention : Montant présenté partiellement écarté",TRUE,"")</f>
        <v/>
      </c>
      <c r="AG79" s="934" t="str">
        <f t="shared" si="46"/>
        <v/>
      </c>
    </row>
    <row r="80" spans="1:33" ht="20" customHeight="1">
      <c r="A80" s="919">
        <v>72</v>
      </c>
      <c r="B80" s="83"/>
      <c r="C80" s="83"/>
      <c r="D80" s="83"/>
      <c r="E80" s="83"/>
      <c r="F80" s="104"/>
      <c r="G80" s="104"/>
      <c r="H80" s="85"/>
      <c r="I80" s="85"/>
      <c r="J80" s="42" t="str">
        <f t="shared" si="30"/>
        <v/>
      </c>
      <c r="K80" s="500"/>
      <c r="L80" s="367"/>
      <c r="M80" s="83"/>
      <c r="N80" s="105" t="str">
        <f t="shared" si="31"/>
        <v/>
      </c>
      <c r="O80" s="920"/>
      <c r="P80" s="933" t="str">
        <f t="shared" si="32"/>
        <v/>
      </c>
      <c r="Q80" s="41" t="str">
        <f t="shared" si="33"/>
        <v/>
      </c>
      <c r="R80" s="148" t="str">
        <f t="shared" si="34"/>
        <v/>
      </c>
      <c r="S80" s="41" t="str">
        <f t="shared" si="35"/>
        <v/>
      </c>
      <c r="T80" s="41" t="str">
        <f t="shared" si="36"/>
        <v/>
      </c>
      <c r="U80" s="41" t="str">
        <f t="shared" si="37"/>
        <v/>
      </c>
      <c r="V80" s="42" t="str">
        <f t="shared" si="38"/>
        <v/>
      </c>
      <c r="W80" s="42" t="str">
        <f t="shared" si="39"/>
        <v/>
      </c>
      <c r="X80" s="42" t="str">
        <f t="shared" si="40"/>
        <v/>
      </c>
      <c r="Y80" s="501" t="str">
        <f t="shared" si="41"/>
        <v/>
      </c>
      <c r="Z80" s="152" t="str">
        <f t="shared" si="42"/>
        <v/>
      </c>
      <c r="AA80" s="41" t="str">
        <f t="shared" si="43"/>
        <v/>
      </c>
      <c r="AB80" s="42" t="str">
        <f t="shared" si="44"/>
        <v/>
      </c>
      <c r="AC80" s="123"/>
      <c r="AD80" s="105" t="str">
        <f t="shared" si="45"/>
        <v/>
      </c>
      <c r="AE80" s="153"/>
      <c r="AF80" s="43" t="str" cm="1">
        <f t="array" ref="AF80">_xlfn.IFS(N80="","",(IFERROR(VALUE(TRIM(SUBSTITUTE(AD80,CHAR(160),""))),0))=0,"Attention : montant présenté entièrement écarté",ROUND(Z80,2)&lt;ROUND(15%,2),"Attention : Montant temps d’affectation inférieur à 15%. La dépense doit être rejetée, ou vérifier que le personnel est affecté sur un autre type d'action",ROUND(AD80,2)&gt;ROUND(N80,2),"KO : Le montant retenu est supérieur au montant présenté. Merci de revoir la ligne de dépense ou plafonner son montant.",N80=0,"",ROUND(AD80,2)=ROUND(N80,2),"OK",ROUND(AD80,2)&lt;ROUND(N80,2),"Attention : Montant présenté partiellement écarté",TRUE,"")</f>
        <v/>
      </c>
      <c r="AG80" s="934" t="str">
        <f t="shared" si="46"/>
        <v/>
      </c>
    </row>
    <row r="81" spans="1:33" ht="20" customHeight="1">
      <c r="A81" s="919">
        <v>73</v>
      </c>
      <c r="B81" s="83"/>
      <c r="C81" s="83"/>
      <c r="D81" s="83"/>
      <c r="E81" s="83"/>
      <c r="F81" s="104"/>
      <c r="G81" s="104"/>
      <c r="H81" s="85"/>
      <c r="I81" s="85"/>
      <c r="J81" s="42" t="str">
        <f t="shared" si="30"/>
        <v/>
      </c>
      <c r="K81" s="500"/>
      <c r="L81" s="367"/>
      <c r="M81" s="83"/>
      <c r="N81" s="105" t="str">
        <f t="shared" si="31"/>
        <v/>
      </c>
      <c r="O81" s="920"/>
      <c r="P81" s="933" t="str">
        <f t="shared" si="32"/>
        <v/>
      </c>
      <c r="Q81" s="41" t="str">
        <f t="shared" si="33"/>
        <v/>
      </c>
      <c r="R81" s="148" t="str">
        <f t="shared" si="34"/>
        <v/>
      </c>
      <c r="S81" s="41" t="str">
        <f t="shared" si="35"/>
        <v/>
      </c>
      <c r="T81" s="41" t="str">
        <f t="shared" si="36"/>
        <v/>
      </c>
      <c r="U81" s="41" t="str">
        <f t="shared" si="37"/>
        <v/>
      </c>
      <c r="V81" s="42" t="str">
        <f t="shared" si="38"/>
        <v/>
      </c>
      <c r="W81" s="42" t="str">
        <f t="shared" si="39"/>
        <v/>
      </c>
      <c r="X81" s="42" t="str">
        <f t="shared" si="40"/>
        <v/>
      </c>
      <c r="Y81" s="501" t="str">
        <f t="shared" si="41"/>
        <v/>
      </c>
      <c r="Z81" s="152" t="str">
        <f t="shared" si="42"/>
        <v/>
      </c>
      <c r="AA81" s="41" t="str">
        <f t="shared" si="43"/>
        <v/>
      </c>
      <c r="AB81" s="42" t="str">
        <f t="shared" si="44"/>
        <v/>
      </c>
      <c r="AC81" s="123"/>
      <c r="AD81" s="105" t="str">
        <f t="shared" si="45"/>
        <v/>
      </c>
      <c r="AE81" s="153"/>
      <c r="AF81" s="43" t="str" cm="1">
        <f t="array" ref="AF81">_xlfn.IFS(N81="","",(IFERROR(VALUE(TRIM(SUBSTITUTE(AD81,CHAR(160),""))),0))=0,"Attention : montant présenté entièrement écarté",ROUND(Z81,2)&lt;ROUND(15%,2),"Attention : Montant temps d’affectation inférieur à 15%. La dépense doit être rejetée, ou vérifier que le personnel est affecté sur un autre type d'action",ROUND(AD81,2)&gt;ROUND(N81,2),"KO : Le montant retenu est supérieur au montant présenté. Merci de revoir la ligne de dépense ou plafonner son montant.",N81=0,"",ROUND(AD81,2)=ROUND(N81,2),"OK",ROUND(AD81,2)&lt;ROUND(N81,2),"Attention : Montant présenté partiellement écarté",TRUE,"")</f>
        <v/>
      </c>
      <c r="AG81" s="934" t="str">
        <f t="shared" si="46"/>
        <v/>
      </c>
    </row>
    <row r="82" spans="1:33" ht="20" customHeight="1">
      <c r="A82" s="919">
        <v>74</v>
      </c>
      <c r="B82" s="83"/>
      <c r="C82" s="83"/>
      <c r="D82" s="83"/>
      <c r="E82" s="83"/>
      <c r="F82" s="104"/>
      <c r="G82" s="104"/>
      <c r="H82" s="85"/>
      <c r="I82" s="85"/>
      <c r="J82" s="42" t="str">
        <f t="shared" si="30"/>
        <v/>
      </c>
      <c r="K82" s="500"/>
      <c r="L82" s="367"/>
      <c r="M82" s="83"/>
      <c r="N82" s="105" t="str">
        <f t="shared" si="31"/>
        <v/>
      </c>
      <c r="O82" s="920"/>
      <c r="P82" s="933" t="str">
        <f t="shared" si="32"/>
        <v/>
      </c>
      <c r="Q82" s="41" t="str">
        <f t="shared" si="33"/>
        <v/>
      </c>
      <c r="R82" s="148" t="str">
        <f t="shared" si="34"/>
        <v/>
      </c>
      <c r="S82" s="41" t="str">
        <f t="shared" si="35"/>
        <v/>
      </c>
      <c r="T82" s="41" t="str">
        <f t="shared" si="36"/>
        <v/>
      </c>
      <c r="U82" s="41" t="str">
        <f t="shared" si="37"/>
        <v/>
      </c>
      <c r="V82" s="42" t="str">
        <f t="shared" si="38"/>
        <v/>
      </c>
      <c r="W82" s="42" t="str">
        <f t="shared" si="39"/>
        <v/>
      </c>
      <c r="X82" s="42" t="str">
        <f t="shared" si="40"/>
        <v/>
      </c>
      <c r="Y82" s="501" t="str">
        <f t="shared" si="41"/>
        <v/>
      </c>
      <c r="Z82" s="152" t="str">
        <f t="shared" si="42"/>
        <v/>
      </c>
      <c r="AA82" s="41" t="str">
        <f t="shared" si="43"/>
        <v/>
      </c>
      <c r="AB82" s="42" t="str">
        <f t="shared" si="44"/>
        <v/>
      </c>
      <c r="AC82" s="123"/>
      <c r="AD82" s="105" t="str">
        <f t="shared" si="45"/>
        <v/>
      </c>
      <c r="AE82" s="153"/>
      <c r="AF82" s="43" t="str" cm="1">
        <f t="array" ref="AF82">_xlfn.IFS(N82="","",(IFERROR(VALUE(TRIM(SUBSTITUTE(AD82,CHAR(160),""))),0))=0,"Attention : montant présenté entièrement écarté",ROUND(Z82,2)&lt;ROUND(15%,2),"Attention : Montant temps d’affectation inférieur à 15%. La dépense doit être rejetée, ou vérifier que le personnel est affecté sur un autre type d'action",ROUND(AD82,2)&gt;ROUND(N82,2),"KO : Le montant retenu est supérieur au montant présenté. Merci de revoir la ligne de dépense ou plafonner son montant.",N82=0,"",ROUND(AD82,2)=ROUND(N82,2),"OK",ROUND(AD82,2)&lt;ROUND(N82,2),"Attention : Montant présenté partiellement écarté",TRUE,"")</f>
        <v/>
      </c>
      <c r="AG82" s="934" t="str">
        <f t="shared" si="46"/>
        <v/>
      </c>
    </row>
    <row r="83" spans="1:33" ht="20" customHeight="1">
      <c r="A83" s="919">
        <v>75</v>
      </c>
      <c r="B83" s="83"/>
      <c r="C83" s="83"/>
      <c r="D83" s="83"/>
      <c r="E83" s="83"/>
      <c r="F83" s="104"/>
      <c r="G83" s="104"/>
      <c r="H83" s="85"/>
      <c r="I83" s="85"/>
      <c r="J83" s="42" t="str">
        <f t="shared" si="30"/>
        <v/>
      </c>
      <c r="K83" s="500"/>
      <c r="L83" s="367"/>
      <c r="M83" s="83"/>
      <c r="N83" s="105" t="str">
        <f t="shared" si="31"/>
        <v/>
      </c>
      <c r="O83" s="920"/>
      <c r="P83" s="933" t="str">
        <f t="shared" si="32"/>
        <v/>
      </c>
      <c r="Q83" s="41" t="str">
        <f t="shared" si="33"/>
        <v/>
      </c>
      <c r="R83" s="148" t="str">
        <f t="shared" si="34"/>
        <v/>
      </c>
      <c r="S83" s="41" t="str">
        <f t="shared" si="35"/>
        <v/>
      </c>
      <c r="T83" s="41" t="str">
        <f t="shared" si="36"/>
        <v/>
      </c>
      <c r="U83" s="41" t="str">
        <f t="shared" si="37"/>
        <v/>
      </c>
      <c r="V83" s="42" t="str">
        <f t="shared" si="38"/>
        <v/>
      </c>
      <c r="W83" s="42" t="str">
        <f t="shared" si="39"/>
        <v/>
      </c>
      <c r="X83" s="42" t="str">
        <f t="shared" si="40"/>
        <v/>
      </c>
      <c r="Y83" s="501" t="str">
        <f t="shared" si="41"/>
        <v/>
      </c>
      <c r="Z83" s="152" t="str">
        <f t="shared" si="42"/>
        <v/>
      </c>
      <c r="AA83" s="41" t="str">
        <f t="shared" si="43"/>
        <v/>
      </c>
      <c r="AB83" s="42" t="str">
        <f t="shared" si="44"/>
        <v/>
      </c>
      <c r="AC83" s="123"/>
      <c r="AD83" s="105" t="str">
        <f t="shared" si="45"/>
        <v/>
      </c>
      <c r="AE83" s="153"/>
      <c r="AF83" s="43" t="str" cm="1">
        <f t="array" ref="AF83">_xlfn.IFS(N83="","",(IFERROR(VALUE(TRIM(SUBSTITUTE(AD83,CHAR(160),""))),0))=0,"Attention : montant présenté entièrement écarté",ROUND(Z83,2)&lt;ROUND(15%,2),"Attention : Montant temps d’affectation inférieur à 15%. La dépense doit être rejetée, ou vérifier que le personnel est affecté sur un autre type d'action",ROUND(AD83,2)&gt;ROUND(N83,2),"KO : Le montant retenu est supérieur au montant présenté. Merci de revoir la ligne de dépense ou plafonner son montant.",N83=0,"",ROUND(AD83,2)=ROUND(N83,2),"OK",ROUND(AD83,2)&lt;ROUND(N83,2),"Attention : Montant présenté partiellement écarté",TRUE,"")</f>
        <v/>
      </c>
      <c r="AG83" s="934" t="str">
        <f t="shared" si="46"/>
        <v/>
      </c>
    </row>
    <row r="84" spans="1:33" ht="20" customHeight="1">
      <c r="A84" s="919">
        <v>76</v>
      </c>
      <c r="B84" s="83"/>
      <c r="C84" s="83"/>
      <c r="D84" s="83"/>
      <c r="E84" s="83"/>
      <c r="F84" s="104"/>
      <c r="G84" s="104"/>
      <c r="H84" s="85"/>
      <c r="I84" s="85"/>
      <c r="J84" s="42" t="str">
        <f t="shared" si="30"/>
        <v/>
      </c>
      <c r="K84" s="500"/>
      <c r="L84" s="367"/>
      <c r="M84" s="83"/>
      <c r="N84" s="105" t="str">
        <f t="shared" si="31"/>
        <v/>
      </c>
      <c r="O84" s="920"/>
      <c r="P84" s="933" t="str">
        <f t="shared" si="32"/>
        <v/>
      </c>
      <c r="Q84" s="41" t="str">
        <f t="shared" si="33"/>
        <v/>
      </c>
      <c r="R84" s="148" t="str">
        <f t="shared" si="34"/>
        <v/>
      </c>
      <c r="S84" s="41" t="str">
        <f t="shared" si="35"/>
        <v/>
      </c>
      <c r="T84" s="41" t="str">
        <f t="shared" si="36"/>
        <v/>
      </c>
      <c r="U84" s="41" t="str">
        <f t="shared" si="37"/>
        <v/>
      </c>
      <c r="V84" s="42" t="str">
        <f t="shared" si="38"/>
        <v/>
      </c>
      <c r="W84" s="42" t="str">
        <f t="shared" si="39"/>
        <v/>
      </c>
      <c r="X84" s="42" t="str">
        <f t="shared" si="40"/>
        <v/>
      </c>
      <c r="Y84" s="501" t="str">
        <f t="shared" si="41"/>
        <v/>
      </c>
      <c r="Z84" s="152" t="str">
        <f t="shared" si="42"/>
        <v/>
      </c>
      <c r="AA84" s="41" t="str">
        <f t="shared" si="43"/>
        <v/>
      </c>
      <c r="AB84" s="42" t="str">
        <f t="shared" si="44"/>
        <v/>
      </c>
      <c r="AC84" s="123"/>
      <c r="AD84" s="105" t="str">
        <f t="shared" si="45"/>
        <v/>
      </c>
      <c r="AE84" s="153"/>
      <c r="AF84" s="43" t="str" cm="1">
        <f t="array" ref="AF84">_xlfn.IFS(N84="","",(IFERROR(VALUE(TRIM(SUBSTITUTE(AD84,CHAR(160),""))),0))=0,"Attention : montant présenté entièrement écarté",ROUND(Z84,2)&lt;ROUND(15%,2),"Attention : Montant temps d’affectation inférieur à 15%. La dépense doit être rejetée, ou vérifier que le personnel est affecté sur un autre type d'action",ROUND(AD84,2)&gt;ROUND(N84,2),"KO : Le montant retenu est supérieur au montant présenté. Merci de revoir la ligne de dépense ou plafonner son montant.",N84=0,"",ROUND(AD84,2)=ROUND(N84,2),"OK",ROUND(AD84,2)&lt;ROUND(N84,2),"Attention : Montant présenté partiellement écarté",TRUE,"")</f>
        <v/>
      </c>
      <c r="AG84" s="934" t="str">
        <f t="shared" si="46"/>
        <v/>
      </c>
    </row>
    <row r="85" spans="1:33" ht="20" customHeight="1">
      <c r="A85" s="919">
        <v>77</v>
      </c>
      <c r="B85" s="83"/>
      <c r="C85" s="83"/>
      <c r="D85" s="83"/>
      <c r="E85" s="83"/>
      <c r="F85" s="104"/>
      <c r="G85" s="104"/>
      <c r="H85" s="85"/>
      <c r="I85" s="85"/>
      <c r="J85" s="42" t="str">
        <f t="shared" si="30"/>
        <v/>
      </c>
      <c r="K85" s="500"/>
      <c r="L85" s="367"/>
      <c r="M85" s="83"/>
      <c r="N85" s="105" t="str">
        <f t="shared" si="31"/>
        <v/>
      </c>
      <c r="O85" s="920"/>
      <c r="P85" s="933" t="str">
        <f t="shared" si="32"/>
        <v/>
      </c>
      <c r="Q85" s="41" t="str">
        <f t="shared" si="33"/>
        <v/>
      </c>
      <c r="R85" s="148" t="str">
        <f t="shared" si="34"/>
        <v/>
      </c>
      <c r="S85" s="41" t="str">
        <f t="shared" si="35"/>
        <v/>
      </c>
      <c r="T85" s="41" t="str">
        <f t="shared" si="36"/>
        <v/>
      </c>
      <c r="U85" s="41" t="str">
        <f t="shared" si="37"/>
        <v/>
      </c>
      <c r="V85" s="42" t="str">
        <f t="shared" si="38"/>
        <v/>
      </c>
      <c r="W85" s="42" t="str">
        <f t="shared" si="39"/>
        <v/>
      </c>
      <c r="X85" s="42" t="str">
        <f t="shared" si="40"/>
        <v/>
      </c>
      <c r="Y85" s="501" t="str">
        <f t="shared" si="41"/>
        <v/>
      </c>
      <c r="Z85" s="152" t="str">
        <f t="shared" si="42"/>
        <v/>
      </c>
      <c r="AA85" s="41" t="str">
        <f t="shared" si="43"/>
        <v/>
      </c>
      <c r="AB85" s="42" t="str">
        <f t="shared" si="44"/>
        <v/>
      </c>
      <c r="AC85" s="123"/>
      <c r="AD85" s="105" t="str">
        <f t="shared" si="45"/>
        <v/>
      </c>
      <c r="AE85" s="153"/>
      <c r="AF85" s="43" t="str" cm="1">
        <f t="array" ref="AF85">_xlfn.IFS(N85="","",(IFERROR(VALUE(TRIM(SUBSTITUTE(AD85,CHAR(160),""))),0))=0,"Attention : montant présenté entièrement écarté",ROUND(Z85,2)&lt;ROUND(15%,2),"Attention : Montant temps d’affectation inférieur à 15%. La dépense doit être rejetée, ou vérifier que le personnel est affecté sur un autre type d'action",ROUND(AD85,2)&gt;ROUND(N85,2),"KO : Le montant retenu est supérieur au montant présenté. Merci de revoir la ligne de dépense ou plafonner son montant.",N85=0,"",ROUND(AD85,2)=ROUND(N85,2),"OK",ROUND(AD85,2)&lt;ROUND(N85,2),"Attention : Montant présenté partiellement écarté",TRUE,"")</f>
        <v/>
      </c>
      <c r="AG85" s="934" t="str">
        <f t="shared" si="46"/>
        <v/>
      </c>
    </row>
    <row r="86" spans="1:33" ht="20" customHeight="1">
      <c r="A86" s="919">
        <v>78</v>
      </c>
      <c r="B86" s="83"/>
      <c r="C86" s="83"/>
      <c r="D86" s="83"/>
      <c r="E86" s="83"/>
      <c r="F86" s="104"/>
      <c r="G86" s="104"/>
      <c r="H86" s="85"/>
      <c r="I86" s="85"/>
      <c r="J86" s="42" t="str">
        <f t="shared" si="30"/>
        <v/>
      </c>
      <c r="K86" s="500"/>
      <c r="L86" s="367"/>
      <c r="M86" s="83"/>
      <c r="N86" s="105" t="str">
        <f t="shared" si="31"/>
        <v/>
      </c>
      <c r="O86" s="920"/>
      <c r="P86" s="933" t="str">
        <f t="shared" si="32"/>
        <v/>
      </c>
      <c r="Q86" s="41" t="str">
        <f t="shared" si="33"/>
        <v/>
      </c>
      <c r="R86" s="148" t="str">
        <f t="shared" si="34"/>
        <v/>
      </c>
      <c r="S86" s="41" t="str">
        <f t="shared" si="35"/>
        <v/>
      </c>
      <c r="T86" s="41" t="str">
        <f t="shared" si="36"/>
        <v/>
      </c>
      <c r="U86" s="41" t="str">
        <f t="shared" si="37"/>
        <v/>
      </c>
      <c r="V86" s="42" t="str">
        <f t="shared" si="38"/>
        <v/>
      </c>
      <c r="W86" s="42" t="str">
        <f t="shared" si="39"/>
        <v/>
      </c>
      <c r="X86" s="42" t="str">
        <f t="shared" si="40"/>
        <v/>
      </c>
      <c r="Y86" s="501" t="str">
        <f t="shared" si="41"/>
        <v/>
      </c>
      <c r="Z86" s="152" t="str">
        <f t="shared" si="42"/>
        <v/>
      </c>
      <c r="AA86" s="41" t="str">
        <f t="shared" si="43"/>
        <v/>
      </c>
      <c r="AB86" s="42" t="str">
        <f t="shared" si="44"/>
        <v/>
      </c>
      <c r="AC86" s="123"/>
      <c r="AD86" s="105" t="str">
        <f t="shared" si="45"/>
        <v/>
      </c>
      <c r="AE86" s="153"/>
      <c r="AF86" s="43" t="str" cm="1">
        <f t="array" ref="AF86">_xlfn.IFS(N86="","",(IFERROR(VALUE(TRIM(SUBSTITUTE(AD86,CHAR(160),""))),0))=0,"Attention : montant présenté entièrement écarté",ROUND(Z86,2)&lt;ROUND(15%,2),"Attention : Montant temps d’affectation inférieur à 15%. La dépense doit être rejetée, ou vérifier que le personnel est affecté sur un autre type d'action",ROUND(AD86,2)&gt;ROUND(N86,2),"KO : Le montant retenu est supérieur au montant présenté. Merci de revoir la ligne de dépense ou plafonner son montant.",N86=0,"",ROUND(AD86,2)=ROUND(N86,2),"OK",ROUND(AD86,2)&lt;ROUND(N86,2),"Attention : Montant présenté partiellement écarté",TRUE,"")</f>
        <v/>
      </c>
      <c r="AG86" s="934" t="str">
        <f t="shared" si="46"/>
        <v/>
      </c>
    </row>
    <row r="87" spans="1:33" ht="20" customHeight="1">
      <c r="A87" s="919">
        <v>79</v>
      </c>
      <c r="B87" s="83"/>
      <c r="C87" s="83"/>
      <c r="D87" s="83"/>
      <c r="E87" s="83"/>
      <c r="F87" s="104"/>
      <c r="G87" s="104"/>
      <c r="H87" s="85"/>
      <c r="I87" s="85"/>
      <c r="J87" s="42" t="str">
        <f t="shared" si="30"/>
        <v/>
      </c>
      <c r="K87" s="500"/>
      <c r="L87" s="367"/>
      <c r="M87" s="83"/>
      <c r="N87" s="105" t="str">
        <f t="shared" si="31"/>
        <v/>
      </c>
      <c r="O87" s="920"/>
      <c r="P87" s="933" t="str">
        <f t="shared" si="32"/>
        <v/>
      </c>
      <c r="Q87" s="41" t="str">
        <f t="shared" si="33"/>
        <v/>
      </c>
      <c r="R87" s="148" t="str">
        <f t="shared" si="34"/>
        <v/>
      </c>
      <c r="S87" s="41" t="str">
        <f t="shared" si="35"/>
        <v/>
      </c>
      <c r="T87" s="41" t="str">
        <f t="shared" si="36"/>
        <v/>
      </c>
      <c r="U87" s="41" t="str">
        <f t="shared" si="37"/>
        <v/>
      </c>
      <c r="V87" s="42" t="str">
        <f t="shared" si="38"/>
        <v/>
      </c>
      <c r="W87" s="42" t="str">
        <f t="shared" si="39"/>
        <v/>
      </c>
      <c r="X87" s="42" t="str">
        <f t="shared" si="40"/>
        <v/>
      </c>
      <c r="Y87" s="501" t="str">
        <f t="shared" si="41"/>
        <v/>
      </c>
      <c r="Z87" s="152" t="str">
        <f t="shared" si="42"/>
        <v/>
      </c>
      <c r="AA87" s="41" t="str">
        <f t="shared" si="43"/>
        <v/>
      </c>
      <c r="AB87" s="42" t="str">
        <f t="shared" si="44"/>
        <v/>
      </c>
      <c r="AC87" s="123"/>
      <c r="AD87" s="105" t="str">
        <f t="shared" si="45"/>
        <v/>
      </c>
      <c r="AE87" s="153"/>
      <c r="AF87" s="43" t="str" cm="1">
        <f t="array" ref="AF87">_xlfn.IFS(N87="","",(IFERROR(VALUE(TRIM(SUBSTITUTE(AD87,CHAR(160),""))),0))=0,"Attention : montant présenté entièrement écarté",ROUND(Z87,2)&lt;ROUND(15%,2),"Attention : Montant temps d’affectation inférieur à 15%. La dépense doit être rejetée, ou vérifier que le personnel est affecté sur un autre type d'action",ROUND(AD87,2)&gt;ROUND(N87,2),"KO : Le montant retenu est supérieur au montant présenté. Merci de revoir la ligne de dépense ou plafonner son montant.",N87=0,"",ROUND(AD87,2)=ROUND(N87,2),"OK",ROUND(AD87,2)&lt;ROUND(N87,2),"Attention : Montant présenté partiellement écarté",TRUE,"")</f>
        <v/>
      </c>
      <c r="AG87" s="934" t="str">
        <f t="shared" si="46"/>
        <v/>
      </c>
    </row>
    <row r="88" spans="1:33" ht="20" customHeight="1">
      <c r="A88" s="919">
        <v>80</v>
      </c>
      <c r="B88" s="83"/>
      <c r="C88" s="83"/>
      <c r="D88" s="83"/>
      <c r="E88" s="83"/>
      <c r="F88" s="104"/>
      <c r="G88" s="104"/>
      <c r="H88" s="85"/>
      <c r="I88" s="85"/>
      <c r="J88" s="42" t="str">
        <f t="shared" si="30"/>
        <v/>
      </c>
      <c r="K88" s="500"/>
      <c r="L88" s="367"/>
      <c r="M88" s="83"/>
      <c r="N88" s="105" t="str">
        <f t="shared" si="31"/>
        <v/>
      </c>
      <c r="O88" s="920"/>
      <c r="P88" s="933" t="str">
        <f t="shared" si="32"/>
        <v/>
      </c>
      <c r="Q88" s="41" t="str">
        <f t="shared" si="33"/>
        <v/>
      </c>
      <c r="R88" s="148" t="str">
        <f t="shared" si="34"/>
        <v/>
      </c>
      <c r="S88" s="41" t="str">
        <f t="shared" si="35"/>
        <v/>
      </c>
      <c r="T88" s="41" t="str">
        <f t="shared" si="36"/>
        <v/>
      </c>
      <c r="U88" s="41" t="str">
        <f t="shared" si="37"/>
        <v/>
      </c>
      <c r="V88" s="42" t="str">
        <f t="shared" si="38"/>
        <v/>
      </c>
      <c r="W88" s="42" t="str">
        <f t="shared" si="39"/>
        <v/>
      </c>
      <c r="X88" s="42" t="str">
        <f t="shared" si="40"/>
        <v/>
      </c>
      <c r="Y88" s="501" t="str">
        <f t="shared" si="41"/>
        <v/>
      </c>
      <c r="Z88" s="152" t="str">
        <f t="shared" si="42"/>
        <v/>
      </c>
      <c r="AA88" s="41" t="str">
        <f t="shared" si="43"/>
        <v/>
      </c>
      <c r="AB88" s="42" t="str">
        <f t="shared" si="44"/>
        <v/>
      </c>
      <c r="AC88" s="123"/>
      <c r="AD88" s="105" t="str">
        <f t="shared" si="45"/>
        <v/>
      </c>
      <c r="AE88" s="153"/>
      <c r="AF88" s="43" t="str" cm="1">
        <f t="array" ref="AF88">_xlfn.IFS(N88="","",(IFERROR(VALUE(TRIM(SUBSTITUTE(AD88,CHAR(160),""))),0))=0,"Attention : montant présenté entièrement écarté",ROUND(Z88,2)&lt;ROUND(15%,2),"Attention : Montant temps d’affectation inférieur à 15%. La dépense doit être rejetée, ou vérifier que le personnel est affecté sur un autre type d'action",ROUND(AD88,2)&gt;ROUND(N88,2),"KO : Le montant retenu est supérieur au montant présenté. Merci de revoir la ligne de dépense ou plafonner son montant.",N88=0,"",ROUND(AD88,2)=ROUND(N88,2),"OK",ROUND(AD88,2)&lt;ROUND(N88,2),"Attention : Montant présenté partiellement écarté",TRUE,"")</f>
        <v/>
      </c>
      <c r="AG88" s="934" t="str">
        <f t="shared" si="46"/>
        <v/>
      </c>
    </row>
    <row r="89" spans="1:33" ht="20" customHeight="1">
      <c r="A89" s="919">
        <v>81</v>
      </c>
      <c r="B89" s="83"/>
      <c r="C89" s="83"/>
      <c r="D89" s="83"/>
      <c r="E89" s="83"/>
      <c r="F89" s="104"/>
      <c r="G89" s="104"/>
      <c r="H89" s="85"/>
      <c r="I89" s="85"/>
      <c r="J89" s="42" t="str">
        <f t="shared" si="30"/>
        <v/>
      </c>
      <c r="K89" s="500"/>
      <c r="L89" s="367"/>
      <c r="M89" s="83"/>
      <c r="N89" s="105" t="str">
        <f t="shared" si="31"/>
        <v/>
      </c>
      <c r="O89" s="920"/>
      <c r="P89" s="933" t="str">
        <f t="shared" si="32"/>
        <v/>
      </c>
      <c r="Q89" s="41" t="str">
        <f t="shared" si="33"/>
        <v/>
      </c>
      <c r="R89" s="148" t="str">
        <f t="shared" si="34"/>
        <v/>
      </c>
      <c r="S89" s="41" t="str">
        <f t="shared" si="35"/>
        <v/>
      </c>
      <c r="T89" s="41" t="str">
        <f t="shared" si="36"/>
        <v/>
      </c>
      <c r="U89" s="41" t="str">
        <f t="shared" si="37"/>
        <v/>
      </c>
      <c r="V89" s="42" t="str">
        <f t="shared" si="38"/>
        <v/>
      </c>
      <c r="W89" s="42" t="str">
        <f t="shared" si="39"/>
        <v/>
      </c>
      <c r="X89" s="42" t="str">
        <f t="shared" si="40"/>
        <v/>
      </c>
      <c r="Y89" s="501" t="str">
        <f t="shared" si="41"/>
        <v/>
      </c>
      <c r="Z89" s="152" t="str">
        <f t="shared" si="42"/>
        <v/>
      </c>
      <c r="AA89" s="41" t="str">
        <f t="shared" si="43"/>
        <v/>
      </c>
      <c r="AB89" s="42" t="str">
        <f t="shared" si="44"/>
        <v/>
      </c>
      <c r="AC89" s="123"/>
      <c r="AD89" s="105" t="str">
        <f t="shared" si="45"/>
        <v/>
      </c>
      <c r="AE89" s="153"/>
      <c r="AF89" s="43" t="str" cm="1">
        <f t="array" ref="AF89">_xlfn.IFS(N89="","",(IFERROR(VALUE(TRIM(SUBSTITUTE(AD89,CHAR(160),""))),0))=0,"Attention : montant présenté entièrement écarté",ROUND(Z89,2)&lt;ROUND(15%,2),"Attention : Montant temps d’affectation inférieur à 15%. La dépense doit être rejetée, ou vérifier que le personnel est affecté sur un autre type d'action",ROUND(AD89,2)&gt;ROUND(N89,2),"KO : Le montant retenu est supérieur au montant présenté. Merci de revoir la ligne de dépense ou plafonner son montant.",N89=0,"",ROUND(AD89,2)=ROUND(N89,2),"OK",ROUND(AD89,2)&lt;ROUND(N89,2),"Attention : Montant présenté partiellement écarté",TRUE,"")</f>
        <v/>
      </c>
      <c r="AG89" s="934" t="str">
        <f t="shared" si="46"/>
        <v/>
      </c>
    </row>
    <row r="90" spans="1:33" ht="20" customHeight="1">
      <c r="A90" s="919">
        <v>82</v>
      </c>
      <c r="B90" s="83"/>
      <c r="C90" s="83"/>
      <c r="D90" s="83"/>
      <c r="E90" s="83"/>
      <c r="F90" s="104"/>
      <c r="G90" s="104"/>
      <c r="H90" s="85"/>
      <c r="I90" s="85"/>
      <c r="J90" s="42" t="str">
        <f t="shared" si="30"/>
        <v/>
      </c>
      <c r="K90" s="500"/>
      <c r="L90" s="367"/>
      <c r="M90" s="83"/>
      <c r="N90" s="105" t="str">
        <f t="shared" si="31"/>
        <v/>
      </c>
      <c r="O90" s="920"/>
      <c r="P90" s="933" t="str">
        <f t="shared" si="32"/>
        <v/>
      </c>
      <c r="Q90" s="41" t="str">
        <f t="shared" si="33"/>
        <v/>
      </c>
      <c r="R90" s="148" t="str">
        <f t="shared" si="34"/>
        <v/>
      </c>
      <c r="S90" s="41" t="str">
        <f t="shared" si="35"/>
        <v/>
      </c>
      <c r="T90" s="41" t="str">
        <f t="shared" si="36"/>
        <v/>
      </c>
      <c r="U90" s="41" t="str">
        <f t="shared" si="37"/>
        <v/>
      </c>
      <c r="V90" s="42" t="str">
        <f t="shared" si="38"/>
        <v/>
      </c>
      <c r="W90" s="42" t="str">
        <f t="shared" si="39"/>
        <v/>
      </c>
      <c r="X90" s="42" t="str">
        <f t="shared" si="40"/>
        <v/>
      </c>
      <c r="Y90" s="501" t="str">
        <f t="shared" si="41"/>
        <v/>
      </c>
      <c r="Z90" s="152" t="str">
        <f t="shared" si="42"/>
        <v/>
      </c>
      <c r="AA90" s="41" t="str">
        <f t="shared" si="43"/>
        <v/>
      </c>
      <c r="AB90" s="42" t="str">
        <f t="shared" si="44"/>
        <v/>
      </c>
      <c r="AC90" s="123"/>
      <c r="AD90" s="105" t="str">
        <f t="shared" si="45"/>
        <v/>
      </c>
      <c r="AE90" s="153"/>
      <c r="AF90" s="43" t="str" cm="1">
        <f t="array" ref="AF90">_xlfn.IFS(N90="","",(IFERROR(VALUE(TRIM(SUBSTITUTE(AD90,CHAR(160),""))),0))=0,"Attention : montant présenté entièrement écarté",ROUND(Z90,2)&lt;ROUND(15%,2),"Attention : Montant temps d’affectation inférieur à 15%. La dépense doit être rejetée, ou vérifier que le personnel est affecté sur un autre type d'action",ROUND(AD90,2)&gt;ROUND(N90,2),"KO : Le montant retenu est supérieur au montant présenté. Merci de revoir la ligne de dépense ou plafonner son montant.",N90=0,"",ROUND(AD90,2)=ROUND(N90,2),"OK",ROUND(AD90,2)&lt;ROUND(N90,2),"Attention : Montant présenté partiellement écarté",TRUE,"")</f>
        <v/>
      </c>
      <c r="AG90" s="934" t="str">
        <f t="shared" si="46"/>
        <v/>
      </c>
    </row>
    <row r="91" spans="1:33" ht="20" customHeight="1">
      <c r="A91" s="919">
        <v>83</v>
      </c>
      <c r="B91" s="83"/>
      <c r="C91" s="83"/>
      <c r="D91" s="83"/>
      <c r="E91" s="83"/>
      <c r="F91" s="104"/>
      <c r="G91" s="104"/>
      <c r="H91" s="85"/>
      <c r="I91" s="85"/>
      <c r="J91" s="42" t="str">
        <f t="shared" si="30"/>
        <v/>
      </c>
      <c r="K91" s="500"/>
      <c r="L91" s="367"/>
      <c r="M91" s="83"/>
      <c r="N91" s="105" t="str">
        <f t="shared" si="31"/>
        <v/>
      </c>
      <c r="O91" s="920"/>
      <c r="P91" s="933" t="str">
        <f t="shared" si="32"/>
        <v/>
      </c>
      <c r="Q91" s="41" t="str">
        <f t="shared" si="33"/>
        <v/>
      </c>
      <c r="R91" s="148" t="str">
        <f t="shared" si="34"/>
        <v/>
      </c>
      <c r="S91" s="41" t="str">
        <f t="shared" si="35"/>
        <v/>
      </c>
      <c r="T91" s="41" t="str">
        <f t="shared" si="36"/>
        <v/>
      </c>
      <c r="U91" s="41" t="str">
        <f t="shared" si="37"/>
        <v/>
      </c>
      <c r="V91" s="42" t="str">
        <f t="shared" si="38"/>
        <v/>
      </c>
      <c r="W91" s="42" t="str">
        <f t="shared" si="39"/>
        <v/>
      </c>
      <c r="X91" s="42" t="str">
        <f t="shared" si="40"/>
        <v/>
      </c>
      <c r="Y91" s="501" t="str">
        <f t="shared" si="41"/>
        <v/>
      </c>
      <c r="Z91" s="152" t="str">
        <f t="shared" si="42"/>
        <v/>
      </c>
      <c r="AA91" s="41" t="str">
        <f t="shared" si="43"/>
        <v/>
      </c>
      <c r="AB91" s="42" t="str">
        <f t="shared" si="44"/>
        <v/>
      </c>
      <c r="AC91" s="123"/>
      <c r="AD91" s="105" t="str">
        <f t="shared" si="45"/>
        <v/>
      </c>
      <c r="AE91" s="153"/>
      <c r="AF91" s="43" t="str" cm="1">
        <f t="array" ref="AF91">_xlfn.IFS(N91="","",(IFERROR(VALUE(TRIM(SUBSTITUTE(AD91,CHAR(160),""))),0))=0,"Attention : montant présenté entièrement écarté",ROUND(Z91,2)&lt;ROUND(15%,2),"Attention : Montant temps d’affectation inférieur à 15%. La dépense doit être rejetée, ou vérifier que le personnel est affecté sur un autre type d'action",ROUND(AD91,2)&gt;ROUND(N91,2),"KO : Le montant retenu est supérieur au montant présenté. Merci de revoir la ligne de dépense ou plafonner son montant.",N91=0,"",ROUND(AD91,2)=ROUND(N91,2),"OK",ROUND(AD91,2)&lt;ROUND(N91,2),"Attention : Montant présenté partiellement écarté",TRUE,"")</f>
        <v/>
      </c>
      <c r="AG91" s="934" t="str">
        <f t="shared" si="46"/>
        <v/>
      </c>
    </row>
    <row r="92" spans="1:33" ht="20" customHeight="1">
      <c r="A92" s="919">
        <v>84</v>
      </c>
      <c r="B92" s="83"/>
      <c r="C92" s="83"/>
      <c r="D92" s="83"/>
      <c r="E92" s="83"/>
      <c r="F92" s="104"/>
      <c r="G92" s="104"/>
      <c r="H92" s="85"/>
      <c r="I92" s="85"/>
      <c r="J92" s="42" t="str">
        <f t="shared" si="30"/>
        <v/>
      </c>
      <c r="K92" s="500"/>
      <c r="L92" s="367"/>
      <c r="M92" s="83"/>
      <c r="N92" s="105" t="str">
        <f t="shared" si="31"/>
        <v/>
      </c>
      <c r="O92" s="920"/>
      <c r="P92" s="933" t="str">
        <f t="shared" si="32"/>
        <v/>
      </c>
      <c r="Q92" s="41" t="str">
        <f t="shared" si="33"/>
        <v/>
      </c>
      <c r="R92" s="148" t="str">
        <f t="shared" si="34"/>
        <v/>
      </c>
      <c r="S92" s="41" t="str">
        <f t="shared" si="35"/>
        <v/>
      </c>
      <c r="T92" s="41" t="str">
        <f t="shared" si="36"/>
        <v/>
      </c>
      <c r="U92" s="41" t="str">
        <f t="shared" si="37"/>
        <v/>
      </c>
      <c r="V92" s="42" t="str">
        <f t="shared" si="38"/>
        <v/>
      </c>
      <c r="W92" s="42" t="str">
        <f t="shared" si="39"/>
        <v/>
      </c>
      <c r="X92" s="42" t="str">
        <f t="shared" si="40"/>
        <v/>
      </c>
      <c r="Y92" s="501" t="str">
        <f t="shared" si="41"/>
        <v/>
      </c>
      <c r="Z92" s="152" t="str">
        <f t="shared" si="42"/>
        <v/>
      </c>
      <c r="AA92" s="41" t="str">
        <f t="shared" si="43"/>
        <v/>
      </c>
      <c r="AB92" s="42" t="str">
        <f t="shared" si="44"/>
        <v/>
      </c>
      <c r="AC92" s="123"/>
      <c r="AD92" s="105" t="str">
        <f t="shared" si="45"/>
        <v/>
      </c>
      <c r="AE92" s="153"/>
      <c r="AF92" s="43" t="str" cm="1">
        <f t="array" ref="AF92">_xlfn.IFS(N92="","",(IFERROR(VALUE(TRIM(SUBSTITUTE(AD92,CHAR(160),""))),0))=0,"Attention : montant présenté entièrement écarté",ROUND(Z92,2)&lt;ROUND(15%,2),"Attention : Montant temps d’affectation inférieur à 15%. La dépense doit être rejetée, ou vérifier que le personnel est affecté sur un autre type d'action",ROUND(AD92,2)&gt;ROUND(N92,2),"KO : Le montant retenu est supérieur au montant présenté. Merci de revoir la ligne de dépense ou plafonner son montant.",N92=0,"",ROUND(AD92,2)=ROUND(N92,2),"OK",ROUND(AD92,2)&lt;ROUND(N92,2),"Attention : Montant présenté partiellement écarté",TRUE,"")</f>
        <v/>
      </c>
      <c r="AG92" s="934" t="str">
        <f t="shared" si="46"/>
        <v/>
      </c>
    </row>
    <row r="93" spans="1:33" ht="20" customHeight="1">
      <c r="A93" s="919">
        <v>85</v>
      </c>
      <c r="B93" s="83"/>
      <c r="C93" s="83"/>
      <c r="D93" s="83"/>
      <c r="E93" s="83"/>
      <c r="F93" s="104"/>
      <c r="G93" s="104"/>
      <c r="H93" s="85"/>
      <c r="I93" s="85"/>
      <c r="J93" s="42" t="str">
        <f t="shared" si="30"/>
        <v/>
      </c>
      <c r="K93" s="500"/>
      <c r="L93" s="367"/>
      <c r="M93" s="83"/>
      <c r="N93" s="105" t="str">
        <f t="shared" si="31"/>
        <v/>
      </c>
      <c r="O93" s="920"/>
      <c r="P93" s="933" t="str">
        <f t="shared" si="32"/>
        <v/>
      </c>
      <c r="Q93" s="41" t="str">
        <f t="shared" si="33"/>
        <v/>
      </c>
      <c r="R93" s="148" t="str">
        <f t="shared" si="34"/>
        <v/>
      </c>
      <c r="S93" s="41" t="str">
        <f t="shared" si="35"/>
        <v/>
      </c>
      <c r="T93" s="41" t="str">
        <f t="shared" si="36"/>
        <v/>
      </c>
      <c r="U93" s="41" t="str">
        <f t="shared" si="37"/>
        <v/>
      </c>
      <c r="V93" s="42" t="str">
        <f t="shared" si="38"/>
        <v/>
      </c>
      <c r="W93" s="42" t="str">
        <f t="shared" si="39"/>
        <v/>
      </c>
      <c r="X93" s="42" t="str">
        <f t="shared" si="40"/>
        <v/>
      </c>
      <c r="Y93" s="501" t="str">
        <f t="shared" si="41"/>
        <v/>
      </c>
      <c r="Z93" s="152" t="str">
        <f t="shared" si="42"/>
        <v/>
      </c>
      <c r="AA93" s="41" t="str">
        <f t="shared" si="43"/>
        <v/>
      </c>
      <c r="AB93" s="42" t="str">
        <f t="shared" si="44"/>
        <v/>
      </c>
      <c r="AC93" s="123"/>
      <c r="AD93" s="105" t="str">
        <f t="shared" si="45"/>
        <v/>
      </c>
      <c r="AE93" s="153"/>
      <c r="AF93" s="43" t="str" cm="1">
        <f t="array" ref="AF93">_xlfn.IFS(N93="","",(IFERROR(VALUE(TRIM(SUBSTITUTE(AD93,CHAR(160),""))),0))=0,"Attention : montant présenté entièrement écarté",ROUND(Z93,2)&lt;ROUND(15%,2),"Attention : Montant temps d’affectation inférieur à 15%. La dépense doit être rejetée, ou vérifier que le personnel est affecté sur un autre type d'action",ROUND(AD93,2)&gt;ROUND(N93,2),"KO : Le montant retenu est supérieur au montant présenté. Merci de revoir la ligne de dépense ou plafonner son montant.",N93=0,"",ROUND(AD93,2)=ROUND(N93,2),"OK",ROUND(AD93,2)&lt;ROUND(N93,2),"Attention : Montant présenté partiellement écarté",TRUE,"")</f>
        <v/>
      </c>
      <c r="AG93" s="934" t="str">
        <f t="shared" si="46"/>
        <v/>
      </c>
    </row>
    <row r="94" spans="1:33" ht="20" customHeight="1">
      <c r="A94" s="919">
        <v>86</v>
      </c>
      <c r="B94" s="83"/>
      <c r="C94" s="83"/>
      <c r="D94" s="83"/>
      <c r="E94" s="83"/>
      <c r="F94" s="104"/>
      <c r="G94" s="104"/>
      <c r="H94" s="85"/>
      <c r="I94" s="85"/>
      <c r="J94" s="42" t="str">
        <f t="shared" si="30"/>
        <v/>
      </c>
      <c r="K94" s="500"/>
      <c r="L94" s="367"/>
      <c r="M94" s="83"/>
      <c r="N94" s="105" t="str">
        <f t="shared" si="31"/>
        <v/>
      </c>
      <c r="O94" s="920"/>
      <c r="P94" s="933" t="str">
        <f t="shared" si="32"/>
        <v/>
      </c>
      <c r="Q94" s="41" t="str">
        <f t="shared" si="33"/>
        <v/>
      </c>
      <c r="R94" s="148" t="str">
        <f t="shared" si="34"/>
        <v/>
      </c>
      <c r="S94" s="41" t="str">
        <f t="shared" si="35"/>
        <v/>
      </c>
      <c r="T94" s="41" t="str">
        <f t="shared" si="36"/>
        <v/>
      </c>
      <c r="U94" s="41" t="str">
        <f t="shared" si="37"/>
        <v/>
      </c>
      <c r="V94" s="42" t="str">
        <f t="shared" si="38"/>
        <v/>
      </c>
      <c r="W94" s="42" t="str">
        <f t="shared" si="39"/>
        <v/>
      </c>
      <c r="X94" s="42" t="str">
        <f t="shared" si="40"/>
        <v/>
      </c>
      <c r="Y94" s="501" t="str">
        <f t="shared" si="41"/>
        <v/>
      </c>
      <c r="Z94" s="152" t="str">
        <f t="shared" si="42"/>
        <v/>
      </c>
      <c r="AA94" s="41" t="str">
        <f t="shared" si="43"/>
        <v/>
      </c>
      <c r="AB94" s="42" t="str">
        <f t="shared" si="44"/>
        <v/>
      </c>
      <c r="AC94" s="123"/>
      <c r="AD94" s="105" t="str">
        <f t="shared" si="45"/>
        <v/>
      </c>
      <c r="AE94" s="153"/>
      <c r="AF94" s="43" t="str" cm="1">
        <f t="array" ref="AF94">_xlfn.IFS(N94="","",(IFERROR(VALUE(TRIM(SUBSTITUTE(AD94,CHAR(160),""))),0))=0,"Attention : montant présenté entièrement écarté",ROUND(Z94,2)&lt;ROUND(15%,2),"Attention : Montant temps d’affectation inférieur à 15%. La dépense doit être rejetée, ou vérifier que le personnel est affecté sur un autre type d'action",ROUND(AD94,2)&gt;ROUND(N94,2),"KO : Le montant retenu est supérieur au montant présenté. Merci de revoir la ligne de dépense ou plafonner son montant.",N94=0,"",ROUND(AD94,2)=ROUND(N94,2),"OK",ROUND(AD94,2)&lt;ROUND(N94,2),"Attention : Montant présenté partiellement écarté",TRUE,"")</f>
        <v/>
      </c>
      <c r="AG94" s="934" t="str">
        <f t="shared" si="46"/>
        <v/>
      </c>
    </row>
    <row r="95" spans="1:33" ht="20" customHeight="1">
      <c r="A95" s="919">
        <v>87</v>
      </c>
      <c r="B95" s="83"/>
      <c r="C95" s="83"/>
      <c r="D95" s="83"/>
      <c r="E95" s="83"/>
      <c r="F95" s="104"/>
      <c r="G95" s="104"/>
      <c r="H95" s="85"/>
      <c r="I95" s="85"/>
      <c r="J95" s="42" t="str">
        <f t="shared" si="30"/>
        <v/>
      </c>
      <c r="K95" s="500"/>
      <c r="L95" s="367"/>
      <c r="M95" s="83"/>
      <c r="N95" s="105" t="str">
        <f t="shared" si="31"/>
        <v/>
      </c>
      <c r="O95" s="920"/>
      <c r="P95" s="933" t="str">
        <f t="shared" si="32"/>
        <v/>
      </c>
      <c r="Q95" s="41" t="str">
        <f t="shared" si="33"/>
        <v/>
      </c>
      <c r="R95" s="148" t="str">
        <f t="shared" si="34"/>
        <v/>
      </c>
      <c r="S95" s="41" t="str">
        <f t="shared" si="35"/>
        <v/>
      </c>
      <c r="T95" s="41" t="str">
        <f t="shared" si="36"/>
        <v/>
      </c>
      <c r="U95" s="41" t="str">
        <f t="shared" si="37"/>
        <v/>
      </c>
      <c r="V95" s="42" t="str">
        <f t="shared" si="38"/>
        <v/>
      </c>
      <c r="W95" s="42" t="str">
        <f t="shared" si="39"/>
        <v/>
      </c>
      <c r="X95" s="42" t="str">
        <f t="shared" si="40"/>
        <v/>
      </c>
      <c r="Y95" s="501" t="str">
        <f t="shared" si="41"/>
        <v/>
      </c>
      <c r="Z95" s="152" t="str">
        <f t="shared" si="42"/>
        <v/>
      </c>
      <c r="AA95" s="41" t="str">
        <f t="shared" si="43"/>
        <v/>
      </c>
      <c r="AB95" s="42" t="str">
        <f t="shared" si="44"/>
        <v/>
      </c>
      <c r="AC95" s="123"/>
      <c r="AD95" s="105" t="str">
        <f t="shared" si="45"/>
        <v/>
      </c>
      <c r="AE95" s="153"/>
      <c r="AF95" s="43" t="str" cm="1">
        <f t="array" ref="AF95">_xlfn.IFS(N95="","",(IFERROR(VALUE(TRIM(SUBSTITUTE(AD95,CHAR(160),""))),0))=0,"Attention : montant présenté entièrement écarté",ROUND(Z95,2)&lt;ROUND(15%,2),"Attention : Montant temps d’affectation inférieur à 15%. La dépense doit être rejetée, ou vérifier que le personnel est affecté sur un autre type d'action",ROUND(AD95,2)&gt;ROUND(N95,2),"KO : Le montant retenu est supérieur au montant présenté. Merci de revoir la ligne de dépense ou plafonner son montant.",N95=0,"",ROUND(AD95,2)=ROUND(N95,2),"OK",ROUND(AD95,2)&lt;ROUND(N95,2),"Attention : Montant présenté partiellement écarté",TRUE,"")</f>
        <v/>
      </c>
      <c r="AG95" s="934" t="str">
        <f t="shared" si="46"/>
        <v/>
      </c>
    </row>
    <row r="96" spans="1:33" ht="20" customHeight="1">
      <c r="A96" s="919">
        <v>88</v>
      </c>
      <c r="B96" s="83"/>
      <c r="C96" s="83"/>
      <c r="D96" s="83"/>
      <c r="E96" s="83"/>
      <c r="F96" s="104"/>
      <c r="G96" s="104"/>
      <c r="H96" s="85"/>
      <c r="I96" s="85"/>
      <c r="J96" s="42" t="str">
        <f t="shared" si="30"/>
        <v/>
      </c>
      <c r="K96" s="500"/>
      <c r="L96" s="367"/>
      <c r="M96" s="83"/>
      <c r="N96" s="105" t="str">
        <f t="shared" si="31"/>
        <v/>
      </c>
      <c r="O96" s="920"/>
      <c r="P96" s="933" t="str">
        <f t="shared" si="32"/>
        <v/>
      </c>
      <c r="Q96" s="41" t="str">
        <f t="shared" si="33"/>
        <v/>
      </c>
      <c r="R96" s="148" t="str">
        <f t="shared" si="34"/>
        <v/>
      </c>
      <c r="S96" s="41" t="str">
        <f t="shared" si="35"/>
        <v/>
      </c>
      <c r="T96" s="41" t="str">
        <f t="shared" si="36"/>
        <v/>
      </c>
      <c r="U96" s="41" t="str">
        <f t="shared" si="37"/>
        <v/>
      </c>
      <c r="V96" s="42" t="str">
        <f t="shared" si="38"/>
        <v/>
      </c>
      <c r="W96" s="42" t="str">
        <f t="shared" si="39"/>
        <v/>
      </c>
      <c r="X96" s="42" t="str">
        <f t="shared" si="40"/>
        <v/>
      </c>
      <c r="Y96" s="501" t="str">
        <f t="shared" si="41"/>
        <v/>
      </c>
      <c r="Z96" s="152" t="str">
        <f t="shared" si="42"/>
        <v/>
      </c>
      <c r="AA96" s="41" t="str">
        <f t="shared" si="43"/>
        <v/>
      </c>
      <c r="AB96" s="42" t="str">
        <f t="shared" si="44"/>
        <v/>
      </c>
      <c r="AC96" s="123"/>
      <c r="AD96" s="105" t="str">
        <f t="shared" si="45"/>
        <v/>
      </c>
      <c r="AE96" s="153"/>
      <c r="AF96" s="43" t="str" cm="1">
        <f t="array" ref="AF96">_xlfn.IFS(N96="","",(IFERROR(VALUE(TRIM(SUBSTITUTE(AD96,CHAR(160),""))),0))=0,"Attention : montant présenté entièrement écarté",ROUND(Z96,2)&lt;ROUND(15%,2),"Attention : Montant temps d’affectation inférieur à 15%. La dépense doit être rejetée, ou vérifier que le personnel est affecté sur un autre type d'action",ROUND(AD96,2)&gt;ROUND(N96,2),"KO : Le montant retenu est supérieur au montant présenté. Merci de revoir la ligne de dépense ou plafonner son montant.",N96=0,"",ROUND(AD96,2)=ROUND(N96,2),"OK",ROUND(AD96,2)&lt;ROUND(N96,2),"Attention : Montant présenté partiellement écarté",TRUE,"")</f>
        <v/>
      </c>
      <c r="AG96" s="934" t="str">
        <f t="shared" si="46"/>
        <v/>
      </c>
    </row>
    <row r="97" spans="1:33" ht="20" customHeight="1">
      <c r="A97" s="919">
        <v>89</v>
      </c>
      <c r="B97" s="83"/>
      <c r="C97" s="83"/>
      <c r="D97" s="83"/>
      <c r="E97" s="83"/>
      <c r="F97" s="104"/>
      <c r="G97" s="104"/>
      <c r="H97" s="85"/>
      <c r="I97" s="85"/>
      <c r="J97" s="42" t="str">
        <f t="shared" si="30"/>
        <v/>
      </c>
      <c r="K97" s="500"/>
      <c r="L97" s="367"/>
      <c r="M97" s="83"/>
      <c r="N97" s="105" t="str">
        <f t="shared" si="31"/>
        <v/>
      </c>
      <c r="O97" s="920"/>
      <c r="P97" s="933" t="str">
        <f t="shared" si="32"/>
        <v/>
      </c>
      <c r="Q97" s="41" t="str">
        <f t="shared" si="33"/>
        <v/>
      </c>
      <c r="R97" s="148" t="str">
        <f t="shared" si="34"/>
        <v/>
      </c>
      <c r="S97" s="41" t="str">
        <f t="shared" si="35"/>
        <v/>
      </c>
      <c r="T97" s="41" t="str">
        <f t="shared" si="36"/>
        <v/>
      </c>
      <c r="U97" s="41" t="str">
        <f t="shared" si="37"/>
        <v/>
      </c>
      <c r="V97" s="42" t="str">
        <f t="shared" si="38"/>
        <v/>
      </c>
      <c r="W97" s="42" t="str">
        <f t="shared" si="39"/>
        <v/>
      </c>
      <c r="X97" s="42" t="str">
        <f t="shared" si="40"/>
        <v/>
      </c>
      <c r="Y97" s="501" t="str">
        <f t="shared" si="41"/>
        <v/>
      </c>
      <c r="Z97" s="152" t="str">
        <f t="shared" si="42"/>
        <v/>
      </c>
      <c r="AA97" s="41" t="str">
        <f t="shared" si="43"/>
        <v/>
      </c>
      <c r="AB97" s="42" t="str">
        <f t="shared" si="44"/>
        <v/>
      </c>
      <c r="AC97" s="123"/>
      <c r="AD97" s="105" t="str">
        <f t="shared" si="45"/>
        <v/>
      </c>
      <c r="AE97" s="153"/>
      <c r="AF97" s="43" t="str" cm="1">
        <f t="array" ref="AF97">_xlfn.IFS(N97="","",(IFERROR(VALUE(TRIM(SUBSTITUTE(AD97,CHAR(160),""))),0))=0,"Attention : montant présenté entièrement écarté",ROUND(Z97,2)&lt;ROUND(15%,2),"Attention : Montant temps d’affectation inférieur à 15%. La dépense doit être rejetée, ou vérifier que le personnel est affecté sur un autre type d'action",ROUND(AD97,2)&gt;ROUND(N97,2),"KO : Le montant retenu est supérieur au montant présenté. Merci de revoir la ligne de dépense ou plafonner son montant.",N97=0,"",ROUND(AD97,2)=ROUND(N97,2),"OK",ROUND(AD97,2)&lt;ROUND(N97,2),"Attention : Montant présenté partiellement écarté",TRUE,"")</f>
        <v/>
      </c>
      <c r="AG97" s="934" t="str">
        <f t="shared" si="46"/>
        <v/>
      </c>
    </row>
    <row r="98" spans="1:33" ht="20" customHeight="1">
      <c r="A98" s="919">
        <v>90</v>
      </c>
      <c r="B98" s="83"/>
      <c r="C98" s="83"/>
      <c r="D98" s="83"/>
      <c r="E98" s="83"/>
      <c r="F98" s="104"/>
      <c r="G98" s="104"/>
      <c r="H98" s="85"/>
      <c r="I98" s="85"/>
      <c r="J98" s="42" t="str">
        <f t="shared" si="30"/>
        <v/>
      </c>
      <c r="K98" s="500"/>
      <c r="L98" s="367"/>
      <c r="M98" s="83"/>
      <c r="N98" s="105" t="str">
        <f t="shared" si="31"/>
        <v/>
      </c>
      <c r="O98" s="920"/>
      <c r="P98" s="933" t="str">
        <f t="shared" si="32"/>
        <v/>
      </c>
      <c r="Q98" s="41" t="str">
        <f t="shared" si="33"/>
        <v/>
      </c>
      <c r="R98" s="148" t="str">
        <f t="shared" si="34"/>
        <v/>
      </c>
      <c r="S98" s="41" t="str">
        <f t="shared" si="35"/>
        <v/>
      </c>
      <c r="T98" s="41" t="str">
        <f t="shared" si="36"/>
        <v/>
      </c>
      <c r="U98" s="41" t="str">
        <f t="shared" si="37"/>
        <v/>
      </c>
      <c r="V98" s="42" t="str">
        <f t="shared" si="38"/>
        <v/>
      </c>
      <c r="W98" s="42" t="str">
        <f t="shared" si="39"/>
        <v/>
      </c>
      <c r="X98" s="42" t="str">
        <f t="shared" si="40"/>
        <v/>
      </c>
      <c r="Y98" s="501" t="str">
        <f t="shared" si="41"/>
        <v/>
      </c>
      <c r="Z98" s="152" t="str">
        <f t="shared" si="42"/>
        <v/>
      </c>
      <c r="AA98" s="41" t="str">
        <f t="shared" si="43"/>
        <v/>
      </c>
      <c r="AB98" s="42" t="str">
        <f t="shared" si="44"/>
        <v/>
      </c>
      <c r="AC98" s="123"/>
      <c r="AD98" s="105" t="str">
        <f t="shared" si="45"/>
        <v/>
      </c>
      <c r="AE98" s="153"/>
      <c r="AF98" s="43" t="str" cm="1">
        <f t="array" ref="AF98">_xlfn.IFS(N98="","",(IFERROR(VALUE(TRIM(SUBSTITUTE(AD98,CHAR(160),""))),0))=0,"Attention : montant présenté entièrement écarté",ROUND(Z98,2)&lt;ROUND(15%,2),"Attention : Montant temps d’affectation inférieur à 15%. La dépense doit être rejetée, ou vérifier que le personnel est affecté sur un autre type d'action",ROUND(AD98,2)&gt;ROUND(N98,2),"KO : Le montant retenu est supérieur au montant présenté. Merci de revoir la ligne de dépense ou plafonner son montant.",N98=0,"",ROUND(AD98,2)=ROUND(N98,2),"OK",ROUND(AD98,2)&lt;ROUND(N98,2),"Attention : Montant présenté partiellement écarté",TRUE,"")</f>
        <v/>
      </c>
      <c r="AG98" s="934" t="str">
        <f t="shared" si="46"/>
        <v/>
      </c>
    </row>
    <row r="99" spans="1:33" ht="20" customHeight="1">
      <c r="A99" s="919">
        <v>91</v>
      </c>
      <c r="B99" s="83"/>
      <c r="C99" s="83"/>
      <c r="D99" s="83"/>
      <c r="E99" s="83"/>
      <c r="F99" s="104"/>
      <c r="G99" s="104"/>
      <c r="H99" s="85"/>
      <c r="I99" s="85"/>
      <c r="J99" s="42" t="str">
        <f t="shared" si="30"/>
        <v/>
      </c>
      <c r="K99" s="500"/>
      <c r="L99" s="367"/>
      <c r="M99" s="83"/>
      <c r="N99" s="105" t="str">
        <f t="shared" si="31"/>
        <v/>
      </c>
      <c r="O99" s="920"/>
      <c r="P99" s="933" t="str">
        <f t="shared" si="32"/>
        <v/>
      </c>
      <c r="Q99" s="41" t="str">
        <f t="shared" si="33"/>
        <v/>
      </c>
      <c r="R99" s="148" t="str">
        <f t="shared" si="34"/>
        <v/>
      </c>
      <c r="S99" s="41" t="str">
        <f t="shared" si="35"/>
        <v/>
      </c>
      <c r="T99" s="41" t="str">
        <f t="shared" si="36"/>
        <v/>
      </c>
      <c r="U99" s="41" t="str">
        <f t="shared" si="37"/>
        <v/>
      </c>
      <c r="V99" s="42" t="str">
        <f t="shared" si="38"/>
        <v/>
      </c>
      <c r="W99" s="42" t="str">
        <f t="shared" si="39"/>
        <v/>
      </c>
      <c r="X99" s="42" t="str">
        <f t="shared" si="40"/>
        <v/>
      </c>
      <c r="Y99" s="501" t="str">
        <f t="shared" si="41"/>
        <v/>
      </c>
      <c r="Z99" s="152" t="str">
        <f t="shared" si="42"/>
        <v/>
      </c>
      <c r="AA99" s="41" t="str">
        <f t="shared" si="43"/>
        <v/>
      </c>
      <c r="AB99" s="42" t="str">
        <f t="shared" si="44"/>
        <v/>
      </c>
      <c r="AC99" s="123"/>
      <c r="AD99" s="105" t="str">
        <f t="shared" si="45"/>
        <v/>
      </c>
      <c r="AE99" s="153"/>
      <c r="AF99" s="43" t="str" cm="1">
        <f t="array" ref="AF99">_xlfn.IFS(N99="","",(IFERROR(VALUE(TRIM(SUBSTITUTE(AD99,CHAR(160),""))),0))=0,"Attention : montant présenté entièrement écarté",ROUND(Z99,2)&lt;ROUND(15%,2),"Attention : Montant temps d’affectation inférieur à 15%. La dépense doit être rejetée, ou vérifier que le personnel est affecté sur un autre type d'action",ROUND(AD99,2)&gt;ROUND(N99,2),"KO : Le montant retenu est supérieur au montant présenté. Merci de revoir la ligne de dépense ou plafonner son montant.",N99=0,"",ROUND(AD99,2)=ROUND(N99,2),"OK",ROUND(AD99,2)&lt;ROUND(N99,2),"Attention : Montant présenté partiellement écarté",TRUE,"")</f>
        <v/>
      </c>
      <c r="AG99" s="934" t="str">
        <f t="shared" si="46"/>
        <v/>
      </c>
    </row>
    <row r="100" spans="1:33" ht="20" customHeight="1">
      <c r="A100" s="919">
        <v>92</v>
      </c>
      <c r="B100" s="83"/>
      <c r="C100" s="83"/>
      <c r="D100" s="83"/>
      <c r="E100" s="83"/>
      <c r="F100" s="104"/>
      <c r="G100" s="104"/>
      <c r="H100" s="85"/>
      <c r="I100" s="85"/>
      <c r="J100" s="42" t="str">
        <f t="shared" si="30"/>
        <v/>
      </c>
      <c r="K100" s="500"/>
      <c r="L100" s="367"/>
      <c r="M100" s="83"/>
      <c r="N100" s="105" t="str">
        <f t="shared" si="31"/>
        <v/>
      </c>
      <c r="O100" s="920"/>
      <c r="P100" s="933" t="str">
        <f t="shared" si="32"/>
        <v/>
      </c>
      <c r="Q100" s="41" t="str">
        <f t="shared" si="33"/>
        <v/>
      </c>
      <c r="R100" s="148" t="str">
        <f t="shared" si="34"/>
        <v/>
      </c>
      <c r="S100" s="41" t="str">
        <f t="shared" si="35"/>
        <v/>
      </c>
      <c r="T100" s="41" t="str">
        <f t="shared" si="36"/>
        <v/>
      </c>
      <c r="U100" s="41" t="str">
        <f t="shared" si="37"/>
        <v/>
      </c>
      <c r="V100" s="42" t="str">
        <f t="shared" si="38"/>
        <v/>
      </c>
      <c r="W100" s="42" t="str">
        <f t="shared" si="39"/>
        <v/>
      </c>
      <c r="X100" s="42" t="str">
        <f t="shared" si="40"/>
        <v/>
      </c>
      <c r="Y100" s="501" t="str">
        <f t="shared" si="41"/>
        <v/>
      </c>
      <c r="Z100" s="152" t="str">
        <f t="shared" si="42"/>
        <v/>
      </c>
      <c r="AA100" s="41" t="str">
        <f t="shared" si="43"/>
        <v/>
      </c>
      <c r="AB100" s="42" t="str">
        <f t="shared" si="44"/>
        <v/>
      </c>
      <c r="AC100" s="123"/>
      <c r="AD100" s="105" t="str">
        <f t="shared" si="45"/>
        <v/>
      </c>
      <c r="AE100" s="153"/>
      <c r="AF100" s="43" t="str" cm="1">
        <f t="array" ref="AF100">_xlfn.IFS(N100="","",(IFERROR(VALUE(TRIM(SUBSTITUTE(AD100,CHAR(160),""))),0))=0,"Attention : montant présenté entièrement écarté",ROUND(Z100,2)&lt;ROUND(15%,2),"Attention : Montant temps d’affectation inférieur à 15%. La dépense doit être rejetée, ou vérifier que le personnel est affecté sur un autre type d'action",ROUND(AD100,2)&gt;ROUND(N100,2),"KO : Le montant retenu est supérieur au montant présenté. Merci de revoir la ligne de dépense ou plafonner son montant.",N100=0,"",ROUND(AD100,2)=ROUND(N100,2),"OK",ROUND(AD100,2)&lt;ROUND(N100,2),"Attention : Montant présenté partiellement écarté",TRUE,"")</f>
        <v/>
      </c>
      <c r="AG100" s="934" t="str">
        <f t="shared" si="46"/>
        <v/>
      </c>
    </row>
    <row r="101" spans="1:33" ht="20" customHeight="1">
      <c r="A101" s="919">
        <v>93</v>
      </c>
      <c r="B101" s="83"/>
      <c r="C101" s="83"/>
      <c r="D101" s="83"/>
      <c r="E101" s="83"/>
      <c r="F101" s="104"/>
      <c r="G101" s="104"/>
      <c r="H101" s="85"/>
      <c r="I101" s="85"/>
      <c r="J101" s="42" t="str">
        <f t="shared" si="30"/>
        <v/>
      </c>
      <c r="K101" s="500"/>
      <c r="L101" s="367"/>
      <c r="M101" s="83"/>
      <c r="N101" s="105" t="str">
        <f t="shared" si="31"/>
        <v/>
      </c>
      <c r="O101" s="920"/>
      <c r="P101" s="933" t="str">
        <f t="shared" si="32"/>
        <v/>
      </c>
      <c r="Q101" s="41" t="str">
        <f t="shared" si="33"/>
        <v/>
      </c>
      <c r="R101" s="148" t="str">
        <f t="shared" si="34"/>
        <v/>
      </c>
      <c r="S101" s="41" t="str">
        <f t="shared" si="35"/>
        <v/>
      </c>
      <c r="T101" s="41" t="str">
        <f t="shared" si="36"/>
        <v/>
      </c>
      <c r="U101" s="41" t="str">
        <f t="shared" si="37"/>
        <v/>
      </c>
      <c r="V101" s="42" t="str">
        <f t="shared" si="38"/>
        <v/>
      </c>
      <c r="W101" s="42" t="str">
        <f t="shared" si="39"/>
        <v/>
      </c>
      <c r="X101" s="42" t="str">
        <f t="shared" si="40"/>
        <v/>
      </c>
      <c r="Y101" s="501" t="str">
        <f t="shared" si="41"/>
        <v/>
      </c>
      <c r="Z101" s="152" t="str">
        <f t="shared" si="42"/>
        <v/>
      </c>
      <c r="AA101" s="41" t="str">
        <f t="shared" si="43"/>
        <v/>
      </c>
      <c r="AB101" s="42" t="str">
        <f t="shared" si="44"/>
        <v/>
      </c>
      <c r="AC101" s="123"/>
      <c r="AD101" s="105" t="str">
        <f t="shared" si="45"/>
        <v/>
      </c>
      <c r="AE101" s="153"/>
      <c r="AF101" s="43" t="str" cm="1">
        <f t="array" ref="AF101">_xlfn.IFS(N101="","",(IFERROR(VALUE(TRIM(SUBSTITUTE(AD101,CHAR(160),""))),0))=0,"Attention : montant présenté entièrement écarté",ROUND(Z101,2)&lt;ROUND(15%,2),"Attention : Montant temps d’affectation inférieur à 15%. La dépense doit être rejetée, ou vérifier que le personnel est affecté sur un autre type d'action",ROUND(AD101,2)&gt;ROUND(N101,2),"KO : Le montant retenu est supérieur au montant présenté. Merci de revoir la ligne de dépense ou plafonner son montant.",N101=0,"",ROUND(AD101,2)=ROUND(N101,2),"OK",ROUND(AD101,2)&lt;ROUND(N101,2),"Attention : Montant présenté partiellement écarté",TRUE,"")</f>
        <v/>
      </c>
      <c r="AG101" s="934" t="str">
        <f t="shared" si="46"/>
        <v/>
      </c>
    </row>
    <row r="102" spans="1:33" ht="20" customHeight="1">
      <c r="A102" s="919">
        <v>94</v>
      </c>
      <c r="B102" s="83"/>
      <c r="C102" s="83"/>
      <c r="D102" s="83"/>
      <c r="E102" s="83"/>
      <c r="F102" s="104"/>
      <c r="G102" s="104"/>
      <c r="H102" s="85"/>
      <c r="I102" s="85"/>
      <c r="J102" s="42" t="str">
        <f t="shared" si="30"/>
        <v/>
      </c>
      <c r="K102" s="500"/>
      <c r="L102" s="367"/>
      <c r="M102" s="83"/>
      <c r="N102" s="105" t="str">
        <f t="shared" si="31"/>
        <v/>
      </c>
      <c r="O102" s="920"/>
      <c r="P102" s="933" t="str">
        <f t="shared" si="32"/>
        <v/>
      </c>
      <c r="Q102" s="41" t="str">
        <f t="shared" si="33"/>
        <v/>
      </c>
      <c r="R102" s="148" t="str">
        <f t="shared" si="34"/>
        <v/>
      </c>
      <c r="S102" s="41" t="str">
        <f t="shared" si="35"/>
        <v/>
      </c>
      <c r="T102" s="41" t="str">
        <f t="shared" si="36"/>
        <v/>
      </c>
      <c r="U102" s="41" t="str">
        <f t="shared" si="37"/>
        <v/>
      </c>
      <c r="V102" s="42" t="str">
        <f t="shared" si="38"/>
        <v/>
      </c>
      <c r="W102" s="42" t="str">
        <f t="shared" si="39"/>
        <v/>
      </c>
      <c r="X102" s="42" t="str">
        <f t="shared" si="40"/>
        <v/>
      </c>
      <c r="Y102" s="501" t="str">
        <f t="shared" si="41"/>
        <v/>
      </c>
      <c r="Z102" s="152" t="str">
        <f t="shared" si="42"/>
        <v/>
      </c>
      <c r="AA102" s="41" t="str">
        <f t="shared" si="43"/>
        <v/>
      </c>
      <c r="AB102" s="42" t="str">
        <f t="shared" si="44"/>
        <v/>
      </c>
      <c r="AC102" s="123"/>
      <c r="AD102" s="105" t="str">
        <f t="shared" si="45"/>
        <v/>
      </c>
      <c r="AE102" s="153"/>
      <c r="AF102" s="43" t="str" cm="1">
        <f t="array" ref="AF102">_xlfn.IFS(N102="","",(IFERROR(VALUE(TRIM(SUBSTITUTE(AD102,CHAR(160),""))),0))=0,"Attention : montant présenté entièrement écarté",ROUND(Z102,2)&lt;ROUND(15%,2),"Attention : Montant temps d’affectation inférieur à 15%. La dépense doit être rejetée, ou vérifier que le personnel est affecté sur un autre type d'action",ROUND(AD102,2)&gt;ROUND(N102,2),"KO : Le montant retenu est supérieur au montant présenté. Merci de revoir la ligne de dépense ou plafonner son montant.",N102=0,"",ROUND(AD102,2)=ROUND(N102,2),"OK",ROUND(AD102,2)&lt;ROUND(N102,2),"Attention : Montant présenté partiellement écarté",TRUE,"")</f>
        <v/>
      </c>
      <c r="AG102" s="934" t="str">
        <f t="shared" si="46"/>
        <v/>
      </c>
    </row>
    <row r="103" spans="1:33" ht="20" customHeight="1">
      <c r="A103" s="919">
        <v>95</v>
      </c>
      <c r="B103" s="83"/>
      <c r="C103" s="83"/>
      <c r="D103" s="83"/>
      <c r="E103" s="83"/>
      <c r="F103" s="104"/>
      <c r="G103" s="104"/>
      <c r="H103" s="85"/>
      <c r="I103" s="85"/>
      <c r="J103" s="42" t="str">
        <f t="shared" si="30"/>
        <v/>
      </c>
      <c r="K103" s="500"/>
      <c r="L103" s="367"/>
      <c r="M103" s="83"/>
      <c r="N103" s="105" t="str">
        <f t="shared" si="31"/>
        <v/>
      </c>
      <c r="O103" s="920"/>
      <c r="P103" s="933" t="str">
        <f t="shared" si="32"/>
        <v/>
      </c>
      <c r="Q103" s="41" t="str">
        <f t="shared" si="33"/>
        <v/>
      </c>
      <c r="R103" s="148" t="str">
        <f t="shared" si="34"/>
        <v/>
      </c>
      <c r="S103" s="41" t="str">
        <f t="shared" si="35"/>
        <v/>
      </c>
      <c r="T103" s="41" t="str">
        <f t="shared" si="36"/>
        <v/>
      </c>
      <c r="U103" s="41" t="str">
        <f t="shared" si="37"/>
        <v/>
      </c>
      <c r="V103" s="42" t="str">
        <f t="shared" si="38"/>
        <v/>
      </c>
      <c r="W103" s="42" t="str">
        <f t="shared" si="39"/>
        <v/>
      </c>
      <c r="X103" s="42" t="str">
        <f t="shared" si="40"/>
        <v/>
      </c>
      <c r="Y103" s="501" t="str">
        <f t="shared" si="41"/>
        <v/>
      </c>
      <c r="Z103" s="152" t="str">
        <f t="shared" si="42"/>
        <v/>
      </c>
      <c r="AA103" s="41" t="str">
        <f t="shared" si="43"/>
        <v/>
      </c>
      <c r="AB103" s="42" t="str">
        <f t="shared" si="44"/>
        <v/>
      </c>
      <c r="AC103" s="123"/>
      <c r="AD103" s="105" t="str">
        <f t="shared" si="45"/>
        <v/>
      </c>
      <c r="AE103" s="153"/>
      <c r="AF103" s="43" t="str" cm="1">
        <f t="array" ref="AF103">_xlfn.IFS(N103="","",(IFERROR(VALUE(TRIM(SUBSTITUTE(AD103,CHAR(160),""))),0))=0,"Attention : montant présenté entièrement écarté",ROUND(Z103,2)&lt;ROUND(15%,2),"Attention : Montant temps d’affectation inférieur à 15%. La dépense doit être rejetée, ou vérifier que le personnel est affecté sur un autre type d'action",ROUND(AD103,2)&gt;ROUND(N103,2),"KO : Le montant retenu est supérieur au montant présenté. Merci de revoir la ligne de dépense ou plafonner son montant.",N103=0,"",ROUND(AD103,2)=ROUND(N103,2),"OK",ROUND(AD103,2)&lt;ROUND(N103,2),"Attention : Montant présenté partiellement écarté",TRUE,"")</f>
        <v/>
      </c>
      <c r="AG103" s="934" t="str">
        <f t="shared" si="46"/>
        <v/>
      </c>
    </row>
    <row r="104" spans="1:33" ht="20" customHeight="1">
      <c r="A104" s="919">
        <v>96</v>
      </c>
      <c r="B104" s="83"/>
      <c r="C104" s="83"/>
      <c r="D104" s="83"/>
      <c r="E104" s="83"/>
      <c r="F104" s="104"/>
      <c r="G104" s="104"/>
      <c r="H104" s="85"/>
      <c r="I104" s="85"/>
      <c r="J104" s="42" t="str">
        <f t="shared" si="30"/>
        <v/>
      </c>
      <c r="K104" s="500"/>
      <c r="L104" s="367"/>
      <c r="M104" s="83"/>
      <c r="N104" s="105" t="str">
        <f t="shared" si="31"/>
        <v/>
      </c>
      <c r="O104" s="920"/>
      <c r="P104" s="933" t="str">
        <f t="shared" si="32"/>
        <v/>
      </c>
      <c r="Q104" s="41" t="str">
        <f t="shared" si="33"/>
        <v/>
      </c>
      <c r="R104" s="148" t="str">
        <f t="shared" si="34"/>
        <v/>
      </c>
      <c r="S104" s="41" t="str">
        <f t="shared" si="35"/>
        <v/>
      </c>
      <c r="T104" s="41" t="str">
        <f t="shared" si="36"/>
        <v/>
      </c>
      <c r="U104" s="41" t="str">
        <f t="shared" si="37"/>
        <v/>
      </c>
      <c r="V104" s="42" t="str">
        <f t="shared" si="38"/>
        <v/>
      </c>
      <c r="W104" s="42" t="str">
        <f t="shared" si="39"/>
        <v/>
      </c>
      <c r="X104" s="42" t="str">
        <f t="shared" si="40"/>
        <v/>
      </c>
      <c r="Y104" s="501" t="str">
        <f t="shared" si="41"/>
        <v/>
      </c>
      <c r="Z104" s="152" t="str">
        <f t="shared" si="42"/>
        <v/>
      </c>
      <c r="AA104" s="41" t="str">
        <f t="shared" si="43"/>
        <v/>
      </c>
      <c r="AB104" s="42" t="str">
        <f t="shared" si="44"/>
        <v/>
      </c>
      <c r="AC104" s="123"/>
      <c r="AD104" s="105" t="str">
        <f t="shared" si="45"/>
        <v/>
      </c>
      <c r="AE104" s="153"/>
      <c r="AF104" s="43" t="str" cm="1">
        <f t="array" ref="AF104">_xlfn.IFS(N104="","",(IFERROR(VALUE(TRIM(SUBSTITUTE(AD104,CHAR(160),""))),0))=0,"Attention : montant présenté entièrement écarté",ROUND(Z104,2)&lt;ROUND(15%,2),"Attention : Montant temps d’affectation inférieur à 15%. La dépense doit être rejetée, ou vérifier que le personnel est affecté sur un autre type d'action",ROUND(AD104,2)&gt;ROUND(N104,2),"KO : Le montant retenu est supérieur au montant présenté. Merci de revoir la ligne de dépense ou plafonner son montant.",N104=0,"",ROUND(AD104,2)=ROUND(N104,2),"OK",ROUND(AD104,2)&lt;ROUND(N104,2),"Attention : Montant présenté partiellement écarté",TRUE,"")</f>
        <v/>
      </c>
      <c r="AG104" s="934" t="str">
        <f t="shared" si="46"/>
        <v/>
      </c>
    </row>
    <row r="105" spans="1:33" ht="20" customHeight="1">
      <c r="A105" s="919">
        <v>97</v>
      </c>
      <c r="B105" s="83"/>
      <c r="C105" s="83"/>
      <c r="D105" s="83"/>
      <c r="E105" s="83"/>
      <c r="F105" s="104"/>
      <c r="G105" s="104"/>
      <c r="H105" s="85"/>
      <c r="I105" s="85"/>
      <c r="J105" s="42" t="str">
        <f t="shared" si="30"/>
        <v/>
      </c>
      <c r="K105" s="500"/>
      <c r="L105" s="367"/>
      <c r="M105" s="83"/>
      <c r="N105" s="105" t="str">
        <f t="shared" si="31"/>
        <v/>
      </c>
      <c r="O105" s="920"/>
      <c r="P105" s="933" t="str">
        <f t="shared" si="32"/>
        <v/>
      </c>
      <c r="Q105" s="41" t="str">
        <f t="shared" si="33"/>
        <v/>
      </c>
      <c r="R105" s="148" t="str">
        <f t="shared" si="34"/>
        <v/>
      </c>
      <c r="S105" s="41" t="str">
        <f t="shared" si="35"/>
        <v/>
      </c>
      <c r="T105" s="41" t="str">
        <f t="shared" si="36"/>
        <v/>
      </c>
      <c r="U105" s="41" t="str">
        <f t="shared" si="37"/>
        <v/>
      </c>
      <c r="V105" s="42" t="str">
        <f t="shared" si="38"/>
        <v/>
      </c>
      <c r="W105" s="42" t="str">
        <f t="shared" si="39"/>
        <v/>
      </c>
      <c r="X105" s="42" t="str">
        <f t="shared" si="40"/>
        <v/>
      </c>
      <c r="Y105" s="501" t="str">
        <f t="shared" si="41"/>
        <v/>
      </c>
      <c r="Z105" s="152" t="str">
        <f t="shared" si="42"/>
        <v/>
      </c>
      <c r="AA105" s="41" t="str">
        <f t="shared" si="43"/>
        <v/>
      </c>
      <c r="AB105" s="42" t="str">
        <f t="shared" si="44"/>
        <v/>
      </c>
      <c r="AC105" s="123"/>
      <c r="AD105" s="105" t="str">
        <f t="shared" si="45"/>
        <v/>
      </c>
      <c r="AE105" s="153"/>
      <c r="AF105" s="43" t="str" cm="1">
        <f t="array" ref="AF105">_xlfn.IFS(N105="","",(IFERROR(VALUE(TRIM(SUBSTITUTE(AD105,CHAR(160),""))),0))=0,"Attention : montant présenté entièrement écarté",ROUND(Z105,2)&lt;ROUND(15%,2),"Attention : Montant temps d’affectation inférieur à 15%. La dépense doit être rejetée, ou vérifier que le personnel est affecté sur un autre type d'action",ROUND(AD105,2)&gt;ROUND(N105,2),"KO : Le montant retenu est supérieur au montant présenté. Merci de revoir la ligne de dépense ou plafonner son montant.",N105=0,"",ROUND(AD105,2)=ROUND(N105,2),"OK",ROUND(AD105,2)&lt;ROUND(N105,2),"Attention : Montant présenté partiellement écarté",TRUE,"")</f>
        <v/>
      </c>
      <c r="AG105" s="934" t="str">
        <f t="shared" si="46"/>
        <v/>
      </c>
    </row>
    <row r="106" spans="1:33" ht="20" customHeight="1">
      <c r="A106" s="919">
        <v>98</v>
      </c>
      <c r="B106" s="83"/>
      <c r="C106" s="83"/>
      <c r="D106" s="83"/>
      <c r="E106" s="83"/>
      <c r="F106" s="104"/>
      <c r="G106" s="104"/>
      <c r="H106" s="85"/>
      <c r="I106" s="85"/>
      <c r="J106" s="42" t="str">
        <f t="shared" si="30"/>
        <v/>
      </c>
      <c r="K106" s="500"/>
      <c r="L106" s="367"/>
      <c r="M106" s="83"/>
      <c r="N106" s="105" t="str">
        <f t="shared" si="31"/>
        <v/>
      </c>
      <c r="O106" s="920"/>
      <c r="P106" s="933" t="str">
        <f t="shared" si="32"/>
        <v/>
      </c>
      <c r="Q106" s="41" t="str">
        <f t="shared" si="33"/>
        <v/>
      </c>
      <c r="R106" s="148" t="str">
        <f t="shared" si="34"/>
        <v/>
      </c>
      <c r="S106" s="41" t="str">
        <f t="shared" si="35"/>
        <v/>
      </c>
      <c r="T106" s="41" t="str">
        <f t="shared" si="36"/>
        <v/>
      </c>
      <c r="U106" s="41" t="str">
        <f t="shared" si="37"/>
        <v/>
      </c>
      <c r="V106" s="42" t="str">
        <f t="shared" si="38"/>
        <v/>
      </c>
      <c r="W106" s="42" t="str">
        <f t="shared" si="39"/>
        <v/>
      </c>
      <c r="X106" s="42" t="str">
        <f t="shared" si="40"/>
        <v/>
      </c>
      <c r="Y106" s="501" t="str">
        <f t="shared" si="41"/>
        <v/>
      </c>
      <c r="Z106" s="152" t="str">
        <f t="shared" si="42"/>
        <v/>
      </c>
      <c r="AA106" s="41" t="str">
        <f t="shared" si="43"/>
        <v/>
      </c>
      <c r="AB106" s="42" t="str">
        <f t="shared" si="44"/>
        <v/>
      </c>
      <c r="AC106" s="123"/>
      <c r="AD106" s="105" t="str">
        <f t="shared" si="45"/>
        <v/>
      </c>
      <c r="AE106" s="153"/>
      <c r="AF106" s="43" t="str" cm="1">
        <f t="array" ref="AF106">_xlfn.IFS(N106="","",(IFERROR(VALUE(TRIM(SUBSTITUTE(AD106,CHAR(160),""))),0))=0,"Attention : montant présenté entièrement écarté",ROUND(Z106,2)&lt;ROUND(15%,2),"Attention : Montant temps d’affectation inférieur à 15%. La dépense doit être rejetée, ou vérifier que le personnel est affecté sur un autre type d'action",ROUND(AD106,2)&gt;ROUND(N106,2),"KO : Le montant retenu est supérieur au montant présenté. Merci de revoir la ligne de dépense ou plafonner son montant.",N106=0,"",ROUND(AD106,2)=ROUND(N106,2),"OK",ROUND(AD106,2)&lt;ROUND(N106,2),"Attention : Montant présenté partiellement écarté",TRUE,"")</f>
        <v/>
      </c>
      <c r="AG106" s="934" t="str">
        <f t="shared" si="46"/>
        <v/>
      </c>
    </row>
    <row r="107" spans="1:33" ht="20" customHeight="1">
      <c r="A107" s="919">
        <v>99</v>
      </c>
      <c r="B107" s="83"/>
      <c r="C107" s="83"/>
      <c r="D107" s="83"/>
      <c r="E107" s="83"/>
      <c r="F107" s="104"/>
      <c r="G107" s="104"/>
      <c r="H107" s="85"/>
      <c r="I107" s="85"/>
      <c r="J107" s="42" t="str">
        <f t="shared" si="30"/>
        <v/>
      </c>
      <c r="K107" s="500"/>
      <c r="L107" s="367"/>
      <c r="M107" s="83"/>
      <c r="N107" s="105" t="str">
        <f t="shared" si="31"/>
        <v/>
      </c>
      <c r="O107" s="920"/>
      <c r="P107" s="933" t="str">
        <f t="shared" si="32"/>
        <v/>
      </c>
      <c r="Q107" s="41" t="str">
        <f t="shared" si="33"/>
        <v/>
      </c>
      <c r="R107" s="148" t="str">
        <f t="shared" si="34"/>
        <v/>
      </c>
      <c r="S107" s="41" t="str">
        <f t="shared" si="35"/>
        <v/>
      </c>
      <c r="T107" s="41" t="str">
        <f t="shared" si="36"/>
        <v/>
      </c>
      <c r="U107" s="41" t="str">
        <f t="shared" si="37"/>
        <v/>
      </c>
      <c r="V107" s="42" t="str">
        <f t="shared" si="38"/>
        <v/>
      </c>
      <c r="W107" s="42" t="str">
        <f t="shared" si="39"/>
        <v/>
      </c>
      <c r="X107" s="42" t="str">
        <f t="shared" si="40"/>
        <v/>
      </c>
      <c r="Y107" s="501" t="str">
        <f t="shared" si="41"/>
        <v/>
      </c>
      <c r="Z107" s="152" t="str">
        <f t="shared" si="42"/>
        <v/>
      </c>
      <c r="AA107" s="41" t="str">
        <f t="shared" si="43"/>
        <v/>
      </c>
      <c r="AB107" s="42" t="str">
        <f t="shared" si="44"/>
        <v/>
      </c>
      <c r="AC107" s="123"/>
      <c r="AD107" s="105" t="str">
        <f t="shared" si="45"/>
        <v/>
      </c>
      <c r="AE107" s="153"/>
      <c r="AF107" s="43" t="str" cm="1">
        <f t="array" ref="AF107">_xlfn.IFS(N107="","",(IFERROR(VALUE(TRIM(SUBSTITUTE(AD107,CHAR(160),""))),0))=0,"Attention : montant présenté entièrement écarté",ROUND(Z107,2)&lt;ROUND(15%,2),"Attention : Montant temps d’affectation inférieur à 15%. La dépense doit être rejetée, ou vérifier que le personnel est affecté sur un autre type d'action",ROUND(AD107,2)&gt;ROUND(N107,2),"KO : Le montant retenu est supérieur au montant présenté. Merci de revoir la ligne de dépense ou plafonner son montant.",N107=0,"",ROUND(AD107,2)=ROUND(N107,2),"OK",ROUND(AD107,2)&lt;ROUND(N107,2),"Attention : Montant présenté partiellement écarté",TRUE,"")</f>
        <v/>
      </c>
      <c r="AG107" s="934" t="str">
        <f t="shared" si="46"/>
        <v/>
      </c>
    </row>
    <row r="108" spans="1:33" ht="20" customHeight="1">
      <c r="A108" s="919">
        <v>100</v>
      </c>
      <c r="B108" s="83"/>
      <c r="C108" s="83"/>
      <c r="D108" s="83"/>
      <c r="E108" s="83"/>
      <c r="F108" s="104"/>
      <c r="G108" s="104"/>
      <c r="H108" s="85"/>
      <c r="I108" s="85"/>
      <c r="J108" s="42" t="str">
        <f t="shared" si="30"/>
        <v/>
      </c>
      <c r="K108" s="500"/>
      <c r="L108" s="367"/>
      <c r="M108" s="83"/>
      <c r="N108" s="105" t="str">
        <f t="shared" si="31"/>
        <v/>
      </c>
      <c r="O108" s="920"/>
      <c r="P108" s="933" t="str">
        <f t="shared" si="32"/>
        <v/>
      </c>
      <c r="Q108" s="41" t="str">
        <f t="shared" si="33"/>
        <v/>
      </c>
      <c r="R108" s="148" t="str">
        <f t="shared" si="34"/>
        <v/>
      </c>
      <c r="S108" s="41" t="str">
        <f t="shared" si="35"/>
        <v/>
      </c>
      <c r="T108" s="41" t="str">
        <f t="shared" si="36"/>
        <v/>
      </c>
      <c r="U108" s="41" t="str">
        <f t="shared" si="37"/>
        <v/>
      </c>
      <c r="V108" s="42" t="str">
        <f t="shared" si="38"/>
        <v/>
      </c>
      <c r="W108" s="42" t="str">
        <f t="shared" si="39"/>
        <v/>
      </c>
      <c r="X108" s="42" t="str">
        <f t="shared" si="40"/>
        <v/>
      </c>
      <c r="Y108" s="501" t="str">
        <f t="shared" si="41"/>
        <v/>
      </c>
      <c r="Z108" s="152" t="str">
        <f t="shared" si="42"/>
        <v/>
      </c>
      <c r="AA108" s="41" t="str">
        <f t="shared" si="43"/>
        <v/>
      </c>
      <c r="AB108" s="42" t="str">
        <f t="shared" si="44"/>
        <v/>
      </c>
      <c r="AC108" s="123"/>
      <c r="AD108" s="105" t="str">
        <f t="shared" si="45"/>
        <v/>
      </c>
      <c r="AE108" s="153"/>
      <c r="AF108" s="43" t="str" cm="1">
        <f t="array" ref="AF108">_xlfn.IFS(N108="","",(IFERROR(VALUE(TRIM(SUBSTITUTE(AD108,CHAR(160),""))),0))=0,"Attention : montant présenté entièrement écarté",ROUND(Z108,2)&lt;ROUND(15%,2),"Attention : Montant temps d’affectation inférieur à 15%. La dépense doit être rejetée, ou vérifier que le personnel est affecté sur un autre type d'action",ROUND(AD108,2)&gt;ROUND(N108,2),"KO : Le montant retenu est supérieur au montant présenté. Merci de revoir la ligne de dépense ou plafonner son montant.",N108=0,"",ROUND(AD108,2)=ROUND(N108,2),"OK",ROUND(AD108,2)&lt;ROUND(N108,2),"Attention : Montant présenté partiellement écarté",TRUE,"")</f>
        <v/>
      </c>
      <c r="AG108" s="934" t="str">
        <f t="shared" si="46"/>
        <v/>
      </c>
    </row>
    <row r="109" spans="1:33" ht="15" customHeight="1" thickBot="1">
      <c r="A109" s="1109"/>
      <c r="B109" s="1110"/>
      <c r="C109" s="1110"/>
      <c r="D109" s="1110"/>
      <c r="E109" s="1110"/>
      <c r="F109" s="1110"/>
      <c r="G109" s="1110"/>
      <c r="H109" s="1110"/>
      <c r="I109" s="1110"/>
      <c r="J109" s="1110"/>
      <c r="K109" s="1110"/>
      <c r="L109" s="1110"/>
      <c r="M109" s="922" t="s">
        <v>124</v>
      </c>
      <c r="N109" s="923">
        <f>SUM(N9:N108)</f>
        <v>0</v>
      </c>
      <c r="O109" s="924"/>
      <c r="P109" s="1111"/>
      <c r="Q109" s="1112"/>
      <c r="R109" s="1112"/>
      <c r="S109" s="1112"/>
      <c r="T109" s="1112"/>
      <c r="U109" s="1112"/>
      <c r="V109" s="1112"/>
      <c r="W109" s="1112"/>
      <c r="X109" s="1112"/>
      <c r="Y109" s="1112"/>
      <c r="Z109" s="1112"/>
      <c r="AA109" s="1113"/>
      <c r="AB109" s="922" t="s">
        <v>125</v>
      </c>
      <c r="AC109" s="922"/>
      <c r="AD109" s="923">
        <f>SUM(AD9:AD108)</f>
        <v>0</v>
      </c>
      <c r="AE109" s="1114"/>
      <c r="AF109" s="1115"/>
      <c r="AG109" s="935">
        <f>SUM(AG9:AG108)</f>
        <v>0</v>
      </c>
    </row>
  </sheetData>
  <sheetProtection algorithmName="SHA-512" hashValue="96/aK77UssliDft+15h9DgNEX9WNkenjsTA0BuNFcDXDsd1OpVxqaooT3KAh+G/VKH8cLFozMSuQfsy0HIJN9g==" saltValue="QVmDdJcxHunqNkW1PW5QmA==" spinCount="100000" sheet="1" formatCells="0" formatColumns="0" formatRows="0" insertRows="0"/>
  <mergeCells count="10">
    <mergeCell ref="A109:L109"/>
    <mergeCell ref="P109:AA109"/>
    <mergeCell ref="AE109:AF109"/>
    <mergeCell ref="D2:H2"/>
    <mergeCell ref="D3:H3"/>
    <mergeCell ref="A5:O5"/>
    <mergeCell ref="P5:AG5"/>
    <mergeCell ref="A6:A7"/>
    <mergeCell ref="H6:J6"/>
    <mergeCell ref="V6:X6"/>
  </mergeCells>
  <conditionalFormatting sqref="L9:L108">
    <cfRule type="expression" dxfId="23" priority="15">
      <formula>AND(L9&lt;&gt;0,L9&lt;15%)</formula>
    </cfRule>
  </conditionalFormatting>
  <conditionalFormatting sqref="P9:AA108">
    <cfRule type="expression" dxfId="22" priority="277" stopIfTrue="1">
      <formula>P9&lt;&gt;B9</formula>
    </cfRule>
  </conditionalFormatting>
  <conditionalFormatting sqref="AC9:AC108">
    <cfRule type="containsText" dxfId="21" priority="1" stopIfTrue="1" operator="containsText" text="Non">
      <formula>NOT(ISERROR(SEARCH("Non",AC9)))</formula>
    </cfRule>
  </conditionalFormatting>
  <conditionalFormatting sqref="AF8:AF108">
    <cfRule type="containsText" dxfId="20" priority="16" operator="containsText" text="OK">
      <formula>NOT(ISERROR(SEARCH("OK",AF8)))</formula>
    </cfRule>
    <cfRule type="containsText" dxfId="19" priority="17" operator="containsText" text="KO">
      <formula>NOT(ISERROR(SEARCH("KO",AF8)))</formula>
    </cfRule>
    <cfRule type="containsText" dxfId="18" priority="18" operator="containsText" text="Attention">
      <formula>NOT(ISERROR(SEARCH("Attention",AF8)))</formula>
    </cfRule>
  </conditionalFormatting>
  <dataValidations count="4">
    <dataValidation type="list" allowBlank="1" showInputMessage="1" showErrorMessage="1" sqref="G9:G108" xr:uid="{9A128C3C-119A-4B98-B1F3-DF324FCBC88C}">
      <formula1>"Fiche de paie,Journal de paie,Déclaration sociale nominative,Autre document probant"</formula1>
    </dataValidation>
    <dataValidation type="list" allowBlank="1" showInputMessage="1" showErrorMessage="1" sqref="M9:M108" xr:uid="{2A781E84-1DF6-4E5E-8456-3E995B6A7AB6}">
      <formula1>"Fiche de poste,Lettre de mission,Contrat de travail,Autres"</formula1>
    </dataValidation>
    <dataValidation type="list" allowBlank="1" showInputMessage="1" showErrorMessage="1" sqref="F8:F108" xr:uid="{AA759AC9-9A3C-4144-9149-94AE18911648}">
      <formula1>"Oui,Non"</formula1>
    </dataValidation>
    <dataValidation type="list" allowBlank="1" showInputMessage="1" showErrorMessage="1" sqref="AC9:AC108" xr:uid="{9173A8C8-84F6-2148-96A9-49556B3CA449}">
      <formula1>"Oui,Non,Sans objet"</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poste de dépense" prompt="Cliquez sur le menu déroulant" xr:uid="{51030D4B-AC5C-454D-9D67-4E5BD209A88D}">
          <x14:formula1>
            <xm:f>'0-Présentation poste-typeaction'!$J$4:$J$6</xm:f>
          </x14:formula1>
          <xm:sqref>C9:C108 Q8:Q108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04DCB-D3FA-4382-B46A-5FC1D00EF685}">
  <sheetPr>
    <pageSetUpPr fitToPage="1"/>
  </sheetPr>
  <dimension ref="A1:AC109"/>
  <sheetViews>
    <sheetView showGridLines="0" topLeftCell="M1" zoomScale="81" zoomScaleNormal="82" workbookViewId="0">
      <selection activeCell="Y108" sqref="Y108"/>
    </sheetView>
  </sheetViews>
  <sheetFormatPr baseColWidth="10" defaultColWidth="11.5" defaultRowHeight="15" outlineLevelCol="1"/>
  <cols>
    <col min="1" max="1" width="11.83203125" style="5" customWidth="1"/>
    <col min="2" max="2" width="23.5" style="5" customWidth="1"/>
    <col min="3" max="7" width="25.5" style="5" customWidth="1"/>
    <col min="8" max="9" width="27.5" style="5" customWidth="1"/>
    <col min="10" max="10" width="31.5" style="5" customWidth="1"/>
    <col min="11" max="11" width="27.5" style="5" customWidth="1"/>
    <col min="12" max="12" width="19.5" style="5" customWidth="1"/>
    <col min="13" max="13" width="50.5" style="5" customWidth="1"/>
    <col min="14" max="14" width="27.5" style="5" customWidth="1" outlineLevel="1"/>
    <col min="15" max="16" width="31.5" style="5" customWidth="1" outlineLevel="1"/>
    <col min="17" max="19" width="25.5" style="5" customWidth="1" outlineLevel="1"/>
    <col min="20" max="21" width="27.5" style="5" customWidth="1" outlineLevel="1"/>
    <col min="22" max="22" width="30.5" style="5" customWidth="1" outlineLevel="1"/>
    <col min="23" max="25" width="27.5" style="5" customWidth="1" outlineLevel="1"/>
    <col min="26" max="26" width="50.5" style="5" customWidth="1" outlineLevel="1"/>
    <col min="27" max="27" width="80.5" style="5" customWidth="1" outlineLevel="1"/>
    <col min="28" max="28" width="19.5" style="5" customWidth="1" outlineLevel="1"/>
    <col min="29" max="16384" width="11.5" style="5"/>
  </cols>
  <sheetData>
    <row r="1" spans="1:29" s="147" customFormat="1" ht="3.75" customHeight="1" thickBot="1"/>
    <row r="2" spans="1:29" s="147" customFormat="1" ht="19" hidden="1">
      <c r="E2" s="1091"/>
      <c r="F2" s="1091"/>
      <c r="G2" s="1091"/>
      <c r="H2" s="1091"/>
      <c r="I2" s="1091"/>
      <c r="J2" s="1091"/>
      <c r="K2" s="1091"/>
      <c r="L2" s="1091"/>
      <c r="M2" s="1091"/>
      <c r="N2" s="1091"/>
    </row>
    <row r="3" spans="1:29" s="147" customFormat="1" ht="8.5" hidden="1" customHeight="1">
      <c r="E3" s="1092"/>
      <c r="F3" s="1092"/>
      <c r="G3" s="1092"/>
      <c r="H3" s="1092"/>
      <c r="I3" s="1092"/>
      <c r="J3" s="1092"/>
      <c r="K3" s="1092"/>
      <c r="L3" s="1092"/>
      <c r="M3" s="1092"/>
      <c r="N3" s="1092"/>
    </row>
    <row r="4" spans="1:29" s="147" customFormat="1" hidden="1"/>
    <row r="5" spans="1:29" s="2" customFormat="1" ht="74.25" customHeight="1" thickBot="1">
      <c r="A5" s="1132" t="s">
        <v>218</v>
      </c>
      <c r="B5" s="1133"/>
      <c r="C5" s="1133"/>
      <c r="D5" s="1133"/>
      <c r="E5" s="1133"/>
      <c r="F5" s="1133"/>
      <c r="G5" s="1133"/>
      <c r="H5" s="1133"/>
      <c r="I5" s="1133"/>
      <c r="J5" s="1133"/>
      <c r="K5" s="1133"/>
      <c r="L5" s="1133"/>
      <c r="M5" s="1134"/>
      <c r="N5" s="1119" t="s">
        <v>219</v>
      </c>
      <c r="O5" s="1120"/>
      <c r="P5" s="1120"/>
      <c r="Q5" s="1120"/>
      <c r="R5" s="1120"/>
      <c r="S5" s="1120"/>
      <c r="T5" s="1120"/>
      <c r="U5" s="1120"/>
      <c r="V5" s="1120"/>
      <c r="W5" s="1120"/>
      <c r="X5" s="1120"/>
      <c r="Y5" s="1120"/>
      <c r="Z5" s="1120"/>
      <c r="AA5" s="1120"/>
      <c r="AB5" s="1121"/>
    </row>
    <row r="6" spans="1:29" s="3" customFormat="1" ht="48" customHeight="1">
      <c r="A6" s="1135" t="s">
        <v>37</v>
      </c>
      <c r="B6" s="38" t="s">
        <v>38</v>
      </c>
      <c r="C6" s="38" t="s">
        <v>41</v>
      </c>
      <c r="D6" s="38" t="s">
        <v>220</v>
      </c>
      <c r="E6" s="47" t="s">
        <v>221</v>
      </c>
      <c r="F6" s="47" t="s">
        <v>222</v>
      </c>
      <c r="G6" s="47" t="s">
        <v>223</v>
      </c>
      <c r="H6" s="38" t="s">
        <v>224</v>
      </c>
      <c r="I6" s="38" t="s">
        <v>225</v>
      </c>
      <c r="J6" s="38" t="s">
        <v>226</v>
      </c>
      <c r="K6" s="38" t="s">
        <v>227</v>
      </c>
      <c r="L6" s="38" t="s">
        <v>228</v>
      </c>
      <c r="M6" s="944" t="s">
        <v>63</v>
      </c>
      <c r="N6" s="942" t="s">
        <v>38</v>
      </c>
      <c r="O6" s="142" t="s">
        <v>41</v>
      </c>
      <c r="P6" s="37" t="s">
        <v>220</v>
      </c>
      <c r="Q6" s="37" t="s">
        <v>221</v>
      </c>
      <c r="R6" s="37" t="s">
        <v>222</v>
      </c>
      <c r="S6" s="37" t="s">
        <v>223</v>
      </c>
      <c r="T6" s="37" t="s">
        <v>224</v>
      </c>
      <c r="U6" s="37" t="s">
        <v>225</v>
      </c>
      <c r="V6" s="37" t="s">
        <v>226</v>
      </c>
      <c r="W6" s="37" t="s">
        <v>227</v>
      </c>
      <c r="X6" s="37" t="s">
        <v>143</v>
      </c>
      <c r="Y6" s="37" t="s">
        <v>195</v>
      </c>
      <c r="Z6" s="37" t="s">
        <v>63</v>
      </c>
      <c r="AA6" s="37" t="s">
        <v>80</v>
      </c>
      <c r="AB6" s="943" t="s">
        <v>145</v>
      </c>
    </row>
    <row r="7" spans="1:29" s="3" customFormat="1" ht="110.5" customHeight="1">
      <c r="A7" s="1123"/>
      <c r="B7" s="39" t="s">
        <v>229</v>
      </c>
      <c r="C7" s="39" t="s">
        <v>87</v>
      </c>
      <c r="D7" s="40" t="s">
        <v>230</v>
      </c>
      <c r="E7" s="57" t="s">
        <v>231</v>
      </c>
      <c r="F7" s="57" t="s">
        <v>232</v>
      </c>
      <c r="G7" s="57" t="s">
        <v>233</v>
      </c>
      <c r="H7" s="40" t="s">
        <v>234</v>
      </c>
      <c r="I7" s="39" t="s">
        <v>235</v>
      </c>
      <c r="J7" s="40" t="s">
        <v>236</v>
      </c>
      <c r="K7" s="40" t="s">
        <v>237</v>
      </c>
      <c r="L7" s="40" t="s">
        <v>98</v>
      </c>
      <c r="M7" s="916" t="s">
        <v>101</v>
      </c>
      <c r="N7" s="936" t="s">
        <v>229</v>
      </c>
      <c r="O7" s="115" t="s">
        <v>102</v>
      </c>
      <c r="P7" s="26" t="s">
        <v>102</v>
      </c>
      <c r="Q7" s="26" t="s">
        <v>231</v>
      </c>
      <c r="R7" s="26" t="s">
        <v>232</v>
      </c>
      <c r="S7" s="26" t="s">
        <v>233</v>
      </c>
      <c r="T7" s="26" t="s">
        <v>234</v>
      </c>
      <c r="U7" s="23" t="s">
        <v>235</v>
      </c>
      <c r="V7" s="26" t="s">
        <v>236</v>
      </c>
      <c r="W7" s="26" t="s">
        <v>237</v>
      </c>
      <c r="X7" s="26" t="s">
        <v>160</v>
      </c>
      <c r="Y7" s="26" t="s">
        <v>102</v>
      </c>
      <c r="Z7" s="23" t="s">
        <v>161</v>
      </c>
      <c r="AA7" s="23" t="s">
        <v>110</v>
      </c>
      <c r="AB7" s="937" t="s">
        <v>98</v>
      </c>
    </row>
    <row r="8" spans="1:29" s="172" customFormat="1" ht="16">
      <c r="A8" s="945" t="s">
        <v>111</v>
      </c>
      <c r="B8" s="169" t="s">
        <v>238</v>
      </c>
      <c r="C8" s="169" t="s">
        <v>28</v>
      </c>
      <c r="D8" s="170" t="s">
        <v>239</v>
      </c>
      <c r="E8" s="67" t="s">
        <v>113</v>
      </c>
      <c r="F8" s="171">
        <v>0</v>
      </c>
      <c r="G8" s="171">
        <f>IF(E8="Oui",12.02*F8,IF(E8="Non",0,""))</f>
        <v>0</v>
      </c>
      <c r="H8" s="170">
        <v>0.2</v>
      </c>
      <c r="I8" s="170" t="s">
        <v>240</v>
      </c>
      <c r="J8" s="171">
        <v>50</v>
      </c>
      <c r="K8" s="168" t="s">
        <v>241</v>
      </c>
      <c r="L8" s="171">
        <f>IF(E8="Oui",G8,IF(OR(J8="",H8=""),"",IF((IFERROR(VALUE(TRIM(SUBSTITUTE(J8,CHAR(160),""))),0))*(IFERROR(VALUE(TRIM(SUBSTITUTE(H8,CHAR(160),""))),0))=0,"",(IFERROR(VALUE(TRIM(SUBSTITUTE(J8,CHAR(160),""))),0))*(IFERROR(VALUE(TRIM(SUBSTITUTE(H8,CHAR(160),""))),0)))))</f>
        <v>10</v>
      </c>
      <c r="M8" s="946"/>
      <c r="N8" s="938" t="str">
        <f t="shared" ref="N8:N9" si="0">IF(B8="","",B8)</f>
        <v>Construction</v>
      </c>
      <c r="O8" s="167" t="str">
        <f t="shared" ref="O8:O9" si="1">IF(C8="","",C8)</f>
        <v>Investissements équins</v>
      </c>
      <c r="P8" s="167" t="str">
        <f t="shared" ref="P8:P9" si="2">IF(D8="","",D8)</f>
        <v>Salle de réunion</v>
      </c>
      <c r="Q8" s="67" t="s">
        <v>113</v>
      </c>
      <c r="R8" s="171">
        <v>0</v>
      </c>
      <c r="S8" s="171">
        <f>IF(Q8="Oui",12.02*R8,IF(Q8="Non",0,""))</f>
        <v>0</v>
      </c>
      <c r="T8" s="467">
        <f>IF(H8="","",H8)</f>
        <v>0.2</v>
      </c>
      <c r="U8" s="467" t="str">
        <f>IF(I8="","",I8)</f>
        <v>Attestation</v>
      </c>
      <c r="V8" s="167">
        <f>IF(J8="","",J8)</f>
        <v>50</v>
      </c>
      <c r="W8" s="167" t="str">
        <f>IF(K8="","",K8)</f>
        <v>devis</v>
      </c>
      <c r="X8" s="168" t="s">
        <v>180</v>
      </c>
      <c r="Y8" s="171">
        <f>IF(X8="Non",0,IF(Q8="Oui",S8,IF(OR(V8="",T8=""),"",IF((IFERROR(VALUE(TRIM(SUBSTITUTE(V8,CHAR(160),""))),0))*(IFERROR(VALUE(TRIM(SUBSTITUTE(T8,CHAR(160),""))),0))=0,"",(IFERROR(VALUE(TRIM(SUBSTITUTE(V8,CHAR(160),""))),0))*(IFERROR(VALUE(TRIM(SUBSTITUTE(T8,CHAR(160),""))),0))))))</f>
        <v>10</v>
      </c>
      <c r="Z8" s="168" t="s">
        <v>111</v>
      </c>
      <c r="AA8" s="161" t="str" cm="1">
        <f t="array" ref="AA8">IF(OR(Y8="",L8=""),"",_xlfn.IFS(
ROUND(IFERROR(VALUE(TRIM(SUBSTITUTE(Y8,CHAR(160),""))),0),2)&gt;
ROUND(IFERROR(VALUE(TRIM(SUBSTITUTE(L8,CHAR(160),""))),0),2),
"KO : Le montant retenu est supérieur au montant présenté. Merci de revoir la ligne de contribution ou plafonner son montant.",
ROUND(IFERROR(VALUE(TRIM(SUBSTITUTE(L8,CHAR(160),""))),0),2)=0,
"",
ROUND(IFERROR(VALUE(TRIM(SUBSTITUTE(Y8,CHAR(160),""))),0),2)=
ROUND(IFERROR(VALUE(TRIM(SUBSTITUTE(L8,CHAR(160),""))),0),2),
"OK",
ROUND(IFERROR(VALUE(TRIM(SUBSTITUTE(Y8,CHAR(160),""))),0),2)=0,
"Attention : Montant présenté entièrement rejeté.",
ROUND(IFERROR(VALUE(TRIM(SUBSTITUTE(Y8,CHAR(160),""))),0),2)&lt;
ROUND(IFERROR(VALUE(TRIM(SUBSTITUTE(L8,CHAR(160),""))),0),2),
"Attention : Montant présenté partiellement rejeté.",
TRUE,""
))</f>
        <v>OK</v>
      </c>
      <c r="AB8" s="939">
        <f>IF(OR(L8="",Y8=""),"",(IFERROR(VALUE(TRIM(SUBSTITUTE(L8,CHAR(160),""))),0))-(IFERROR(VALUE(TRIM(SUBSTITUTE(Y8,CHAR(160),""))),0)))</f>
        <v>0</v>
      </c>
    </row>
    <row r="9" spans="1:29" s="2" customFormat="1" ht="16">
      <c r="A9" s="947">
        <v>1</v>
      </c>
      <c r="B9" s="422"/>
      <c r="C9" s="83"/>
      <c r="D9" s="34"/>
      <c r="E9" s="83"/>
      <c r="F9" s="85"/>
      <c r="G9" s="465" t="str">
        <f t="shared" ref="G9:G72" si="3">IF(E9="Oui",12.02*F9,IF(E9="Non",0,""))</f>
        <v/>
      </c>
      <c r="H9" s="119"/>
      <c r="I9" s="34"/>
      <c r="J9" s="85"/>
      <c r="K9" s="120"/>
      <c r="L9" s="42" t="str">
        <f t="shared" ref="L9:L72" si="4">IF(E9="Oui",G9,IF(OR(J9="",H9=""),"",IF((IFERROR(VALUE(TRIM(SUBSTITUTE(J9,CHAR(160),""))),0))*(IFERROR(VALUE(TRIM(SUBSTITUTE(H9,CHAR(160),""))),0))=0,"",(IFERROR(VALUE(TRIM(SUBSTITUTE(J9,CHAR(160),""))),0))*(IFERROR(VALUE(TRIM(SUBSTITUTE(H9,CHAR(160),""))),0)))))</f>
        <v/>
      </c>
      <c r="M9" s="948"/>
      <c r="N9" s="940" t="str">
        <f t="shared" si="0"/>
        <v/>
      </c>
      <c r="O9" s="158" t="str">
        <f t="shared" si="1"/>
        <v/>
      </c>
      <c r="P9" s="157" t="str">
        <f t="shared" si="2"/>
        <v/>
      </c>
      <c r="Q9" s="157" t="str">
        <f t="shared" ref="Q9:R9" si="5">IF(E9="","",E9)</f>
        <v/>
      </c>
      <c r="R9" s="466" t="str">
        <f t="shared" si="5"/>
        <v/>
      </c>
      <c r="S9" s="465" t="str">
        <f>IF(Q9="Oui",12.02*R9,IF(Q9="Non",0,""))</f>
        <v/>
      </c>
      <c r="T9" s="159" t="str">
        <f>IF(H9="","",H9)</f>
        <v/>
      </c>
      <c r="U9" s="157" t="str">
        <f>IF(I9="","",I9)</f>
        <v/>
      </c>
      <c r="V9" s="160" t="str">
        <f t="shared" ref="V9" si="6">IF(J9="","",J9)</f>
        <v/>
      </c>
      <c r="W9" s="157" t="str">
        <f t="shared" ref="W9" si="7">IF(K9="","",K9)</f>
        <v/>
      </c>
      <c r="X9" s="176"/>
      <c r="Y9" s="42" t="str">
        <f>IF(X9="Non",0,IF(Q9="Oui",S9,IF(OR(V9="",T9=""),"",IF((IFERROR(VALUE(TRIM(SUBSTITUTE(V9,CHAR(160),""))),0))*(IFERROR(VALUE(TRIM(SUBSTITUTE(T9,CHAR(160),""))),0))=0,"",(IFERROR(VALUE(TRIM(SUBSTITUTE(V9,CHAR(160),""))),0))*(IFERROR(VALUE(TRIM(SUBSTITUTE(T9,CHAR(160),""))),0))))))</f>
        <v/>
      </c>
      <c r="Z9" s="34"/>
      <c r="AA9" s="161" t="str" cm="1">
        <f t="array" ref="AA9">IF(OR(Y9="",L9=""),"",_xlfn.IFS(
ROUND(IFERROR(VALUE(TRIM(SUBSTITUTE(Y9,CHAR(160),""))),0),2)&gt;
ROUND(IFERROR(VALUE(TRIM(SUBSTITUTE(L9,CHAR(160),""))),0),2),
"KO : Le montant retenu est supérieur au montant présenté. Merci de revoir la ligne de contribution ou plafonner son montant.",
ROUND(IFERROR(VALUE(TRIM(SUBSTITUTE(L9,CHAR(160),""))),0),2)=0,
"",
ROUND(IFERROR(VALUE(TRIM(SUBSTITUTE(Y9,CHAR(160),""))),0),2)=
ROUND(IFERROR(VALUE(TRIM(SUBSTITUTE(L9,CHAR(160),""))),0),2),
"OK",
ROUND(IFERROR(VALUE(TRIM(SUBSTITUTE(Y9,CHAR(160),""))),0),2)=0,
"Attention : Montant présenté entièrement rejeté.",
ROUND(IFERROR(VALUE(TRIM(SUBSTITUTE(Y9,CHAR(160),""))),0),2)&lt;
ROUND(IFERROR(VALUE(TRIM(SUBSTITUTE(L9,CHAR(160),""))),0),2),
"Attention : Montant présenté partiellement rejeté.",
TRUE,""
))</f>
        <v/>
      </c>
      <c r="AB9" s="941" t="str">
        <f>IF(OR(L9="",Y9=""),"",(IFERROR(VALUE(TRIM(SUBSTITUTE(L9,CHAR(160),""))),0))-(IFERROR(VALUE(TRIM(SUBSTITUTE(Y9,CHAR(160),""))),0)))</f>
        <v/>
      </c>
      <c r="AC9" s="5"/>
    </row>
    <row r="10" spans="1:29" s="2" customFormat="1" ht="16">
      <c r="A10" s="947">
        <v>2</v>
      </c>
      <c r="B10" s="422"/>
      <c r="C10" s="83"/>
      <c r="D10" s="34"/>
      <c r="E10" s="83"/>
      <c r="F10" s="85"/>
      <c r="G10" s="465" t="str">
        <f t="shared" si="3"/>
        <v/>
      </c>
      <c r="H10" s="119"/>
      <c r="I10" s="34"/>
      <c r="J10" s="85"/>
      <c r="K10" s="120"/>
      <c r="L10" s="42" t="str">
        <f t="shared" si="4"/>
        <v/>
      </c>
      <c r="M10" s="948"/>
      <c r="N10" s="940" t="str">
        <f t="shared" ref="N10:N73" si="8">IF(B10="","",B10)</f>
        <v/>
      </c>
      <c r="O10" s="158" t="str">
        <f t="shared" ref="O10:O73" si="9">IF(C10="","",C10)</f>
        <v/>
      </c>
      <c r="P10" s="157" t="str">
        <f t="shared" ref="P10:P73" si="10">IF(D10="","",D10)</f>
        <v/>
      </c>
      <c r="Q10" s="157" t="str">
        <f t="shared" ref="Q10:Q73" si="11">IF(E10="","",E10)</f>
        <v/>
      </c>
      <c r="R10" s="466" t="str">
        <f t="shared" ref="R10:R73" si="12">IF(F10="","",F10)</f>
        <v/>
      </c>
      <c r="S10" s="465" t="str">
        <f t="shared" ref="S10:S73" si="13">IF(Q10="Oui",12.02*R10,IF(Q10="Non",0,""))</f>
        <v/>
      </c>
      <c r="T10" s="159" t="str">
        <f t="shared" ref="T10:T73" si="14">IF(H10="","",H10)</f>
        <v/>
      </c>
      <c r="U10" s="157" t="str">
        <f t="shared" ref="U10:U73" si="15">IF(I10="","",I10)</f>
        <v/>
      </c>
      <c r="V10" s="160" t="str">
        <f t="shared" ref="V10:V73" si="16">IF(J10="","",J10)</f>
        <v/>
      </c>
      <c r="W10" s="157" t="str">
        <f t="shared" ref="W10:W73" si="17">IF(K10="","",K10)</f>
        <v/>
      </c>
      <c r="X10" s="176"/>
      <c r="Y10" s="42" t="str">
        <f t="shared" ref="Y10:Y73" si="18">IF(X10="Non",0,IF(Q10="Oui",S10,IF(OR(V10="",T10=""),"",IF((IFERROR(VALUE(TRIM(SUBSTITUTE(V10,CHAR(160),""))),0))*(IFERROR(VALUE(TRIM(SUBSTITUTE(T10,CHAR(160),""))),0))=0,"",(IFERROR(VALUE(TRIM(SUBSTITUTE(V10,CHAR(160),""))),0))*(IFERROR(VALUE(TRIM(SUBSTITUTE(T10,CHAR(160),""))),0))))))</f>
        <v/>
      </c>
      <c r="Z10" s="34"/>
      <c r="AA10" s="161" t="str" cm="1">
        <f t="array" ref="AA10">IF(OR(Y10="",L10=""),"",_xlfn.IFS(
ROUND(IFERROR(VALUE(TRIM(SUBSTITUTE(Y10,CHAR(160),""))),0),2)&gt;
ROUND(IFERROR(VALUE(TRIM(SUBSTITUTE(L10,CHAR(160),""))),0),2),
"KO : Le montant retenu est supérieur au montant présenté. Merci de revoir la ligne de contribution ou plafonner son montant.",
ROUND(IFERROR(VALUE(TRIM(SUBSTITUTE(L10,CHAR(160),""))),0),2)=0,
"",
ROUND(IFERROR(VALUE(TRIM(SUBSTITUTE(Y10,CHAR(160),""))),0),2)=
ROUND(IFERROR(VALUE(TRIM(SUBSTITUTE(L10,CHAR(160),""))),0),2),
"OK",
ROUND(IFERROR(VALUE(TRIM(SUBSTITUTE(Y10,CHAR(160),""))),0),2)=0,
"Attention : Montant présenté entièrement rejeté.",
ROUND(IFERROR(VALUE(TRIM(SUBSTITUTE(Y10,CHAR(160),""))),0),2)&lt;
ROUND(IFERROR(VALUE(TRIM(SUBSTITUTE(L10,CHAR(160),""))),0),2),
"Attention : Montant présenté partiellement rejeté.",
TRUE,""
))</f>
        <v/>
      </c>
      <c r="AB10" s="941" t="str">
        <f t="shared" ref="AB10:AB73" si="19">IF(OR(L10="",Y10=""),"",(IFERROR(VALUE(TRIM(SUBSTITUTE(L10,CHAR(160),""))),0))-(IFERROR(VALUE(TRIM(SUBSTITUTE(Y10,CHAR(160),""))),0)))</f>
        <v/>
      </c>
      <c r="AC10" s="5"/>
    </row>
    <row r="11" spans="1:29" s="2" customFormat="1" ht="16">
      <c r="A11" s="947">
        <v>3</v>
      </c>
      <c r="B11" s="422"/>
      <c r="C11" s="83"/>
      <c r="D11" s="34"/>
      <c r="E11" s="83"/>
      <c r="F11" s="85"/>
      <c r="G11" s="465" t="str">
        <f t="shared" si="3"/>
        <v/>
      </c>
      <c r="H11" s="119"/>
      <c r="I11" s="34"/>
      <c r="J11" s="85"/>
      <c r="K11" s="120"/>
      <c r="L11" s="42" t="str">
        <f t="shared" si="4"/>
        <v/>
      </c>
      <c r="M11" s="948"/>
      <c r="N11" s="940" t="str">
        <f t="shared" si="8"/>
        <v/>
      </c>
      <c r="O11" s="158" t="str">
        <f t="shared" si="9"/>
        <v/>
      </c>
      <c r="P11" s="157" t="str">
        <f t="shared" si="10"/>
        <v/>
      </c>
      <c r="Q11" s="157" t="str">
        <f t="shared" si="11"/>
        <v/>
      </c>
      <c r="R11" s="466" t="str">
        <f t="shared" si="12"/>
        <v/>
      </c>
      <c r="S11" s="465" t="str">
        <f t="shared" si="13"/>
        <v/>
      </c>
      <c r="T11" s="159" t="str">
        <f t="shared" si="14"/>
        <v/>
      </c>
      <c r="U11" s="157" t="str">
        <f t="shared" si="15"/>
        <v/>
      </c>
      <c r="V11" s="160" t="str">
        <f t="shared" si="16"/>
        <v/>
      </c>
      <c r="W11" s="157" t="str">
        <f t="shared" si="17"/>
        <v/>
      </c>
      <c r="X11" s="176"/>
      <c r="Y11" s="42" t="str">
        <f t="shared" si="18"/>
        <v/>
      </c>
      <c r="Z11" s="34"/>
      <c r="AA11" s="161" t="str" cm="1">
        <f t="array" ref="AA11">IF(OR(Y11="",L11=""),"",_xlfn.IFS(
ROUND(IFERROR(VALUE(TRIM(SUBSTITUTE(Y11,CHAR(160),""))),0),2)&gt;
ROUND(IFERROR(VALUE(TRIM(SUBSTITUTE(L11,CHAR(160),""))),0),2),
"KO : Le montant retenu est supérieur au montant présenté. Merci de revoir la ligne de contribution ou plafonner son montant.",
ROUND(IFERROR(VALUE(TRIM(SUBSTITUTE(L11,CHAR(160),""))),0),2)=0,
"",
ROUND(IFERROR(VALUE(TRIM(SUBSTITUTE(Y11,CHAR(160),""))),0),2)=
ROUND(IFERROR(VALUE(TRIM(SUBSTITUTE(L11,CHAR(160),""))),0),2),
"OK",
ROUND(IFERROR(VALUE(TRIM(SUBSTITUTE(Y11,CHAR(160),""))),0),2)=0,
"Attention : Montant présenté entièrement rejeté.",
ROUND(IFERROR(VALUE(TRIM(SUBSTITUTE(Y11,CHAR(160),""))),0),2)&lt;
ROUND(IFERROR(VALUE(TRIM(SUBSTITUTE(L11,CHAR(160),""))),0),2),
"Attention : Montant présenté partiellement rejeté.",
TRUE,""
))</f>
        <v/>
      </c>
      <c r="AB11" s="941" t="str">
        <f t="shared" si="19"/>
        <v/>
      </c>
      <c r="AC11" s="5"/>
    </row>
    <row r="12" spans="1:29" s="2" customFormat="1" ht="16">
      <c r="A12" s="947">
        <v>4</v>
      </c>
      <c r="B12" s="422"/>
      <c r="C12" s="83"/>
      <c r="D12" s="34"/>
      <c r="E12" s="83"/>
      <c r="F12" s="85"/>
      <c r="G12" s="465" t="str">
        <f t="shared" si="3"/>
        <v/>
      </c>
      <c r="H12" s="119"/>
      <c r="I12" s="34"/>
      <c r="J12" s="85"/>
      <c r="K12" s="120"/>
      <c r="L12" s="42" t="str">
        <f t="shared" si="4"/>
        <v/>
      </c>
      <c r="M12" s="948"/>
      <c r="N12" s="940" t="str">
        <f t="shared" si="8"/>
        <v/>
      </c>
      <c r="O12" s="158" t="str">
        <f t="shared" si="9"/>
        <v/>
      </c>
      <c r="P12" s="157" t="str">
        <f t="shared" si="10"/>
        <v/>
      </c>
      <c r="Q12" s="157" t="str">
        <f t="shared" si="11"/>
        <v/>
      </c>
      <c r="R12" s="466" t="str">
        <f t="shared" si="12"/>
        <v/>
      </c>
      <c r="S12" s="465" t="str">
        <f t="shared" si="13"/>
        <v/>
      </c>
      <c r="T12" s="159" t="str">
        <f t="shared" si="14"/>
        <v/>
      </c>
      <c r="U12" s="157" t="str">
        <f t="shared" si="15"/>
        <v/>
      </c>
      <c r="V12" s="160" t="str">
        <f t="shared" si="16"/>
        <v/>
      </c>
      <c r="W12" s="157" t="str">
        <f t="shared" si="17"/>
        <v/>
      </c>
      <c r="X12" s="176"/>
      <c r="Y12" s="42" t="str">
        <f t="shared" si="18"/>
        <v/>
      </c>
      <c r="Z12" s="34"/>
      <c r="AA12" s="161" t="str" cm="1">
        <f t="array" ref="AA12">IF(OR(Y12="",L12=""),"",_xlfn.IFS(
ROUND(IFERROR(VALUE(TRIM(SUBSTITUTE(Y12,CHAR(160),""))),0),2)&gt;
ROUND(IFERROR(VALUE(TRIM(SUBSTITUTE(L12,CHAR(160),""))),0),2),
"KO : Le montant retenu est supérieur au montant présenté. Merci de revoir la ligne de contribution ou plafonner son montant.",
ROUND(IFERROR(VALUE(TRIM(SUBSTITUTE(L12,CHAR(160),""))),0),2)=0,
"",
ROUND(IFERROR(VALUE(TRIM(SUBSTITUTE(Y12,CHAR(160),""))),0),2)=
ROUND(IFERROR(VALUE(TRIM(SUBSTITUTE(L12,CHAR(160),""))),0),2),
"OK",
ROUND(IFERROR(VALUE(TRIM(SUBSTITUTE(Y12,CHAR(160),""))),0),2)=0,
"Attention : Montant présenté entièrement rejeté.",
ROUND(IFERROR(VALUE(TRIM(SUBSTITUTE(Y12,CHAR(160),""))),0),2)&lt;
ROUND(IFERROR(VALUE(TRIM(SUBSTITUTE(L12,CHAR(160),""))),0),2),
"Attention : Montant présenté partiellement rejeté.",
TRUE,""
))</f>
        <v/>
      </c>
      <c r="AB12" s="941" t="str">
        <f t="shared" si="19"/>
        <v/>
      </c>
      <c r="AC12" s="5"/>
    </row>
    <row r="13" spans="1:29" ht="16">
      <c r="A13" s="947">
        <v>5</v>
      </c>
      <c r="B13" s="422"/>
      <c r="C13" s="83"/>
      <c r="D13" s="34"/>
      <c r="E13" s="83"/>
      <c r="F13" s="85"/>
      <c r="G13" s="465" t="str">
        <f t="shared" si="3"/>
        <v/>
      </c>
      <c r="H13" s="119"/>
      <c r="I13" s="34"/>
      <c r="J13" s="85"/>
      <c r="K13" s="120"/>
      <c r="L13" s="42" t="str">
        <f t="shared" si="4"/>
        <v/>
      </c>
      <c r="M13" s="948"/>
      <c r="N13" s="940" t="str">
        <f t="shared" si="8"/>
        <v/>
      </c>
      <c r="O13" s="158" t="str">
        <f t="shared" si="9"/>
        <v/>
      </c>
      <c r="P13" s="157" t="str">
        <f t="shared" si="10"/>
        <v/>
      </c>
      <c r="Q13" s="157" t="str">
        <f t="shared" si="11"/>
        <v/>
      </c>
      <c r="R13" s="466" t="str">
        <f t="shared" si="12"/>
        <v/>
      </c>
      <c r="S13" s="465" t="str">
        <f t="shared" si="13"/>
        <v/>
      </c>
      <c r="T13" s="159" t="str">
        <f t="shared" si="14"/>
        <v/>
      </c>
      <c r="U13" s="157" t="str">
        <f t="shared" si="15"/>
        <v/>
      </c>
      <c r="V13" s="160" t="str">
        <f t="shared" si="16"/>
        <v/>
      </c>
      <c r="W13" s="157" t="str">
        <f t="shared" si="17"/>
        <v/>
      </c>
      <c r="X13" s="176"/>
      <c r="Y13" s="42" t="str">
        <f t="shared" si="18"/>
        <v/>
      </c>
      <c r="Z13" s="34"/>
      <c r="AA13" s="161" t="str" cm="1">
        <f t="array" ref="AA13">IF(OR(Y13="",L13=""),"",_xlfn.IFS(
ROUND(IFERROR(VALUE(TRIM(SUBSTITUTE(Y13,CHAR(160),""))),0),2)&gt;
ROUND(IFERROR(VALUE(TRIM(SUBSTITUTE(L13,CHAR(160),""))),0),2),
"KO : Le montant retenu est supérieur au montant présenté. Merci de revoir la ligne de contribution ou plafonner son montant.",
ROUND(IFERROR(VALUE(TRIM(SUBSTITUTE(L13,CHAR(160),""))),0),2)=0,
"",
ROUND(IFERROR(VALUE(TRIM(SUBSTITUTE(Y13,CHAR(160),""))),0),2)=
ROUND(IFERROR(VALUE(TRIM(SUBSTITUTE(L13,CHAR(160),""))),0),2),
"OK",
ROUND(IFERROR(VALUE(TRIM(SUBSTITUTE(Y13,CHAR(160),""))),0),2)=0,
"Attention : Montant présenté entièrement rejeté.",
ROUND(IFERROR(VALUE(TRIM(SUBSTITUTE(Y13,CHAR(160),""))),0),2)&lt;
ROUND(IFERROR(VALUE(TRIM(SUBSTITUTE(L13,CHAR(160),""))),0),2),
"Attention : Montant présenté partiellement rejeté.",
TRUE,""
))</f>
        <v/>
      </c>
      <c r="AB13" s="941" t="str">
        <f t="shared" si="19"/>
        <v/>
      </c>
    </row>
    <row r="14" spans="1:29" ht="16">
      <c r="A14" s="947">
        <v>6</v>
      </c>
      <c r="B14" s="422"/>
      <c r="C14" s="83"/>
      <c r="D14" s="34"/>
      <c r="E14" s="83"/>
      <c r="F14" s="85"/>
      <c r="G14" s="465" t="str">
        <f t="shared" si="3"/>
        <v/>
      </c>
      <c r="H14" s="119"/>
      <c r="I14" s="34"/>
      <c r="J14" s="85"/>
      <c r="K14" s="120"/>
      <c r="L14" s="42" t="str">
        <f t="shared" si="4"/>
        <v/>
      </c>
      <c r="M14" s="948"/>
      <c r="N14" s="940" t="str">
        <f t="shared" si="8"/>
        <v/>
      </c>
      <c r="O14" s="158" t="str">
        <f t="shared" si="9"/>
        <v/>
      </c>
      <c r="P14" s="157" t="str">
        <f t="shared" si="10"/>
        <v/>
      </c>
      <c r="Q14" s="157" t="str">
        <f t="shared" si="11"/>
        <v/>
      </c>
      <c r="R14" s="466" t="str">
        <f t="shared" si="12"/>
        <v/>
      </c>
      <c r="S14" s="465" t="str">
        <f t="shared" si="13"/>
        <v/>
      </c>
      <c r="T14" s="159" t="str">
        <f t="shared" si="14"/>
        <v/>
      </c>
      <c r="U14" s="157" t="str">
        <f t="shared" si="15"/>
        <v/>
      </c>
      <c r="V14" s="160" t="str">
        <f t="shared" si="16"/>
        <v/>
      </c>
      <c r="W14" s="157" t="str">
        <f t="shared" si="17"/>
        <v/>
      </c>
      <c r="X14" s="176"/>
      <c r="Y14" s="42" t="str">
        <f t="shared" si="18"/>
        <v/>
      </c>
      <c r="Z14" s="34"/>
      <c r="AA14" s="161" t="str" cm="1">
        <f t="array" ref="AA14">IF(OR(Y14="",L14=""),"",_xlfn.IFS(
ROUND(IFERROR(VALUE(TRIM(SUBSTITUTE(Y14,CHAR(160),""))),0),2)&gt;
ROUND(IFERROR(VALUE(TRIM(SUBSTITUTE(L14,CHAR(160),""))),0),2),
"KO : Le montant retenu est supérieur au montant présenté. Merci de revoir la ligne de contribution ou plafonner son montant.",
ROUND(IFERROR(VALUE(TRIM(SUBSTITUTE(L14,CHAR(160),""))),0),2)=0,
"",
ROUND(IFERROR(VALUE(TRIM(SUBSTITUTE(Y14,CHAR(160),""))),0),2)=
ROUND(IFERROR(VALUE(TRIM(SUBSTITUTE(L14,CHAR(160),""))),0),2),
"OK",
ROUND(IFERROR(VALUE(TRIM(SUBSTITUTE(Y14,CHAR(160),""))),0),2)=0,
"Attention : Montant présenté entièrement rejeté.",
ROUND(IFERROR(VALUE(TRIM(SUBSTITUTE(Y14,CHAR(160),""))),0),2)&lt;
ROUND(IFERROR(VALUE(TRIM(SUBSTITUTE(L14,CHAR(160),""))),0),2),
"Attention : Montant présenté partiellement rejeté.",
TRUE,""
))</f>
        <v/>
      </c>
      <c r="AB14" s="941" t="str">
        <f t="shared" si="19"/>
        <v/>
      </c>
    </row>
    <row r="15" spans="1:29" ht="16">
      <c r="A15" s="947">
        <v>7</v>
      </c>
      <c r="B15" s="422"/>
      <c r="C15" s="83"/>
      <c r="D15" s="34"/>
      <c r="E15" s="83"/>
      <c r="F15" s="85"/>
      <c r="G15" s="465" t="str">
        <f t="shared" si="3"/>
        <v/>
      </c>
      <c r="H15" s="119"/>
      <c r="I15" s="34"/>
      <c r="J15" s="85"/>
      <c r="K15" s="120"/>
      <c r="L15" s="42" t="str">
        <f t="shared" si="4"/>
        <v/>
      </c>
      <c r="M15" s="948"/>
      <c r="N15" s="940" t="str">
        <f t="shared" si="8"/>
        <v/>
      </c>
      <c r="O15" s="158" t="str">
        <f t="shared" si="9"/>
        <v/>
      </c>
      <c r="P15" s="157" t="str">
        <f t="shared" si="10"/>
        <v/>
      </c>
      <c r="Q15" s="157" t="str">
        <f t="shared" si="11"/>
        <v/>
      </c>
      <c r="R15" s="466" t="str">
        <f t="shared" si="12"/>
        <v/>
      </c>
      <c r="S15" s="465" t="str">
        <f t="shared" si="13"/>
        <v/>
      </c>
      <c r="T15" s="159" t="str">
        <f t="shared" si="14"/>
        <v/>
      </c>
      <c r="U15" s="157" t="str">
        <f t="shared" si="15"/>
        <v/>
      </c>
      <c r="V15" s="160" t="str">
        <f t="shared" si="16"/>
        <v/>
      </c>
      <c r="W15" s="157" t="str">
        <f t="shared" si="17"/>
        <v/>
      </c>
      <c r="X15" s="176"/>
      <c r="Y15" s="42" t="str">
        <f t="shared" si="18"/>
        <v/>
      </c>
      <c r="Z15" s="34"/>
      <c r="AA15" s="161" t="str" cm="1">
        <f t="array" ref="AA15">IF(OR(Y15="",L15=""),"",_xlfn.IFS(
ROUND(IFERROR(VALUE(TRIM(SUBSTITUTE(Y15,CHAR(160),""))),0),2)&gt;
ROUND(IFERROR(VALUE(TRIM(SUBSTITUTE(L15,CHAR(160),""))),0),2),
"KO : Le montant retenu est supérieur au montant présenté. Merci de revoir la ligne de contribution ou plafonner son montant.",
ROUND(IFERROR(VALUE(TRIM(SUBSTITUTE(L15,CHAR(160),""))),0),2)=0,
"",
ROUND(IFERROR(VALUE(TRIM(SUBSTITUTE(Y15,CHAR(160),""))),0),2)=
ROUND(IFERROR(VALUE(TRIM(SUBSTITUTE(L15,CHAR(160),""))),0),2),
"OK",
ROUND(IFERROR(VALUE(TRIM(SUBSTITUTE(Y15,CHAR(160),""))),0),2)=0,
"Attention : Montant présenté entièrement rejeté.",
ROUND(IFERROR(VALUE(TRIM(SUBSTITUTE(Y15,CHAR(160),""))),0),2)&lt;
ROUND(IFERROR(VALUE(TRIM(SUBSTITUTE(L15,CHAR(160),""))),0),2),
"Attention : Montant présenté partiellement rejeté.",
TRUE,""
))</f>
        <v/>
      </c>
      <c r="AB15" s="941" t="str">
        <f t="shared" si="19"/>
        <v/>
      </c>
    </row>
    <row r="16" spans="1:29" ht="16">
      <c r="A16" s="947">
        <v>8</v>
      </c>
      <c r="B16" s="422"/>
      <c r="C16" s="83"/>
      <c r="D16" s="34"/>
      <c r="E16" s="83"/>
      <c r="F16" s="85"/>
      <c r="G16" s="465" t="str">
        <f t="shared" si="3"/>
        <v/>
      </c>
      <c r="H16" s="119"/>
      <c r="I16" s="34"/>
      <c r="J16" s="85"/>
      <c r="K16" s="120"/>
      <c r="L16" s="42" t="str">
        <f t="shared" si="4"/>
        <v/>
      </c>
      <c r="M16" s="948"/>
      <c r="N16" s="940" t="str">
        <f t="shared" si="8"/>
        <v/>
      </c>
      <c r="O16" s="158" t="str">
        <f t="shared" si="9"/>
        <v/>
      </c>
      <c r="P16" s="157" t="str">
        <f t="shared" si="10"/>
        <v/>
      </c>
      <c r="Q16" s="157" t="str">
        <f t="shared" si="11"/>
        <v/>
      </c>
      <c r="R16" s="466" t="str">
        <f t="shared" si="12"/>
        <v/>
      </c>
      <c r="S16" s="465" t="str">
        <f t="shared" si="13"/>
        <v/>
      </c>
      <c r="T16" s="159" t="str">
        <f t="shared" si="14"/>
        <v/>
      </c>
      <c r="U16" s="157" t="str">
        <f t="shared" si="15"/>
        <v/>
      </c>
      <c r="V16" s="160" t="str">
        <f t="shared" si="16"/>
        <v/>
      </c>
      <c r="W16" s="157" t="str">
        <f t="shared" si="17"/>
        <v/>
      </c>
      <c r="X16" s="176"/>
      <c r="Y16" s="42" t="str">
        <f t="shared" si="18"/>
        <v/>
      </c>
      <c r="Z16" s="34"/>
      <c r="AA16" s="161" t="str" cm="1">
        <f t="array" ref="AA16">IF(OR(Y16="",L16=""),"",_xlfn.IFS(
ROUND(IFERROR(VALUE(TRIM(SUBSTITUTE(Y16,CHAR(160),""))),0),2)&gt;
ROUND(IFERROR(VALUE(TRIM(SUBSTITUTE(L16,CHAR(160),""))),0),2),
"KO : Le montant retenu est supérieur au montant présenté. Merci de revoir la ligne de contribution ou plafonner son montant.",
ROUND(IFERROR(VALUE(TRIM(SUBSTITUTE(L16,CHAR(160),""))),0),2)=0,
"",
ROUND(IFERROR(VALUE(TRIM(SUBSTITUTE(Y16,CHAR(160),""))),0),2)=
ROUND(IFERROR(VALUE(TRIM(SUBSTITUTE(L16,CHAR(160),""))),0),2),
"OK",
ROUND(IFERROR(VALUE(TRIM(SUBSTITUTE(Y16,CHAR(160),""))),0),2)=0,
"Attention : Montant présenté entièrement rejeté.",
ROUND(IFERROR(VALUE(TRIM(SUBSTITUTE(Y16,CHAR(160),""))),0),2)&lt;
ROUND(IFERROR(VALUE(TRIM(SUBSTITUTE(L16,CHAR(160),""))),0),2),
"Attention : Montant présenté partiellement rejeté.",
TRUE,""
))</f>
        <v/>
      </c>
      <c r="AB16" s="941" t="str">
        <f t="shared" si="19"/>
        <v/>
      </c>
    </row>
    <row r="17" spans="1:29" ht="16">
      <c r="A17" s="947">
        <v>9</v>
      </c>
      <c r="B17" s="422"/>
      <c r="C17" s="83"/>
      <c r="D17" s="34"/>
      <c r="E17" s="83"/>
      <c r="F17" s="85"/>
      <c r="G17" s="465" t="str">
        <f t="shared" si="3"/>
        <v/>
      </c>
      <c r="H17" s="119"/>
      <c r="I17" s="34"/>
      <c r="J17" s="85"/>
      <c r="K17" s="120"/>
      <c r="L17" s="42" t="str">
        <f t="shared" si="4"/>
        <v/>
      </c>
      <c r="M17" s="948"/>
      <c r="N17" s="940" t="str">
        <f t="shared" si="8"/>
        <v/>
      </c>
      <c r="O17" s="158" t="str">
        <f t="shared" si="9"/>
        <v/>
      </c>
      <c r="P17" s="157" t="str">
        <f t="shared" si="10"/>
        <v/>
      </c>
      <c r="Q17" s="157" t="str">
        <f t="shared" si="11"/>
        <v/>
      </c>
      <c r="R17" s="466" t="str">
        <f t="shared" si="12"/>
        <v/>
      </c>
      <c r="S17" s="465" t="str">
        <f t="shared" si="13"/>
        <v/>
      </c>
      <c r="T17" s="159" t="str">
        <f t="shared" si="14"/>
        <v/>
      </c>
      <c r="U17" s="157" t="str">
        <f t="shared" si="15"/>
        <v/>
      </c>
      <c r="V17" s="160" t="str">
        <f t="shared" si="16"/>
        <v/>
      </c>
      <c r="W17" s="157" t="str">
        <f t="shared" si="17"/>
        <v/>
      </c>
      <c r="X17" s="176"/>
      <c r="Y17" s="42" t="str">
        <f t="shared" si="18"/>
        <v/>
      </c>
      <c r="Z17" s="34"/>
      <c r="AA17" s="161" t="str" cm="1">
        <f t="array" ref="AA17">IF(OR(Y17="",L17=""),"",_xlfn.IFS(
ROUND(IFERROR(VALUE(TRIM(SUBSTITUTE(Y17,CHAR(160),""))),0),2)&gt;
ROUND(IFERROR(VALUE(TRIM(SUBSTITUTE(L17,CHAR(160),""))),0),2),
"KO : Le montant retenu est supérieur au montant présenté. Merci de revoir la ligne de contribution ou plafonner son montant.",
ROUND(IFERROR(VALUE(TRIM(SUBSTITUTE(L17,CHAR(160),""))),0),2)=0,
"",
ROUND(IFERROR(VALUE(TRIM(SUBSTITUTE(Y17,CHAR(160),""))),0),2)=
ROUND(IFERROR(VALUE(TRIM(SUBSTITUTE(L17,CHAR(160),""))),0),2),
"OK",
ROUND(IFERROR(VALUE(TRIM(SUBSTITUTE(Y17,CHAR(160),""))),0),2)=0,
"Attention : Montant présenté entièrement rejeté.",
ROUND(IFERROR(VALUE(TRIM(SUBSTITUTE(Y17,CHAR(160),""))),0),2)&lt;
ROUND(IFERROR(VALUE(TRIM(SUBSTITUTE(L17,CHAR(160),""))),0),2),
"Attention : Montant présenté partiellement rejeté.",
TRUE,""
))</f>
        <v/>
      </c>
      <c r="AB17" s="941" t="str">
        <f t="shared" si="19"/>
        <v/>
      </c>
    </row>
    <row r="18" spans="1:29" ht="16">
      <c r="A18" s="947">
        <v>10</v>
      </c>
      <c r="B18" s="422"/>
      <c r="C18" s="83"/>
      <c r="D18" s="34"/>
      <c r="E18" s="83"/>
      <c r="F18" s="85"/>
      <c r="G18" s="465" t="str">
        <f t="shared" si="3"/>
        <v/>
      </c>
      <c r="H18" s="119"/>
      <c r="I18" s="34"/>
      <c r="J18" s="85"/>
      <c r="K18" s="120"/>
      <c r="L18" s="42" t="str">
        <f t="shared" si="4"/>
        <v/>
      </c>
      <c r="M18" s="948"/>
      <c r="N18" s="940" t="str">
        <f t="shared" si="8"/>
        <v/>
      </c>
      <c r="O18" s="158" t="str">
        <f t="shared" si="9"/>
        <v/>
      </c>
      <c r="P18" s="157" t="str">
        <f t="shared" si="10"/>
        <v/>
      </c>
      <c r="Q18" s="157" t="str">
        <f t="shared" si="11"/>
        <v/>
      </c>
      <c r="R18" s="466" t="str">
        <f t="shared" si="12"/>
        <v/>
      </c>
      <c r="S18" s="465" t="str">
        <f t="shared" si="13"/>
        <v/>
      </c>
      <c r="T18" s="159" t="str">
        <f t="shared" si="14"/>
        <v/>
      </c>
      <c r="U18" s="157" t="str">
        <f t="shared" si="15"/>
        <v/>
      </c>
      <c r="V18" s="160" t="str">
        <f t="shared" si="16"/>
        <v/>
      </c>
      <c r="W18" s="157" t="str">
        <f t="shared" si="17"/>
        <v/>
      </c>
      <c r="X18" s="176"/>
      <c r="Y18" s="42" t="str">
        <f t="shared" si="18"/>
        <v/>
      </c>
      <c r="Z18" s="34"/>
      <c r="AA18" s="161" t="str" cm="1">
        <f t="array" ref="AA18">IF(OR(Y18="",L18=""),"",_xlfn.IFS(
ROUND(IFERROR(VALUE(TRIM(SUBSTITUTE(Y18,CHAR(160),""))),0),2)&gt;
ROUND(IFERROR(VALUE(TRIM(SUBSTITUTE(L18,CHAR(160),""))),0),2),
"KO : Le montant retenu est supérieur au montant présenté. Merci de revoir la ligne de contribution ou plafonner son montant.",
ROUND(IFERROR(VALUE(TRIM(SUBSTITUTE(L18,CHAR(160),""))),0),2)=0,
"",
ROUND(IFERROR(VALUE(TRIM(SUBSTITUTE(Y18,CHAR(160),""))),0),2)=
ROUND(IFERROR(VALUE(TRIM(SUBSTITUTE(L18,CHAR(160),""))),0),2),
"OK",
ROUND(IFERROR(VALUE(TRIM(SUBSTITUTE(Y18,CHAR(160),""))),0),2)=0,
"Attention : Montant présenté entièrement rejeté.",
ROUND(IFERROR(VALUE(TRIM(SUBSTITUTE(Y18,CHAR(160),""))),0),2)&lt;
ROUND(IFERROR(VALUE(TRIM(SUBSTITUTE(L18,CHAR(160),""))),0),2),
"Attention : Montant présenté partiellement rejeté.",
TRUE,""
))</f>
        <v/>
      </c>
      <c r="AB18" s="941" t="str">
        <f t="shared" si="19"/>
        <v/>
      </c>
    </row>
    <row r="19" spans="1:29" ht="16">
      <c r="A19" s="947">
        <v>11</v>
      </c>
      <c r="B19" s="422"/>
      <c r="C19" s="83"/>
      <c r="D19" s="34"/>
      <c r="E19" s="83"/>
      <c r="F19" s="85"/>
      <c r="G19" s="465" t="str">
        <f t="shared" si="3"/>
        <v/>
      </c>
      <c r="H19" s="119"/>
      <c r="I19" s="34"/>
      <c r="J19" s="85"/>
      <c r="K19" s="120"/>
      <c r="L19" s="42" t="str">
        <f t="shared" si="4"/>
        <v/>
      </c>
      <c r="M19" s="948"/>
      <c r="N19" s="940" t="str">
        <f t="shared" si="8"/>
        <v/>
      </c>
      <c r="O19" s="158" t="str">
        <f t="shared" si="9"/>
        <v/>
      </c>
      <c r="P19" s="157" t="str">
        <f t="shared" si="10"/>
        <v/>
      </c>
      <c r="Q19" s="157" t="str">
        <f t="shared" si="11"/>
        <v/>
      </c>
      <c r="R19" s="466" t="str">
        <f t="shared" si="12"/>
        <v/>
      </c>
      <c r="S19" s="465" t="str">
        <f t="shared" si="13"/>
        <v/>
      </c>
      <c r="T19" s="159" t="str">
        <f t="shared" si="14"/>
        <v/>
      </c>
      <c r="U19" s="157" t="str">
        <f t="shared" si="15"/>
        <v/>
      </c>
      <c r="V19" s="160" t="str">
        <f t="shared" si="16"/>
        <v/>
      </c>
      <c r="W19" s="157" t="str">
        <f t="shared" si="17"/>
        <v/>
      </c>
      <c r="X19" s="176"/>
      <c r="Y19" s="42" t="str">
        <f t="shared" si="18"/>
        <v/>
      </c>
      <c r="Z19" s="34"/>
      <c r="AA19" s="161" t="str" cm="1">
        <f t="array" ref="AA19">IF(OR(Y19="",L19=""),"",_xlfn.IFS(
ROUND(IFERROR(VALUE(TRIM(SUBSTITUTE(Y19,CHAR(160),""))),0),2)&gt;
ROUND(IFERROR(VALUE(TRIM(SUBSTITUTE(L19,CHAR(160),""))),0),2),
"KO : Le montant retenu est supérieur au montant présenté. Merci de revoir la ligne de contribution ou plafonner son montant.",
ROUND(IFERROR(VALUE(TRIM(SUBSTITUTE(L19,CHAR(160),""))),0),2)=0,
"",
ROUND(IFERROR(VALUE(TRIM(SUBSTITUTE(Y19,CHAR(160),""))),0),2)=
ROUND(IFERROR(VALUE(TRIM(SUBSTITUTE(L19,CHAR(160),""))),0),2),
"OK",
ROUND(IFERROR(VALUE(TRIM(SUBSTITUTE(Y19,CHAR(160),""))),0),2)=0,
"Attention : Montant présenté entièrement rejeté.",
ROUND(IFERROR(VALUE(TRIM(SUBSTITUTE(Y19,CHAR(160),""))),0),2)&lt;
ROUND(IFERROR(VALUE(TRIM(SUBSTITUTE(L19,CHAR(160),""))),0),2),
"Attention : Montant présenté partiellement rejeté.",
TRUE,""
))</f>
        <v/>
      </c>
      <c r="AB19" s="941" t="str">
        <f t="shared" si="19"/>
        <v/>
      </c>
    </row>
    <row r="20" spans="1:29" ht="16">
      <c r="A20" s="947">
        <v>12</v>
      </c>
      <c r="B20" s="422"/>
      <c r="C20" s="83"/>
      <c r="D20" s="34"/>
      <c r="E20" s="83"/>
      <c r="F20" s="85"/>
      <c r="G20" s="465" t="str">
        <f t="shared" si="3"/>
        <v/>
      </c>
      <c r="H20" s="119"/>
      <c r="I20" s="34"/>
      <c r="J20" s="85"/>
      <c r="K20" s="120"/>
      <c r="L20" s="42" t="str">
        <f t="shared" si="4"/>
        <v/>
      </c>
      <c r="M20" s="948"/>
      <c r="N20" s="940" t="str">
        <f t="shared" si="8"/>
        <v/>
      </c>
      <c r="O20" s="158" t="str">
        <f t="shared" si="9"/>
        <v/>
      </c>
      <c r="P20" s="157" t="str">
        <f t="shared" si="10"/>
        <v/>
      </c>
      <c r="Q20" s="157" t="str">
        <f t="shared" si="11"/>
        <v/>
      </c>
      <c r="R20" s="466" t="str">
        <f t="shared" si="12"/>
        <v/>
      </c>
      <c r="S20" s="465" t="str">
        <f t="shared" si="13"/>
        <v/>
      </c>
      <c r="T20" s="159" t="str">
        <f t="shared" si="14"/>
        <v/>
      </c>
      <c r="U20" s="157" t="str">
        <f t="shared" si="15"/>
        <v/>
      </c>
      <c r="V20" s="160" t="str">
        <f t="shared" si="16"/>
        <v/>
      </c>
      <c r="W20" s="157" t="str">
        <f t="shared" si="17"/>
        <v/>
      </c>
      <c r="X20" s="176"/>
      <c r="Y20" s="42" t="str">
        <f t="shared" si="18"/>
        <v/>
      </c>
      <c r="Z20" s="34"/>
      <c r="AA20" s="161" t="str" cm="1">
        <f t="array" ref="AA20">IF(OR(Y20="",L20=""),"",_xlfn.IFS(
ROUND(IFERROR(VALUE(TRIM(SUBSTITUTE(Y20,CHAR(160),""))),0),2)&gt;
ROUND(IFERROR(VALUE(TRIM(SUBSTITUTE(L20,CHAR(160),""))),0),2),
"KO : Le montant retenu est supérieur au montant présenté. Merci de revoir la ligne de contribution ou plafonner son montant.",
ROUND(IFERROR(VALUE(TRIM(SUBSTITUTE(L20,CHAR(160),""))),0),2)=0,
"",
ROUND(IFERROR(VALUE(TRIM(SUBSTITUTE(Y20,CHAR(160),""))),0),2)=
ROUND(IFERROR(VALUE(TRIM(SUBSTITUTE(L20,CHAR(160),""))),0),2),
"OK",
ROUND(IFERROR(VALUE(TRIM(SUBSTITUTE(Y20,CHAR(160),""))),0),2)=0,
"Attention : Montant présenté entièrement rejeté.",
ROUND(IFERROR(VALUE(TRIM(SUBSTITUTE(Y20,CHAR(160),""))),0),2)&lt;
ROUND(IFERROR(VALUE(TRIM(SUBSTITUTE(L20,CHAR(160),""))),0),2),
"Attention : Montant présenté partiellement rejeté.",
TRUE,""
))</f>
        <v/>
      </c>
      <c r="AB20" s="941" t="str">
        <f t="shared" si="19"/>
        <v/>
      </c>
    </row>
    <row r="21" spans="1:29" ht="16">
      <c r="A21" s="947">
        <v>13</v>
      </c>
      <c r="B21" s="422"/>
      <c r="C21" s="83"/>
      <c r="D21" s="34"/>
      <c r="E21" s="83"/>
      <c r="F21" s="85"/>
      <c r="G21" s="465" t="str">
        <f t="shared" si="3"/>
        <v/>
      </c>
      <c r="H21" s="119"/>
      <c r="I21" s="34"/>
      <c r="J21" s="85"/>
      <c r="K21" s="120"/>
      <c r="L21" s="42" t="str">
        <f t="shared" si="4"/>
        <v/>
      </c>
      <c r="M21" s="948"/>
      <c r="N21" s="940" t="str">
        <f t="shared" si="8"/>
        <v/>
      </c>
      <c r="O21" s="158" t="str">
        <f t="shared" si="9"/>
        <v/>
      </c>
      <c r="P21" s="157" t="str">
        <f t="shared" si="10"/>
        <v/>
      </c>
      <c r="Q21" s="157" t="str">
        <f t="shared" si="11"/>
        <v/>
      </c>
      <c r="R21" s="466" t="str">
        <f t="shared" si="12"/>
        <v/>
      </c>
      <c r="S21" s="465" t="str">
        <f t="shared" si="13"/>
        <v/>
      </c>
      <c r="T21" s="159" t="str">
        <f t="shared" si="14"/>
        <v/>
      </c>
      <c r="U21" s="157" t="str">
        <f t="shared" si="15"/>
        <v/>
      </c>
      <c r="V21" s="160" t="str">
        <f t="shared" si="16"/>
        <v/>
      </c>
      <c r="W21" s="157" t="str">
        <f t="shared" si="17"/>
        <v/>
      </c>
      <c r="X21" s="176"/>
      <c r="Y21" s="42" t="str">
        <f t="shared" si="18"/>
        <v/>
      </c>
      <c r="Z21" s="34"/>
      <c r="AA21" s="161" t="str" cm="1">
        <f t="array" ref="AA21">IF(OR(Y21="",L21=""),"",_xlfn.IFS(
ROUND(IFERROR(VALUE(TRIM(SUBSTITUTE(Y21,CHAR(160),""))),0),2)&gt;
ROUND(IFERROR(VALUE(TRIM(SUBSTITUTE(L21,CHAR(160),""))),0),2),
"KO : Le montant retenu est supérieur au montant présenté. Merci de revoir la ligne de contribution ou plafonner son montant.",
ROUND(IFERROR(VALUE(TRIM(SUBSTITUTE(L21,CHAR(160),""))),0),2)=0,
"",
ROUND(IFERROR(VALUE(TRIM(SUBSTITUTE(Y21,CHAR(160),""))),0),2)=
ROUND(IFERROR(VALUE(TRIM(SUBSTITUTE(L21,CHAR(160),""))),0),2),
"OK",
ROUND(IFERROR(VALUE(TRIM(SUBSTITUTE(Y21,CHAR(160),""))),0),2)=0,
"Attention : Montant présenté entièrement rejeté.",
ROUND(IFERROR(VALUE(TRIM(SUBSTITUTE(Y21,CHAR(160),""))),0),2)&lt;
ROUND(IFERROR(VALUE(TRIM(SUBSTITUTE(L21,CHAR(160),""))),0),2),
"Attention : Montant présenté partiellement rejeté.",
TRUE,""
))</f>
        <v/>
      </c>
      <c r="AB21" s="941" t="str">
        <f t="shared" si="19"/>
        <v/>
      </c>
    </row>
    <row r="22" spans="1:29" ht="16">
      <c r="A22" s="947">
        <v>14</v>
      </c>
      <c r="B22" s="422"/>
      <c r="C22" s="83"/>
      <c r="D22" s="34"/>
      <c r="E22" s="83"/>
      <c r="F22" s="85"/>
      <c r="G22" s="465" t="str">
        <f t="shared" si="3"/>
        <v/>
      </c>
      <c r="H22" s="119"/>
      <c r="I22" s="34"/>
      <c r="J22" s="85"/>
      <c r="K22" s="120"/>
      <c r="L22" s="42" t="str">
        <f t="shared" si="4"/>
        <v/>
      </c>
      <c r="M22" s="948"/>
      <c r="N22" s="940" t="str">
        <f t="shared" si="8"/>
        <v/>
      </c>
      <c r="O22" s="158" t="str">
        <f t="shared" si="9"/>
        <v/>
      </c>
      <c r="P22" s="157" t="str">
        <f t="shared" si="10"/>
        <v/>
      </c>
      <c r="Q22" s="157" t="str">
        <f t="shared" si="11"/>
        <v/>
      </c>
      <c r="R22" s="466" t="str">
        <f t="shared" si="12"/>
        <v/>
      </c>
      <c r="S22" s="465" t="str">
        <f t="shared" si="13"/>
        <v/>
      </c>
      <c r="T22" s="159" t="str">
        <f t="shared" si="14"/>
        <v/>
      </c>
      <c r="U22" s="157" t="str">
        <f t="shared" si="15"/>
        <v/>
      </c>
      <c r="V22" s="160" t="str">
        <f t="shared" si="16"/>
        <v/>
      </c>
      <c r="W22" s="157" t="str">
        <f t="shared" si="17"/>
        <v/>
      </c>
      <c r="X22" s="176"/>
      <c r="Y22" s="42" t="str">
        <f t="shared" si="18"/>
        <v/>
      </c>
      <c r="Z22" s="34"/>
      <c r="AA22" s="161" t="str" cm="1">
        <f t="array" ref="AA22">IF(OR(Y22="",L22=""),"",_xlfn.IFS(
ROUND(IFERROR(VALUE(TRIM(SUBSTITUTE(Y22,CHAR(160),""))),0),2)&gt;
ROUND(IFERROR(VALUE(TRIM(SUBSTITUTE(L22,CHAR(160),""))),0),2),
"KO : Le montant retenu est supérieur au montant présenté. Merci de revoir la ligne de contribution ou plafonner son montant.",
ROUND(IFERROR(VALUE(TRIM(SUBSTITUTE(L22,CHAR(160),""))),0),2)=0,
"",
ROUND(IFERROR(VALUE(TRIM(SUBSTITUTE(Y22,CHAR(160),""))),0),2)=
ROUND(IFERROR(VALUE(TRIM(SUBSTITUTE(L22,CHAR(160),""))),0),2),
"OK",
ROUND(IFERROR(VALUE(TRIM(SUBSTITUTE(Y22,CHAR(160),""))),0),2)=0,
"Attention : Montant présenté entièrement rejeté.",
ROUND(IFERROR(VALUE(TRIM(SUBSTITUTE(Y22,CHAR(160),""))),0),2)&lt;
ROUND(IFERROR(VALUE(TRIM(SUBSTITUTE(L22,CHAR(160),""))),0),2),
"Attention : Montant présenté partiellement rejeté.",
TRUE,""
))</f>
        <v/>
      </c>
      <c r="AB22" s="941" t="str">
        <f t="shared" si="19"/>
        <v/>
      </c>
    </row>
    <row r="23" spans="1:29" ht="19">
      <c r="A23" s="947">
        <v>15</v>
      </c>
      <c r="B23" s="422"/>
      <c r="C23" s="83"/>
      <c r="D23" s="34"/>
      <c r="E23" s="83"/>
      <c r="F23" s="85"/>
      <c r="G23" s="465" t="str">
        <f t="shared" si="3"/>
        <v/>
      </c>
      <c r="H23" s="119"/>
      <c r="I23" s="34"/>
      <c r="J23" s="85"/>
      <c r="K23" s="120"/>
      <c r="L23" s="42" t="str">
        <f t="shared" si="4"/>
        <v/>
      </c>
      <c r="M23" s="948"/>
      <c r="N23" s="940" t="str">
        <f t="shared" si="8"/>
        <v/>
      </c>
      <c r="O23" s="158" t="str">
        <f t="shared" si="9"/>
        <v/>
      </c>
      <c r="P23" s="157" t="str">
        <f t="shared" si="10"/>
        <v/>
      </c>
      <c r="Q23" s="157" t="str">
        <f t="shared" si="11"/>
        <v/>
      </c>
      <c r="R23" s="466" t="str">
        <f t="shared" si="12"/>
        <v/>
      </c>
      <c r="S23" s="465" t="str">
        <f t="shared" si="13"/>
        <v/>
      </c>
      <c r="T23" s="159" t="str">
        <f t="shared" si="14"/>
        <v/>
      </c>
      <c r="U23" s="157" t="str">
        <f t="shared" si="15"/>
        <v/>
      </c>
      <c r="V23" s="160" t="str">
        <f t="shared" si="16"/>
        <v/>
      </c>
      <c r="W23" s="157" t="str">
        <f t="shared" si="17"/>
        <v/>
      </c>
      <c r="X23" s="176"/>
      <c r="Y23" s="42" t="str">
        <f t="shared" si="18"/>
        <v/>
      </c>
      <c r="Z23" s="34"/>
      <c r="AA23" s="161" t="str" cm="1">
        <f t="array" ref="AA23">IF(OR(Y23="",L23=""),"",_xlfn.IFS(
ROUND(IFERROR(VALUE(TRIM(SUBSTITUTE(Y23,CHAR(160),""))),0),2)&gt;
ROUND(IFERROR(VALUE(TRIM(SUBSTITUTE(L23,CHAR(160),""))),0),2),
"KO : Le montant retenu est supérieur au montant présenté. Merci de revoir la ligne de contribution ou plafonner son montant.",
ROUND(IFERROR(VALUE(TRIM(SUBSTITUTE(L23,CHAR(160),""))),0),2)=0,
"",
ROUND(IFERROR(VALUE(TRIM(SUBSTITUTE(Y23,CHAR(160),""))),0),2)=
ROUND(IFERROR(VALUE(TRIM(SUBSTITUTE(L23,CHAR(160),""))),0),2),
"OK",
ROUND(IFERROR(VALUE(TRIM(SUBSTITUTE(Y23,CHAR(160),""))),0),2)=0,
"Attention : Montant présenté entièrement rejeté.",
ROUND(IFERROR(VALUE(TRIM(SUBSTITUTE(Y23,CHAR(160),""))),0),2)&lt;
ROUND(IFERROR(VALUE(TRIM(SUBSTITUTE(L23,CHAR(160),""))),0),2),
"Attention : Montant présenté partiellement rejeté.",
TRUE,""
))</f>
        <v/>
      </c>
      <c r="AB23" s="941" t="str">
        <f t="shared" si="19"/>
        <v/>
      </c>
      <c r="AC23" s="9"/>
    </row>
    <row r="24" spans="1:29" ht="19">
      <c r="A24" s="947">
        <v>16</v>
      </c>
      <c r="B24" s="422"/>
      <c r="C24" s="83"/>
      <c r="D24" s="34"/>
      <c r="E24" s="83"/>
      <c r="F24" s="85"/>
      <c r="G24" s="465" t="str">
        <f t="shared" si="3"/>
        <v/>
      </c>
      <c r="H24" s="119"/>
      <c r="I24" s="34"/>
      <c r="J24" s="85"/>
      <c r="K24" s="120"/>
      <c r="L24" s="42" t="str">
        <f t="shared" si="4"/>
        <v/>
      </c>
      <c r="M24" s="948"/>
      <c r="N24" s="940" t="str">
        <f t="shared" si="8"/>
        <v/>
      </c>
      <c r="O24" s="158" t="str">
        <f t="shared" si="9"/>
        <v/>
      </c>
      <c r="P24" s="157" t="str">
        <f t="shared" si="10"/>
        <v/>
      </c>
      <c r="Q24" s="157" t="str">
        <f t="shared" si="11"/>
        <v/>
      </c>
      <c r="R24" s="466" t="str">
        <f t="shared" si="12"/>
        <v/>
      </c>
      <c r="S24" s="465" t="str">
        <f t="shared" si="13"/>
        <v/>
      </c>
      <c r="T24" s="159" t="str">
        <f t="shared" si="14"/>
        <v/>
      </c>
      <c r="U24" s="157" t="str">
        <f t="shared" si="15"/>
        <v/>
      </c>
      <c r="V24" s="160" t="str">
        <f t="shared" si="16"/>
        <v/>
      </c>
      <c r="W24" s="157" t="str">
        <f t="shared" si="17"/>
        <v/>
      </c>
      <c r="X24" s="176"/>
      <c r="Y24" s="42" t="str">
        <f t="shared" si="18"/>
        <v/>
      </c>
      <c r="Z24" s="34"/>
      <c r="AA24" s="161" t="str" cm="1">
        <f t="array" ref="AA24">IF(OR(Y24="",L24=""),"",_xlfn.IFS(
ROUND(IFERROR(VALUE(TRIM(SUBSTITUTE(Y24,CHAR(160),""))),0),2)&gt;
ROUND(IFERROR(VALUE(TRIM(SUBSTITUTE(L24,CHAR(160),""))),0),2),
"KO : Le montant retenu est supérieur au montant présenté. Merci de revoir la ligne de contribution ou plafonner son montant.",
ROUND(IFERROR(VALUE(TRIM(SUBSTITUTE(L24,CHAR(160),""))),0),2)=0,
"",
ROUND(IFERROR(VALUE(TRIM(SUBSTITUTE(Y24,CHAR(160),""))),0),2)=
ROUND(IFERROR(VALUE(TRIM(SUBSTITUTE(L24,CHAR(160),""))),0),2),
"OK",
ROUND(IFERROR(VALUE(TRIM(SUBSTITUTE(Y24,CHAR(160),""))),0),2)=0,
"Attention : Montant présenté entièrement rejeté.",
ROUND(IFERROR(VALUE(TRIM(SUBSTITUTE(Y24,CHAR(160),""))),0),2)&lt;
ROUND(IFERROR(VALUE(TRIM(SUBSTITUTE(L24,CHAR(160),""))),0),2),
"Attention : Montant présenté partiellement rejeté.",
TRUE,""
))</f>
        <v/>
      </c>
      <c r="AB24" s="941" t="str">
        <f t="shared" si="19"/>
        <v/>
      </c>
      <c r="AC24" s="9"/>
    </row>
    <row r="25" spans="1:29" ht="16">
      <c r="A25" s="947">
        <v>17</v>
      </c>
      <c r="B25" s="422"/>
      <c r="C25" s="83"/>
      <c r="D25" s="34"/>
      <c r="E25" s="83"/>
      <c r="F25" s="85"/>
      <c r="G25" s="465" t="str">
        <f t="shared" si="3"/>
        <v/>
      </c>
      <c r="H25" s="119"/>
      <c r="I25" s="34"/>
      <c r="J25" s="85"/>
      <c r="K25" s="120"/>
      <c r="L25" s="42" t="str">
        <f t="shared" si="4"/>
        <v/>
      </c>
      <c r="M25" s="948"/>
      <c r="N25" s="940" t="str">
        <f t="shared" si="8"/>
        <v/>
      </c>
      <c r="O25" s="158" t="str">
        <f t="shared" si="9"/>
        <v/>
      </c>
      <c r="P25" s="157" t="str">
        <f t="shared" si="10"/>
        <v/>
      </c>
      <c r="Q25" s="157" t="str">
        <f t="shared" si="11"/>
        <v/>
      </c>
      <c r="R25" s="466" t="str">
        <f t="shared" si="12"/>
        <v/>
      </c>
      <c r="S25" s="465" t="str">
        <f t="shared" si="13"/>
        <v/>
      </c>
      <c r="T25" s="159" t="str">
        <f t="shared" si="14"/>
        <v/>
      </c>
      <c r="U25" s="157" t="str">
        <f t="shared" si="15"/>
        <v/>
      </c>
      <c r="V25" s="160" t="str">
        <f t="shared" si="16"/>
        <v/>
      </c>
      <c r="W25" s="157" t="str">
        <f t="shared" si="17"/>
        <v/>
      </c>
      <c r="X25" s="176"/>
      <c r="Y25" s="42" t="str">
        <f t="shared" si="18"/>
        <v/>
      </c>
      <c r="Z25" s="34"/>
      <c r="AA25" s="161" t="str" cm="1">
        <f t="array" ref="AA25">IF(OR(Y25="",L25=""),"",_xlfn.IFS(
ROUND(IFERROR(VALUE(TRIM(SUBSTITUTE(Y25,CHAR(160),""))),0),2)&gt;
ROUND(IFERROR(VALUE(TRIM(SUBSTITUTE(L25,CHAR(160),""))),0),2),
"KO : Le montant retenu est supérieur au montant présenté. Merci de revoir la ligne de contribution ou plafonner son montant.",
ROUND(IFERROR(VALUE(TRIM(SUBSTITUTE(L25,CHAR(160),""))),0),2)=0,
"",
ROUND(IFERROR(VALUE(TRIM(SUBSTITUTE(Y25,CHAR(160),""))),0),2)=
ROUND(IFERROR(VALUE(TRIM(SUBSTITUTE(L25,CHAR(160),""))),0),2),
"OK",
ROUND(IFERROR(VALUE(TRIM(SUBSTITUTE(Y25,CHAR(160),""))),0),2)=0,
"Attention : Montant présenté entièrement rejeté.",
ROUND(IFERROR(VALUE(TRIM(SUBSTITUTE(Y25,CHAR(160),""))),0),2)&lt;
ROUND(IFERROR(VALUE(TRIM(SUBSTITUTE(L25,CHAR(160),""))),0),2),
"Attention : Montant présenté partiellement rejeté.",
TRUE,""
))</f>
        <v/>
      </c>
      <c r="AB25" s="941" t="str">
        <f t="shared" si="19"/>
        <v/>
      </c>
    </row>
    <row r="26" spans="1:29" ht="16">
      <c r="A26" s="947">
        <v>18</v>
      </c>
      <c r="B26" s="422"/>
      <c r="C26" s="83"/>
      <c r="D26" s="34"/>
      <c r="E26" s="83"/>
      <c r="F26" s="85"/>
      <c r="G26" s="465" t="str">
        <f t="shared" si="3"/>
        <v/>
      </c>
      <c r="H26" s="119"/>
      <c r="I26" s="34"/>
      <c r="J26" s="85"/>
      <c r="K26" s="120"/>
      <c r="L26" s="42" t="str">
        <f t="shared" si="4"/>
        <v/>
      </c>
      <c r="M26" s="948"/>
      <c r="N26" s="940" t="str">
        <f t="shared" si="8"/>
        <v/>
      </c>
      <c r="O26" s="158" t="str">
        <f t="shared" si="9"/>
        <v/>
      </c>
      <c r="P26" s="157" t="str">
        <f t="shared" si="10"/>
        <v/>
      </c>
      <c r="Q26" s="157" t="str">
        <f t="shared" si="11"/>
        <v/>
      </c>
      <c r="R26" s="466" t="str">
        <f t="shared" si="12"/>
        <v/>
      </c>
      <c r="S26" s="465" t="str">
        <f t="shared" si="13"/>
        <v/>
      </c>
      <c r="T26" s="159" t="str">
        <f t="shared" si="14"/>
        <v/>
      </c>
      <c r="U26" s="157" t="str">
        <f t="shared" si="15"/>
        <v/>
      </c>
      <c r="V26" s="160" t="str">
        <f t="shared" si="16"/>
        <v/>
      </c>
      <c r="W26" s="157" t="str">
        <f t="shared" si="17"/>
        <v/>
      </c>
      <c r="X26" s="176"/>
      <c r="Y26" s="42" t="str">
        <f t="shared" si="18"/>
        <v/>
      </c>
      <c r="Z26" s="34"/>
      <c r="AA26" s="161" t="str" cm="1">
        <f t="array" ref="AA26">IF(OR(Y26="",L26=""),"",_xlfn.IFS(
ROUND(IFERROR(VALUE(TRIM(SUBSTITUTE(Y26,CHAR(160),""))),0),2)&gt;
ROUND(IFERROR(VALUE(TRIM(SUBSTITUTE(L26,CHAR(160),""))),0),2),
"KO : Le montant retenu est supérieur au montant présenté. Merci de revoir la ligne de contribution ou plafonner son montant.",
ROUND(IFERROR(VALUE(TRIM(SUBSTITUTE(L26,CHAR(160),""))),0),2)=0,
"",
ROUND(IFERROR(VALUE(TRIM(SUBSTITUTE(Y26,CHAR(160),""))),0),2)=
ROUND(IFERROR(VALUE(TRIM(SUBSTITUTE(L26,CHAR(160),""))),0),2),
"OK",
ROUND(IFERROR(VALUE(TRIM(SUBSTITUTE(Y26,CHAR(160),""))),0),2)=0,
"Attention : Montant présenté entièrement rejeté.",
ROUND(IFERROR(VALUE(TRIM(SUBSTITUTE(Y26,CHAR(160),""))),0),2)&lt;
ROUND(IFERROR(VALUE(TRIM(SUBSTITUTE(L26,CHAR(160),""))),0),2),
"Attention : Montant présenté partiellement rejeté.",
TRUE,""
))</f>
        <v/>
      </c>
      <c r="AB26" s="941" t="str">
        <f t="shared" si="19"/>
        <v/>
      </c>
    </row>
    <row r="27" spans="1:29" ht="16">
      <c r="A27" s="947">
        <v>19</v>
      </c>
      <c r="B27" s="422"/>
      <c r="C27" s="83"/>
      <c r="D27" s="34"/>
      <c r="E27" s="83"/>
      <c r="F27" s="85"/>
      <c r="G27" s="465" t="str">
        <f t="shared" si="3"/>
        <v/>
      </c>
      <c r="H27" s="119"/>
      <c r="I27" s="34"/>
      <c r="J27" s="85"/>
      <c r="K27" s="120"/>
      <c r="L27" s="42" t="str">
        <f t="shared" si="4"/>
        <v/>
      </c>
      <c r="M27" s="948"/>
      <c r="N27" s="940" t="str">
        <f t="shared" si="8"/>
        <v/>
      </c>
      <c r="O27" s="158" t="str">
        <f t="shared" si="9"/>
        <v/>
      </c>
      <c r="P27" s="157" t="str">
        <f t="shared" si="10"/>
        <v/>
      </c>
      <c r="Q27" s="157" t="str">
        <f t="shared" si="11"/>
        <v/>
      </c>
      <c r="R27" s="466" t="str">
        <f t="shared" si="12"/>
        <v/>
      </c>
      <c r="S27" s="465" t="str">
        <f t="shared" si="13"/>
        <v/>
      </c>
      <c r="T27" s="159" t="str">
        <f t="shared" si="14"/>
        <v/>
      </c>
      <c r="U27" s="157" t="str">
        <f t="shared" si="15"/>
        <v/>
      </c>
      <c r="V27" s="160" t="str">
        <f t="shared" si="16"/>
        <v/>
      </c>
      <c r="W27" s="157" t="str">
        <f t="shared" si="17"/>
        <v/>
      </c>
      <c r="X27" s="176"/>
      <c r="Y27" s="42" t="str">
        <f t="shared" si="18"/>
        <v/>
      </c>
      <c r="Z27" s="34"/>
      <c r="AA27" s="161" t="str" cm="1">
        <f t="array" ref="AA27">IF(OR(Y27="",L27=""),"",_xlfn.IFS(
ROUND(IFERROR(VALUE(TRIM(SUBSTITUTE(Y27,CHAR(160),""))),0),2)&gt;
ROUND(IFERROR(VALUE(TRIM(SUBSTITUTE(L27,CHAR(160),""))),0),2),
"KO : Le montant retenu est supérieur au montant présenté. Merci de revoir la ligne de contribution ou plafonner son montant.",
ROUND(IFERROR(VALUE(TRIM(SUBSTITUTE(L27,CHAR(160),""))),0),2)=0,
"",
ROUND(IFERROR(VALUE(TRIM(SUBSTITUTE(Y27,CHAR(160),""))),0),2)=
ROUND(IFERROR(VALUE(TRIM(SUBSTITUTE(L27,CHAR(160),""))),0),2),
"OK",
ROUND(IFERROR(VALUE(TRIM(SUBSTITUTE(Y27,CHAR(160),""))),0),2)=0,
"Attention : Montant présenté entièrement rejeté.",
ROUND(IFERROR(VALUE(TRIM(SUBSTITUTE(Y27,CHAR(160),""))),0),2)&lt;
ROUND(IFERROR(VALUE(TRIM(SUBSTITUTE(L27,CHAR(160),""))),0),2),
"Attention : Montant présenté partiellement rejeté.",
TRUE,""
))</f>
        <v/>
      </c>
      <c r="AB27" s="941" t="str">
        <f t="shared" si="19"/>
        <v/>
      </c>
    </row>
    <row r="28" spans="1:29" ht="16">
      <c r="A28" s="947">
        <v>20</v>
      </c>
      <c r="B28" s="422"/>
      <c r="C28" s="83"/>
      <c r="D28" s="34"/>
      <c r="E28" s="83"/>
      <c r="F28" s="85"/>
      <c r="G28" s="465" t="str">
        <f t="shared" si="3"/>
        <v/>
      </c>
      <c r="H28" s="119"/>
      <c r="I28" s="34"/>
      <c r="J28" s="85"/>
      <c r="K28" s="120"/>
      <c r="L28" s="42" t="str">
        <f t="shared" si="4"/>
        <v/>
      </c>
      <c r="M28" s="948"/>
      <c r="N28" s="940" t="str">
        <f t="shared" si="8"/>
        <v/>
      </c>
      <c r="O28" s="158" t="str">
        <f t="shared" si="9"/>
        <v/>
      </c>
      <c r="P28" s="157" t="str">
        <f t="shared" si="10"/>
        <v/>
      </c>
      <c r="Q28" s="157" t="str">
        <f t="shared" si="11"/>
        <v/>
      </c>
      <c r="R28" s="466" t="str">
        <f t="shared" si="12"/>
        <v/>
      </c>
      <c r="S28" s="465" t="str">
        <f t="shared" si="13"/>
        <v/>
      </c>
      <c r="T28" s="159" t="str">
        <f t="shared" si="14"/>
        <v/>
      </c>
      <c r="U28" s="157" t="str">
        <f t="shared" si="15"/>
        <v/>
      </c>
      <c r="V28" s="160" t="str">
        <f t="shared" si="16"/>
        <v/>
      </c>
      <c r="W28" s="157" t="str">
        <f t="shared" si="17"/>
        <v/>
      </c>
      <c r="X28" s="176"/>
      <c r="Y28" s="42" t="str">
        <f t="shared" si="18"/>
        <v/>
      </c>
      <c r="Z28" s="34"/>
      <c r="AA28" s="161" t="str" cm="1">
        <f t="array" ref="AA28">IF(OR(Y28="",L28=""),"",_xlfn.IFS(
ROUND(IFERROR(VALUE(TRIM(SUBSTITUTE(Y28,CHAR(160),""))),0),2)&gt;
ROUND(IFERROR(VALUE(TRIM(SUBSTITUTE(L28,CHAR(160),""))),0),2),
"KO : Le montant retenu est supérieur au montant présenté. Merci de revoir la ligne de contribution ou plafonner son montant.",
ROUND(IFERROR(VALUE(TRIM(SUBSTITUTE(L28,CHAR(160),""))),0),2)=0,
"",
ROUND(IFERROR(VALUE(TRIM(SUBSTITUTE(Y28,CHAR(160),""))),0),2)=
ROUND(IFERROR(VALUE(TRIM(SUBSTITUTE(L28,CHAR(160),""))),0),2),
"OK",
ROUND(IFERROR(VALUE(TRIM(SUBSTITUTE(Y28,CHAR(160),""))),0),2)=0,
"Attention : Montant présenté entièrement rejeté.",
ROUND(IFERROR(VALUE(TRIM(SUBSTITUTE(Y28,CHAR(160),""))),0),2)&lt;
ROUND(IFERROR(VALUE(TRIM(SUBSTITUTE(L28,CHAR(160),""))),0),2),
"Attention : Montant présenté partiellement rejeté.",
TRUE,""
))</f>
        <v/>
      </c>
      <c r="AB28" s="941" t="str">
        <f t="shared" si="19"/>
        <v/>
      </c>
    </row>
    <row r="29" spans="1:29" ht="16">
      <c r="A29" s="947">
        <v>21</v>
      </c>
      <c r="B29" s="422"/>
      <c r="C29" s="83"/>
      <c r="D29" s="34"/>
      <c r="E29" s="83"/>
      <c r="F29" s="85"/>
      <c r="G29" s="465" t="str">
        <f t="shared" si="3"/>
        <v/>
      </c>
      <c r="H29" s="119"/>
      <c r="I29" s="34"/>
      <c r="J29" s="85"/>
      <c r="K29" s="120"/>
      <c r="L29" s="42" t="str">
        <f t="shared" si="4"/>
        <v/>
      </c>
      <c r="M29" s="948"/>
      <c r="N29" s="940" t="str">
        <f t="shared" si="8"/>
        <v/>
      </c>
      <c r="O29" s="158" t="str">
        <f t="shared" si="9"/>
        <v/>
      </c>
      <c r="P29" s="157" t="str">
        <f t="shared" si="10"/>
        <v/>
      </c>
      <c r="Q29" s="157" t="str">
        <f t="shared" si="11"/>
        <v/>
      </c>
      <c r="R29" s="466" t="str">
        <f t="shared" si="12"/>
        <v/>
      </c>
      <c r="S29" s="465" t="str">
        <f t="shared" si="13"/>
        <v/>
      </c>
      <c r="T29" s="159" t="str">
        <f t="shared" si="14"/>
        <v/>
      </c>
      <c r="U29" s="157" t="str">
        <f t="shared" si="15"/>
        <v/>
      </c>
      <c r="V29" s="160" t="str">
        <f t="shared" si="16"/>
        <v/>
      </c>
      <c r="W29" s="157" t="str">
        <f t="shared" si="17"/>
        <v/>
      </c>
      <c r="X29" s="176"/>
      <c r="Y29" s="42" t="str">
        <f t="shared" si="18"/>
        <v/>
      </c>
      <c r="Z29" s="34"/>
      <c r="AA29" s="161" t="str" cm="1">
        <f t="array" ref="AA29">IF(OR(Y29="",L29=""),"",_xlfn.IFS(
ROUND(IFERROR(VALUE(TRIM(SUBSTITUTE(Y29,CHAR(160),""))),0),2)&gt;
ROUND(IFERROR(VALUE(TRIM(SUBSTITUTE(L29,CHAR(160),""))),0),2),
"KO : Le montant retenu est supérieur au montant présenté. Merci de revoir la ligne de contribution ou plafonner son montant.",
ROUND(IFERROR(VALUE(TRIM(SUBSTITUTE(L29,CHAR(160),""))),0),2)=0,
"",
ROUND(IFERROR(VALUE(TRIM(SUBSTITUTE(Y29,CHAR(160),""))),0),2)=
ROUND(IFERROR(VALUE(TRIM(SUBSTITUTE(L29,CHAR(160),""))),0),2),
"OK",
ROUND(IFERROR(VALUE(TRIM(SUBSTITUTE(Y29,CHAR(160),""))),0),2)=0,
"Attention : Montant présenté entièrement rejeté.",
ROUND(IFERROR(VALUE(TRIM(SUBSTITUTE(Y29,CHAR(160),""))),0),2)&lt;
ROUND(IFERROR(VALUE(TRIM(SUBSTITUTE(L29,CHAR(160),""))),0),2),
"Attention : Montant présenté partiellement rejeté.",
TRUE,""
))</f>
        <v/>
      </c>
      <c r="AB29" s="941" t="str">
        <f t="shared" si="19"/>
        <v/>
      </c>
    </row>
    <row r="30" spans="1:29" ht="16">
      <c r="A30" s="947">
        <v>22</v>
      </c>
      <c r="B30" s="422"/>
      <c r="C30" s="83"/>
      <c r="D30" s="34"/>
      <c r="E30" s="83"/>
      <c r="F30" s="85"/>
      <c r="G30" s="465" t="str">
        <f t="shared" si="3"/>
        <v/>
      </c>
      <c r="H30" s="119"/>
      <c r="I30" s="34"/>
      <c r="J30" s="85"/>
      <c r="K30" s="120"/>
      <c r="L30" s="42" t="str">
        <f t="shared" si="4"/>
        <v/>
      </c>
      <c r="M30" s="948"/>
      <c r="N30" s="940" t="str">
        <f t="shared" si="8"/>
        <v/>
      </c>
      <c r="O30" s="158" t="str">
        <f t="shared" si="9"/>
        <v/>
      </c>
      <c r="P30" s="157" t="str">
        <f t="shared" si="10"/>
        <v/>
      </c>
      <c r="Q30" s="157" t="str">
        <f t="shared" si="11"/>
        <v/>
      </c>
      <c r="R30" s="466" t="str">
        <f t="shared" si="12"/>
        <v/>
      </c>
      <c r="S30" s="465" t="str">
        <f t="shared" si="13"/>
        <v/>
      </c>
      <c r="T30" s="159" t="str">
        <f t="shared" si="14"/>
        <v/>
      </c>
      <c r="U30" s="157" t="str">
        <f t="shared" si="15"/>
        <v/>
      </c>
      <c r="V30" s="160" t="str">
        <f t="shared" si="16"/>
        <v/>
      </c>
      <c r="W30" s="157" t="str">
        <f t="shared" si="17"/>
        <v/>
      </c>
      <c r="X30" s="176"/>
      <c r="Y30" s="42" t="str">
        <f t="shared" si="18"/>
        <v/>
      </c>
      <c r="Z30" s="34"/>
      <c r="AA30" s="161" t="str" cm="1">
        <f t="array" ref="AA30">IF(OR(Y30="",L30=""),"",_xlfn.IFS(
ROUND(IFERROR(VALUE(TRIM(SUBSTITUTE(Y30,CHAR(160),""))),0),2)&gt;
ROUND(IFERROR(VALUE(TRIM(SUBSTITUTE(L30,CHAR(160),""))),0),2),
"KO : Le montant retenu est supérieur au montant présenté. Merci de revoir la ligne de contribution ou plafonner son montant.",
ROUND(IFERROR(VALUE(TRIM(SUBSTITUTE(L30,CHAR(160),""))),0),2)=0,
"",
ROUND(IFERROR(VALUE(TRIM(SUBSTITUTE(Y30,CHAR(160),""))),0),2)=
ROUND(IFERROR(VALUE(TRIM(SUBSTITUTE(L30,CHAR(160),""))),0),2),
"OK",
ROUND(IFERROR(VALUE(TRIM(SUBSTITUTE(Y30,CHAR(160),""))),0),2)=0,
"Attention : Montant présenté entièrement rejeté.",
ROUND(IFERROR(VALUE(TRIM(SUBSTITUTE(Y30,CHAR(160),""))),0),2)&lt;
ROUND(IFERROR(VALUE(TRIM(SUBSTITUTE(L30,CHAR(160),""))),0),2),
"Attention : Montant présenté partiellement rejeté.",
TRUE,""
))</f>
        <v/>
      </c>
      <c r="AB30" s="941" t="str">
        <f t="shared" si="19"/>
        <v/>
      </c>
    </row>
    <row r="31" spans="1:29" ht="16">
      <c r="A31" s="947">
        <v>23</v>
      </c>
      <c r="B31" s="422"/>
      <c r="C31" s="83"/>
      <c r="D31" s="34"/>
      <c r="E31" s="83"/>
      <c r="F31" s="85"/>
      <c r="G31" s="465" t="str">
        <f t="shared" si="3"/>
        <v/>
      </c>
      <c r="H31" s="119"/>
      <c r="I31" s="34"/>
      <c r="J31" s="85"/>
      <c r="K31" s="120"/>
      <c r="L31" s="42" t="str">
        <f t="shared" si="4"/>
        <v/>
      </c>
      <c r="M31" s="948"/>
      <c r="N31" s="940" t="str">
        <f t="shared" si="8"/>
        <v/>
      </c>
      <c r="O31" s="158" t="str">
        <f t="shared" si="9"/>
        <v/>
      </c>
      <c r="P31" s="157" t="str">
        <f t="shared" si="10"/>
        <v/>
      </c>
      <c r="Q31" s="157" t="str">
        <f t="shared" si="11"/>
        <v/>
      </c>
      <c r="R31" s="466" t="str">
        <f t="shared" si="12"/>
        <v/>
      </c>
      <c r="S31" s="465" t="str">
        <f t="shared" si="13"/>
        <v/>
      </c>
      <c r="T31" s="159" t="str">
        <f t="shared" si="14"/>
        <v/>
      </c>
      <c r="U31" s="157" t="str">
        <f t="shared" si="15"/>
        <v/>
      </c>
      <c r="V31" s="160" t="str">
        <f t="shared" si="16"/>
        <v/>
      </c>
      <c r="W31" s="157" t="str">
        <f t="shared" si="17"/>
        <v/>
      </c>
      <c r="X31" s="176"/>
      <c r="Y31" s="42" t="str">
        <f t="shared" si="18"/>
        <v/>
      </c>
      <c r="Z31" s="34"/>
      <c r="AA31" s="161" t="str" cm="1">
        <f t="array" ref="AA31">IF(OR(Y31="",L31=""),"",_xlfn.IFS(
ROUND(IFERROR(VALUE(TRIM(SUBSTITUTE(Y31,CHAR(160),""))),0),2)&gt;
ROUND(IFERROR(VALUE(TRIM(SUBSTITUTE(L31,CHAR(160),""))),0),2),
"KO : Le montant retenu est supérieur au montant présenté. Merci de revoir la ligne de contribution ou plafonner son montant.",
ROUND(IFERROR(VALUE(TRIM(SUBSTITUTE(L31,CHAR(160),""))),0),2)=0,
"",
ROUND(IFERROR(VALUE(TRIM(SUBSTITUTE(Y31,CHAR(160),""))),0),2)=
ROUND(IFERROR(VALUE(TRIM(SUBSTITUTE(L31,CHAR(160),""))),0),2),
"OK",
ROUND(IFERROR(VALUE(TRIM(SUBSTITUTE(Y31,CHAR(160),""))),0),2)=0,
"Attention : Montant présenté entièrement rejeté.",
ROUND(IFERROR(VALUE(TRIM(SUBSTITUTE(Y31,CHAR(160),""))),0),2)&lt;
ROUND(IFERROR(VALUE(TRIM(SUBSTITUTE(L31,CHAR(160),""))),0),2),
"Attention : Montant présenté partiellement rejeté.",
TRUE,""
))</f>
        <v/>
      </c>
      <c r="AB31" s="941" t="str">
        <f t="shared" si="19"/>
        <v/>
      </c>
    </row>
    <row r="32" spans="1:29" ht="16">
      <c r="A32" s="947">
        <v>24</v>
      </c>
      <c r="B32" s="422"/>
      <c r="C32" s="83"/>
      <c r="D32" s="34"/>
      <c r="E32" s="83"/>
      <c r="F32" s="85"/>
      <c r="G32" s="465" t="str">
        <f t="shared" si="3"/>
        <v/>
      </c>
      <c r="H32" s="119"/>
      <c r="I32" s="34"/>
      <c r="J32" s="85"/>
      <c r="K32" s="120"/>
      <c r="L32" s="42" t="str">
        <f t="shared" si="4"/>
        <v/>
      </c>
      <c r="M32" s="948"/>
      <c r="N32" s="940" t="str">
        <f t="shared" si="8"/>
        <v/>
      </c>
      <c r="O32" s="158" t="str">
        <f t="shared" si="9"/>
        <v/>
      </c>
      <c r="P32" s="157" t="str">
        <f t="shared" si="10"/>
        <v/>
      </c>
      <c r="Q32" s="157" t="str">
        <f t="shared" si="11"/>
        <v/>
      </c>
      <c r="R32" s="466" t="str">
        <f t="shared" si="12"/>
        <v/>
      </c>
      <c r="S32" s="465" t="str">
        <f t="shared" si="13"/>
        <v/>
      </c>
      <c r="T32" s="159" t="str">
        <f t="shared" si="14"/>
        <v/>
      </c>
      <c r="U32" s="157" t="str">
        <f t="shared" si="15"/>
        <v/>
      </c>
      <c r="V32" s="160" t="str">
        <f t="shared" si="16"/>
        <v/>
      </c>
      <c r="W32" s="157" t="str">
        <f t="shared" si="17"/>
        <v/>
      </c>
      <c r="X32" s="176"/>
      <c r="Y32" s="42" t="str">
        <f t="shared" si="18"/>
        <v/>
      </c>
      <c r="Z32" s="34"/>
      <c r="AA32" s="161" t="str" cm="1">
        <f t="array" ref="AA32">IF(OR(Y32="",L32=""),"",_xlfn.IFS(
ROUND(IFERROR(VALUE(TRIM(SUBSTITUTE(Y32,CHAR(160),""))),0),2)&gt;
ROUND(IFERROR(VALUE(TRIM(SUBSTITUTE(L32,CHAR(160),""))),0),2),
"KO : Le montant retenu est supérieur au montant présenté. Merci de revoir la ligne de contribution ou plafonner son montant.",
ROUND(IFERROR(VALUE(TRIM(SUBSTITUTE(L32,CHAR(160),""))),0),2)=0,
"",
ROUND(IFERROR(VALUE(TRIM(SUBSTITUTE(Y32,CHAR(160),""))),0),2)=
ROUND(IFERROR(VALUE(TRIM(SUBSTITUTE(L32,CHAR(160),""))),0),2),
"OK",
ROUND(IFERROR(VALUE(TRIM(SUBSTITUTE(Y32,CHAR(160),""))),0),2)=0,
"Attention : Montant présenté entièrement rejeté.",
ROUND(IFERROR(VALUE(TRIM(SUBSTITUTE(Y32,CHAR(160),""))),0),2)&lt;
ROUND(IFERROR(VALUE(TRIM(SUBSTITUTE(L32,CHAR(160),""))),0),2),
"Attention : Montant présenté partiellement rejeté.",
TRUE,""
))</f>
        <v/>
      </c>
      <c r="AB32" s="941" t="str">
        <f t="shared" si="19"/>
        <v/>
      </c>
    </row>
    <row r="33" spans="1:28" ht="16">
      <c r="A33" s="947">
        <v>25</v>
      </c>
      <c r="B33" s="422"/>
      <c r="C33" s="83"/>
      <c r="D33" s="34"/>
      <c r="E33" s="83"/>
      <c r="F33" s="85"/>
      <c r="G33" s="465" t="str">
        <f t="shared" si="3"/>
        <v/>
      </c>
      <c r="H33" s="119"/>
      <c r="I33" s="34"/>
      <c r="J33" s="85"/>
      <c r="K33" s="120"/>
      <c r="L33" s="42" t="str">
        <f t="shared" si="4"/>
        <v/>
      </c>
      <c r="M33" s="948"/>
      <c r="N33" s="940" t="str">
        <f t="shared" si="8"/>
        <v/>
      </c>
      <c r="O33" s="158" t="str">
        <f t="shared" si="9"/>
        <v/>
      </c>
      <c r="P33" s="157" t="str">
        <f t="shared" si="10"/>
        <v/>
      </c>
      <c r="Q33" s="157" t="str">
        <f t="shared" si="11"/>
        <v/>
      </c>
      <c r="R33" s="466" t="str">
        <f t="shared" si="12"/>
        <v/>
      </c>
      <c r="S33" s="465" t="str">
        <f t="shared" si="13"/>
        <v/>
      </c>
      <c r="T33" s="159" t="str">
        <f t="shared" si="14"/>
        <v/>
      </c>
      <c r="U33" s="157" t="str">
        <f t="shared" si="15"/>
        <v/>
      </c>
      <c r="V33" s="160" t="str">
        <f t="shared" si="16"/>
        <v/>
      </c>
      <c r="W33" s="157" t="str">
        <f t="shared" si="17"/>
        <v/>
      </c>
      <c r="X33" s="176"/>
      <c r="Y33" s="42" t="str">
        <f t="shared" si="18"/>
        <v/>
      </c>
      <c r="Z33" s="34"/>
      <c r="AA33" s="161" t="str" cm="1">
        <f t="array" ref="AA33">IF(OR(Y33="",L33=""),"",_xlfn.IFS(
ROUND(IFERROR(VALUE(TRIM(SUBSTITUTE(Y33,CHAR(160),""))),0),2)&gt;
ROUND(IFERROR(VALUE(TRIM(SUBSTITUTE(L33,CHAR(160),""))),0),2),
"KO : Le montant retenu est supérieur au montant présenté. Merci de revoir la ligne de contribution ou plafonner son montant.",
ROUND(IFERROR(VALUE(TRIM(SUBSTITUTE(L33,CHAR(160),""))),0),2)=0,
"",
ROUND(IFERROR(VALUE(TRIM(SUBSTITUTE(Y33,CHAR(160),""))),0),2)=
ROUND(IFERROR(VALUE(TRIM(SUBSTITUTE(L33,CHAR(160),""))),0),2),
"OK",
ROUND(IFERROR(VALUE(TRIM(SUBSTITUTE(Y33,CHAR(160),""))),0),2)=0,
"Attention : Montant présenté entièrement rejeté.",
ROUND(IFERROR(VALUE(TRIM(SUBSTITUTE(Y33,CHAR(160),""))),0),2)&lt;
ROUND(IFERROR(VALUE(TRIM(SUBSTITUTE(L33,CHAR(160),""))),0),2),
"Attention : Montant présenté partiellement rejeté.",
TRUE,""
))</f>
        <v/>
      </c>
      <c r="AB33" s="941" t="str">
        <f t="shared" si="19"/>
        <v/>
      </c>
    </row>
    <row r="34" spans="1:28" ht="16">
      <c r="A34" s="947">
        <v>26</v>
      </c>
      <c r="B34" s="422"/>
      <c r="C34" s="83"/>
      <c r="D34" s="34"/>
      <c r="E34" s="83"/>
      <c r="F34" s="85"/>
      <c r="G34" s="465" t="str">
        <f t="shared" si="3"/>
        <v/>
      </c>
      <c r="H34" s="119"/>
      <c r="I34" s="34"/>
      <c r="J34" s="85"/>
      <c r="K34" s="120"/>
      <c r="L34" s="42" t="str">
        <f t="shared" si="4"/>
        <v/>
      </c>
      <c r="M34" s="948"/>
      <c r="N34" s="940" t="str">
        <f t="shared" si="8"/>
        <v/>
      </c>
      <c r="O34" s="158" t="str">
        <f t="shared" si="9"/>
        <v/>
      </c>
      <c r="P34" s="157" t="str">
        <f t="shared" si="10"/>
        <v/>
      </c>
      <c r="Q34" s="157" t="str">
        <f t="shared" si="11"/>
        <v/>
      </c>
      <c r="R34" s="466" t="str">
        <f t="shared" si="12"/>
        <v/>
      </c>
      <c r="S34" s="465" t="str">
        <f t="shared" si="13"/>
        <v/>
      </c>
      <c r="T34" s="159" t="str">
        <f t="shared" si="14"/>
        <v/>
      </c>
      <c r="U34" s="157" t="str">
        <f t="shared" si="15"/>
        <v/>
      </c>
      <c r="V34" s="160" t="str">
        <f t="shared" si="16"/>
        <v/>
      </c>
      <c r="W34" s="157" t="str">
        <f t="shared" si="17"/>
        <v/>
      </c>
      <c r="X34" s="176"/>
      <c r="Y34" s="42" t="str">
        <f t="shared" si="18"/>
        <v/>
      </c>
      <c r="Z34" s="34"/>
      <c r="AA34" s="161" t="str" cm="1">
        <f t="array" ref="AA34">IF(OR(Y34="",L34=""),"",_xlfn.IFS(
ROUND(IFERROR(VALUE(TRIM(SUBSTITUTE(Y34,CHAR(160),""))),0),2)&gt;
ROUND(IFERROR(VALUE(TRIM(SUBSTITUTE(L34,CHAR(160),""))),0),2),
"KO : Le montant retenu est supérieur au montant présenté. Merci de revoir la ligne de contribution ou plafonner son montant.",
ROUND(IFERROR(VALUE(TRIM(SUBSTITUTE(L34,CHAR(160),""))),0),2)=0,
"",
ROUND(IFERROR(VALUE(TRIM(SUBSTITUTE(Y34,CHAR(160),""))),0),2)=
ROUND(IFERROR(VALUE(TRIM(SUBSTITUTE(L34,CHAR(160),""))),0),2),
"OK",
ROUND(IFERROR(VALUE(TRIM(SUBSTITUTE(Y34,CHAR(160),""))),0),2)=0,
"Attention : Montant présenté entièrement rejeté.",
ROUND(IFERROR(VALUE(TRIM(SUBSTITUTE(Y34,CHAR(160),""))),0),2)&lt;
ROUND(IFERROR(VALUE(TRIM(SUBSTITUTE(L34,CHAR(160),""))),0),2),
"Attention : Montant présenté partiellement rejeté.",
TRUE,""
))</f>
        <v/>
      </c>
      <c r="AB34" s="941" t="str">
        <f t="shared" si="19"/>
        <v/>
      </c>
    </row>
    <row r="35" spans="1:28" ht="16">
      <c r="A35" s="947">
        <v>27</v>
      </c>
      <c r="B35" s="422"/>
      <c r="C35" s="83"/>
      <c r="D35" s="34"/>
      <c r="E35" s="83"/>
      <c r="F35" s="85"/>
      <c r="G35" s="465" t="str">
        <f t="shared" si="3"/>
        <v/>
      </c>
      <c r="H35" s="119"/>
      <c r="I35" s="34"/>
      <c r="J35" s="85"/>
      <c r="K35" s="120"/>
      <c r="L35" s="42" t="str">
        <f t="shared" si="4"/>
        <v/>
      </c>
      <c r="M35" s="948"/>
      <c r="N35" s="940" t="str">
        <f t="shared" si="8"/>
        <v/>
      </c>
      <c r="O35" s="158" t="str">
        <f t="shared" si="9"/>
        <v/>
      </c>
      <c r="P35" s="157" t="str">
        <f t="shared" si="10"/>
        <v/>
      </c>
      <c r="Q35" s="157" t="str">
        <f t="shared" si="11"/>
        <v/>
      </c>
      <c r="R35" s="466" t="str">
        <f t="shared" si="12"/>
        <v/>
      </c>
      <c r="S35" s="465" t="str">
        <f t="shared" si="13"/>
        <v/>
      </c>
      <c r="T35" s="159" t="str">
        <f t="shared" si="14"/>
        <v/>
      </c>
      <c r="U35" s="157" t="str">
        <f t="shared" si="15"/>
        <v/>
      </c>
      <c r="V35" s="160" t="str">
        <f t="shared" si="16"/>
        <v/>
      </c>
      <c r="W35" s="157" t="str">
        <f t="shared" si="17"/>
        <v/>
      </c>
      <c r="X35" s="176"/>
      <c r="Y35" s="42" t="str">
        <f t="shared" si="18"/>
        <v/>
      </c>
      <c r="Z35" s="34"/>
      <c r="AA35" s="161" t="str" cm="1">
        <f t="array" ref="AA35">IF(OR(Y35="",L35=""),"",_xlfn.IFS(
ROUND(IFERROR(VALUE(TRIM(SUBSTITUTE(Y35,CHAR(160),""))),0),2)&gt;
ROUND(IFERROR(VALUE(TRIM(SUBSTITUTE(L35,CHAR(160),""))),0),2),
"KO : Le montant retenu est supérieur au montant présenté. Merci de revoir la ligne de contribution ou plafonner son montant.",
ROUND(IFERROR(VALUE(TRIM(SUBSTITUTE(L35,CHAR(160),""))),0),2)=0,
"",
ROUND(IFERROR(VALUE(TRIM(SUBSTITUTE(Y35,CHAR(160),""))),0),2)=
ROUND(IFERROR(VALUE(TRIM(SUBSTITUTE(L35,CHAR(160),""))),0),2),
"OK",
ROUND(IFERROR(VALUE(TRIM(SUBSTITUTE(Y35,CHAR(160),""))),0),2)=0,
"Attention : Montant présenté entièrement rejeté.",
ROUND(IFERROR(VALUE(TRIM(SUBSTITUTE(Y35,CHAR(160),""))),0),2)&lt;
ROUND(IFERROR(VALUE(TRIM(SUBSTITUTE(L35,CHAR(160),""))),0),2),
"Attention : Montant présenté partiellement rejeté.",
TRUE,""
))</f>
        <v/>
      </c>
      <c r="AB35" s="941" t="str">
        <f t="shared" si="19"/>
        <v/>
      </c>
    </row>
    <row r="36" spans="1:28" ht="16">
      <c r="A36" s="947">
        <v>28</v>
      </c>
      <c r="B36" s="422"/>
      <c r="C36" s="83"/>
      <c r="D36" s="34"/>
      <c r="E36" s="83"/>
      <c r="F36" s="85"/>
      <c r="G36" s="465" t="str">
        <f t="shared" si="3"/>
        <v/>
      </c>
      <c r="H36" s="119"/>
      <c r="I36" s="34"/>
      <c r="J36" s="85"/>
      <c r="K36" s="120"/>
      <c r="L36" s="42" t="str">
        <f t="shared" si="4"/>
        <v/>
      </c>
      <c r="M36" s="948"/>
      <c r="N36" s="940" t="str">
        <f t="shared" si="8"/>
        <v/>
      </c>
      <c r="O36" s="158" t="str">
        <f t="shared" si="9"/>
        <v/>
      </c>
      <c r="P36" s="157" t="str">
        <f t="shared" si="10"/>
        <v/>
      </c>
      <c r="Q36" s="157" t="str">
        <f t="shared" si="11"/>
        <v/>
      </c>
      <c r="R36" s="466" t="str">
        <f t="shared" si="12"/>
        <v/>
      </c>
      <c r="S36" s="465" t="str">
        <f t="shared" si="13"/>
        <v/>
      </c>
      <c r="T36" s="159" t="str">
        <f t="shared" si="14"/>
        <v/>
      </c>
      <c r="U36" s="157" t="str">
        <f t="shared" si="15"/>
        <v/>
      </c>
      <c r="V36" s="160" t="str">
        <f t="shared" si="16"/>
        <v/>
      </c>
      <c r="W36" s="157" t="str">
        <f t="shared" si="17"/>
        <v/>
      </c>
      <c r="X36" s="176"/>
      <c r="Y36" s="42" t="str">
        <f t="shared" si="18"/>
        <v/>
      </c>
      <c r="Z36" s="34"/>
      <c r="AA36" s="161" t="str" cm="1">
        <f t="array" ref="AA36">IF(OR(Y36="",L36=""),"",_xlfn.IFS(
ROUND(IFERROR(VALUE(TRIM(SUBSTITUTE(Y36,CHAR(160),""))),0),2)&gt;
ROUND(IFERROR(VALUE(TRIM(SUBSTITUTE(L36,CHAR(160),""))),0),2),
"KO : Le montant retenu est supérieur au montant présenté. Merci de revoir la ligne de contribution ou plafonner son montant.",
ROUND(IFERROR(VALUE(TRIM(SUBSTITUTE(L36,CHAR(160),""))),0),2)=0,
"",
ROUND(IFERROR(VALUE(TRIM(SUBSTITUTE(Y36,CHAR(160),""))),0),2)=
ROUND(IFERROR(VALUE(TRIM(SUBSTITUTE(L36,CHAR(160),""))),0),2),
"OK",
ROUND(IFERROR(VALUE(TRIM(SUBSTITUTE(Y36,CHAR(160),""))),0),2)=0,
"Attention : Montant présenté entièrement rejeté.",
ROUND(IFERROR(VALUE(TRIM(SUBSTITUTE(Y36,CHAR(160),""))),0),2)&lt;
ROUND(IFERROR(VALUE(TRIM(SUBSTITUTE(L36,CHAR(160),""))),0),2),
"Attention : Montant présenté partiellement rejeté.",
TRUE,""
))</f>
        <v/>
      </c>
      <c r="AB36" s="941" t="str">
        <f t="shared" si="19"/>
        <v/>
      </c>
    </row>
    <row r="37" spans="1:28" ht="16">
      <c r="A37" s="947">
        <v>29</v>
      </c>
      <c r="B37" s="422"/>
      <c r="C37" s="83"/>
      <c r="D37" s="34"/>
      <c r="E37" s="83"/>
      <c r="F37" s="85"/>
      <c r="G37" s="465" t="str">
        <f t="shared" si="3"/>
        <v/>
      </c>
      <c r="H37" s="119"/>
      <c r="I37" s="34"/>
      <c r="J37" s="85"/>
      <c r="K37" s="120"/>
      <c r="L37" s="42" t="str">
        <f t="shared" si="4"/>
        <v/>
      </c>
      <c r="M37" s="948"/>
      <c r="N37" s="940" t="str">
        <f t="shared" si="8"/>
        <v/>
      </c>
      <c r="O37" s="158" t="str">
        <f t="shared" si="9"/>
        <v/>
      </c>
      <c r="P37" s="157" t="str">
        <f t="shared" si="10"/>
        <v/>
      </c>
      <c r="Q37" s="157" t="str">
        <f t="shared" si="11"/>
        <v/>
      </c>
      <c r="R37" s="466" t="str">
        <f t="shared" si="12"/>
        <v/>
      </c>
      <c r="S37" s="465" t="str">
        <f t="shared" si="13"/>
        <v/>
      </c>
      <c r="T37" s="159" t="str">
        <f t="shared" si="14"/>
        <v/>
      </c>
      <c r="U37" s="157" t="str">
        <f t="shared" si="15"/>
        <v/>
      </c>
      <c r="V37" s="160" t="str">
        <f t="shared" si="16"/>
        <v/>
      </c>
      <c r="W37" s="157" t="str">
        <f t="shared" si="17"/>
        <v/>
      </c>
      <c r="X37" s="176"/>
      <c r="Y37" s="42" t="str">
        <f t="shared" si="18"/>
        <v/>
      </c>
      <c r="Z37" s="34"/>
      <c r="AA37" s="161" t="str" cm="1">
        <f t="array" ref="AA37">IF(OR(Y37="",L37=""),"",_xlfn.IFS(
ROUND(IFERROR(VALUE(TRIM(SUBSTITUTE(Y37,CHAR(160),""))),0),2)&gt;
ROUND(IFERROR(VALUE(TRIM(SUBSTITUTE(L37,CHAR(160),""))),0),2),
"KO : Le montant retenu est supérieur au montant présenté. Merci de revoir la ligne de contribution ou plafonner son montant.",
ROUND(IFERROR(VALUE(TRIM(SUBSTITUTE(L37,CHAR(160),""))),0),2)=0,
"",
ROUND(IFERROR(VALUE(TRIM(SUBSTITUTE(Y37,CHAR(160),""))),0),2)=
ROUND(IFERROR(VALUE(TRIM(SUBSTITUTE(L37,CHAR(160),""))),0),2),
"OK",
ROUND(IFERROR(VALUE(TRIM(SUBSTITUTE(Y37,CHAR(160),""))),0),2)=0,
"Attention : Montant présenté entièrement rejeté.",
ROUND(IFERROR(VALUE(TRIM(SUBSTITUTE(Y37,CHAR(160),""))),0),2)&lt;
ROUND(IFERROR(VALUE(TRIM(SUBSTITUTE(L37,CHAR(160),""))),0),2),
"Attention : Montant présenté partiellement rejeté.",
TRUE,""
))</f>
        <v/>
      </c>
      <c r="AB37" s="941" t="str">
        <f t="shared" si="19"/>
        <v/>
      </c>
    </row>
    <row r="38" spans="1:28" ht="16">
      <c r="A38" s="947">
        <v>30</v>
      </c>
      <c r="B38" s="422"/>
      <c r="C38" s="83"/>
      <c r="D38" s="34"/>
      <c r="E38" s="83"/>
      <c r="F38" s="85"/>
      <c r="G38" s="465" t="str">
        <f t="shared" si="3"/>
        <v/>
      </c>
      <c r="H38" s="119"/>
      <c r="I38" s="34"/>
      <c r="J38" s="85"/>
      <c r="K38" s="120"/>
      <c r="L38" s="42" t="str">
        <f t="shared" si="4"/>
        <v/>
      </c>
      <c r="M38" s="948"/>
      <c r="N38" s="940" t="str">
        <f t="shared" si="8"/>
        <v/>
      </c>
      <c r="O38" s="158" t="str">
        <f t="shared" si="9"/>
        <v/>
      </c>
      <c r="P38" s="157" t="str">
        <f t="shared" si="10"/>
        <v/>
      </c>
      <c r="Q38" s="157" t="str">
        <f t="shared" si="11"/>
        <v/>
      </c>
      <c r="R38" s="466" t="str">
        <f t="shared" si="12"/>
        <v/>
      </c>
      <c r="S38" s="465" t="str">
        <f t="shared" si="13"/>
        <v/>
      </c>
      <c r="T38" s="159" t="str">
        <f t="shared" si="14"/>
        <v/>
      </c>
      <c r="U38" s="157" t="str">
        <f t="shared" si="15"/>
        <v/>
      </c>
      <c r="V38" s="160" t="str">
        <f t="shared" si="16"/>
        <v/>
      </c>
      <c r="W38" s="157" t="str">
        <f t="shared" si="17"/>
        <v/>
      </c>
      <c r="X38" s="176"/>
      <c r="Y38" s="42" t="str">
        <f t="shared" si="18"/>
        <v/>
      </c>
      <c r="Z38" s="34"/>
      <c r="AA38" s="161" t="str" cm="1">
        <f t="array" ref="AA38">IF(OR(Y38="",L38=""),"",_xlfn.IFS(
ROUND(IFERROR(VALUE(TRIM(SUBSTITUTE(Y38,CHAR(160),""))),0),2)&gt;
ROUND(IFERROR(VALUE(TRIM(SUBSTITUTE(L38,CHAR(160),""))),0),2),
"KO : Le montant retenu est supérieur au montant présenté. Merci de revoir la ligne de contribution ou plafonner son montant.",
ROUND(IFERROR(VALUE(TRIM(SUBSTITUTE(L38,CHAR(160),""))),0),2)=0,
"",
ROUND(IFERROR(VALUE(TRIM(SUBSTITUTE(Y38,CHAR(160),""))),0),2)=
ROUND(IFERROR(VALUE(TRIM(SUBSTITUTE(L38,CHAR(160),""))),0),2),
"OK",
ROUND(IFERROR(VALUE(TRIM(SUBSTITUTE(Y38,CHAR(160),""))),0),2)=0,
"Attention : Montant présenté entièrement rejeté.",
ROUND(IFERROR(VALUE(TRIM(SUBSTITUTE(Y38,CHAR(160),""))),0),2)&lt;
ROUND(IFERROR(VALUE(TRIM(SUBSTITUTE(L38,CHAR(160),""))),0),2),
"Attention : Montant présenté partiellement rejeté.",
TRUE,""
))</f>
        <v/>
      </c>
      <c r="AB38" s="941" t="str">
        <f t="shared" si="19"/>
        <v/>
      </c>
    </row>
    <row r="39" spans="1:28" ht="16">
      <c r="A39" s="947">
        <v>31</v>
      </c>
      <c r="B39" s="422"/>
      <c r="C39" s="83"/>
      <c r="D39" s="34"/>
      <c r="E39" s="83"/>
      <c r="F39" s="85"/>
      <c r="G39" s="465" t="str">
        <f t="shared" si="3"/>
        <v/>
      </c>
      <c r="H39" s="119"/>
      <c r="I39" s="34"/>
      <c r="J39" s="85"/>
      <c r="K39" s="120"/>
      <c r="L39" s="42" t="str">
        <f t="shared" si="4"/>
        <v/>
      </c>
      <c r="M39" s="948"/>
      <c r="N39" s="940" t="str">
        <f t="shared" si="8"/>
        <v/>
      </c>
      <c r="O39" s="158" t="str">
        <f t="shared" si="9"/>
        <v/>
      </c>
      <c r="P39" s="157" t="str">
        <f t="shared" si="10"/>
        <v/>
      </c>
      <c r="Q39" s="157" t="str">
        <f t="shared" si="11"/>
        <v/>
      </c>
      <c r="R39" s="466" t="str">
        <f t="shared" si="12"/>
        <v/>
      </c>
      <c r="S39" s="465" t="str">
        <f t="shared" si="13"/>
        <v/>
      </c>
      <c r="T39" s="159" t="str">
        <f t="shared" si="14"/>
        <v/>
      </c>
      <c r="U39" s="157" t="str">
        <f t="shared" si="15"/>
        <v/>
      </c>
      <c r="V39" s="160" t="str">
        <f t="shared" si="16"/>
        <v/>
      </c>
      <c r="W39" s="157" t="str">
        <f t="shared" si="17"/>
        <v/>
      </c>
      <c r="X39" s="176"/>
      <c r="Y39" s="42" t="str">
        <f t="shared" si="18"/>
        <v/>
      </c>
      <c r="Z39" s="34"/>
      <c r="AA39" s="161" t="str" cm="1">
        <f t="array" ref="AA39">IF(OR(Y39="",L39=""),"",_xlfn.IFS(
ROUND(IFERROR(VALUE(TRIM(SUBSTITUTE(Y39,CHAR(160),""))),0),2)&gt;
ROUND(IFERROR(VALUE(TRIM(SUBSTITUTE(L39,CHAR(160),""))),0),2),
"KO : Le montant retenu est supérieur au montant présenté. Merci de revoir la ligne de contribution ou plafonner son montant.",
ROUND(IFERROR(VALUE(TRIM(SUBSTITUTE(L39,CHAR(160),""))),0),2)=0,
"",
ROUND(IFERROR(VALUE(TRIM(SUBSTITUTE(Y39,CHAR(160),""))),0),2)=
ROUND(IFERROR(VALUE(TRIM(SUBSTITUTE(L39,CHAR(160),""))),0),2),
"OK",
ROUND(IFERROR(VALUE(TRIM(SUBSTITUTE(Y39,CHAR(160),""))),0),2)=0,
"Attention : Montant présenté entièrement rejeté.",
ROUND(IFERROR(VALUE(TRIM(SUBSTITUTE(Y39,CHAR(160),""))),0),2)&lt;
ROUND(IFERROR(VALUE(TRIM(SUBSTITUTE(L39,CHAR(160),""))),0),2),
"Attention : Montant présenté partiellement rejeté.",
TRUE,""
))</f>
        <v/>
      </c>
      <c r="AB39" s="941" t="str">
        <f t="shared" si="19"/>
        <v/>
      </c>
    </row>
    <row r="40" spans="1:28" ht="16">
      <c r="A40" s="947">
        <v>32</v>
      </c>
      <c r="B40" s="422"/>
      <c r="C40" s="83"/>
      <c r="D40" s="34"/>
      <c r="E40" s="83"/>
      <c r="F40" s="85"/>
      <c r="G40" s="465" t="str">
        <f t="shared" si="3"/>
        <v/>
      </c>
      <c r="H40" s="119"/>
      <c r="I40" s="34"/>
      <c r="J40" s="85"/>
      <c r="K40" s="120"/>
      <c r="L40" s="42" t="str">
        <f t="shared" si="4"/>
        <v/>
      </c>
      <c r="M40" s="948"/>
      <c r="N40" s="940" t="str">
        <f t="shared" si="8"/>
        <v/>
      </c>
      <c r="O40" s="158" t="str">
        <f t="shared" si="9"/>
        <v/>
      </c>
      <c r="P40" s="157" t="str">
        <f t="shared" si="10"/>
        <v/>
      </c>
      <c r="Q40" s="157" t="str">
        <f t="shared" si="11"/>
        <v/>
      </c>
      <c r="R40" s="466" t="str">
        <f t="shared" si="12"/>
        <v/>
      </c>
      <c r="S40" s="465" t="str">
        <f t="shared" si="13"/>
        <v/>
      </c>
      <c r="T40" s="159" t="str">
        <f t="shared" si="14"/>
        <v/>
      </c>
      <c r="U40" s="157" t="str">
        <f t="shared" si="15"/>
        <v/>
      </c>
      <c r="V40" s="160" t="str">
        <f t="shared" si="16"/>
        <v/>
      </c>
      <c r="W40" s="157" t="str">
        <f t="shared" si="17"/>
        <v/>
      </c>
      <c r="X40" s="176"/>
      <c r="Y40" s="42" t="str">
        <f t="shared" si="18"/>
        <v/>
      </c>
      <c r="Z40" s="34"/>
      <c r="AA40" s="161" t="str" cm="1">
        <f t="array" ref="AA40">IF(OR(Y40="",L40=""),"",_xlfn.IFS(
ROUND(IFERROR(VALUE(TRIM(SUBSTITUTE(Y40,CHAR(160),""))),0),2)&gt;
ROUND(IFERROR(VALUE(TRIM(SUBSTITUTE(L40,CHAR(160),""))),0),2),
"KO : Le montant retenu est supérieur au montant présenté. Merci de revoir la ligne de contribution ou plafonner son montant.",
ROUND(IFERROR(VALUE(TRIM(SUBSTITUTE(L40,CHAR(160),""))),0),2)=0,
"",
ROUND(IFERROR(VALUE(TRIM(SUBSTITUTE(Y40,CHAR(160),""))),0),2)=
ROUND(IFERROR(VALUE(TRIM(SUBSTITUTE(L40,CHAR(160),""))),0),2),
"OK",
ROUND(IFERROR(VALUE(TRIM(SUBSTITUTE(Y40,CHAR(160),""))),0),2)=0,
"Attention : Montant présenté entièrement rejeté.",
ROUND(IFERROR(VALUE(TRIM(SUBSTITUTE(Y40,CHAR(160),""))),0),2)&lt;
ROUND(IFERROR(VALUE(TRIM(SUBSTITUTE(L40,CHAR(160),""))),0),2),
"Attention : Montant présenté partiellement rejeté.",
TRUE,""
))</f>
        <v/>
      </c>
      <c r="AB40" s="941" t="str">
        <f t="shared" si="19"/>
        <v/>
      </c>
    </row>
    <row r="41" spans="1:28" ht="16">
      <c r="A41" s="947">
        <v>33</v>
      </c>
      <c r="B41" s="422"/>
      <c r="C41" s="83"/>
      <c r="D41" s="34"/>
      <c r="E41" s="83"/>
      <c r="F41" s="85"/>
      <c r="G41" s="465" t="str">
        <f t="shared" si="3"/>
        <v/>
      </c>
      <c r="H41" s="119"/>
      <c r="I41" s="34"/>
      <c r="J41" s="85"/>
      <c r="K41" s="120"/>
      <c r="L41" s="42" t="str">
        <f t="shared" si="4"/>
        <v/>
      </c>
      <c r="M41" s="948"/>
      <c r="N41" s="940" t="str">
        <f t="shared" si="8"/>
        <v/>
      </c>
      <c r="O41" s="158" t="str">
        <f t="shared" si="9"/>
        <v/>
      </c>
      <c r="P41" s="157" t="str">
        <f t="shared" si="10"/>
        <v/>
      </c>
      <c r="Q41" s="157" t="str">
        <f t="shared" si="11"/>
        <v/>
      </c>
      <c r="R41" s="466" t="str">
        <f t="shared" si="12"/>
        <v/>
      </c>
      <c r="S41" s="465" t="str">
        <f t="shared" si="13"/>
        <v/>
      </c>
      <c r="T41" s="159" t="str">
        <f t="shared" si="14"/>
        <v/>
      </c>
      <c r="U41" s="157" t="str">
        <f t="shared" si="15"/>
        <v/>
      </c>
      <c r="V41" s="160" t="str">
        <f t="shared" si="16"/>
        <v/>
      </c>
      <c r="W41" s="157" t="str">
        <f t="shared" si="17"/>
        <v/>
      </c>
      <c r="X41" s="176"/>
      <c r="Y41" s="42" t="str">
        <f t="shared" si="18"/>
        <v/>
      </c>
      <c r="Z41" s="34"/>
      <c r="AA41" s="161" t="str" cm="1">
        <f t="array" ref="AA41">IF(OR(Y41="",L41=""),"",_xlfn.IFS(
ROUND(IFERROR(VALUE(TRIM(SUBSTITUTE(Y41,CHAR(160),""))),0),2)&gt;
ROUND(IFERROR(VALUE(TRIM(SUBSTITUTE(L41,CHAR(160),""))),0),2),
"KO : Le montant retenu est supérieur au montant présenté. Merci de revoir la ligne de contribution ou plafonner son montant.",
ROUND(IFERROR(VALUE(TRIM(SUBSTITUTE(L41,CHAR(160),""))),0),2)=0,
"",
ROUND(IFERROR(VALUE(TRIM(SUBSTITUTE(Y41,CHAR(160),""))),0),2)=
ROUND(IFERROR(VALUE(TRIM(SUBSTITUTE(L41,CHAR(160),""))),0),2),
"OK",
ROUND(IFERROR(VALUE(TRIM(SUBSTITUTE(Y41,CHAR(160),""))),0),2)=0,
"Attention : Montant présenté entièrement rejeté.",
ROUND(IFERROR(VALUE(TRIM(SUBSTITUTE(Y41,CHAR(160),""))),0),2)&lt;
ROUND(IFERROR(VALUE(TRIM(SUBSTITUTE(L41,CHAR(160),""))),0),2),
"Attention : Montant présenté partiellement rejeté.",
TRUE,""
))</f>
        <v/>
      </c>
      <c r="AB41" s="941" t="str">
        <f t="shared" si="19"/>
        <v/>
      </c>
    </row>
    <row r="42" spans="1:28" ht="16">
      <c r="A42" s="947">
        <v>34</v>
      </c>
      <c r="B42" s="422"/>
      <c r="C42" s="83"/>
      <c r="D42" s="34"/>
      <c r="E42" s="83"/>
      <c r="F42" s="85"/>
      <c r="G42" s="465" t="str">
        <f t="shared" si="3"/>
        <v/>
      </c>
      <c r="H42" s="119"/>
      <c r="I42" s="34"/>
      <c r="J42" s="85"/>
      <c r="K42" s="120"/>
      <c r="L42" s="42" t="str">
        <f t="shared" si="4"/>
        <v/>
      </c>
      <c r="M42" s="948"/>
      <c r="N42" s="940" t="str">
        <f t="shared" si="8"/>
        <v/>
      </c>
      <c r="O42" s="158" t="str">
        <f t="shared" si="9"/>
        <v/>
      </c>
      <c r="P42" s="157" t="str">
        <f t="shared" si="10"/>
        <v/>
      </c>
      <c r="Q42" s="157" t="str">
        <f t="shared" si="11"/>
        <v/>
      </c>
      <c r="R42" s="466" t="str">
        <f t="shared" si="12"/>
        <v/>
      </c>
      <c r="S42" s="465" t="str">
        <f t="shared" si="13"/>
        <v/>
      </c>
      <c r="T42" s="159" t="str">
        <f t="shared" si="14"/>
        <v/>
      </c>
      <c r="U42" s="157" t="str">
        <f t="shared" si="15"/>
        <v/>
      </c>
      <c r="V42" s="160" t="str">
        <f t="shared" si="16"/>
        <v/>
      </c>
      <c r="W42" s="157" t="str">
        <f t="shared" si="17"/>
        <v/>
      </c>
      <c r="X42" s="176"/>
      <c r="Y42" s="42" t="str">
        <f t="shared" si="18"/>
        <v/>
      </c>
      <c r="Z42" s="34"/>
      <c r="AA42" s="161" t="str" cm="1">
        <f t="array" ref="AA42">IF(OR(Y42="",L42=""),"",_xlfn.IFS(
ROUND(IFERROR(VALUE(TRIM(SUBSTITUTE(Y42,CHAR(160),""))),0),2)&gt;
ROUND(IFERROR(VALUE(TRIM(SUBSTITUTE(L42,CHAR(160),""))),0),2),
"KO : Le montant retenu est supérieur au montant présenté. Merci de revoir la ligne de contribution ou plafonner son montant.",
ROUND(IFERROR(VALUE(TRIM(SUBSTITUTE(L42,CHAR(160),""))),0),2)=0,
"",
ROUND(IFERROR(VALUE(TRIM(SUBSTITUTE(Y42,CHAR(160),""))),0),2)=
ROUND(IFERROR(VALUE(TRIM(SUBSTITUTE(L42,CHAR(160),""))),0),2),
"OK",
ROUND(IFERROR(VALUE(TRIM(SUBSTITUTE(Y42,CHAR(160),""))),0),2)=0,
"Attention : Montant présenté entièrement rejeté.",
ROUND(IFERROR(VALUE(TRIM(SUBSTITUTE(Y42,CHAR(160),""))),0),2)&lt;
ROUND(IFERROR(VALUE(TRIM(SUBSTITUTE(L42,CHAR(160),""))),0),2),
"Attention : Montant présenté partiellement rejeté.",
TRUE,""
))</f>
        <v/>
      </c>
      <c r="AB42" s="941" t="str">
        <f t="shared" si="19"/>
        <v/>
      </c>
    </row>
    <row r="43" spans="1:28" ht="16">
      <c r="A43" s="947">
        <v>35</v>
      </c>
      <c r="B43" s="422"/>
      <c r="C43" s="83"/>
      <c r="D43" s="34"/>
      <c r="E43" s="83"/>
      <c r="F43" s="85"/>
      <c r="G43" s="465" t="str">
        <f t="shared" si="3"/>
        <v/>
      </c>
      <c r="H43" s="119"/>
      <c r="I43" s="34"/>
      <c r="J43" s="85"/>
      <c r="K43" s="120"/>
      <c r="L43" s="42" t="str">
        <f t="shared" si="4"/>
        <v/>
      </c>
      <c r="M43" s="948"/>
      <c r="N43" s="940" t="str">
        <f t="shared" si="8"/>
        <v/>
      </c>
      <c r="O43" s="158" t="str">
        <f t="shared" si="9"/>
        <v/>
      </c>
      <c r="P43" s="157" t="str">
        <f t="shared" si="10"/>
        <v/>
      </c>
      <c r="Q43" s="157" t="str">
        <f t="shared" si="11"/>
        <v/>
      </c>
      <c r="R43" s="466" t="str">
        <f t="shared" si="12"/>
        <v/>
      </c>
      <c r="S43" s="465" t="str">
        <f t="shared" si="13"/>
        <v/>
      </c>
      <c r="T43" s="159" t="str">
        <f t="shared" si="14"/>
        <v/>
      </c>
      <c r="U43" s="157" t="str">
        <f t="shared" si="15"/>
        <v/>
      </c>
      <c r="V43" s="160" t="str">
        <f t="shared" si="16"/>
        <v/>
      </c>
      <c r="W43" s="157" t="str">
        <f t="shared" si="17"/>
        <v/>
      </c>
      <c r="X43" s="176"/>
      <c r="Y43" s="42" t="str">
        <f t="shared" si="18"/>
        <v/>
      </c>
      <c r="Z43" s="34"/>
      <c r="AA43" s="161" t="str" cm="1">
        <f t="array" ref="AA43">IF(OR(Y43="",L43=""),"",_xlfn.IFS(
ROUND(IFERROR(VALUE(TRIM(SUBSTITUTE(Y43,CHAR(160),""))),0),2)&gt;
ROUND(IFERROR(VALUE(TRIM(SUBSTITUTE(L43,CHAR(160),""))),0),2),
"KO : Le montant retenu est supérieur au montant présenté. Merci de revoir la ligne de contribution ou plafonner son montant.",
ROUND(IFERROR(VALUE(TRIM(SUBSTITUTE(L43,CHAR(160),""))),0),2)=0,
"",
ROUND(IFERROR(VALUE(TRIM(SUBSTITUTE(Y43,CHAR(160),""))),0),2)=
ROUND(IFERROR(VALUE(TRIM(SUBSTITUTE(L43,CHAR(160),""))),0),2),
"OK",
ROUND(IFERROR(VALUE(TRIM(SUBSTITUTE(Y43,CHAR(160),""))),0),2)=0,
"Attention : Montant présenté entièrement rejeté.",
ROUND(IFERROR(VALUE(TRIM(SUBSTITUTE(Y43,CHAR(160),""))),0),2)&lt;
ROUND(IFERROR(VALUE(TRIM(SUBSTITUTE(L43,CHAR(160),""))),0),2),
"Attention : Montant présenté partiellement rejeté.",
TRUE,""
))</f>
        <v/>
      </c>
      <c r="AB43" s="941" t="str">
        <f t="shared" si="19"/>
        <v/>
      </c>
    </row>
    <row r="44" spans="1:28" ht="16">
      <c r="A44" s="947">
        <v>36</v>
      </c>
      <c r="B44" s="422"/>
      <c r="C44" s="83"/>
      <c r="D44" s="34"/>
      <c r="E44" s="83"/>
      <c r="F44" s="85"/>
      <c r="G44" s="465" t="str">
        <f t="shared" si="3"/>
        <v/>
      </c>
      <c r="H44" s="119"/>
      <c r="I44" s="34"/>
      <c r="J44" s="85"/>
      <c r="K44" s="120"/>
      <c r="L44" s="42" t="str">
        <f t="shared" si="4"/>
        <v/>
      </c>
      <c r="M44" s="948"/>
      <c r="N44" s="940" t="str">
        <f t="shared" si="8"/>
        <v/>
      </c>
      <c r="O44" s="158" t="str">
        <f t="shared" si="9"/>
        <v/>
      </c>
      <c r="P44" s="157" t="str">
        <f t="shared" si="10"/>
        <v/>
      </c>
      <c r="Q44" s="157" t="str">
        <f t="shared" si="11"/>
        <v/>
      </c>
      <c r="R44" s="466" t="str">
        <f t="shared" si="12"/>
        <v/>
      </c>
      <c r="S44" s="465" t="str">
        <f t="shared" si="13"/>
        <v/>
      </c>
      <c r="T44" s="159" t="str">
        <f t="shared" si="14"/>
        <v/>
      </c>
      <c r="U44" s="157" t="str">
        <f t="shared" si="15"/>
        <v/>
      </c>
      <c r="V44" s="160" t="str">
        <f t="shared" si="16"/>
        <v/>
      </c>
      <c r="W44" s="157" t="str">
        <f t="shared" si="17"/>
        <v/>
      </c>
      <c r="X44" s="176"/>
      <c r="Y44" s="42" t="str">
        <f t="shared" si="18"/>
        <v/>
      </c>
      <c r="Z44" s="34"/>
      <c r="AA44" s="161" t="str" cm="1">
        <f t="array" ref="AA44">IF(OR(Y44="",L44=""),"",_xlfn.IFS(
ROUND(IFERROR(VALUE(TRIM(SUBSTITUTE(Y44,CHAR(160),""))),0),2)&gt;
ROUND(IFERROR(VALUE(TRIM(SUBSTITUTE(L44,CHAR(160),""))),0),2),
"KO : Le montant retenu est supérieur au montant présenté. Merci de revoir la ligne de contribution ou plafonner son montant.",
ROUND(IFERROR(VALUE(TRIM(SUBSTITUTE(L44,CHAR(160),""))),0),2)=0,
"",
ROUND(IFERROR(VALUE(TRIM(SUBSTITUTE(Y44,CHAR(160),""))),0),2)=
ROUND(IFERROR(VALUE(TRIM(SUBSTITUTE(L44,CHAR(160),""))),0),2),
"OK",
ROUND(IFERROR(VALUE(TRIM(SUBSTITUTE(Y44,CHAR(160),""))),0),2)=0,
"Attention : Montant présenté entièrement rejeté.",
ROUND(IFERROR(VALUE(TRIM(SUBSTITUTE(Y44,CHAR(160),""))),0),2)&lt;
ROUND(IFERROR(VALUE(TRIM(SUBSTITUTE(L44,CHAR(160),""))),0),2),
"Attention : Montant présenté partiellement rejeté.",
TRUE,""
))</f>
        <v/>
      </c>
      <c r="AB44" s="941" t="str">
        <f t="shared" si="19"/>
        <v/>
      </c>
    </row>
    <row r="45" spans="1:28" ht="16">
      <c r="A45" s="947">
        <v>37</v>
      </c>
      <c r="B45" s="422"/>
      <c r="C45" s="83"/>
      <c r="D45" s="34"/>
      <c r="E45" s="83"/>
      <c r="F45" s="85"/>
      <c r="G45" s="465" t="str">
        <f t="shared" si="3"/>
        <v/>
      </c>
      <c r="H45" s="119"/>
      <c r="I45" s="34"/>
      <c r="J45" s="85"/>
      <c r="K45" s="120"/>
      <c r="L45" s="42" t="str">
        <f t="shared" si="4"/>
        <v/>
      </c>
      <c r="M45" s="948"/>
      <c r="N45" s="940" t="str">
        <f t="shared" si="8"/>
        <v/>
      </c>
      <c r="O45" s="158" t="str">
        <f t="shared" si="9"/>
        <v/>
      </c>
      <c r="P45" s="157" t="str">
        <f t="shared" si="10"/>
        <v/>
      </c>
      <c r="Q45" s="157" t="str">
        <f t="shared" si="11"/>
        <v/>
      </c>
      <c r="R45" s="466" t="str">
        <f t="shared" si="12"/>
        <v/>
      </c>
      <c r="S45" s="465" t="str">
        <f t="shared" si="13"/>
        <v/>
      </c>
      <c r="T45" s="159" t="str">
        <f t="shared" si="14"/>
        <v/>
      </c>
      <c r="U45" s="157" t="str">
        <f t="shared" si="15"/>
        <v/>
      </c>
      <c r="V45" s="160" t="str">
        <f t="shared" si="16"/>
        <v/>
      </c>
      <c r="W45" s="157" t="str">
        <f t="shared" si="17"/>
        <v/>
      </c>
      <c r="X45" s="176"/>
      <c r="Y45" s="42" t="str">
        <f t="shared" si="18"/>
        <v/>
      </c>
      <c r="Z45" s="34"/>
      <c r="AA45" s="161" t="str" cm="1">
        <f t="array" ref="AA45">IF(OR(Y45="",L45=""),"",_xlfn.IFS(
ROUND(IFERROR(VALUE(TRIM(SUBSTITUTE(Y45,CHAR(160),""))),0),2)&gt;
ROUND(IFERROR(VALUE(TRIM(SUBSTITUTE(L45,CHAR(160),""))),0),2),
"KO : Le montant retenu est supérieur au montant présenté. Merci de revoir la ligne de contribution ou plafonner son montant.",
ROUND(IFERROR(VALUE(TRIM(SUBSTITUTE(L45,CHAR(160),""))),0),2)=0,
"",
ROUND(IFERROR(VALUE(TRIM(SUBSTITUTE(Y45,CHAR(160),""))),0),2)=
ROUND(IFERROR(VALUE(TRIM(SUBSTITUTE(L45,CHAR(160),""))),0),2),
"OK",
ROUND(IFERROR(VALUE(TRIM(SUBSTITUTE(Y45,CHAR(160),""))),0),2)=0,
"Attention : Montant présenté entièrement rejeté.",
ROUND(IFERROR(VALUE(TRIM(SUBSTITUTE(Y45,CHAR(160),""))),0),2)&lt;
ROUND(IFERROR(VALUE(TRIM(SUBSTITUTE(L45,CHAR(160),""))),0),2),
"Attention : Montant présenté partiellement rejeté.",
TRUE,""
))</f>
        <v/>
      </c>
      <c r="AB45" s="941" t="str">
        <f t="shared" si="19"/>
        <v/>
      </c>
    </row>
    <row r="46" spans="1:28" ht="16">
      <c r="A46" s="947">
        <v>38</v>
      </c>
      <c r="B46" s="422"/>
      <c r="C46" s="83"/>
      <c r="D46" s="34"/>
      <c r="E46" s="83"/>
      <c r="F46" s="85"/>
      <c r="G46" s="465" t="str">
        <f t="shared" si="3"/>
        <v/>
      </c>
      <c r="H46" s="119"/>
      <c r="I46" s="34"/>
      <c r="J46" s="85"/>
      <c r="K46" s="120"/>
      <c r="L46" s="42" t="str">
        <f t="shared" si="4"/>
        <v/>
      </c>
      <c r="M46" s="948"/>
      <c r="N46" s="940" t="str">
        <f t="shared" si="8"/>
        <v/>
      </c>
      <c r="O46" s="158" t="str">
        <f t="shared" si="9"/>
        <v/>
      </c>
      <c r="P46" s="157" t="str">
        <f t="shared" si="10"/>
        <v/>
      </c>
      <c r="Q46" s="157" t="str">
        <f t="shared" si="11"/>
        <v/>
      </c>
      <c r="R46" s="466" t="str">
        <f t="shared" si="12"/>
        <v/>
      </c>
      <c r="S46" s="465" t="str">
        <f t="shared" si="13"/>
        <v/>
      </c>
      <c r="T46" s="159" t="str">
        <f t="shared" si="14"/>
        <v/>
      </c>
      <c r="U46" s="157" t="str">
        <f t="shared" si="15"/>
        <v/>
      </c>
      <c r="V46" s="160" t="str">
        <f t="shared" si="16"/>
        <v/>
      </c>
      <c r="W46" s="157" t="str">
        <f t="shared" si="17"/>
        <v/>
      </c>
      <c r="X46" s="176"/>
      <c r="Y46" s="42" t="str">
        <f t="shared" si="18"/>
        <v/>
      </c>
      <c r="Z46" s="34"/>
      <c r="AA46" s="161" t="str" cm="1">
        <f t="array" ref="AA46">IF(OR(Y46="",L46=""),"",_xlfn.IFS(
ROUND(IFERROR(VALUE(TRIM(SUBSTITUTE(Y46,CHAR(160),""))),0),2)&gt;
ROUND(IFERROR(VALUE(TRIM(SUBSTITUTE(L46,CHAR(160),""))),0),2),
"KO : Le montant retenu est supérieur au montant présenté. Merci de revoir la ligne de contribution ou plafonner son montant.",
ROUND(IFERROR(VALUE(TRIM(SUBSTITUTE(L46,CHAR(160),""))),0),2)=0,
"",
ROUND(IFERROR(VALUE(TRIM(SUBSTITUTE(Y46,CHAR(160),""))),0),2)=
ROUND(IFERROR(VALUE(TRIM(SUBSTITUTE(L46,CHAR(160),""))),0),2),
"OK",
ROUND(IFERROR(VALUE(TRIM(SUBSTITUTE(Y46,CHAR(160),""))),0),2)=0,
"Attention : Montant présenté entièrement rejeté.",
ROUND(IFERROR(VALUE(TRIM(SUBSTITUTE(Y46,CHAR(160),""))),0),2)&lt;
ROUND(IFERROR(VALUE(TRIM(SUBSTITUTE(L46,CHAR(160),""))),0),2),
"Attention : Montant présenté partiellement rejeté.",
TRUE,""
))</f>
        <v/>
      </c>
      <c r="AB46" s="941" t="str">
        <f t="shared" si="19"/>
        <v/>
      </c>
    </row>
    <row r="47" spans="1:28" ht="16">
      <c r="A47" s="947">
        <v>39</v>
      </c>
      <c r="B47" s="422"/>
      <c r="C47" s="83"/>
      <c r="D47" s="34"/>
      <c r="E47" s="83"/>
      <c r="F47" s="85"/>
      <c r="G47" s="465" t="str">
        <f t="shared" si="3"/>
        <v/>
      </c>
      <c r="H47" s="119"/>
      <c r="I47" s="34"/>
      <c r="J47" s="85"/>
      <c r="K47" s="120"/>
      <c r="L47" s="42" t="str">
        <f t="shared" si="4"/>
        <v/>
      </c>
      <c r="M47" s="948"/>
      <c r="N47" s="940" t="str">
        <f t="shared" si="8"/>
        <v/>
      </c>
      <c r="O47" s="158" t="str">
        <f t="shared" si="9"/>
        <v/>
      </c>
      <c r="P47" s="157" t="str">
        <f t="shared" si="10"/>
        <v/>
      </c>
      <c r="Q47" s="157" t="str">
        <f t="shared" si="11"/>
        <v/>
      </c>
      <c r="R47" s="466" t="str">
        <f t="shared" si="12"/>
        <v/>
      </c>
      <c r="S47" s="465" t="str">
        <f t="shared" si="13"/>
        <v/>
      </c>
      <c r="T47" s="159" t="str">
        <f t="shared" si="14"/>
        <v/>
      </c>
      <c r="U47" s="157" t="str">
        <f t="shared" si="15"/>
        <v/>
      </c>
      <c r="V47" s="160" t="str">
        <f t="shared" si="16"/>
        <v/>
      </c>
      <c r="W47" s="157" t="str">
        <f t="shared" si="17"/>
        <v/>
      </c>
      <c r="X47" s="176"/>
      <c r="Y47" s="42" t="str">
        <f t="shared" si="18"/>
        <v/>
      </c>
      <c r="Z47" s="34"/>
      <c r="AA47" s="161" t="str" cm="1">
        <f t="array" ref="AA47">IF(OR(Y47="",L47=""),"",_xlfn.IFS(
ROUND(IFERROR(VALUE(TRIM(SUBSTITUTE(Y47,CHAR(160),""))),0),2)&gt;
ROUND(IFERROR(VALUE(TRIM(SUBSTITUTE(L47,CHAR(160),""))),0),2),
"KO : Le montant retenu est supérieur au montant présenté. Merci de revoir la ligne de contribution ou plafonner son montant.",
ROUND(IFERROR(VALUE(TRIM(SUBSTITUTE(L47,CHAR(160),""))),0),2)=0,
"",
ROUND(IFERROR(VALUE(TRIM(SUBSTITUTE(Y47,CHAR(160),""))),0),2)=
ROUND(IFERROR(VALUE(TRIM(SUBSTITUTE(L47,CHAR(160),""))),0),2),
"OK",
ROUND(IFERROR(VALUE(TRIM(SUBSTITUTE(Y47,CHAR(160),""))),0),2)=0,
"Attention : Montant présenté entièrement rejeté.",
ROUND(IFERROR(VALUE(TRIM(SUBSTITUTE(Y47,CHAR(160),""))),0),2)&lt;
ROUND(IFERROR(VALUE(TRIM(SUBSTITUTE(L47,CHAR(160),""))),0),2),
"Attention : Montant présenté partiellement rejeté.",
TRUE,""
))</f>
        <v/>
      </c>
      <c r="AB47" s="941" t="str">
        <f t="shared" si="19"/>
        <v/>
      </c>
    </row>
    <row r="48" spans="1:28" ht="16">
      <c r="A48" s="947">
        <v>40</v>
      </c>
      <c r="B48" s="422"/>
      <c r="C48" s="83"/>
      <c r="D48" s="34"/>
      <c r="E48" s="83"/>
      <c r="F48" s="85"/>
      <c r="G48" s="465" t="str">
        <f t="shared" si="3"/>
        <v/>
      </c>
      <c r="H48" s="119"/>
      <c r="I48" s="34"/>
      <c r="J48" s="85"/>
      <c r="K48" s="120"/>
      <c r="L48" s="42" t="str">
        <f t="shared" si="4"/>
        <v/>
      </c>
      <c r="M48" s="948"/>
      <c r="N48" s="940" t="str">
        <f t="shared" si="8"/>
        <v/>
      </c>
      <c r="O48" s="158" t="str">
        <f t="shared" si="9"/>
        <v/>
      </c>
      <c r="P48" s="157" t="str">
        <f t="shared" si="10"/>
        <v/>
      </c>
      <c r="Q48" s="157" t="str">
        <f t="shared" si="11"/>
        <v/>
      </c>
      <c r="R48" s="466" t="str">
        <f t="shared" si="12"/>
        <v/>
      </c>
      <c r="S48" s="465" t="str">
        <f t="shared" si="13"/>
        <v/>
      </c>
      <c r="T48" s="159" t="str">
        <f t="shared" si="14"/>
        <v/>
      </c>
      <c r="U48" s="157" t="str">
        <f t="shared" si="15"/>
        <v/>
      </c>
      <c r="V48" s="160" t="str">
        <f t="shared" si="16"/>
        <v/>
      </c>
      <c r="W48" s="157" t="str">
        <f t="shared" si="17"/>
        <v/>
      </c>
      <c r="X48" s="176"/>
      <c r="Y48" s="42" t="str">
        <f t="shared" si="18"/>
        <v/>
      </c>
      <c r="Z48" s="34"/>
      <c r="AA48" s="161" t="str" cm="1">
        <f t="array" ref="AA48">IF(OR(Y48="",L48=""),"",_xlfn.IFS(
ROUND(IFERROR(VALUE(TRIM(SUBSTITUTE(Y48,CHAR(160),""))),0),2)&gt;
ROUND(IFERROR(VALUE(TRIM(SUBSTITUTE(L48,CHAR(160),""))),0),2),
"KO : Le montant retenu est supérieur au montant présenté. Merci de revoir la ligne de contribution ou plafonner son montant.",
ROUND(IFERROR(VALUE(TRIM(SUBSTITUTE(L48,CHAR(160),""))),0),2)=0,
"",
ROUND(IFERROR(VALUE(TRIM(SUBSTITUTE(Y48,CHAR(160),""))),0),2)=
ROUND(IFERROR(VALUE(TRIM(SUBSTITUTE(L48,CHAR(160),""))),0),2),
"OK",
ROUND(IFERROR(VALUE(TRIM(SUBSTITUTE(Y48,CHAR(160),""))),0),2)=0,
"Attention : Montant présenté entièrement rejeté.",
ROUND(IFERROR(VALUE(TRIM(SUBSTITUTE(Y48,CHAR(160),""))),0),2)&lt;
ROUND(IFERROR(VALUE(TRIM(SUBSTITUTE(L48,CHAR(160),""))),0),2),
"Attention : Montant présenté partiellement rejeté.",
TRUE,""
))</f>
        <v/>
      </c>
      <c r="AB48" s="941" t="str">
        <f t="shared" si="19"/>
        <v/>
      </c>
    </row>
    <row r="49" spans="1:28" ht="16">
      <c r="A49" s="947">
        <v>41</v>
      </c>
      <c r="B49" s="422"/>
      <c r="C49" s="83"/>
      <c r="D49" s="34"/>
      <c r="E49" s="83"/>
      <c r="F49" s="85"/>
      <c r="G49" s="465" t="str">
        <f t="shared" si="3"/>
        <v/>
      </c>
      <c r="H49" s="119"/>
      <c r="I49" s="34"/>
      <c r="J49" s="85"/>
      <c r="K49" s="120"/>
      <c r="L49" s="42" t="str">
        <f t="shared" si="4"/>
        <v/>
      </c>
      <c r="M49" s="948"/>
      <c r="N49" s="940" t="str">
        <f t="shared" si="8"/>
        <v/>
      </c>
      <c r="O49" s="158" t="str">
        <f t="shared" si="9"/>
        <v/>
      </c>
      <c r="P49" s="157" t="str">
        <f t="shared" si="10"/>
        <v/>
      </c>
      <c r="Q49" s="157" t="str">
        <f t="shared" si="11"/>
        <v/>
      </c>
      <c r="R49" s="466" t="str">
        <f t="shared" si="12"/>
        <v/>
      </c>
      <c r="S49" s="465" t="str">
        <f t="shared" si="13"/>
        <v/>
      </c>
      <c r="T49" s="159" t="str">
        <f t="shared" si="14"/>
        <v/>
      </c>
      <c r="U49" s="157" t="str">
        <f t="shared" si="15"/>
        <v/>
      </c>
      <c r="V49" s="160" t="str">
        <f t="shared" si="16"/>
        <v/>
      </c>
      <c r="W49" s="157" t="str">
        <f t="shared" si="17"/>
        <v/>
      </c>
      <c r="X49" s="176"/>
      <c r="Y49" s="42" t="str">
        <f t="shared" si="18"/>
        <v/>
      </c>
      <c r="Z49" s="34"/>
      <c r="AA49" s="161" t="str" cm="1">
        <f t="array" ref="AA49">IF(OR(Y49="",L49=""),"",_xlfn.IFS(
ROUND(IFERROR(VALUE(TRIM(SUBSTITUTE(Y49,CHAR(160),""))),0),2)&gt;
ROUND(IFERROR(VALUE(TRIM(SUBSTITUTE(L49,CHAR(160),""))),0),2),
"KO : Le montant retenu est supérieur au montant présenté. Merci de revoir la ligne de contribution ou plafonner son montant.",
ROUND(IFERROR(VALUE(TRIM(SUBSTITUTE(L49,CHAR(160),""))),0),2)=0,
"",
ROUND(IFERROR(VALUE(TRIM(SUBSTITUTE(Y49,CHAR(160),""))),0),2)=
ROUND(IFERROR(VALUE(TRIM(SUBSTITUTE(L49,CHAR(160),""))),0),2),
"OK",
ROUND(IFERROR(VALUE(TRIM(SUBSTITUTE(Y49,CHAR(160),""))),0),2)=0,
"Attention : Montant présenté entièrement rejeté.",
ROUND(IFERROR(VALUE(TRIM(SUBSTITUTE(Y49,CHAR(160),""))),0),2)&lt;
ROUND(IFERROR(VALUE(TRIM(SUBSTITUTE(L49,CHAR(160),""))),0),2),
"Attention : Montant présenté partiellement rejeté.",
TRUE,""
))</f>
        <v/>
      </c>
      <c r="AB49" s="941" t="str">
        <f t="shared" si="19"/>
        <v/>
      </c>
    </row>
    <row r="50" spans="1:28" ht="16">
      <c r="A50" s="947">
        <v>42</v>
      </c>
      <c r="B50" s="422"/>
      <c r="C50" s="83"/>
      <c r="D50" s="34"/>
      <c r="E50" s="83"/>
      <c r="F50" s="85"/>
      <c r="G50" s="465" t="str">
        <f t="shared" si="3"/>
        <v/>
      </c>
      <c r="H50" s="119"/>
      <c r="I50" s="34"/>
      <c r="J50" s="85"/>
      <c r="K50" s="120"/>
      <c r="L50" s="42" t="str">
        <f t="shared" si="4"/>
        <v/>
      </c>
      <c r="M50" s="948"/>
      <c r="N50" s="940" t="str">
        <f t="shared" si="8"/>
        <v/>
      </c>
      <c r="O50" s="158" t="str">
        <f t="shared" si="9"/>
        <v/>
      </c>
      <c r="P50" s="157" t="str">
        <f t="shared" si="10"/>
        <v/>
      </c>
      <c r="Q50" s="157" t="str">
        <f t="shared" si="11"/>
        <v/>
      </c>
      <c r="R50" s="466" t="str">
        <f t="shared" si="12"/>
        <v/>
      </c>
      <c r="S50" s="465" t="str">
        <f t="shared" si="13"/>
        <v/>
      </c>
      <c r="T50" s="159" t="str">
        <f t="shared" si="14"/>
        <v/>
      </c>
      <c r="U50" s="157" t="str">
        <f t="shared" si="15"/>
        <v/>
      </c>
      <c r="V50" s="160" t="str">
        <f t="shared" si="16"/>
        <v/>
      </c>
      <c r="W50" s="157" t="str">
        <f t="shared" si="17"/>
        <v/>
      </c>
      <c r="X50" s="176"/>
      <c r="Y50" s="42" t="str">
        <f t="shared" si="18"/>
        <v/>
      </c>
      <c r="Z50" s="34"/>
      <c r="AA50" s="161" t="str" cm="1">
        <f t="array" ref="AA50">IF(OR(Y50="",L50=""),"",_xlfn.IFS(
ROUND(IFERROR(VALUE(TRIM(SUBSTITUTE(Y50,CHAR(160),""))),0),2)&gt;
ROUND(IFERROR(VALUE(TRIM(SUBSTITUTE(L50,CHAR(160),""))),0),2),
"KO : Le montant retenu est supérieur au montant présenté. Merci de revoir la ligne de contribution ou plafonner son montant.",
ROUND(IFERROR(VALUE(TRIM(SUBSTITUTE(L50,CHAR(160),""))),0),2)=0,
"",
ROUND(IFERROR(VALUE(TRIM(SUBSTITUTE(Y50,CHAR(160),""))),0),2)=
ROUND(IFERROR(VALUE(TRIM(SUBSTITUTE(L50,CHAR(160),""))),0),2),
"OK",
ROUND(IFERROR(VALUE(TRIM(SUBSTITUTE(Y50,CHAR(160),""))),0),2)=0,
"Attention : Montant présenté entièrement rejeté.",
ROUND(IFERROR(VALUE(TRIM(SUBSTITUTE(Y50,CHAR(160),""))),0),2)&lt;
ROUND(IFERROR(VALUE(TRIM(SUBSTITUTE(L50,CHAR(160),""))),0),2),
"Attention : Montant présenté partiellement rejeté.",
TRUE,""
))</f>
        <v/>
      </c>
      <c r="AB50" s="941" t="str">
        <f t="shared" si="19"/>
        <v/>
      </c>
    </row>
    <row r="51" spans="1:28" ht="16">
      <c r="A51" s="947">
        <v>43</v>
      </c>
      <c r="B51" s="422"/>
      <c r="C51" s="83"/>
      <c r="D51" s="34"/>
      <c r="E51" s="83"/>
      <c r="F51" s="85"/>
      <c r="G51" s="465" t="str">
        <f t="shared" si="3"/>
        <v/>
      </c>
      <c r="H51" s="119"/>
      <c r="I51" s="34"/>
      <c r="J51" s="85"/>
      <c r="K51" s="120"/>
      <c r="L51" s="42" t="str">
        <f t="shared" si="4"/>
        <v/>
      </c>
      <c r="M51" s="948"/>
      <c r="N51" s="940" t="str">
        <f t="shared" si="8"/>
        <v/>
      </c>
      <c r="O51" s="158" t="str">
        <f t="shared" si="9"/>
        <v/>
      </c>
      <c r="P51" s="157" t="str">
        <f t="shared" si="10"/>
        <v/>
      </c>
      <c r="Q51" s="157" t="str">
        <f t="shared" si="11"/>
        <v/>
      </c>
      <c r="R51" s="466" t="str">
        <f t="shared" si="12"/>
        <v/>
      </c>
      <c r="S51" s="465" t="str">
        <f t="shared" si="13"/>
        <v/>
      </c>
      <c r="T51" s="159" t="str">
        <f t="shared" si="14"/>
        <v/>
      </c>
      <c r="U51" s="157" t="str">
        <f t="shared" si="15"/>
        <v/>
      </c>
      <c r="V51" s="160" t="str">
        <f t="shared" si="16"/>
        <v/>
      </c>
      <c r="W51" s="157" t="str">
        <f t="shared" si="17"/>
        <v/>
      </c>
      <c r="X51" s="176"/>
      <c r="Y51" s="42" t="str">
        <f t="shared" si="18"/>
        <v/>
      </c>
      <c r="Z51" s="34"/>
      <c r="AA51" s="161" t="str" cm="1">
        <f t="array" ref="AA51">IF(OR(Y51="",L51=""),"",_xlfn.IFS(
ROUND(IFERROR(VALUE(TRIM(SUBSTITUTE(Y51,CHAR(160),""))),0),2)&gt;
ROUND(IFERROR(VALUE(TRIM(SUBSTITUTE(L51,CHAR(160),""))),0),2),
"KO : Le montant retenu est supérieur au montant présenté. Merci de revoir la ligne de contribution ou plafonner son montant.",
ROUND(IFERROR(VALUE(TRIM(SUBSTITUTE(L51,CHAR(160),""))),0),2)=0,
"",
ROUND(IFERROR(VALUE(TRIM(SUBSTITUTE(Y51,CHAR(160),""))),0),2)=
ROUND(IFERROR(VALUE(TRIM(SUBSTITUTE(L51,CHAR(160),""))),0),2),
"OK",
ROUND(IFERROR(VALUE(TRIM(SUBSTITUTE(Y51,CHAR(160),""))),0),2)=0,
"Attention : Montant présenté entièrement rejeté.",
ROUND(IFERROR(VALUE(TRIM(SUBSTITUTE(Y51,CHAR(160),""))),0),2)&lt;
ROUND(IFERROR(VALUE(TRIM(SUBSTITUTE(L51,CHAR(160),""))),0),2),
"Attention : Montant présenté partiellement rejeté.",
TRUE,""
))</f>
        <v/>
      </c>
      <c r="AB51" s="941" t="str">
        <f t="shared" si="19"/>
        <v/>
      </c>
    </row>
    <row r="52" spans="1:28" ht="16">
      <c r="A52" s="947">
        <v>44</v>
      </c>
      <c r="B52" s="422"/>
      <c r="C52" s="83"/>
      <c r="D52" s="34"/>
      <c r="E52" s="83"/>
      <c r="F52" s="85"/>
      <c r="G52" s="465" t="str">
        <f t="shared" si="3"/>
        <v/>
      </c>
      <c r="H52" s="119"/>
      <c r="I52" s="34"/>
      <c r="J52" s="85"/>
      <c r="K52" s="120"/>
      <c r="L52" s="42" t="str">
        <f t="shared" si="4"/>
        <v/>
      </c>
      <c r="M52" s="948"/>
      <c r="N52" s="940" t="str">
        <f t="shared" si="8"/>
        <v/>
      </c>
      <c r="O52" s="158" t="str">
        <f t="shared" si="9"/>
        <v/>
      </c>
      <c r="P52" s="157" t="str">
        <f t="shared" si="10"/>
        <v/>
      </c>
      <c r="Q52" s="157" t="str">
        <f t="shared" si="11"/>
        <v/>
      </c>
      <c r="R52" s="466" t="str">
        <f t="shared" si="12"/>
        <v/>
      </c>
      <c r="S52" s="465" t="str">
        <f t="shared" si="13"/>
        <v/>
      </c>
      <c r="T52" s="159" t="str">
        <f t="shared" si="14"/>
        <v/>
      </c>
      <c r="U52" s="157" t="str">
        <f t="shared" si="15"/>
        <v/>
      </c>
      <c r="V52" s="160" t="str">
        <f t="shared" si="16"/>
        <v/>
      </c>
      <c r="W52" s="157" t="str">
        <f t="shared" si="17"/>
        <v/>
      </c>
      <c r="X52" s="176"/>
      <c r="Y52" s="42" t="str">
        <f t="shared" si="18"/>
        <v/>
      </c>
      <c r="Z52" s="34"/>
      <c r="AA52" s="161" t="str" cm="1">
        <f t="array" ref="AA52">IF(OR(Y52="",L52=""),"",_xlfn.IFS(
ROUND(IFERROR(VALUE(TRIM(SUBSTITUTE(Y52,CHAR(160),""))),0),2)&gt;
ROUND(IFERROR(VALUE(TRIM(SUBSTITUTE(L52,CHAR(160),""))),0),2),
"KO : Le montant retenu est supérieur au montant présenté. Merci de revoir la ligne de contribution ou plafonner son montant.",
ROUND(IFERROR(VALUE(TRIM(SUBSTITUTE(L52,CHAR(160),""))),0),2)=0,
"",
ROUND(IFERROR(VALUE(TRIM(SUBSTITUTE(Y52,CHAR(160),""))),0),2)=
ROUND(IFERROR(VALUE(TRIM(SUBSTITUTE(L52,CHAR(160),""))),0),2),
"OK",
ROUND(IFERROR(VALUE(TRIM(SUBSTITUTE(Y52,CHAR(160),""))),0),2)=0,
"Attention : Montant présenté entièrement rejeté.",
ROUND(IFERROR(VALUE(TRIM(SUBSTITUTE(Y52,CHAR(160),""))),0),2)&lt;
ROUND(IFERROR(VALUE(TRIM(SUBSTITUTE(L52,CHAR(160),""))),0),2),
"Attention : Montant présenté partiellement rejeté.",
TRUE,""
))</f>
        <v/>
      </c>
      <c r="AB52" s="941" t="str">
        <f t="shared" si="19"/>
        <v/>
      </c>
    </row>
    <row r="53" spans="1:28" ht="16">
      <c r="A53" s="947">
        <v>45</v>
      </c>
      <c r="B53" s="422"/>
      <c r="C53" s="83"/>
      <c r="D53" s="34"/>
      <c r="E53" s="83"/>
      <c r="F53" s="85"/>
      <c r="G53" s="465" t="str">
        <f t="shared" si="3"/>
        <v/>
      </c>
      <c r="H53" s="119"/>
      <c r="I53" s="34"/>
      <c r="J53" s="85"/>
      <c r="K53" s="120"/>
      <c r="L53" s="42" t="str">
        <f t="shared" si="4"/>
        <v/>
      </c>
      <c r="M53" s="948"/>
      <c r="N53" s="940" t="str">
        <f t="shared" si="8"/>
        <v/>
      </c>
      <c r="O53" s="158" t="str">
        <f t="shared" si="9"/>
        <v/>
      </c>
      <c r="P53" s="157" t="str">
        <f t="shared" si="10"/>
        <v/>
      </c>
      <c r="Q53" s="157" t="str">
        <f t="shared" si="11"/>
        <v/>
      </c>
      <c r="R53" s="466" t="str">
        <f t="shared" si="12"/>
        <v/>
      </c>
      <c r="S53" s="465" t="str">
        <f t="shared" si="13"/>
        <v/>
      </c>
      <c r="T53" s="159" t="str">
        <f t="shared" si="14"/>
        <v/>
      </c>
      <c r="U53" s="157" t="str">
        <f t="shared" si="15"/>
        <v/>
      </c>
      <c r="V53" s="160" t="str">
        <f t="shared" si="16"/>
        <v/>
      </c>
      <c r="W53" s="157" t="str">
        <f t="shared" si="17"/>
        <v/>
      </c>
      <c r="X53" s="176"/>
      <c r="Y53" s="42" t="str">
        <f t="shared" si="18"/>
        <v/>
      </c>
      <c r="Z53" s="34"/>
      <c r="AA53" s="161" t="str" cm="1">
        <f t="array" ref="AA53">IF(OR(Y53="",L53=""),"",_xlfn.IFS(
ROUND(IFERROR(VALUE(TRIM(SUBSTITUTE(Y53,CHAR(160),""))),0),2)&gt;
ROUND(IFERROR(VALUE(TRIM(SUBSTITUTE(L53,CHAR(160),""))),0),2),
"KO : Le montant retenu est supérieur au montant présenté. Merci de revoir la ligne de contribution ou plafonner son montant.",
ROUND(IFERROR(VALUE(TRIM(SUBSTITUTE(L53,CHAR(160),""))),0),2)=0,
"",
ROUND(IFERROR(VALUE(TRIM(SUBSTITUTE(Y53,CHAR(160),""))),0),2)=
ROUND(IFERROR(VALUE(TRIM(SUBSTITUTE(L53,CHAR(160),""))),0),2),
"OK",
ROUND(IFERROR(VALUE(TRIM(SUBSTITUTE(Y53,CHAR(160),""))),0),2)=0,
"Attention : Montant présenté entièrement rejeté.",
ROUND(IFERROR(VALUE(TRIM(SUBSTITUTE(Y53,CHAR(160),""))),0),2)&lt;
ROUND(IFERROR(VALUE(TRIM(SUBSTITUTE(L53,CHAR(160),""))),0),2),
"Attention : Montant présenté partiellement rejeté.",
TRUE,""
))</f>
        <v/>
      </c>
      <c r="AB53" s="941" t="str">
        <f t="shared" si="19"/>
        <v/>
      </c>
    </row>
    <row r="54" spans="1:28" ht="16">
      <c r="A54" s="947">
        <v>46</v>
      </c>
      <c r="B54" s="422"/>
      <c r="C54" s="83"/>
      <c r="D54" s="34"/>
      <c r="E54" s="83"/>
      <c r="F54" s="85"/>
      <c r="G54" s="465" t="str">
        <f t="shared" si="3"/>
        <v/>
      </c>
      <c r="H54" s="119"/>
      <c r="I54" s="34"/>
      <c r="J54" s="85"/>
      <c r="K54" s="120"/>
      <c r="L54" s="42" t="str">
        <f t="shared" si="4"/>
        <v/>
      </c>
      <c r="M54" s="948"/>
      <c r="N54" s="940" t="str">
        <f t="shared" si="8"/>
        <v/>
      </c>
      <c r="O54" s="158" t="str">
        <f t="shared" si="9"/>
        <v/>
      </c>
      <c r="P54" s="157" t="str">
        <f t="shared" si="10"/>
        <v/>
      </c>
      <c r="Q54" s="157" t="str">
        <f t="shared" si="11"/>
        <v/>
      </c>
      <c r="R54" s="466" t="str">
        <f t="shared" si="12"/>
        <v/>
      </c>
      <c r="S54" s="465" t="str">
        <f t="shared" si="13"/>
        <v/>
      </c>
      <c r="T54" s="159" t="str">
        <f t="shared" si="14"/>
        <v/>
      </c>
      <c r="U54" s="157" t="str">
        <f t="shared" si="15"/>
        <v/>
      </c>
      <c r="V54" s="160" t="str">
        <f t="shared" si="16"/>
        <v/>
      </c>
      <c r="W54" s="157" t="str">
        <f t="shared" si="17"/>
        <v/>
      </c>
      <c r="X54" s="176"/>
      <c r="Y54" s="42" t="str">
        <f t="shared" si="18"/>
        <v/>
      </c>
      <c r="Z54" s="34"/>
      <c r="AA54" s="161" t="str" cm="1">
        <f t="array" ref="AA54">IF(OR(Y54="",L54=""),"",_xlfn.IFS(
ROUND(IFERROR(VALUE(TRIM(SUBSTITUTE(Y54,CHAR(160),""))),0),2)&gt;
ROUND(IFERROR(VALUE(TRIM(SUBSTITUTE(L54,CHAR(160),""))),0),2),
"KO : Le montant retenu est supérieur au montant présenté. Merci de revoir la ligne de contribution ou plafonner son montant.",
ROUND(IFERROR(VALUE(TRIM(SUBSTITUTE(L54,CHAR(160),""))),0),2)=0,
"",
ROUND(IFERROR(VALUE(TRIM(SUBSTITUTE(Y54,CHAR(160),""))),0),2)=
ROUND(IFERROR(VALUE(TRIM(SUBSTITUTE(L54,CHAR(160),""))),0),2),
"OK",
ROUND(IFERROR(VALUE(TRIM(SUBSTITUTE(Y54,CHAR(160),""))),0),2)=0,
"Attention : Montant présenté entièrement rejeté.",
ROUND(IFERROR(VALUE(TRIM(SUBSTITUTE(Y54,CHAR(160),""))),0),2)&lt;
ROUND(IFERROR(VALUE(TRIM(SUBSTITUTE(L54,CHAR(160),""))),0),2),
"Attention : Montant présenté partiellement rejeté.",
TRUE,""
))</f>
        <v/>
      </c>
      <c r="AB54" s="941" t="str">
        <f t="shared" si="19"/>
        <v/>
      </c>
    </row>
    <row r="55" spans="1:28" ht="16">
      <c r="A55" s="947">
        <v>47</v>
      </c>
      <c r="B55" s="422"/>
      <c r="C55" s="83"/>
      <c r="D55" s="34"/>
      <c r="E55" s="83"/>
      <c r="F55" s="85"/>
      <c r="G55" s="465" t="str">
        <f t="shared" si="3"/>
        <v/>
      </c>
      <c r="H55" s="119"/>
      <c r="I55" s="34"/>
      <c r="J55" s="85"/>
      <c r="K55" s="120"/>
      <c r="L55" s="42" t="str">
        <f t="shared" si="4"/>
        <v/>
      </c>
      <c r="M55" s="948"/>
      <c r="N55" s="940" t="str">
        <f t="shared" si="8"/>
        <v/>
      </c>
      <c r="O55" s="158" t="str">
        <f t="shared" si="9"/>
        <v/>
      </c>
      <c r="P55" s="157" t="str">
        <f t="shared" si="10"/>
        <v/>
      </c>
      <c r="Q55" s="157" t="str">
        <f t="shared" si="11"/>
        <v/>
      </c>
      <c r="R55" s="466" t="str">
        <f t="shared" si="12"/>
        <v/>
      </c>
      <c r="S55" s="465" t="str">
        <f t="shared" si="13"/>
        <v/>
      </c>
      <c r="T55" s="159" t="str">
        <f t="shared" si="14"/>
        <v/>
      </c>
      <c r="U55" s="157" t="str">
        <f t="shared" si="15"/>
        <v/>
      </c>
      <c r="V55" s="160" t="str">
        <f t="shared" si="16"/>
        <v/>
      </c>
      <c r="W55" s="157" t="str">
        <f t="shared" si="17"/>
        <v/>
      </c>
      <c r="X55" s="176"/>
      <c r="Y55" s="42" t="str">
        <f t="shared" si="18"/>
        <v/>
      </c>
      <c r="Z55" s="34"/>
      <c r="AA55" s="161" t="str" cm="1">
        <f t="array" ref="AA55">IF(OR(Y55="",L55=""),"",_xlfn.IFS(
ROUND(IFERROR(VALUE(TRIM(SUBSTITUTE(Y55,CHAR(160),""))),0),2)&gt;
ROUND(IFERROR(VALUE(TRIM(SUBSTITUTE(L55,CHAR(160),""))),0),2),
"KO : Le montant retenu est supérieur au montant présenté. Merci de revoir la ligne de contribution ou plafonner son montant.",
ROUND(IFERROR(VALUE(TRIM(SUBSTITUTE(L55,CHAR(160),""))),0),2)=0,
"",
ROUND(IFERROR(VALUE(TRIM(SUBSTITUTE(Y55,CHAR(160),""))),0),2)=
ROUND(IFERROR(VALUE(TRIM(SUBSTITUTE(L55,CHAR(160),""))),0),2),
"OK",
ROUND(IFERROR(VALUE(TRIM(SUBSTITUTE(Y55,CHAR(160),""))),0),2)=0,
"Attention : Montant présenté entièrement rejeté.",
ROUND(IFERROR(VALUE(TRIM(SUBSTITUTE(Y55,CHAR(160),""))),0),2)&lt;
ROUND(IFERROR(VALUE(TRIM(SUBSTITUTE(L55,CHAR(160),""))),0),2),
"Attention : Montant présenté partiellement rejeté.",
TRUE,""
))</f>
        <v/>
      </c>
      <c r="AB55" s="941" t="str">
        <f t="shared" si="19"/>
        <v/>
      </c>
    </row>
    <row r="56" spans="1:28" ht="16">
      <c r="A56" s="947">
        <v>48</v>
      </c>
      <c r="B56" s="422"/>
      <c r="C56" s="83"/>
      <c r="D56" s="34"/>
      <c r="E56" s="83"/>
      <c r="F56" s="85"/>
      <c r="G56" s="465" t="str">
        <f t="shared" si="3"/>
        <v/>
      </c>
      <c r="H56" s="119"/>
      <c r="I56" s="34"/>
      <c r="J56" s="85"/>
      <c r="K56" s="120"/>
      <c r="L56" s="42" t="str">
        <f t="shared" si="4"/>
        <v/>
      </c>
      <c r="M56" s="948"/>
      <c r="N56" s="940" t="str">
        <f t="shared" si="8"/>
        <v/>
      </c>
      <c r="O56" s="158" t="str">
        <f t="shared" si="9"/>
        <v/>
      </c>
      <c r="P56" s="157" t="str">
        <f t="shared" si="10"/>
        <v/>
      </c>
      <c r="Q56" s="157" t="str">
        <f t="shared" si="11"/>
        <v/>
      </c>
      <c r="R56" s="466" t="str">
        <f t="shared" si="12"/>
        <v/>
      </c>
      <c r="S56" s="465" t="str">
        <f t="shared" si="13"/>
        <v/>
      </c>
      <c r="T56" s="159" t="str">
        <f t="shared" si="14"/>
        <v/>
      </c>
      <c r="U56" s="157" t="str">
        <f t="shared" si="15"/>
        <v/>
      </c>
      <c r="V56" s="160" t="str">
        <f t="shared" si="16"/>
        <v/>
      </c>
      <c r="W56" s="157" t="str">
        <f t="shared" si="17"/>
        <v/>
      </c>
      <c r="X56" s="176"/>
      <c r="Y56" s="42" t="str">
        <f t="shared" si="18"/>
        <v/>
      </c>
      <c r="Z56" s="34"/>
      <c r="AA56" s="161" t="str" cm="1">
        <f t="array" ref="AA56">IF(OR(Y56="",L56=""),"",_xlfn.IFS(
ROUND(IFERROR(VALUE(TRIM(SUBSTITUTE(Y56,CHAR(160),""))),0),2)&gt;
ROUND(IFERROR(VALUE(TRIM(SUBSTITUTE(L56,CHAR(160),""))),0),2),
"KO : Le montant retenu est supérieur au montant présenté. Merci de revoir la ligne de contribution ou plafonner son montant.",
ROUND(IFERROR(VALUE(TRIM(SUBSTITUTE(L56,CHAR(160),""))),0),2)=0,
"",
ROUND(IFERROR(VALUE(TRIM(SUBSTITUTE(Y56,CHAR(160),""))),0),2)=
ROUND(IFERROR(VALUE(TRIM(SUBSTITUTE(L56,CHAR(160),""))),0),2),
"OK",
ROUND(IFERROR(VALUE(TRIM(SUBSTITUTE(Y56,CHAR(160),""))),0),2)=0,
"Attention : Montant présenté entièrement rejeté.",
ROUND(IFERROR(VALUE(TRIM(SUBSTITUTE(Y56,CHAR(160),""))),0),2)&lt;
ROUND(IFERROR(VALUE(TRIM(SUBSTITUTE(L56,CHAR(160),""))),0),2),
"Attention : Montant présenté partiellement rejeté.",
TRUE,""
))</f>
        <v/>
      </c>
      <c r="AB56" s="941" t="str">
        <f t="shared" si="19"/>
        <v/>
      </c>
    </row>
    <row r="57" spans="1:28" ht="16">
      <c r="A57" s="947">
        <v>49</v>
      </c>
      <c r="B57" s="422"/>
      <c r="C57" s="83"/>
      <c r="D57" s="34"/>
      <c r="E57" s="83"/>
      <c r="F57" s="85"/>
      <c r="G57" s="465" t="str">
        <f t="shared" si="3"/>
        <v/>
      </c>
      <c r="H57" s="119"/>
      <c r="I57" s="34"/>
      <c r="J57" s="85"/>
      <c r="K57" s="120"/>
      <c r="L57" s="42" t="str">
        <f t="shared" si="4"/>
        <v/>
      </c>
      <c r="M57" s="948"/>
      <c r="N57" s="940" t="str">
        <f t="shared" si="8"/>
        <v/>
      </c>
      <c r="O57" s="158" t="str">
        <f t="shared" si="9"/>
        <v/>
      </c>
      <c r="P57" s="157" t="str">
        <f t="shared" si="10"/>
        <v/>
      </c>
      <c r="Q57" s="157" t="str">
        <f t="shared" si="11"/>
        <v/>
      </c>
      <c r="R57" s="466" t="str">
        <f t="shared" si="12"/>
        <v/>
      </c>
      <c r="S57" s="465" t="str">
        <f t="shared" si="13"/>
        <v/>
      </c>
      <c r="T57" s="159" t="str">
        <f t="shared" si="14"/>
        <v/>
      </c>
      <c r="U57" s="157" t="str">
        <f t="shared" si="15"/>
        <v/>
      </c>
      <c r="V57" s="160" t="str">
        <f t="shared" si="16"/>
        <v/>
      </c>
      <c r="W57" s="157" t="str">
        <f t="shared" si="17"/>
        <v/>
      </c>
      <c r="X57" s="176"/>
      <c r="Y57" s="42" t="str">
        <f t="shared" si="18"/>
        <v/>
      </c>
      <c r="Z57" s="34"/>
      <c r="AA57" s="161" t="str" cm="1">
        <f t="array" ref="AA57">IF(OR(Y57="",L57=""),"",_xlfn.IFS(
ROUND(IFERROR(VALUE(TRIM(SUBSTITUTE(Y57,CHAR(160),""))),0),2)&gt;
ROUND(IFERROR(VALUE(TRIM(SUBSTITUTE(L57,CHAR(160),""))),0),2),
"KO : Le montant retenu est supérieur au montant présenté. Merci de revoir la ligne de contribution ou plafonner son montant.",
ROUND(IFERROR(VALUE(TRIM(SUBSTITUTE(L57,CHAR(160),""))),0),2)=0,
"",
ROUND(IFERROR(VALUE(TRIM(SUBSTITUTE(Y57,CHAR(160),""))),0),2)=
ROUND(IFERROR(VALUE(TRIM(SUBSTITUTE(L57,CHAR(160),""))),0),2),
"OK",
ROUND(IFERROR(VALUE(TRIM(SUBSTITUTE(Y57,CHAR(160),""))),0),2)=0,
"Attention : Montant présenté entièrement rejeté.",
ROUND(IFERROR(VALUE(TRIM(SUBSTITUTE(Y57,CHAR(160),""))),0),2)&lt;
ROUND(IFERROR(VALUE(TRIM(SUBSTITUTE(L57,CHAR(160),""))),0),2),
"Attention : Montant présenté partiellement rejeté.",
TRUE,""
))</f>
        <v/>
      </c>
      <c r="AB57" s="941" t="str">
        <f t="shared" si="19"/>
        <v/>
      </c>
    </row>
    <row r="58" spans="1:28" ht="16">
      <c r="A58" s="947">
        <v>50</v>
      </c>
      <c r="B58" s="422"/>
      <c r="C58" s="83"/>
      <c r="D58" s="34"/>
      <c r="E58" s="83"/>
      <c r="F58" s="85"/>
      <c r="G58" s="465" t="str">
        <f t="shared" si="3"/>
        <v/>
      </c>
      <c r="H58" s="119"/>
      <c r="I58" s="34"/>
      <c r="J58" s="85"/>
      <c r="K58" s="120"/>
      <c r="L58" s="42" t="str">
        <f t="shared" si="4"/>
        <v/>
      </c>
      <c r="M58" s="948"/>
      <c r="N58" s="940" t="str">
        <f t="shared" si="8"/>
        <v/>
      </c>
      <c r="O58" s="158" t="str">
        <f t="shared" si="9"/>
        <v/>
      </c>
      <c r="P58" s="157" t="str">
        <f t="shared" si="10"/>
        <v/>
      </c>
      <c r="Q58" s="157" t="str">
        <f t="shared" si="11"/>
        <v/>
      </c>
      <c r="R58" s="466" t="str">
        <f t="shared" si="12"/>
        <v/>
      </c>
      <c r="S58" s="465" t="str">
        <f t="shared" si="13"/>
        <v/>
      </c>
      <c r="T58" s="159" t="str">
        <f t="shared" si="14"/>
        <v/>
      </c>
      <c r="U58" s="157" t="str">
        <f t="shared" si="15"/>
        <v/>
      </c>
      <c r="V58" s="160" t="str">
        <f t="shared" si="16"/>
        <v/>
      </c>
      <c r="W58" s="157" t="str">
        <f t="shared" si="17"/>
        <v/>
      </c>
      <c r="X58" s="176"/>
      <c r="Y58" s="42" t="str">
        <f t="shared" si="18"/>
        <v/>
      </c>
      <c r="Z58" s="34"/>
      <c r="AA58" s="161" t="str" cm="1">
        <f t="array" ref="AA58">IF(OR(Y58="",L58=""),"",_xlfn.IFS(
ROUND(IFERROR(VALUE(TRIM(SUBSTITUTE(Y58,CHAR(160),""))),0),2)&gt;
ROUND(IFERROR(VALUE(TRIM(SUBSTITUTE(L58,CHAR(160),""))),0),2),
"KO : Le montant retenu est supérieur au montant présenté. Merci de revoir la ligne de contribution ou plafonner son montant.",
ROUND(IFERROR(VALUE(TRIM(SUBSTITUTE(L58,CHAR(160),""))),0),2)=0,
"",
ROUND(IFERROR(VALUE(TRIM(SUBSTITUTE(Y58,CHAR(160),""))),0),2)=
ROUND(IFERROR(VALUE(TRIM(SUBSTITUTE(L58,CHAR(160),""))),0),2),
"OK",
ROUND(IFERROR(VALUE(TRIM(SUBSTITUTE(Y58,CHAR(160),""))),0),2)=0,
"Attention : Montant présenté entièrement rejeté.",
ROUND(IFERROR(VALUE(TRIM(SUBSTITUTE(Y58,CHAR(160),""))),0),2)&lt;
ROUND(IFERROR(VALUE(TRIM(SUBSTITUTE(L58,CHAR(160),""))),0),2),
"Attention : Montant présenté partiellement rejeté.",
TRUE,""
))</f>
        <v/>
      </c>
      <c r="AB58" s="941" t="str">
        <f t="shared" si="19"/>
        <v/>
      </c>
    </row>
    <row r="59" spans="1:28" ht="16">
      <c r="A59" s="947">
        <v>51</v>
      </c>
      <c r="B59" s="422"/>
      <c r="C59" s="83"/>
      <c r="D59" s="34"/>
      <c r="E59" s="83"/>
      <c r="F59" s="85"/>
      <c r="G59" s="465" t="str">
        <f t="shared" si="3"/>
        <v/>
      </c>
      <c r="H59" s="119"/>
      <c r="I59" s="34"/>
      <c r="J59" s="85"/>
      <c r="K59" s="120"/>
      <c r="L59" s="42" t="str">
        <f t="shared" si="4"/>
        <v/>
      </c>
      <c r="M59" s="948"/>
      <c r="N59" s="940" t="str">
        <f t="shared" si="8"/>
        <v/>
      </c>
      <c r="O59" s="158" t="str">
        <f t="shared" si="9"/>
        <v/>
      </c>
      <c r="P59" s="157" t="str">
        <f t="shared" si="10"/>
        <v/>
      </c>
      <c r="Q59" s="157" t="str">
        <f t="shared" si="11"/>
        <v/>
      </c>
      <c r="R59" s="466" t="str">
        <f t="shared" si="12"/>
        <v/>
      </c>
      <c r="S59" s="465" t="str">
        <f t="shared" si="13"/>
        <v/>
      </c>
      <c r="T59" s="159" t="str">
        <f t="shared" si="14"/>
        <v/>
      </c>
      <c r="U59" s="157" t="str">
        <f t="shared" si="15"/>
        <v/>
      </c>
      <c r="V59" s="160" t="str">
        <f t="shared" si="16"/>
        <v/>
      </c>
      <c r="W59" s="157" t="str">
        <f t="shared" si="17"/>
        <v/>
      </c>
      <c r="X59" s="176"/>
      <c r="Y59" s="42" t="str">
        <f t="shared" si="18"/>
        <v/>
      </c>
      <c r="Z59" s="34"/>
      <c r="AA59" s="161" t="str" cm="1">
        <f t="array" ref="AA59">IF(OR(Y59="",L59=""),"",_xlfn.IFS(
ROUND(IFERROR(VALUE(TRIM(SUBSTITUTE(Y59,CHAR(160),""))),0),2)&gt;
ROUND(IFERROR(VALUE(TRIM(SUBSTITUTE(L59,CHAR(160),""))),0),2),
"KO : Le montant retenu est supérieur au montant présenté. Merci de revoir la ligne de contribution ou plafonner son montant.",
ROUND(IFERROR(VALUE(TRIM(SUBSTITUTE(L59,CHAR(160),""))),0),2)=0,
"",
ROUND(IFERROR(VALUE(TRIM(SUBSTITUTE(Y59,CHAR(160),""))),0),2)=
ROUND(IFERROR(VALUE(TRIM(SUBSTITUTE(L59,CHAR(160),""))),0),2),
"OK",
ROUND(IFERROR(VALUE(TRIM(SUBSTITUTE(Y59,CHAR(160),""))),0),2)=0,
"Attention : Montant présenté entièrement rejeté.",
ROUND(IFERROR(VALUE(TRIM(SUBSTITUTE(Y59,CHAR(160),""))),0),2)&lt;
ROUND(IFERROR(VALUE(TRIM(SUBSTITUTE(L59,CHAR(160),""))),0),2),
"Attention : Montant présenté partiellement rejeté.",
TRUE,""
))</f>
        <v/>
      </c>
      <c r="AB59" s="941" t="str">
        <f t="shared" si="19"/>
        <v/>
      </c>
    </row>
    <row r="60" spans="1:28" ht="16">
      <c r="A60" s="947">
        <v>52</v>
      </c>
      <c r="B60" s="422"/>
      <c r="C60" s="83"/>
      <c r="D60" s="34"/>
      <c r="E60" s="83"/>
      <c r="F60" s="85"/>
      <c r="G60" s="465" t="str">
        <f t="shared" si="3"/>
        <v/>
      </c>
      <c r="H60" s="119"/>
      <c r="I60" s="34"/>
      <c r="J60" s="85"/>
      <c r="K60" s="120"/>
      <c r="L60" s="42" t="str">
        <f t="shared" si="4"/>
        <v/>
      </c>
      <c r="M60" s="948"/>
      <c r="N60" s="940" t="str">
        <f t="shared" si="8"/>
        <v/>
      </c>
      <c r="O60" s="158" t="str">
        <f t="shared" si="9"/>
        <v/>
      </c>
      <c r="P60" s="157" t="str">
        <f t="shared" si="10"/>
        <v/>
      </c>
      <c r="Q60" s="157" t="str">
        <f t="shared" si="11"/>
        <v/>
      </c>
      <c r="R60" s="466" t="str">
        <f t="shared" si="12"/>
        <v/>
      </c>
      <c r="S60" s="465" t="str">
        <f t="shared" si="13"/>
        <v/>
      </c>
      <c r="T60" s="159" t="str">
        <f t="shared" si="14"/>
        <v/>
      </c>
      <c r="U60" s="157" t="str">
        <f t="shared" si="15"/>
        <v/>
      </c>
      <c r="V60" s="160" t="str">
        <f t="shared" si="16"/>
        <v/>
      </c>
      <c r="W60" s="157" t="str">
        <f t="shared" si="17"/>
        <v/>
      </c>
      <c r="X60" s="176"/>
      <c r="Y60" s="42" t="str">
        <f t="shared" si="18"/>
        <v/>
      </c>
      <c r="Z60" s="34"/>
      <c r="AA60" s="161" t="str" cm="1">
        <f t="array" ref="AA60">IF(OR(Y60="",L60=""),"",_xlfn.IFS(
ROUND(IFERROR(VALUE(TRIM(SUBSTITUTE(Y60,CHAR(160),""))),0),2)&gt;
ROUND(IFERROR(VALUE(TRIM(SUBSTITUTE(L60,CHAR(160),""))),0),2),
"KO : Le montant retenu est supérieur au montant présenté. Merci de revoir la ligne de contribution ou plafonner son montant.",
ROUND(IFERROR(VALUE(TRIM(SUBSTITUTE(L60,CHAR(160),""))),0),2)=0,
"",
ROUND(IFERROR(VALUE(TRIM(SUBSTITUTE(Y60,CHAR(160),""))),0),2)=
ROUND(IFERROR(VALUE(TRIM(SUBSTITUTE(L60,CHAR(160),""))),0),2),
"OK",
ROUND(IFERROR(VALUE(TRIM(SUBSTITUTE(Y60,CHAR(160),""))),0),2)=0,
"Attention : Montant présenté entièrement rejeté.",
ROUND(IFERROR(VALUE(TRIM(SUBSTITUTE(Y60,CHAR(160),""))),0),2)&lt;
ROUND(IFERROR(VALUE(TRIM(SUBSTITUTE(L60,CHAR(160),""))),0),2),
"Attention : Montant présenté partiellement rejeté.",
TRUE,""
))</f>
        <v/>
      </c>
      <c r="AB60" s="941" t="str">
        <f t="shared" si="19"/>
        <v/>
      </c>
    </row>
    <row r="61" spans="1:28" ht="16">
      <c r="A61" s="947">
        <v>53</v>
      </c>
      <c r="B61" s="422"/>
      <c r="C61" s="83"/>
      <c r="D61" s="34"/>
      <c r="E61" s="83"/>
      <c r="F61" s="85"/>
      <c r="G61" s="465" t="str">
        <f t="shared" si="3"/>
        <v/>
      </c>
      <c r="H61" s="119"/>
      <c r="I61" s="34"/>
      <c r="J61" s="85"/>
      <c r="K61" s="120"/>
      <c r="L61" s="42" t="str">
        <f t="shared" si="4"/>
        <v/>
      </c>
      <c r="M61" s="948"/>
      <c r="N61" s="940" t="str">
        <f t="shared" si="8"/>
        <v/>
      </c>
      <c r="O61" s="158" t="str">
        <f t="shared" si="9"/>
        <v/>
      </c>
      <c r="P61" s="157" t="str">
        <f t="shared" si="10"/>
        <v/>
      </c>
      <c r="Q61" s="157" t="str">
        <f t="shared" si="11"/>
        <v/>
      </c>
      <c r="R61" s="466" t="str">
        <f t="shared" si="12"/>
        <v/>
      </c>
      <c r="S61" s="465" t="str">
        <f t="shared" si="13"/>
        <v/>
      </c>
      <c r="T61" s="159" t="str">
        <f t="shared" si="14"/>
        <v/>
      </c>
      <c r="U61" s="157" t="str">
        <f t="shared" si="15"/>
        <v/>
      </c>
      <c r="V61" s="160" t="str">
        <f t="shared" si="16"/>
        <v/>
      </c>
      <c r="W61" s="157" t="str">
        <f t="shared" si="17"/>
        <v/>
      </c>
      <c r="X61" s="176"/>
      <c r="Y61" s="42" t="str">
        <f t="shared" si="18"/>
        <v/>
      </c>
      <c r="Z61" s="34"/>
      <c r="AA61" s="161" t="str" cm="1">
        <f t="array" ref="AA61">IF(OR(Y61="",L61=""),"",_xlfn.IFS(
ROUND(IFERROR(VALUE(TRIM(SUBSTITUTE(Y61,CHAR(160),""))),0),2)&gt;
ROUND(IFERROR(VALUE(TRIM(SUBSTITUTE(L61,CHAR(160),""))),0),2),
"KO : Le montant retenu est supérieur au montant présenté. Merci de revoir la ligne de contribution ou plafonner son montant.",
ROUND(IFERROR(VALUE(TRIM(SUBSTITUTE(L61,CHAR(160),""))),0),2)=0,
"",
ROUND(IFERROR(VALUE(TRIM(SUBSTITUTE(Y61,CHAR(160),""))),0),2)=
ROUND(IFERROR(VALUE(TRIM(SUBSTITUTE(L61,CHAR(160),""))),0),2),
"OK",
ROUND(IFERROR(VALUE(TRIM(SUBSTITUTE(Y61,CHAR(160),""))),0),2)=0,
"Attention : Montant présenté entièrement rejeté.",
ROUND(IFERROR(VALUE(TRIM(SUBSTITUTE(Y61,CHAR(160),""))),0),2)&lt;
ROUND(IFERROR(VALUE(TRIM(SUBSTITUTE(L61,CHAR(160),""))),0),2),
"Attention : Montant présenté partiellement rejeté.",
TRUE,""
))</f>
        <v/>
      </c>
      <c r="AB61" s="941" t="str">
        <f t="shared" si="19"/>
        <v/>
      </c>
    </row>
    <row r="62" spans="1:28" ht="16">
      <c r="A62" s="947">
        <v>54</v>
      </c>
      <c r="B62" s="422"/>
      <c r="C62" s="83"/>
      <c r="D62" s="34"/>
      <c r="E62" s="83"/>
      <c r="F62" s="85"/>
      <c r="G62" s="465" t="str">
        <f t="shared" si="3"/>
        <v/>
      </c>
      <c r="H62" s="119"/>
      <c r="I62" s="34"/>
      <c r="J62" s="85"/>
      <c r="K62" s="120"/>
      <c r="L62" s="42" t="str">
        <f t="shared" si="4"/>
        <v/>
      </c>
      <c r="M62" s="948"/>
      <c r="N62" s="940" t="str">
        <f t="shared" si="8"/>
        <v/>
      </c>
      <c r="O62" s="158" t="str">
        <f t="shared" si="9"/>
        <v/>
      </c>
      <c r="P62" s="157" t="str">
        <f t="shared" si="10"/>
        <v/>
      </c>
      <c r="Q62" s="157" t="str">
        <f t="shared" si="11"/>
        <v/>
      </c>
      <c r="R62" s="466" t="str">
        <f t="shared" si="12"/>
        <v/>
      </c>
      <c r="S62" s="465" t="str">
        <f t="shared" si="13"/>
        <v/>
      </c>
      <c r="T62" s="159" t="str">
        <f t="shared" si="14"/>
        <v/>
      </c>
      <c r="U62" s="157" t="str">
        <f t="shared" si="15"/>
        <v/>
      </c>
      <c r="V62" s="160" t="str">
        <f t="shared" si="16"/>
        <v/>
      </c>
      <c r="W62" s="157" t="str">
        <f t="shared" si="17"/>
        <v/>
      </c>
      <c r="X62" s="176"/>
      <c r="Y62" s="42" t="str">
        <f t="shared" si="18"/>
        <v/>
      </c>
      <c r="Z62" s="34"/>
      <c r="AA62" s="161" t="str" cm="1">
        <f t="array" ref="AA62">IF(OR(Y62="",L62=""),"",_xlfn.IFS(
ROUND(IFERROR(VALUE(TRIM(SUBSTITUTE(Y62,CHAR(160),""))),0),2)&gt;
ROUND(IFERROR(VALUE(TRIM(SUBSTITUTE(L62,CHAR(160),""))),0),2),
"KO : Le montant retenu est supérieur au montant présenté. Merci de revoir la ligne de contribution ou plafonner son montant.",
ROUND(IFERROR(VALUE(TRIM(SUBSTITUTE(L62,CHAR(160),""))),0),2)=0,
"",
ROUND(IFERROR(VALUE(TRIM(SUBSTITUTE(Y62,CHAR(160),""))),0),2)=
ROUND(IFERROR(VALUE(TRIM(SUBSTITUTE(L62,CHAR(160),""))),0),2),
"OK",
ROUND(IFERROR(VALUE(TRIM(SUBSTITUTE(Y62,CHAR(160),""))),0),2)=0,
"Attention : Montant présenté entièrement rejeté.",
ROUND(IFERROR(VALUE(TRIM(SUBSTITUTE(Y62,CHAR(160),""))),0),2)&lt;
ROUND(IFERROR(VALUE(TRIM(SUBSTITUTE(L62,CHAR(160),""))),0),2),
"Attention : Montant présenté partiellement rejeté.",
TRUE,""
))</f>
        <v/>
      </c>
      <c r="AB62" s="941" t="str">
        <f t="shared" si="19"/>
        <v/>
      </c>
    </row>
    <row r="63" spans="1:28" ht="16">
      <c r="A63" s="947">
        <v>55</v>
      </c>
      <c r="B63" s="422"/>
      <c r="C63" s="83"/>
      <c r="D63" s="34"/>
      <c r="E63" s="83"/>
      <c r="F63" s="85"/>
      <c r="G63" s="465" t="str">
        <f t="shared" si="3"/>
        <v/>
      </c>
      <c r="H63" s="119"/>
      <c r="I63" s="34"/>
      <c r="J63" s="85"/>
      <c r="K63" s="120"/>
      <c r="L63" s="42" t="str">
        <f t="shared" si="4"/>
        <v/>
      </c>
      <c r="M63" s="948"/>
      <c r="N63" s="940" t="str">
        <f t="shared" si="8"/>
        <v/>
      </c>
      <c r="O63" s="158" t="str">
        <f t="shared" si="9"/>
        <v/>
      </c>
      <c r="P63" s="157" t="str">
        <f t="shared" si="10"/>
        <v/>
      </c>
      <c r="Q63" s="157" t="str">
        <f t="shared" si="11"/>
        <v/>
      </c>
      <c r="R63" s="466" t="str">
        <f t="shared" si="12"/>
        <v/>
      </c>
      <c r="S63" s="465" t="str">
        <f t="shared" si="13"/>
        <v/>
      </c>
      <c r="T63" s="159" t="str">
        <f t="shared" si="14"/>
        <v/>
      </c>
      <c r="U63" s="157" t="str">
        <f t="shared" si="15"/>
        <v/>
      </c>
      <c r="V63" s="160" t="str">
        <f t="shared" si="16"/>
        <v/>
      </c>
      <c r="W63" s="157" t="str">
        <f t="shared" si="17"/>
        <v/>
      </c>
      <c r="X63" s="176"/>
      <c r="Y63" s="42" t="str">
        <f t="shared" si="18"/>
        <v/>
      </c>
      <c r="Z63" s="34"/>
      <c r="AA63" s="161" t="str" cm="1">
        <f t="array" ref="AA63">IF(OR(Y63="",L63=""),"",_xlfn.IFS(
ROUND(IFERROR(VALUE(TRIM(SUBSTITUTE(Y63,CHAR(160),""))),0),2)&gt;
ROUND(IFERROR(VALUE(TRIM(SUBSTITUTE(L63,CHAR(160),""))),0),2),
"KO : Le montant retenu est supérieur au montant présenté. Merci de revoir la ligne de contribution ou plafonner son montant.",
ROUND(IFERROR(VALUE(TRIM(SUBSTITUTE(L63,CHAR(160),""))),0),2)=0,
"",
ROUND(IFERROR(VALUE(TRIM(SUBSTITUTE(Y63,CHAR(160),""))),0),2)=
ROUND(IFERROR(VALUE(TRIM(SUBSTITUTE(L63,CHAR(160),""))),0),2),
"OK",
ROUND(IFERROR(VALUE(TRIM(SUBSTITUTE(Y63,CHAR(160),""))),0),2)=0,
"Attention : Montant présenté entièrement rejeté.",
ROUND(IFERROR(VALUE(TRIM(SUBSTITUTE(Y63,CHAR(160),""))),0),2)&lt;
ROUND(IFERROR(VALUE(TRIM(SUBSTITUTE(L63,CHAR(160),""))),0),2),
"Attention : Montant présenté partiellement rejeté.",
TRUE,""
))</f>
        <v/>
      </c>
      <c r="AB63" s="941" t="str">
        <f t="shared" si="19"/>
        <v/>
      </c>
    </row>
    <row r="64" spans="1:28" ht="16">
      <c r="A64" s="947">
        <v>56</v>
      </c>
      <c r="B64" s="422"/>
      <c r="C64" s="83"/>
      <c r="D64" s="34"/>
      <c r="E64" s="83"/>
      <c r="F64" s="85"/>
      <c r="G64" s="465" t="str">
        <f t="shared" si="3"/>
        <v/>
      </c>
      <c r="H64" s="119"/>
      <c r="I64" s="34"/>
      <c r="J64" s="85"/>
      <c r="K64" s="120"/>
      <c r="L64" s="42" t="str">
        <f t="shared" si="4"/>
        <v/>
      </c>
      <c r="M64" s="948"/>
      <c r="N64" s="940" t="str">
        <f t="shared" si="8"/>
        <v/>
      </c>
      <c r="O64" s="158" t="str">
        <f t="shared" si="9"/>
        <v/>
      </c>
      <c r="P64" s="157" t="str">
        <f t="shared" si="10"/>
        <v/>
      </c>
      <c r="Q64" s="157" t="str">
        <f t="shared" si="11"/>
        <v/>
      </c>
      <c r="R64" s="466" t="str">
        <f t="shared" si="12"/>
        <v/>
      </c>
      <c r="S64" s="465" t="str">
        <f t="shared" si="13"/>
        <v/>
      </c>
      <c r="T64" s="159" t="str">
        <f t="shared" si="14"/>
        <v/>
      </c>
      <c r="U64" s="157" t="str">
        <f t="shared" si="15"/>
        <v/>
      </c>
      <c r="V64" s="160" t="str">
        <f t="shared" si="16"/>
        <v/>
      </c>
      <c r="W64" s="157" t="str">
        <f t="shared" si="17"/>
        <v/>
      </c>
      <c r="X64" s="176"/>
      <c r="Y64" s="42" t="str">
        <f t="shared" si="18"/>
        <v/>
      </c>
      <c r="Z64" s="34"/>
      <c r="AA64" s="161" t="str" cm="1">
        <f t="array" ref="AA64">IF(OR(Y64="",L64=""),"",_xlfn.IFS(
ROUND(IFERROR(VALUE(TRIM(SUBSTITUTE(Y64,CHAR(160),""))),0),2)&gt;
ROUND(IFERROR(VALUE(TRIM(SUBSTITUTE(L64,CHAR(160),""))),0),2),
"KO : Le montant retenu est supérieur au montant présenté. Merci de revoir la ligne de contribution ou plafonner son montant.",
ROUND(IFERROR(VALUE(TRIM(SUBSTITUTE(L64,CHAR(160),""))),0),2)=0,
"",
ROUND(IFERROR(VALUE(TRIM(SUBSTITUTE(Y64,CHAR(160),""))),0),2)=
ROUND(IFERROR(VALUE(TRIM(SUBSTITUTE(L64,CHAR(160),""))),0),2),
"OK",
ROUND(IFERROR(VALUE(TRIM(SUBSTITUTE(Y64,CHAR(160),""))),0),2)=0,
"Attention : Montant présenté entièrement rejeté.",
ROUND(IFERROR(VALUE(TRIM(SUBSTITUTE(Y64,CHAR(160),""))),0),2)&lt;
ROUND(IFERROR(VALUE(TRIM(SUBSTITUTE(L64,CHAR(160),""))),0),2),
"Attention : Montant présenté partiellement rejeté.",
TRUE,""
))</f>
        <v/>
      </c>
      <c r="AB64" s="941" t="str">
        <f t="shared" si="19"/>
        <v/>
      </c>
    </row>
    <row r="65" spans="1:28" ht="16">
      <c r="A65" s="947">
        <v>57</v>
      </c>
      <c r="B65" s="422"/>
      <c r="C65" s="83"/>
      <c r="D65" s="34"/>
      <c r="E65" s="83"/>
      <c r="F65" s="85"/>
      <c r="G65" s="465" t="str">
        <f t="shared" si="3"/>
        <v/>
      </c>
      <c r="H65" s="119"/>
      <c r="I65" s="34"/>
      <c r="J65" s="85"/>
      <c r="K65" s="120"/>
      <c r="L65" s="42" t="str">
        <f t="shared" si="4"/>
        <v/>
      </c>
      <c r="M65" s="948"/>
      <c r="N65" s="940" t="str">
        <f t="shared" si="8"/>
        <v/>
      </c>
      <c r="O65" s="158" t="str">
        <f t="shared" si="9"/>
        <v/>
      </c>
      <c r="P65" s="157" t="str">
        <f t="shared" si="10"/>
        <v/>
      </c>
      <c r="Q65" s="157" t="str">
        <f t="shared" si="11"/>
        <v/>
      </c>
      <c r="R65" s="466" t="str">
        <f t="shared" si="12"/>
        <v/>
      </c>
      <c r="S65" s="465" t="str">
        <f t="shared" si="13"/>
        <v/>
      </c>
      <c r="T65" s="159" t="str">
        <f t="shared" si="14"/>
        <v/>
      </c>
      <c r="U65" s="157" t="str">
        <f t="shared" si="15"/>
        <v/>
      </c>
      <c r="V65" s="160" t="str">
        <f t="shared" si="16"/>
        <v/>
      </c>
      <c r="W65" s="157" t="str">
        <f t="shared" si="17"/>
        <v/>
      </c>
      <c r="X65" s="176"/>
      <c r="Y65" s="42" t="str">
        <f t="shared" si="18"/>
        <v/>
      </c>
      <c r="Z65" s="34"/>
      <c r="AA65" s="161" t="str" cm="1">
        <f t="array" ref="AA65">IF(OR(Y65="",L65=""),"",_xlfn.IFS(
ROUND(IFERROR(VALUE(TRIM(SUBSTITUTE(Y65,CHAR(160),""))),0),2)&gt;
ROUND(IFERROR(VALUE(TRIM(SUBSTITUTE(L65,CHAR(160),""))),0),2),
"KO : Le montant retenu est supérieur au montant présenté. Merci de revoir la ligne de contribution ou plafonner son montant.",
ROUND(IFERROR(VALUE(TRIM(SUBSTITUTE(L65,CHAR(160),""))),0),2)=0,
"",
ROUND(IFERROR(VALUE(TRIM(SUBSTITUTE(Y65,CHAR(160),""))),0),2)=
ROUND(IFERROR(VALUE(TRIM(SUBSTITUTE(L65,CHAR(160),""))),0),2),
"OK",
ROUND(IFERROR(VALUE(TRIM(SUBSTITUTE(Y65,CHAR(160),""))),0),2)=0,
"Attention : Montant présenté entièrement rejeté.",
ROUND(IFERROR(VALUE(TRIM(SUBSTITUTE(Y65,CHAR(160),""))),0),2)&lt;
ROUND(IFERROR(VALUE(TRIM(SUBSTITUTE(L65,CHAR(160),""))),0),2),
"Attention : Montant présenté partiellement rejeté.",
TRUE,""
))</f>
        <v/>
      </c>
      <c r="AB65" s="941" t="str">
        <f t="shared" si="19"/>
        <v/>
      </c>
    </row>
    <row r="66" spans="1:28" ht="16">
      <c r="A66" s="947">
        <v>58</v>
      </c>
      <c r="B66" s="422"/>
      <c r="C66" s="83"/>
      <c r="D66" s="34"/>
      <c r="E66" s="83"/>
      <c r="F66" s="85"/>
      <c r="G66" s="465" t="str">
        <f t="shared" si="3"/>
        <v/>
      </c>
      <c r="H66" s="119"/>
      <c r="I66" s="34"/>
      <c r="J66" s="85"/>
      <c r="K66" s="120"/>
      <c r="L66" s="42" t="str">
        <f t="shared" si="4"/>
        <v/>
      </c>
      <c r="M66" s="948"/>
      <c r="N66" s="940" t="str">
        <f t="shared" si="8"/>
        <v/>
      </c>
      <c r="O66" s="158" t="str">
        <f t="shared" si="9"/>
        <v/>
      </c>
      <c r="P66" s="157" t="str">
        <f t="shared" si="10"/>
        <v/>
      </c>
      <c r="Q66" s="157" t="str">
        <f t="shared" si="11"/>
        <v/>
      </c>
      <c r="R66" s="466" t="str">
        <f t="shared" si="12"/>
        <v/>
      </c>
      <c r="S66" s="465" t="str">
        <f t="shared" si="13"/>
        <v/>
      </c>
      <c r="T66" s="159" t="str">
        <f t="shared" si="14"/>
        <v/>
      </c>
      <c r="U66" s="157" t="str">
        <f t="shared" si="15"/>
        <v/>
      </c>
      <c r="V66" s="160" t="str">
        <f t="shared" si="16"/>
        <v/>
      </c>
      <c r="W66" s="157" t="str">
        <f t="shared" si="17"/>
        <v/>
      </c>
      <c r="X66" s="176"/>
      <c r="Y66" s="42" t="str">
        <f t="shared" si="18"/>
        <v/>
      </c>
      <c r="Z66" s="34"/>
      <c r="AA66" s="161" t="str" cm="1">
        <f t="array" ref="AA66">IF(OR(Y66="",L66=""),"",_xlfn.IFS(
ROUND(IFERROR(VALUE(TRIM(SUBSTITUTE(Y66,CHAR(160),""))),0),2)&gt;
ROUND(IFERROR(VALUE(TRIM(SUBSTITUTE(L66,CHAR(160),""))),0),2),
"KO : Le montant retenu est supérieur au montant présenté. Merci de revoir la ligne de contribution ou plafonner son montant.",
ROUND(IFERROR(VALUE(TRIM(SUBSTITUTE(L66,CHAR(160),""))),0),2)=0,
"",
ROUND(IFERROR(VALUE(TRIM(SUBSTITUTE(Y66,CHAR(160),""))),0),2)=
ROUND(IFERROR(VALUE(TRIM(SUBSTITUTE(L66,CHAR(160),""))),0),2),
"OK",
ROUND(IFERROR(VALUE(TRIM(SUBSTITUTE(Y66,CHAR(160),""))),0),2)=0,
"Attention : Montant présenté entièrement rejeté.",
ROUND(IFERROR(VALUE(TRIM(SUBSTITUTE(Y66,CHAR(160),""))),0),2)&lt;
ROUND(IFERROR(VALUE(TRIM(SUBSTITUTE(L66,CHAR(160),""))),0),2),
"Attention : Montant présenté partiellement rejeté.",
TRUE,""
))</f>
        <v/>
      </c>
      <c r="AB66" s="941" t="str">
        <f t="shared" si="19"/>
        <v/>
      </c>
    </row>
    <row r="67" spans="1:28" ht="16">
      <c r="A67" s="947">
        <v>59</v>
      </c>
      <c r="B67" s="422"/>
      <c r="C67" s="83"/>
      <c r="D67" s="34"/>
      <c r="E67" s="83"/>
      <c r="F67" s="85"/>
      <c r="G67" s="465" t="str">
        <f t="shared" si="3"/>
        <v/>
      </c>
      <c r="H67" s="119"/>
      <c r="I67" s="34"/>
      <c r="J67" s="85"/>
      <c r="K67" s="120"/>
      <c r="L67" s="42" t="str">
        <f t="shared" si="4"/>
        <v/>
      </c>
      <c r="M67" s="948"/>
      <c r="N67" s="940" t="str">
        <f t="shared" si="8"/>
        <v/>
      </c>
      <c r="O67" s="158" t="str">
        <f t="shared" si="9"/>
        <v/>
      </c>
      <c r="P67" s="157" t="str">
        <f t="shared" si="10"/>
        <v/>
      </c>
      <c r="Q67" s="157" t="str">
        <f t="shared" si="11"/>
        <v/>
      </c>
      <c r="R67" s="466" t="str">
        <f t="shared" si="12"/>
        <v/>
      </c>
      <c r="S67" s="465" t="str">
        <f t="shared" si="13"/>
        <v/>
      </c>
      <c r="T67" s="159" t="str">
        <f t="shared" si="14"/>
        <v/>
      </c>
      <c r="U67" s="157" t="str">
        <f t="shared" si="15"/>
        <v/>
      </c>
      <c r="V67" s="160" t="str">
        <f t="shared" si="16"/>
        <v/>
      </c>
      <c r="W67" s="157" t="str">
        <f t="shared" si="17"/>
        <v/>
      </c>
      <c r="X67" s="176"/>
      <c r="Y67" s="42" t="str">
        <f t="shared" si="18"/>
        <v/>
      </c>
      <c r="Z67" s="34"/>
      <c r="AA67" s="161" t="str" cm="1">
        <f t="array" ref="AA67">IF(OR(Y67="",L67=""),"",_xlfn.IFS(
ROUND(IFERROR(VALUE(TRIM(SUBSTITUTE(Y67,CHAR(160),""))),0),2)&gt;
ROUND(IFERROR(VALUE(TRIM(SUBSTITUTE(L67,CHAR(160),""))),0),2),
"KO : Le montant retenu est supérieur au montant présenté. Merci de revoir la ligne de contribution ou plafonner son montant.",
ROUND(IFERROR(VALUE(TRIM(SUBSTITUTE(L67,CHAR(160),""))),0),2)=0,
"",
ROUND(IFERROR(VALUE(TRIM(SUBSTITUTE(Y67,CHAR(160),""))),0),2)=
ROUND(IFERROR(VALUE(TRIM(SUBSTITUTE(L67,CHAR(160),""))),0),2),
"OK",
ROUND(IFERROR(VALUE(TRIM(SUBSTITUTE(Y67,CHAR(160),""))),0),2)=0,
"Attention : Montant présenté entièrement rejeté.",
ROUND(IFERROR(VALUE(TRIM(SUBSTITUTE(Y67,CHAR(160),""))),0),2)&lt;
ROUND(IFERROR(VALUE(TRIM(SUBSTITUTE(L67,CHAR(160),""))),0),2),
"Attention : Montant présenté partiellement rejeté.",
TRUE,""
))</f>
        <v/>
      </c>
      <c r="AB67" s="941" t="str">
        <f t="shared" si="19"/>
        <v/>
      </c>
    </row>
    <row r="68" spans="1:28" ht="16">
      <c r="A68" s="947">
        <v>60</v>
      </c>
      <c r="B68" s="422"/>
      <c r="C68" s="83"/>
      <c r="D68" s="34"/>
      <c r="E68" s="83"/>
      <c r="F68" s="85"/>
      <c r="G68" s="465" t="str">
        <f t="shared" si="3"/>
        <v/>
      </c>
      <c r="H68" s="119"/>
      <c r="I68" s="34"/>
      <c r="J68" s="85"/>
      <c r="K68" s="120"/>
      <c r="L68" s="42" t="str">
        <f t="shared" si="4"/>
        <v/>
      </c>
      <c r="M68" s="948"/>
      <c r="N68" s="940" t="str">
        <f t="shared" si="8"/>
        <v/>
      </c>
      <c r="O68" s="158" t="str">
        <f t="shared" si="9"/>
        <v/>
      </c>
      <c r="P68" s="157" t="str">
        <f t="shared" si="10"/>
        <v/>
      </c>
      <c r="Q68" s="157" t="str">
        <f t="shared" si="11"/>
        <v/>
      </c>
      <c r="R68" s="466" t="str">
        <f t="shared" si="12"/>
        <v/>
      </c>
      <c r="S68" s="465" t="str">
        <f t="shared" si="13"/>
        <v/>
      </c>
      <c r="T68" s="159" t="str">
        <f t="shared" si="14"/>
        <v/>
      </c>
      <c r="U68" s="157" t="str">
        <f t="shared" si="15"/>
        <v/>
      </c>
      <c r="V68" s="160" t="str">
        <f t="shared" si="16"/>
        <v/>
      </c>
      <c r="W68" s="157" t="str">
        <f t="shared" si="17"/>
        <v/>
      </c>
      <c r="X68" s="176"/>
      <c r="Y68" s="42" t="str">
        <f t="shared" si="18"/>
        <v/>
      </c>
      <c r="Z68" s="34"/>
      <c r="AA68" s="161" t="str" cm="1">
        <f t="array" ref="AA68">IF(OR(Y68="",L68=""),"",_xlfn.IFS(
ROUND(IFERROR(VALUE(TRIM(SUBSTITUTE(Y68,CHAR(160),""))),0),2)&gt;
ROUND(IFERROR(VALUE(TRIM(SUBSTITUTE(L68,CHAR(160),""))),0),2),
"KO : Le montant retenu est supérieur au montant présenté. Merci de revoir la ligne de contribution ou plafonner son montant.",
ROUND(IFERROR(VALUE(TRIM(SUBSTITUTE(L68,CHAR(160),""))),0),2)=0,
"",
ROUND(IFERROR(VALUE(TRIM(SUBSTITUTE(Y68,CHAR(160),""))),0),2)=
ROUND(IFERROR(VALUE(TRIM(SUBSTITUTE(L68,CHAR(160),""))),0),2),
"OK",
ROUND(IFERROR(VALUE(TRIM(SUBSTITUTE(Y68,CHAR(160),""))),0),2)=0,
"Attention : Montant présenté entièrement rejeté.",
ROUND(IFERROR(VALUE(TRIM(SUBSTITUTE(Y68,CHAR(160),""))),0),2)&lt;
ROUND(IFERROR(VALUE(TRIM(SUBSTITUTE(L68,CHAR(160),""))),0),2),
"Attention : Montant présenté partiellement rejeté.",
TRUE,""
))</f>
        <v/>
      </c>
      <c r="AB68" s="941" t="str">
        <f t="shared" si="19"/>
        <v/>
      </c>
    </row>
    <row r="69" spans="1:28" ht="16">
      <c r="A69" s="947">
        <v>61</v>
      </c>
      <c r="B69" s="422"/>
      <c r="C69" s="83"/>
      <c r="D69" s="34"/>
      <c r="E69" s="83"/>
      <c r="F69" s="85"/>
      <c r="G69" s="465" t="str">
        <f t="shared" si="3"/>
        <v/>
      </c>
      <c r="H69" s="119"/>
      <c r="I69" s="34"/>
      <c r="J69" s="85"/>
      <c r="K69" s="120"/>
      <c r="L69" s="42" t="str">
        <f t="shared" si="4"/>
        <v/>
      </c>
      <c r="M69" s="948"/>
      <c r="N69" s="940" t="str">
        <f t="shared" si="8"/>
        <v/>
      </c>
      <c r="O69" s="158" t="str">
        <f t="shared" si="9"/>
        <v/>
      </c>
      <c r="P69" s="157" t="str">
        <f t="shared" si="10"/>
        <v/>
      </c>
      <c r="Q69" s="157" t="str">
        <f t="shared" si="11"/>
        <v/>
      </c>
      <c r="R69" s="466" t="str">
        <f t="shared" si="12"/>
        <v/>
      </c>
      <c r="S69" s="465" t="str">
        <f t="shared" si="13"/>
        <v/>
      </c>
      <c r="T69" s="159" t="str">
        <f t="shared" si="14"/>
        <v/>
      </c>
      <c r="U69" s="157" t="str">
        <f t="shared" si="15"/>
        <v/>
      </c>
      <c r="V69" s="160" t="str">
        <f t="shared" si="16"/>
        <v/>
      </c>
      <c r="W69" s="157" t="str">
        <f t="shared" si="17"/>
        <v/>
      </c>
      <c r="X69" s="176"/>
      <c r="Y69" s="42" t="str">
        <f t="shared" si="18"/>
        <v/>
      </c>
      <c r="Z69" s="34"/>
      <c r="AA69" s="161" t="str" cm="1">
        <f t="array" ref="AA69">IF(OR(Y69="",L69=""),"",_xlfn.IFS(
ROUND(IFERROR(VALUE(TRIM(SUBSTITUTE(Y69,CHAR(160),""))),0),2)&gt;
ROUND(IFERROR(VALUE(TRIM(SUBSTITUTE(L69,CHAR(160),""))),0),2),
"KO : Le montant retenu est supérieur au montant présenté. Merci de revoir la ligne de contribution ou plafonner son montant.",
ROUND(IFERROR(VALUE(TRIM(SUBSTITUTE(L69,CHAR(160),""))),0),2)=0,
"",
ROUND(IFERROR(VALUE(TRIM(SUBSTITUTE(Y69,CHAR(160),""))),0),2)=
ROUND(IFERROR(VALUE(TRIM(SUBSTITUTE(L69,CHAR(160),""))),0),2),
"OK",
ROUND(IFERROR(VALUE(TRIM(SUBSTITUTE(Y69,CHAR(160),""))),0),2)=0,
"Attention : Montant présenté entièrement rejeté.",
ROUND(IFERROR(VALUE(TRIM(SUBSTITUTE(Y69,CHAR(160),""))),0),2)&lt;
ROUND(IFERROR(VALUE(TRIM(SUBSTITUTE(L69,CHAR(160),""))),0),2),
"Attention : Montant présenté partiellement rejeté.",
TRUE,""
))</f>
        <v/>
      </c>
      <c r="AB69" s="941" t="str">
        <f t="shared" si="19"/>
        <v/>
      </c>
    </row>
    <row r="70" spans="1:28" ht="16">
      <c r="A70" s="947">
        <v>62</v>
      </c>
      <c r="B70" s="422"/>
      <c r="C70" s="83"/>
      <c r="D70" s="34"/>
      <c r="E70" s="83"/>
      <c r="F70" s="85"/>
      <c r="G70" s="465" t="str">
        <f t="shared" si="3"/>
        <v/>
      </c>
      <c r="H70" s="119"/>
      <c r="I70" s="34"/>
      <c r="J70" s="85"/>
      <c r="K70" s="120"/>
      <c r="L70" s="42" t="str">
        <f t="shared" si="4"/>
        <v/>
      </c>
      <c r="M70" s="948"/>
      <c r="N70" s="940" t="str">
        <f t="shared" si="8"/>
        <v/>
      </c>
      <c r="O70" s="158" t="str">
        <f t="shared" si="9"/>
        <v/>
      </c>
      <c r="P70" s="157" t="str">
        <f t="shared" si="10"/>
        <v/>
      </c>
      <c r="Q70" s="157" t="str">
        <f t="shared" si="11"/>
        <v/>
      </c>
      <c r="R70" s="466" t="str">
        <f t="shared" si="12"/>
        <v/>
      </c>
      <c r="S70" s="465" t="str">
        <f t="shared" si="13"/>
        <v/>
      </c>
      <c r="T70" s="159" t="str">
        <f t="shared" si="14"/>
        <v/>
      </c>
      <c r="U70" s="157" t="str">
        <f t="shared" si="15"/>
        <v/>
      </c>
      <c r="V70" s="160" t="str">
        <f t="shared" si="16"/>
        <v/>
      </c>
      <c r="W70" s="157" t="str">
        <f t="shared" si="17"/>
        <v/>
      </c>
      <c r="X70" s="176"/>
      <c r="Y70" s="42" t="str">
        <f t="shared" si="18"/>
        <v/>
      </c>
      <c r="Z70" s="34"/>
      <c r="AA70" s="161" t="str" cm="1">
        <f t="array" ref="AA70">IF(OR(Y70="",L70=""),"",_xlfn.IFS(
ROUND(IFERROR(VALUE(TRIM(SUBSTITUTE(Y70,CHAR(160),""))),0),2)&gt;
ROUND(IFERROR(VALUE(TRIM(SUBSTITUTE(L70,CHAR(160),""))),0),2),
"KO : Le montant retenu est supérieur au montant présenté. Merci de revoir la ligne de contribution ou plafonner son montant.",
ROUND(IFERROR(VALUE(TRIM(SUBSTITUTE(L70,CHAR(160),""))),0),2)=0,
"",
ROUND(IFERROR(VALUE(TRIM(SUBSTITUTE(Y70,CHAR(160),""))),0),2)=
ROUND(IFERROR(VALUE(TRIM(SUBSTITUTE(L70,CHAR(160),""))),0),2),
"OK",
ROUND(IFERROR(VALUE(TRIM(SUBSTITUTE(Y70,CHAR(160),""))),0),2)=0,
"Attention : Montant présenté entièrement rejeté.",
ROUND(IFERROR(VALUE(TRIM(SUBSTITUTE(Y70,CHAR(160),""))),0),2)&lt;
ROUND(IFERROR(VALUE(TRIM(SUBSTITUTE(L70,CHAR(160),""))),0),2),
"Attention : Montant présenté partiellement rejeté.",
TRUE,""
))</f>
        <v/>
      </c>
      <c r="AB70" s="941" t="str">
        <f t="shared" si="19"/>
        <v/>
      </c>
    </row>
    <row r="71" spans="1:28" ht="16">
      <c r="A71" s="947">
        <v>63</v>
      </c>
      <c r="B71" s="422"/>
      <c r="C71" s="83"/>
      <c r="D71" s="34"/>
      <c r="E71" s="83"/>
      <c r="F71" s="85"/>
      <c r="G71" s="465" t="str">
        <f t="shared" si="3"/>
        <v/>
      </c>
      <c r="H71" s="119"/>
      <c r="I71" s="34"/>
      <c r="J71" s="85"/>
      <c r="K71" s="120"/>
      <c r="L71" s="42" t="str">
        <f t="shared" si="4"/>
        <v/>
      </c>
      <c r="M71" s="948"/>
      <c r="N71" s="940" t="str">
        <f t="shared" si="8"/>
        <v/>
      </c>
      <c r="O71" s="158" t="str">
        <f t="shared" si="9"/>
        <v/>
      </c>
      <c r="P71" s="157" t="str">
        <f t="shared" si="10"/>
        <v/>
      </c>
      <c r="Q71" s="157" t="str">
        <f t="shared" si="11"/>
        <v/>
      </c>
      <c r="R71" s="466" t="str">
        <f t="shared" si="12"/>
        <v/>
      </c>
      <c r="S71" s="465" t="str">
        <f t="shared" si="13"/>
        <v/>
      </c>
      <c r="T71" s="159" t="str">
        <f t="shared" si="14"/>
        <v/>
      </c>
      <c r="U71" s="157" t="str">
        <f t="shared" si="15"/>
        <v/>
      </c>
      <c r="V71" s="160" t="str">
        <f t="shared" si="16"/>
        <v/>
      </c>
      <c r="W71" s="157" t="str">
        <f t="shared" si="17"/>
        <v/>
      </c>
      <c r="X71" s="176"/>
      <c r="Y71" s="42" t="str">
        <f t="shared" si="18"/>
        <v/>
      </c>
      <c r="Z71" s="34"/>
      <c r="AA71" s="161" t="str" cm="1">
        <f t="array" ref="AA71">IF(OR(Y71="",L71=""),"",_xlfn.IFS(
ROUND(IFERROR(VALUE(TRIM(SUBSTITUTE(Y71,CHAR(160),""))),0),2)&gt;
ROUND(IFERROR(VALUE(TRIM(SUBSTITUTE(L71,CHAR(160),""))),0),2),
"KO : Le montant retenu est supérieur au montant présenté. Merci de revoir la ligne de contribution ou plafonner son montant.",
ROUND(IFERROR(VALUE(TRIM(SUBSTITUTE(L71,CHAR(160),""))),0),2)=0,
"",
ROUND(IFERROR(VALUE(TRIM(SUBSTITUTE(Y71,CHAR(160),""))),0),2)=
ROUND(IFERROR(VALUE(TRIM(SUBSTITUTE(L71,CHAR(160),""))),0),2),
"OK",
ROUND(IFERROR(VALUE(TRIM(SUBSTITUTE(Y71,CHAR(160),""))),0),2)=0,
"Attention : Montant présenté entièrement rejeté.",
ROUND(IFERROR(VALUE(TRIM(SUBSTITUTE(Y71,CHAR(160),""))),0),2)&lt;
ROUND(IFERROR(VALUE(TRIM(SUBSTITUTE(L71,CHAR(160),""))),0),2),
"Attention : Montant présenté partiellement rejeté.",
TRUE,""
))</f>
        <v/>
      </c>
      <c r="AB71" s="941" t="str">
        <f t="shared" si="19"/>
        <v/>
      </c>
    </row>
    <row r="72" spans="1:28" ht="16">
      <c r="A72" s="947">
        <v>64</v>
      </c>
      <c r="B72" s="422"/>
      <c r="C72" s="83"/>
      <c r="D72" s="34"/>
      <c r="E72" s="83"/>
      <c r="F72" s="85"/>
      <c r="G72" s="465" t="str">
        <f t="shared" si="3"/>
        <v/>
      </c>
      <c r="H72" s="119"/>
      <c r="I72" s="34"/>
      <c r="J72" s="85"/>
      <c r="K72" s="120"/>
      <c r="L72" s="42" t="str">
        <f t="shared" si="4"/>
        <v/>
      </c>
      <c r="M72" s="948"/>
      <c r="N72" s="940" t="str">
        <f t="shared" si="8"/>
        <v/>
      </c>
      <c r="O72" s="158" t="str">
        <f t="shared" si="9"/>
        <v/>
      </c>
      <c r="P72" s="157" t="str">
        <f t="shared" si="10"/>
        <v/>
      </c>
      <c r="Q72" s="157" t="str">
        <f t="shared" si="11"/>
        <v/>
      </c>
      <c r="R72" s="466" t="str">
        <f t="shared" si="12"/>
        <v/>
      </c>
      <c r="S72" s="465" t="str">
        <f t="shared" si="13"/>
        <v/>
      </c>
      <c r="T72" s="159" t="str">
        <f t="shared" si="14"/>
        <v/>
      </c>
      <c r="U72" s="157" t="str">
        <f t="shared" si="15"/>
        <v/>
      </c>
      <c r="V72" s="160" t="str">
        <f t="shared" si="16"/>
        <v/>
      </c>
      <c r="W72" s="157" t="str">
        <f t="shared" si="17"/>
        <v/>
      </c>
      <c r="X72" s="176"/>
      <c r="Y72" s="42" t="str">
        <f t="shared" si="18"/>
        <v/>
      </c>
      <c r="Z72" s="34"/>
      <c r="AA72" s="161" t="str" cm="1">
        <f t="array" ref="AA72">IF(OR(Y72="",L72=""),"",_xlfn.IFS(
ROUND(IFERROR(VALUE(TRIM(SUBSTITUTE(Y72,CHAR(160),""))),0),2)&gt;
ROUND(IFERROR(VALUE(TRIM(SUBSTITUTE(L72,CHAR(160),""))),0),2),
"KO : Le montant retenu est supérieur au montant présenté. Merci de revoir la ligne de contribution ou plafonner son montant.",
ROUND(IFERROR(VALUE(TRIM(SUBSTITUTE(L72,CHAR(160),""))),0),2)=0,
"",
ROUND(IFERROR(VALUE(TRIM(SUBSTITUTE(Y72,CHAR(160),""))),0),2)=
ROUND(IFERROR(VALUE(TRIM(SUBSTITUTE(L72,CHAR(160),""))),0),2),
"OK",
ROUND(IFERROR(VALUE(TRIM(SUBSTITUTE(Y72,CHAR(160),""))),0),2)=0,
"Attention : Montant présenté entièrement rejeté.",
ROUND(IFERROR(VALUE(TRIM(SUBSTITUTE(Y72,CHAR(160),""))),0),2)&lt;
ROUND(IFERROR(VALUE(TRIM(SUBSTITUTE(L72,CHAR(160),""))),0),2),
"Attention : Montant présenté partiellement rejeté.",
TRUE,""
))</f>
        <v/>
      </c>
      <c r="AB72" s="941" t="str">
        <f t="shared" si="19"/>
        <v/>
      </c>
    </row>
    <row r="73" spans="1:28" ht="16">
      <c r="A73" s="947">
        <v>65</v>
      </c>
      <c r="B73" s="422"/>
      <c r="C73" s="83"/>
      <c r="D73" s="34"/>
      <c r="E73" s="83"/>
      <c r="F73" s="85"/>
      <c r="G73" s="465" t="str">
        <f t="shared" ref="G73:G108" si="20">IF(E73="Oui",12.02*F73,IF(E73="Non",0,""))</f>
        <v/>
      </c>
      <c r="H73" s="119"/>
      <c r="I73" s="34"/>
      <c r="J73" s="85"/>
      <c r="K73" s="120"/>
      <c r="L73" s="42" t="str">
        <f t="shared" ref="L73:L101" si="21">IF(E73="Oui",G73,IF(OR(J73="",H73=""),"",IF((IFERROR(VALUE(TRIM(SUBSTITUTE(J73,CHAR(160),""))),0))*(IFERROR(VALUE(TRIM(SUBSTITUTE(H73,CHAR(160),""))),0))=0,"",(IFERROR(VALUE(TRIM(SUBSTITUTE(J73,CHAR(160),""))),0))*(IFERROR(VALUE(TRIM(SUBSTITUTE(H73,CHAR(160),""))),0)))))</f>
        <v/>
      </c>
      <c r="M73" s="948"/>
      <c r="N73" s="940" t="str">
        <f t="shared" si="8"/>
        <v/>
      </c>
      <c r="O73" s="158" t="str">
        <f t="shared" si="9"/>
        <v/>
      </c>
      <c r="P73" s="157" t="str">
        <f t="shared" si="10"/>
        <v/>
      </c>
      <c r="Q73" s="157" t="str">
        <f t="shared" si="11"/>
        <v/>
      </c>
      <c r="R73" s="466" t="str">
        <f t="shared" si="12"/>
        <v/>
      </c>
      <c r="S73" s="465" t="str">
        <f t="shared" si="13"/>
        <v/>
      </c>
      <c r="T73" s="159" t="str">
        <f t="shared" si="14"/>
        <v/>
      </c>
      <c r="U73" s="157" t="str">
        <f t="shared" si="15"/>
        <v/>
      </c>
      <c r="V73" s="160" t="str">
        <f t="shared" si="16"/>
        <v/>
      </c>
      <c r="W73" s="157" t="str">
        <f t="shared" si="17"/>
        <v/>
      </c>
      <c r="X73" s="176"/>
      <c r="Y73" s="42" t="str">
        <f t="shared" si="18"/>
        <v/>
      </c>
      <c r="Z73" s="34"/>
      <c r="AA73" s="161" t="str" cm="1">
        <f t="array" ref="AA73">IF(OR(Y73="",L73=""),"",_xlfn.IFS(
ROUND(IFERROR(VALUE(TRIM(SUBSTITUTE(Y73,CHAR(160),""))),0),2)&gt;
ROUND(IFERROR(VALUE(TRIM(SUBSTITUTE(L73,CHAR(160),""))),0),2),
"KO : Le montant retenu est supérieur au montant présenté. Merci de revoir la ligne de contribution ou plafonner son montant.",
ROUND(IFERROR(VALUE(TRIM(SUBSTITUTE(L73,CHAR(160),""))),0),2)=0,
"",
ROUND(IFERROR(VALUE(TRIM(SUBSTITUTE(Y73,CHAR(160),""))),0),2)=
ROUND(IFERROR(VALUE(TRIM(SUBSTITUTE(L73,CHAR(160),""))),0),2),
"OK",
ROUND(IFERROR(VALUE(TRIM(SUBSTITUTE(Y73,CHAR(160),""))),0),2)=0,
"Attention : Montant présenté entièrement rejeté.",
ROUND(IFERROR(VALUE(TRIM(SUBSTITUTE(Y73,CHAR(160),""))),0),2)&lt;
ROUND(IFERROR(VALUE(TRIM(SUBSTITUTE(L73,CHAR(160),""))),0),2),
"Attention : Montant présenté partiellement rejeté.",
TRUE,""
))</f>
        <v/>
      </c>
      <c r="AB73" s="941" t="str">
        <f t="shared" si="19"/>
        <v/>
      </c>
    </row>
    <row r="74" spans="1:28" ht="16">
      <c r="A74" s="947">
        <v>66</v>
      </c>
      <c r="B74" s="422"/>
      <c r="C74" s="83"/>
      <c r="D74" s="34"/>
      <c r="E74" s="83"/>
      <c r="F74" s="85"/>
      <c r="G74" s="465" t="str">
        <f t="shared" si="20"/>
        <v/>
      </c>
      <c r="H74" s="119"/>
      <c r="I74" s="34"/>
      <c r="J74" s="85"/>
      <c r="K74" s="120"/>
      <c r="L74" s="42" t="str">
        <f t="shared" si="21"/>
        <v/>
      </c>
      <c r="M74" s="948"/>
      <c r="N74" s="940" t="str">
        <f t="shared" ref="N74:N108" si="22">IF(B74="","",B74)</f>
        <v/>
      </c>
      <c r="O74" s="158" t="str">
        <f t="shared" ref="O74:O108" si="23">IF(C74="","",C74)</f>
        <v/>
      </c>
      <c r="P74" s="157" t="str">
        <f t="shared" ref="P74:P108" si="24">IF(D74="","",D74)</f>
        <v/>
      </c>
      <c r="Q74" s="157" t="str">
        <f t="shared" ref="Q74:Q108" si="25">IF(E74="","",E74)</f>
        <v/>
      </c>
      <c r="R74" s="466" t="str">
        <f t="shared" ref="R74:R108" si="26">IF(F74="","",F74)</f>
        <v/>
      </c>
      <c r="S74" s="465" t="str">
        <f t="shared" ref="S74:S108" si="27">IF(Q74="Oui",12.02*R74,IF(Q74="Non",0,""))</f>
        <v/>
      </c>
      <c r="T74" s="159" t="str">
        <f t="shared" ref="T74:T108" si="28">IF(H74="","",H74)</f>
        <v/>
      </c>
      <c r="U74" s="157" t="str">
        <f t="shared" ref="U74:U108" si="29">IF(I74="","",I74)</f>
        <v/>
      </c>
      <c r="V74" s="160" t="str">
        <f t="shared" ref="V74:V108" si="30">IF(J74="","",J74)</f>
        <v/>
      </c>
      <c r="W74" s="157" t="str">
        <f t="shared" ref="W74:W108" si="31">IF(K74="","",K74)</f>
        <v/>
      </c>
      <c r="X74" s="176"/>
      <c r="Y74" s="42" t="str">
        <f t="shared" ref="Y74:Y108" si="32">IF(X74="Non",0,IF(Q74="Oui",S74,IF(OR(V74="",T74=""),"",IF((IFERROR(VALUE(TRIM(SUBSTITUTE(V74,CHAR(160),""))),0))*(IFERROR(VALUE(TRIM(SUBSTITUTE(T74,CHAR(160),""))),0))=0,"",(IFERROR(VALUE(TRIM(SUBSTITUTE(V74,CHAR(160),""))),0))*(IFERROR(VALUE(TRIM(SUBSTITUTE(T74,CHAR(160),""))),0))))))</f>
        <v/>
      </c>
      <c r="Z74" s="34"/>
      <c r="AA74" s="161" t="str" cm="1">
        <f t="array" ref="AA74">IF(OR(Y74="",L74=""),"",_xlfn.IFS(
ROUND(IFERROR(VALUE(TRIM(SUBSTITUTE(Y74,CHAR(160),""))),0),2)&gt;
ROUND(IFERROR(VALUE(TRIM(SUBSTITUTE(L74,CHAR(160),""))),0),2),
"KO : Le montant retenu est supérieur au montant présenté. Merci de revoir la ligne de contribution ou plafonner son montant.",
ROUND(IFERROR(VALUE(TRIM(SUBSTITUTE(L74,CHAR(160),""))),0),2)=0,
"",
ROUND(IFERROR(VALUE(TRIM(SUBSTITUTE(Y74,CHAR(160),""))),0),2)=
ROUND(IFERROR(VALUE(TRIM(SUBSTITUTE(L74,CHAR(160),""))),0),2),
"OK",
ROUND(IFERROR(VALUE(TRIM(SUBSTITUTE(Y74,CHAR(160),""))),0),2)=0,
"Attention : Montant présenté entièrement rejeté.",
ROUND(IFERROR(VALUE(TRIM(SUBSTITUTE(Y74,CHAR(160),""))),0),2)&lt;
ROUND(IFERROR(VALUE(TRIM(SUBSTITUTE(L74,CHAR(160),""))),0),2),
"Attention : Montant présenté partiellement rejeté.",
TRUE,""
))</f>
        <v/>
      </c>
      <c r="AB74" s="941" t="str">
        <f t="shared" ref="AB74:AB108" si="33">IF(OR(L74="",Y74=""),"",(IFERROR(VALUE(TRIM(SUBSTITUTE(L74,CHAR(160),""))),0))-(IFERROR(VALUE(TRIM(SUBSTITUTE(Y74,CHAR(160),""))),0)))</f>
        <v/>
      </c>
    </row>
    <row r="75" spans="1:28" ht="16">
      <c r="A75" s="947">
        <v>67</v>
      </c>
      <c r="B75" s="422"/>
      <c r="C75" s="83"/>
      <c r="D75" s="34"/>
      <c r="E75" s="83"/>
      <c r="F75" s="85"/>
      <c r="G75" s="465" t="str">
        <f t="shared" si="20"/>
        <v/>
      </c>
      <c r="H75" s="119"/>
      <c r="I75" s="34"/>
      <c r="J75" s="85"/>
      <c r="K75" s="120"/>
      <c r="L75" s="42" t="str">
        <f t="shared" si="21"/>
        <v/>
      </c>
      <c r="M75" s="948"/>
      <c r="N75" s="940" t="str">
        <f t="shared" si="22"/>
        <v/>
      </c>
      <c r="O75" s="158" t="str">
        <f t="shared" si="23"/>
        <v/>
      </c>
      <c r="P75" s="157" t="str">
        <f t="shared" si="24"/>
        <v/>
      </c>
      <c r="Q75" s="157" t="str">
        <f t="shared" si="25"/>
        <v/>
      </c>
      <c r="R75" s="466" t="str">
        <f t="shared" si="26"/>
        <v/>
      </c>
      <c r="S75" s="465" t="str">
        <f t="shared" si="27"/>
        <v/>
      </c>
      <c r="T75" s="159" t="str">
        <f t="shared" si="28"/>
        <v/>
      </c>
      <c r="U75" s="157" t="str">
        <f t="shared" si="29"/>
        <v/>
      </c>
      <c r="V75" s="160" t="str">
        <f t="shared" si="30"/>
        <v/>
      </c>
      <c r="W75" s="157" t="str">
        <f t="shared" si="31"/>
        <v/>
      </c>
      <c r="X75" s="176"/>
      <c r="Y75" s="42" t="str">
        <f t="shared" si="32"/>
        <v/>
      </c>
      <c r="Z75" s="34"/>
      <c r="AA75" s="161" t="str" cm="1">
        <f t="array" ref="AA75">IF(OR(Y75="",L75=""),"",_xlfn.IFS(
ROUND(IFERROR(VALUE(TRIM(SUBSTITUTE(Y75,CHAR(160),""))),0),2)&gt;
ROUND(IFERROR(VALUE(TRIM(SUBSTITUTE(L75,CHAR(160),""))),0),2),
"KO : Le montant retenu est supérieur au montant présenté. Merci de revoir la ligne de contribution ou plafonner son montant.",
ROUND(IFERROR(VALUE(TRIM(SUBSTITUTE(L75,CHAR(160),""))),0),2)=0,
"",
ROUND(IFERROR(VALUE(TRIM(SUBSTITUTE(Y75,CHAR(160),""))),0),2)=
ROUND(IFERROR(VALUE(TRIM(SUBSTITUTE(L75,CHAR(160),""))),0),2),
"OK",
ROUND(IFERROR(VALUE(TRIM(SUBSTITUTE(Y75,CHAR(160),""))),0),2)=0,
"Attention : Montant présenté entièrement rejeté.",
ROUND(IFERROR(VALUE(TRIM(SUBSTITUTE(Y75,CHAR(160),""))),0),2)&lt;
ROUND(IFERROR(VALUE(TRIM(SUBSTITUTE(L75,CHAR(160),""))),0),2),
"Attention : Montant présenté partiellement rejeté.",
TRUE,""
))</f>
        <v/>
      </c>
      <c r="AB75" s="941" t="str">
        <f t="shared" si="33"/>
        <v/>
      </c>
    </row>
    <row r="76" spans="1:28" ht="16">
      <c r="A76" s="947">
        <v>68</v>
      </c>
      <c r="B76" s="422"/>
      <c r="C76" s="83"/>
      <c r="D76" s="34"/>
      <c r="E76" s="83"/>
      <c r="F76" s="85"/>
      <c r="G76" s="465" t="str">
        <f t="shared" si="20"/>
        <v/>
      </c>
      <c r="H76" s="119"/>
      <c r="I76" s="34"/>
      <c r="J76" s="85"/>
      <c r="K76" s="120"/>
      <c r="L76" s="42" t="str">
        <f t="shared" si="21"/>
        <v/>
      </c>
      <c r="M76" s="948"/>
      <c r="N76" s="940" t="str">
        <f t="shared" si="22"/>
        <v/>
      </c>
      <c r="O76" s="158" t="str">
        <f t="shared" si="23"/>
        <v/>
      </c>
      <c r="P76" s="157" t="str">
        <f t="shared" si="24"/>
        <v/>
      </c>
      <c r="Q76" s="157" t="str">
        <f t="shared" si="25"/>
        <v/>
      </c>
      <c r="R76" s="466" t="str">
        <f t="shared" si="26"/>
        <v/>
      </c>
      <c r="S76" s="465" t="str">
        <f t="shared" si="27"/>
        <v/>
      </c>
      <c r="T76" s="159" t="str">
        <f t="shared" si="28"/>
        <v/>
      </c>
      <c r="U76" s="157" t="str">
        <f t="shared" si="29"/>
        <v/>
      </c>
      <c r="V76" s="160" t="str">
        <f t="shared" si="30"/>
        <v/>
      </c>
      <c r="W76" s="157" t="str">
        <f t="shared" si="31"/>
        <v/>
      </c>
      <c r="X76" s="176"/>
      <c r="Y76" s="42" t="str">
        <f t="shared" si="32"/>
        <v/>
      </c>
      <c r="Z76" s="34"/>
      <c r="AA76" s="161" t="str" cm="1">
        <f t="array" ref="AA76">IF(OR(Y76="",L76=""),"",_xlfn.IFS(
ROUND(IFERROR(VALUE(TRIM(SUBSTITUTE(Y76,CHAR(160),""))),0),2)&gt;
ROUND(IFERROR(VALUE(TRIM(SUBSTITUTE(L76,CHAR(160),""))),0),2),
"KO : Le montant retenu est supérieur au montant présenté. Merci de revoir la ligne de contribution ou plafonner son montant.",
ROUND(IFERROR(VALUE(TRIM(SUBSTITUTE(L76,CHAR(160),""))),0),2)=0,
"",
ROUND(IFERROR(VALUE(TRIM(SUBSTITUTE(Y76,CHAR(160),""))),0),2)=
ROUND(IFERROR(VALUE(TRIM(SUBSTITUTE(L76,CHAR(160),""))),0),2),
"OK",
ROUND(IFERROR(VALUE(TRIM(SUBSTITUTE(Y76,CHAR(160),""))),0),2)=0,
"Attention : Montant présenté entièrement rejeté.",
ROUND(IFERROR(VALUE(TRIM(SUBSTITUTE(Y76,CHAR(160),""))),0),2)&lt;
ROUND(IFERROR(VALUE(TRIM(SUBSTITUTE(L76,CHAR(160),""))),0),2),
"Attention : Montant présenté partiellement rejeté.",
TRUE,""
))</f>
        <v/>
      </c>
      <c r="AB76" s="941" t="str">
        <f t="shared" si="33"/>
        <v/>
      </c>
    </row>
    <row r="77" spans="1:28" ht="16">
      <c r="A77" s="947">
        <v>69</v>
      </c>
      <c r="B77" s="422"/>
      <c r="C77" s="83"/>
      <c r="D77" s="34"/>
      <c r="E77" s="83"/>
      <c r="F77" s="85"/>
      <c r="G77" s="465" t="str">
        <f t="shared" si="20"/>
        <v/>
      </c>
      <c r="H77" s="119"/>
      <c r="I77" s="34"/>
      <c r="J77" s="85"/>
      <c r="K77" s="120"/>
      <c r="L77" s="42" t="str">
        <f t="shared" si="21"/>
        <v/>
      </c>
      <c r="M77" s="948"/>
      <c r="N77" s="940" t="str">
        <f t="shared" si="22"/>
        <v/>
      </c>
      <c r="O77" s="158" t="str">
        <f t="shared" si="23"/>
        <v/>
      </c>
      <c r="P77" s="157" t="str">
        <f t="shared" si="24"/>
        <v/>
      </c>
      <c r="Q77" s="157" t="str">
        <f t="shared" si="25"/>
        <v/>
      </c>
      <c r="R77" s="466" t="str">
        <f t="shared" si="26"/>
        <v/>
      </c>
      <c r="S77" s="465" t="str">
        <f t="shared" si="27"/>
        <v/>
      </c>
      <c r="T77" s="159" t="str">
        <f t="shared" si="28"/>
        <v/>
      </c>
      <c r="U77" s="157" t="str">
        <f t="shared" si="29"/>
        <v/>
      </c>
      <c r="V77" s="160" t="str">
        <f t="shared" si="30"/>
        <v/>
      </c>
      <c r="W77" s="157" t="str">
        <f t="shared" si="31"/>
        <v/>
      </c>
      <c r="X77" s="176"/>
      <c r="Y77" s="42" t="str">
        <f t="shared" si="32"/>
        <v/>
      </c>
      <c r="Z77" s="34"/>
      <c r="AA77" s="161" t="str" cm="1">
        <f t="array" ref="AA77">IF(OR(Y77="",L77=""),"",_xlfn.IFS(
ROUND(IFERROR(VALUE(TRIM(SUBSTITUTE(Y77,CHAR(160),""))),0),2)&gt;
ROUND(IFERROR(VALUE(TRIM(SUBSTITUTE(L77,CHAR(160),""))),0),2),
"KO : Le montant retenu est supérieur au montant présenté. Merci de revoir la ligne de contribution ou plafonner son montant.",
ROUND(IFERROR(VALUE(TRIM(SUBSTITUTE(L77,CHAR(160),""))),0),2)=0,
"",
ROUND(IFERROR(VALUE(TRIM(SUBSTITUTE(Y77,CHAR(160),""))),0),2)=
ROUND(IFERROR(VALUE(TRIM(SUBSTITUTE(L77,CHAR(160),""))),0),2),
"OK",
ROUND(IFERROR(VALUE(TRIM(SUBSTITUTE(Y77,CHAR(160),""))),0),2)=0,
"Attention : Montant présenté entièrement rejeté.",
ROUND(IFERROR(VALUE(TRIM(SUBSTITUTE(Y77,CHAR(160),""))),0),2)&lt;
ROUND(IFERROR(VALUE(TRIM(SUBSTITUTE(L77,CHAR(160),""))),0),2),
"Attention : Montant présenté partiellement rejeté.",
TRUE,""
))</f>
        <v/>
      </c>
      <c r="AB77" s="941" t="str">
        <f t="shared" si="33"/>
        <v/>
      </c>
    </row>
    <row r="78" spans="1:28" ht="16">
      <c r="A78" s="947">
        <v>70</v>
      </c>
      <c r="B78" s="422"/>
      <c r="C78" s="83"/>
      <c r="D78" s="34"/>
      <c r="E78" s="83"/>
      <c r="F78" s="85"/>
      <c r="G78" s="465" t="str">
        <f t="shared" si="20"/>
        <v/>
      </c>
      <c r="H78" s="119"/>
      <c r="I78" s="34"/>
      <c r="J78" s="85"/>
      <c r="K78" s="120"/>
      <c r="L78" s="42" t="str">
        <f t="shared" si="21"/>
        <v/>
      </c>
      <c r="M78" s="948"/>
      <c r="N78" s="940" t="str">
        <f t="shared" si="22"/>
        <v/>
      </c>
      <c r="O78" s="158" t="str">
        <f t="shared" si="23"/>
        <v/>
      </c>
      <c r="P78" s="157" t="str">
        <f t="shared" si="24"/>
        <v/>
      </c>
      <c r="Q78" s="157" t="str">
        <f t="shared" si="25"/>
        <v/>
      </c>
      <c r="R78" s="466" t="str">
        <f t="shared" si="26"/>
        <v/>
      </c>
      <c r="S78" s="465" t="str">
        <f t="shared" si="27"/>
        <v/>
      </c>
      <c r="T78" s="159" t="str">
        <f t="shared" si="28"/>
        <v/>
      </c>
      <c r="U78" s="157" t="str">
        <f t="shared" si="29"/>
        <v/>
      </c>
      <c r="V78" s="160" t="str">
        <f t="shared" si="30"/>
        <v/>
      </c>
      <c r="W78" s="157" t="str">
        <f t="shared" si="31"/>
        <v/>
      </c>
      <c r="X78" s="176"/>
      <c r="Y78" s="42" t="str">
        <f t="shared" si="32"/>
        <v/>
      </c>
      <c r="Z78" s="34"/>
      <c r="AA78" s="161" t="str" cm="1">
        <f t="array" ref="AA78">IF(OR(Y78="",L78=""),"",_xlfn.IFS(
ROUND(IFERROR(VALUE(TRIM(SUBSTITUTE(Y78,CHAR(160),""))),0),2)&gt;
ROUND(IFERROR(VALUE(TRIM(SUBSTITUTE(L78,CHAR(160),""))),0),2),
"KO : Le montant retenu est supérieur au montant présenté. Merci de revoir la ligne de contribution ou plafonner son montant.",
ROUND(IFERROR(VALUE(TRIM(SUBSTITUTE(L78,CHAR(160),""))),0),2)=0,
"",
ROUND(IFERROR(VALUE(TRIM(SUBSTITUTE(Y78,CHAR(160),""))),0),2)=
ROUND(IFERROR(VALUE(TRIM(SUBSTITUTE(L78,CHAR(160),""))),0),2),
"OK",
ROUND(IFERROR(VALUE(TRIM(SUBSTITUTE(Y78,CHAR(160),""))),0),2)=0,
"Attention : Montant présenté entièrement rejeté.",
ROUND(IFERROR(VALUE(TRIM(SUBSTITUTE(Y78,CHAR(160),""))),0),2)&lt;
ROUND(IFERROR(VALUE(TRIM(SUBSTITUTE(L78,CHAR(160),""))),0),2),
"Attention : Montant présenté partiellement rejeté.",
TRUE,""
))</f>
        <v/>
      </c>
      <c r="AB78" s="941" t="str">
        <f t="shared" si="33"/>
        <v/>
      </c>
    </row>
    <row r="79" spans="1:28" ht="16">
      <c r="A79" s="947">
        <v>71</v>
      </c>
      <c r="B79" s="422"/>
      <c r="C79" s="83"/>
      <c r="D79" s="34"/>
      <c r="E79" s="83"/>
      <c r="F79" s="85"/>
      <c r="G79" s="465" t="str">
        <f t="shared" si="20"/>
        <v/>
      </c>
      <c r="H79" s="119"/>
      <c r="I79" s="34"/>
      <c r="J79" s="85"/>
      <c r="K79" s="120"/>
      <c r="L79" s="42" t="str">
        <f t="shared" si="21"/>
        <v/>
      </c>
      <c r="M79" s="948"/>
      <c r="N79" s="940" t="str">
        <f t="shared" si="22"/>
        <v/>
      </c>
      <c r="O79" s="158" t="str">
        <f t="shared" si="23"/>
        <v/>
      </c>
      <c r="P79" s="157" t="str">
        <f t="shared" si="24"/>
        <v/>
      </c>
      <c r="Q79" s="157" t="str">
        <f t="shared" si="25"/>
        <v/>
      </c>
      <c r="R79" s="466" t="str">
        <f t="shared" si="26"/>
        <v/>
      </c>
      <c r="S79" s="465" t="str">
        <f t="shared" si="27"/>
        <v/>
      </c>
      <c r="T79" s="159" t="str">
        <f t="shared" si="28"/>
        <v/>
      </c>
      <c r="U79" s="157" t="str">
        <f t="shared" si="29"/>
        <v/>
      </c>
      <c r="V79" s="160" t="str">
        <f t="shared" si="30"/>
        <v/>
      </c>
      <c r="W79" s="157" t="str">
        <f t="shared" si="31"/>
        <v/>
      </c>
      <c r="X79" s="176"/>
      <c r="Y79" s="42" t="str">
        <f t="shared" si="32"/>
        <v/>
      </c>
      <c r="Z79" s="34"/>
      <c r="AA79" s="161" t="str" cm="1">
        <f t="array" ref="AA79">IF(OR(Y79="",L79=""),"",_xlfn.IFS(
ROUND(IFERROR(VALUE(TRIM(SUBSTITUTE(Y79,CHAR(160),""))),0),2)&gt;
ROUND(IFERROR(VALUE(TRIM(SUBSTITUTE(L79,CHAR(160),""))),0),2),
"KO : Le montant retenu est supérieur au montant présenté. Merci de revoir la ligne de contribution ou plafonner son montant.",
ROUND(IFERROR(VALUE(TRIM(SUBSTITUTE(L79,CHAR(160),""))),0),2)=0,
"",
ROUND(IFERROR(VALUE(TRIM(SUBSTITUTE(Y79,CHAR(160),""))),0),2)=
ROUND(IFERROR(VALUE(TRIM(SUBSTITUTE(L79,CHAR(160),""))),0),2),
"OK",
ROUND(IFERROR(VALUE(TRIM(SUBSTITUTE(Y79,CHAR(160),""))),0),2)=0,
"Attention : Montant présenté entièrement rejeté.",
ROUND(IFERROR(VALUE(TRIM(SUBSTITUTE(Y79,CHAR(160),""))),0),2)&lt;
ROUND(IFERROR(VALUE(TRIM(SUBSTITUTE(L79,CHAR(160),""))),0),2),
"Attention : Montant présenté partiellement rejeté.",
TRUE,""
))</f>
        <v/>
      </c>
      <c r="AB79" s="941" t="str">
        <f t="shared" si="33"/>
        <v/>
      </c>
    </row>
    <row r="80" spans="1:28" ht="16">
      <c r="A80" s="947">
        <v>72</v>
      </c>
      <c r="B80" s="422"/>
      <c r="C80" s="83"/>
      <c r="D80" s="34"/>
      <c r="E80" s="83"/>
      <c r="F80" s="85"/>
      <c r="G80" s="465" t="str">
        <f t="shared" si="20"/>
        <v/>
      </c>
      <c r="H80" s="119"/>
      <c r="I80" s="34"/>
      <c r="J80" s="85"/>
      <c r="K80" s="120"/>
      <c r="L80" s="42" t="str">
        <f t="shared" si="21"/>
        <v/>
      </c>
      <c r="M80" s="948"/>
      <c r="N80" s="940" t="str">
        <f t="shared" si="22"/>
        <v/>
      </c>
      <c r="O80" s="158" t="str">
        <f t="shared" si="23"/>
        <v/>
      </c>
      <c r="P80" s="157" t="str">
        <f t="shared" si="24"/>
        <v/>
      </c>
      <c r="Q80" s="157" t="str">
        <f t="shared" si="25"/>
        <v/>
      </c>
      <c r="R80" s="466" t="str">
        <f t="shared" si="26"/>
        <v/>
      </c>
      <c r="S80" s="465" t="str">
        <f t="shared" si="27"/>
        <v/>
      </c>
      <c r="T80" s="159" t="str">
        <f t="shared" si="28"/>
        <v/>
      </c>
      <c r="U80" s="157" t="str">
        <f t="shared" si="29"/>
        <v/>
      </c>
      <c r="V80" s="160" t="str">
        <f t="shared" si="30"/>
        <v/>
      </c>
      <c r="W80" s="157" t="str">
        <f t="shared" si="31"/>
        <v/>
      </c>
      <c r="X80" s="176"/>
      <c r="Y80" s="42" t="str">
        <f t="shared" si="32"/>
        <v/>
      </c>
      <c r="Z80" s="34"/>
      <c r="AA80" s="161" t="str" cm="1">
        <f t="array" ref="AA80">IF(OR(Y80="",L80=""),"",_xlfn.IFS(
ROUND(IFERROR(VALUE(TRIM(SUBSTITUTE(Y80,CHAR(160),""))),0),2)&gt;
ROUND(IFERROR(VALUE(TRIM(SUBSTITUTE(L80,CHAR(160),""))),0),2),
"KO : Le montant retenu est supérieur au montant présenté. Merci de revoir la ligne de contribution ou plafonner son montant.",
ROUND(IFERROR(VALUE(TRIM(SUBSTITUTE(L80,CHAR(160),""))),0),2)=0,
"",
ROUND(IFERROR(VALUE(TRIM(SUBSTITUTE(Y80,CHAR(160),""))),0),2)=
ROUND(IFERROR(VALUE(TRIM(SUBSTITUTE(L80,CHAR(160),""))),0),2),
"OK",
ROUND(IFERROR(VALUE(TRIM(SUBSTITUTE(Y80,CHAR(160),""))),0),2)=0,
"Attention : Montant présenté entièrement rejeté.",
ROUND(IFERROR(VALUE(TRIM(SUBSTITUTE(Y80,CHAR(160),""))),0),2)&lt;
ROUND(IFERROR(VALUE(TRIM(SUBSTITUTE(L80,CHAR(160),""))),0),2),
"Attention : Montant présenté partiellement rejeté.",
TRUE,""
))</f>
        <v/>
      </c>
      <c r="AB80" s="941" t="str">
        <f t="shared" si="33"/>
        <v/>
      </c>
    </row>
    <row r="81" spans="1:28" ht="16">
      <c r="A81" s="947">
        <v>73</v>
      </c>
      <c r="B81" s="422"/>
      <c r="C81" s="83"/>
      <c r="D81" s="34"/>
      <c r="E81" s="83"/>
      <c r="F81" s="85"/>
      <c r="G81" s="465" t="str">
        <f t="shared" si="20"/>
        <v/>
      </c>
      <c r="H81" s="119"/>
      <c r="I81" s="34"/>
      <c r="J81" s="85"/>
      <c r="K81" s="120"/>
      <c r="L81" s="42" t="str">
        <f t="shared" si="21"/>
        <v/>
      </c>
      <c r="M81" s="948"/>
      <c r="N81" s="940" t="str">
        <f t="shared" si="22"/>
        <v/>
      </c>
      <c r="O81" s="158" t="str">
        <f t="shared" si="23"/>
        <v/>
      </c>
      <c r="P81" s="157" t="str">
        <f t="shared" si="24"/>
        <v/>
      </c>
      <c r="Q81" s="157" t="str">
        <f t="shared" si="25"/>
        <v/>
      </c>
      <c r="R81" s="466" t="str">
        <f t="shared" si="26"/>
        <v/>
      </c>
      <c r="S81" s="465" t="str">
        <f t="shared" si="27"/>
        <v/>
      </c>
      <c r="T81" s="159" t="str">
        <f t="shared" si="28"/>
        <v/>
      </c>
      <c r="U81" s="157" t="str">
        <f t="shared" si="29"/>
        <v/>
      </c>
      <c r="V81" s="160" t="str">
        <f t="shared" si="30"/>
        <v/>
      </c>
      <c r="W81" s="157" t="str">
        <f t="shared" si="31"/>
        <v/>
      </c>
      <c r="X81" s="176"/>
      <c r="Y81" s="42" t="str">
        <f t="shared" si="32"/>
        <v/>
      </c>
      <c r="Z81" s="34"/>
      <c r="AA81" s="161" t="str" cm="1">
        <f t="array" ref="AA81">IF(OR(Y81="",L81=""),"",_xlfn.IFS(
ROUND(IFERROR(VALUE(TRIM(SUBSTITUTE(Y81,CHAR(160),""))),0),2)&gt;
ROUND(IFERROR(VALUE(TRIM(SUBSTITUTE(L81,CHAR(160),""))),0),2),
"KO : Le montant retenu est supérieur au montant présenté. Merci de revoir la ligne de contribution ou plafonner son montant.",
ROUND(IFERROR(VALUE(TRIM(SUBSTITUTE(L81,CHAR(160),""))),0),2)=0,
"",
ROUND(IFERROR(VALUE(TRIM(SUBSTITUTE(Y81,CHAR(160),""))),0),2)=
ROUND(IFERROR(VALUE(TRIM(SUBSTITUTE(L81,CHAR(160),""))),0),2),
"OK",
ROUND(IFERROR(VALUE(TRIM(SUBSTITUTE(Y81,CHAR(160),""))),0),2)=0,
"Attention : Montant présenté entièrement rejeté.",
ROUND(IFERROR(VALUE(TRIM(SUBSTITUTE(Y81,CHAR(160),""))),0),2)&lt;
ROUND(IFERROR(VALUE(TRIM(SUBSTITUTE(L81,CHAR(160),""))),0),2),
"Attention : Montant présenté partiellement rejeté.",
TRUE,""
))</f>
        <v/>
      </c>
      <c r="AB81" s="941" t="str">
        <f t="shared" si="33"/>
        <v/>
      </c>
    </row>
    <row r="82" spans="1:28" ht="16">
      <c r="A82" s="947">
        <v>74</v>
      </c>
      <c r="B82" s="422"/>
      <c r="C82" s="83"/>
      <c r="D82" s="34"/>
      <c r="E82" s="83"/>
      <c r="F82" s="85"/>
      <c r="G82" s="465" t="str">
        <f t="shared" si="20"/>
        <v/>
      </c>
      <c r="H82" s="119"/>
      <c r="I82" s="34"/>
      <c r="J82" s="85"/>
      <c r="K82" s="120"/>
      <c r="L82" s="42" t="str">
        <f t="shared" si="21"/>
        <v/>
      </c>
      <c r="M82" s="948"/>
      <c r="N82" s="940" t="str">
        <f t="shared" si="22"/>
        <v/>
      </c>
      <c r="O82" s="158" t="str">
        <f t="shared" si="23"/>
        <v/>
      </c>
      <c r="P82" s="157" t="str">
        <f t="shared" si="24"/>
        <v/>
      </c>
      <c r="Q82" s="157" t="str">
        <f t="shared" si="25"/>
        <v/>
      </c>
      <c r="R82" s="466" t="str">
        <f t="shared" si="26"/>
        <v/>
      </c>
      <c r="S82" s="465" t="str">
        <f t="shared" si="27"/>
        <v/>
      </c>
      <c r="T82" s="159" t="str">
        <f t="shared" si="28"/>
        <v/>
      </c>
      <c r="U82" s="157" t="str">
        <f t="shared" si="29"/>
        <v/>
      </c>
      <c r="V82" s="160" t="str">
        <f t="shared" si="30"/>
        <v/>
      </c>
      <c r="W82" s="157" t="str">
        <f t="shared" si="31"/>
        <v/>
      </c>
      <c r="X82" s="176"/>
      <c r="Y82" s="42" t="str">
        <f t="shared" si="32"/>
        <v/>
      </c>
      <c r="Z82" s="34"/>
      <c r="AA82" s="161" t="str" cm="1">
        <f t="array" ref="AA82">IF(OR(Y82="",L82=""),"",_xlfn.IFS(
ROUND(IFERROR(VALUE(TRIM(SUBSTITUTE(Y82,CHAR(160),""))),0),2)&gt;
ROUND(IFERROR(VALUE(TRIM(SUBSTITUTE(L82,CHAR(160),""))),0),2),
"KO : Le montant retenu est supérieur au montant présenté. Merci de revoir la ligne de contribution ou plafonner son montant.",
ROUND(IFERROR(VALUE(TRIM(SUBSTITUTE(L82,CHAR(160),""))),0),2)=0,
"",
ROUND(IFERROR(VALUE(TRIM(SUBSTITUTE(Y82,CHAR(160),""))),0),2)=
ROUND(IFERROR(VALUE(TRIM(SUBSTITUTE(L82,CHAR(160),""))),0),2),
"OK",
ROUND(IFERROR(VALUE(TRIM(SUBSTITUTE(Y82,CHAR(160),""))),0),2)=0,
"Attention : Montant présenté entièrement rejeté.",
ROUND(IFERROR(VALUE(TRIM(SUBSTITUTE(Y82,CHAR(160),""))),0),2)&lt;
ROUND(IFERROR(VALUE(TRIM(SUBSTITUTE(L82,CHAR(160),""))),0),2),
"Attention : Montant présenté partiellement rejeté.",
TRUE,""
))</f>
        <v/>
      </c>
      <c r="AB82" s="941" t="str">
        <f t="shared" si="33"/>
        <v/>
      </c>
    </row>
    <row r="83" spans="1:28" ht="16">
      <c r="A83" s="947">
        <v>75</v>
      </c>
      <c r="B83" s="422"/>
      <c r="C83" s="83"/>
      <c r="D83" s="34"/>
      <c r="E83" s="83"/>
      <c r="F83" s="85"/>
      <c r="G83" s="465" t="str">
        <f t="shared" si="20"/>
        <v/>
      </c>
      <c r="H83" s="119"/>
      <c r="I83" s="34"/>
      <c r="J83" s="85"/>
      <c r="K83" s="120"/>
      <c r="L83" s="42" t="str">
        <f t="shared" si="21"/>
        <v/>
      </c>
      <c r="M83" s="948"/>
      <c r="N83" s="940" t="str">
        <f t="shared" si="22"/>
        <v/>
      </c>
      <c r="O83" s="158" t="str">
        <f t="shared" si="23"/>
        <v/>
      </c>
      <c r="P83" s="157" t="str">
        <f t="shared" si="24"/>
        <v/>
      </c>
      <c r="Q83" s="157" t="str">
        <f t="shared" si="25"/>
        <v/>
      </c>
      <c r="R83" s="466" t="str">
        <f t="shared" si="26"/>
        <v/>
      </c>
      <c r="S83" s="465" t="str">
        <f t="shared" si="27"/>
        <v/>
      </c>
      <c r="T83" s="159" t="str">
        <f t="shared" si="28"/>
        <v/>
      </c>
      <c r="U83" s="157" t="str">
        <f t="shared" si="29"/>
        <v/>
      </c>
      <c r="V83" s="160" t="str">
        <f t="shared" si="30"/>
        <v/>
      </c>
      <c r="W83" s="157" t="str">
        <f t="shared" si="31"/>
        <v/>
      </c>
      <c r="X83" s="176"/>
      <c r="Y83" s="42" t="str">
        <f t="shared" si="32"/>
        <v/>
      </c>
      <c r="Z83" s="34"/>
      <c r="AA83" s="161" t="str" cm="1">
        <f t="array" ref="AA83">IF(OR(Y83="",L83=""),"",_xlfn.IFS(
ROUND(IFERROR(VALUE(TRIM(SUBSTITUTE(Y83,CHAR(160),""))),0),2)&gt;
ROUND(IFERROR(VALUE(TRIM(SUBSTITUTE(L83,CHAR(160),""))),0),2),
"KO : Le montant retenu est supérieur au montant présenté. Merci de revoir la ligne de contribution ou plafonner son montant.",
ROUND(IFERROR(VALUE(TRIM(SUBSTITUTE(L83,CHAR(160),""))),0),2)=0,
"",
ROUND(IFERROR(VALUE(TRIM(SUBSTITUTE(Y83,CHAR(160),""))),0),2)=
ROUND(IFERROR(VALUE(TRIM(SUBSTITUTE(L83,CHAR(160),""))),0),2),
"OK",
ROUND(IFERROR(VALUE(TRIM(SUBSTITUTE(Y83,CHAR(160),""))),0),2)=0,
"Attention : Montant présenté entièrement rejeté.",
ROUND(IFERROR(VALUE(TRIM(SUBSTITUTE(Y83,CHAR(160),""))),0),2)&lt;
ROUND(IFERROR(VALUE(TRIM(SUBSTITUTE(L83,CHAR(160),""))),0),2),
"Attention : Montant présenté partiellement rejeté.",
TRUE,""
))</f>
        <v/>
      </c>
      <c r="AB83" s="941" t="str">
        <f t="shared" si="33"/>
        <v/>
      </c>
    </row>
    <row r="84" spans="1:28" ht="16">
      <c r="A84" s="947">
        <v>76</v>
      </c>
      <c r="B84" s="422"/>
      <c r="C84" s="83"/>
      <c r="D84" s="34"/>
      <c r="E84" s="83"/>
      <c r="F84" s="85"/>
      <c r="G84" s="465" t="str">
        <f t="shared" si="20"/>
        <v/>
      </c>
      <c r="H84" s="119"/>
      <c r="I84" s="34"/>
      <c r="J84" s="85"/>
      <c r="K84" s="120"/>
      <c r="L84" s="42" t="str">
        <f t="shared" si="21"/>
        <v/>
      </c>
      <c r="M84" s="948"/>
      <c r="N84" s="940" t="str">
        <f t="shared" si="22"/>
        <v/>
      </c>
      <c r="O84" s="158" t="str">
        <f t="shared" si="23"/>
        <v/>
      </c>
      <c r="P84" s="157" t="str">
        <f t="shared" si="24"/>
        <v/>
      </c>
      <c r="Q84" s="157" t="str">
        <f t="shared" si="25"/>
        <v/>
      </c>
      <c r="R84" s="466" t="str">
        <f t="shared" si="26"/>
        <v/>
      </c>
      <c r="S84" s="465" t="str">
        <f t="shared" si="27"/>
        <v/>
      </c>
      <c r="T84" s="159" t="str">
        <f t="shared" si="28"/>
        <v/>
      </c>
      <c r="U84" s="157" t="str">
        <f t="shared" si="29"/>
        <v/>
      </c>
      <c r="V84" s="160" t="str">
        <f t="shared" si="30"/>
        <v/>
      </c>
      <c r="W84" s="157" t="str">
        <f t="shared" si="31"/>
        <v/>
      </c>
      <c r="X84" s="176"/>
      <c r="Y84" s="42" t="str">
        <f t="shared" si="32"/>
        <v/>
      </c>
      <c r="Z84" s="34"/>
      <c r="AA84" s="161" t="str" cm="1">
        <f t="array" ref="AA84">IF(OR(Y84="",L84=""),"",_xlfn.IFS(
ROUND(IFERROR(VALUE(TRIM(SUBSTITUTE(Y84,CHAR(160),""))),0),2)&gt;
ROUND(IFERROR(VALUE(TRIM(SUBSTITUTE(L84,CHAR(160),""))),0),2),
"KO : Le montant retenu est supérieur au montant présenté. Merci de revoir la ligne de contribution ou plafonner son montant.",
ROUND(IFERROR(VALUE(TRIM(SUBSTITUTE(L84,CHAR(160),""))),0),2)=0,
"",
ROUND(IFERROR(VALUE(TRIM(SUBSTITUTE(Y84,CHAR(160),""))),0),2)=
ROUND(IFERROR(VALUE(TRIM(SUBSTITUTE(L84,CHAR(160),""))),0),2),
"OK",
ROUND(IFERROR(VALUE(TRIM(SUBSTITUTE(Y84,CHAR(160),""))),0),2)=0,
"Attention : Montant présenté entièrement rejeté.",
ROUND(IFERROR(VALUE(TRIM(SUBSTITUTE(Y84,CHAR(160),""))),0),2)&lt;
ROUND(IFERROR(VALUE(TRIM(SUBSTITUTE(L84,CHAR(160),""))),0),2),
"Attention : Montant présenté partiellement rejeté.",
TRUE,""
))</f>
        <v/>
      </c>
      <c r="AB84" s="941" t="str">
        <f t="shared" si="33"/>
        <v/>
      </c>
    </row>
    <row r="85" spans="1:28" ht="16">
      <c r="A85" s="947">
        <v>77</v>
      </c>
      <c r="B85" s="422"/>
      <c r="C85" s="83"/>
      <c r="D85" s="34"/>
      <c r="E85" s="83"/>
      <c r="F85" s="85"/>
      <c r="G85" s="465" t="str">
        <f t="shared" si="20"/>
        <v/>
      </c>
      <c r="H85" s="119"/>
      <c r="I85" s="34"/>
      <c r="J85" s="85"/>
      <c r="K85" s="120"/>
      <c r="L85" s="42" t="str">
        <f t="shared" si="21"/>
        <v/>
      </c>
      <c r="M85" s="948"/>
      <c r="N85" s="940" t="str">
        <f t="shared" si="22"/>
        <v/>
      </c>
      <c r="O85" s="158" t="str">
        <f t="shared" si="23"/>
        <v/>
      </c>
      <c r="P85" s="157" t="str">
        <f t="shared" si="24"/>
        <v/>
      </c>
      <c r="Q85" s="157" t="str">
        <f t="shared" si="25"/>
        <v/>
      </c>
      <c r="R85" s="466" t="str">
        <f t="shared" si="26"/>
        <v/>
      </c>
      <c r="S85" s="465" t="str">
        <f t="shared" si="27"/>
        <v/>
      </c>
      <c r="T85" s="159" t="str">
        <f t="shared" si="28"/>
        <v/>
      </c>
      <c r="U85" s="157" t="str">
        <f t="shared" si="29"/>
        <v/>
      </c>
      <c r="V85" s="160" t="str">
        <f t="shared" si="30"/>
        <v/>
      </c>
      <c r="W85" s="157" t="str">
        <f t="shared" si="31"/>
        <v/>
      </c>
      <c r="X85" s="176"/>
      <c r="Y85" s="42" t="str">
        <f t="shared" si="32"/>
        <v/>
      </c>
      <c r="Z85" s="34"/>
      <c r="AA85" s="161" t="str" cm="1">
        <f t="array" ref="AA85">IF(OR(Y85="",L85=""),"",_xlfn.IFS(
ROUND(IFERROR(VALUE(TRIM(SUBSTITUTE(Y85,CHAR(160),""))),0),2)&gt;
ROUND(IFERROR(VALUE(TRIM(SUBSTITUTE(L85,CHAR(160),""))),0),2),
"KO : Le montant retenu est supérieur au montant présenté. Merci de revoir la ligne de contribution ou plafonner son montant.",
ROUND(IFERROR(VALUE(TRIM(SUBSTITUTE(L85,CHAR(160),""))),0),2)=0,
"",
ROUND(IFERROR(VALUE(TRIM(SUBSTITUTE(Y85,CHAR(160),""))),0),2)=
ROUND(IFERROR(VALUE(TRIM(SUBSTITUTE(L85,CHAR(160),""))),0),2),
"OK",
ROUND(IFERROR(VALUE(TRIM(SUBSTITUTE(Y85,CHAR(160),""))),0),2)=0,
"Attention : Montant présenté entièrement rejeté.",
ROUND(IFERROR(VALUE(TRIM(SUBSTITUTE(Y85,CHAR(160),""))),0),2)&lt;
ROUND(IFERROR(VALUE(TRIM(SUBSTITUTE(L85,CHAR(160),""))),0),2),
"Attention : Montant présenté partiellement rejeté.",
TRUE,""
))</f>
        <v/>
      </c>
      <c r="AB85" s="941" t="str">
        <f t="shared" si="33"/>
        <v/>
      </c>
    </row>
    <row r="86" spans="1:28" ht="16">
      <c r="A86" s="947">
        <v>78</v>
      </c>
      <c r="B86" s="422"/>
      <c r="C86" s="83"/>
      <c r="D86" s="34"/>
      <c r="E86" s="83"/>
      <c r="F86" s="85"/>
      <c r="G86" s="465" t="str">
        <f t="shared" si="20"/>
        <v/>
      </c>
      <c r="H86" s="119"/>
      <c r="I86" s="34"/>
      <c r="J86" s="85"/>
      <c r="K86" s="120"/>
      <c r="L86" s="42" t="str">
        <f t="shared" si="21"/>
        <v/>
      </c>
      <c r="M86" s="948"/>
      <c r="N86" s="940" t="str">
        <f t="shared" si="22"/>
        <v/>
      </c>
      <c r="O86" s="158" t="str">
        <f t="shared" si="23"/>
        <v/>
      </c>
      <c r="P86" s="157" t="str">
        <f t="shared" si="24"/>
        <v/>
      </c>
      <c r="Q86" s="157" t="str">
        <f t="shared" si="25"/>
        <v/>
      </c>
      <c r="R86" s="466" t="str">
        <f t="shared" si="26"/>
        <v/>
      </c>
      <c r="S86" s="465" t="str">
        <f t="shared" si="27"/>
        <v/>
      </c>
      <c r="T86" s="159" t="str">
        <f t="shared" si="28"/>
        <v/>
      </c>
      <c r="U86" s="157" t="str">
        <f t="shared" si="29"/>
        <v/>
      </c>
      <c r="V86" s="160" t="str">
        <f t="shared" si="30"/>
        <v/>
      </c>
      <c r="W86" s="157" t="str">
        <f t="shared" si="31"/>
        <v/>
      </c>
      <c r="X86" s="176"/>
      <c r="Y86" s="42" t="str">
        <f t="shared" si="32"/>
        <v/>
      </c>
      <c r="Z86" s="34"/>
      <c r="AA86" s="161" t="str" cm="1">
        <f t="array" ref="AA86">IF(OR(Y86="",L86=""),"",_xlfn.IFS(
ROUND(IFERROR(VALUE(TRIM(SUBSTITUTE(Y86,CHAR(160),""))),0),2)&gt;
ROUND(IFERROR(VALUE(TRIM(SUBSTITUTE(L86,CHAR(160),""))),0),2),
"KO : Le montant retenu est supérieur au montant présenté. Merci de revoir la ligne de contribution ou plafonner son montant.",
ROUND(IFERROR(VALUE(TRIM(SUBSTITUTE(L86,CHAR(160),""))),0),2)=0,
"",
ROUND(IFERROR(VALUE(TRIM(SUBSTITUTE(Y86,CHAR(160),""))),0),2)=
ROUND(IFERROR(VALUE(TRIM(SUBSTITUTE(L86,CHAR(160),""))),0),2),
"OK",
ROUND(IFERROR(VALUE(TRIM(SUBSTITUTE(Y86,CHAR(160),""))),0),2)=0,
"Attention : Montant présenté entièrement rejeté.",
ROUND(IFERROR(VALUE(TRIM(SUBSTITUTE(Y86,CHAR(160),""))),0),2)&lt;
ROUND(IFERROR(VALUE(TRIM(SUBSTITUTE(L86,CHAR(160),""))),0),2),
"Attention : Montant présenté partiellement rejeté.",
TRUE,""
))</f>
        <v/>
      </c>
      <c r="AB86" s="941" t="str">
        <f t="shared" si="33"/>
        <v/>
      </c>
    </row>
    <row r="87" spans="1:28" ht="16">
      <c r="A87" s="947">
        <v>79</v>
      </c>
      <c r="B87" s="422"/>
      <c r="C87" s="83"/>
      <c r="D87" s="34"/>
      <c r="E87" s="83"/>
      <c r="F87" s="85"/>
      <c r="G87" s="465" t="str">
        <f t="shared" si="20"/>
        <v/>
      </c>
      <c r="H87" s="119"/>
      <c r="I87" s="34"/>
      <c r="J87" s="85"/>
      <c r="K87" s="120"/>
      <c r="L87" s="42" t="str">
        <f t="shared" si="21"/>
        <v/>
      </c>
      <c r="M87" s="948"/>
      <c r="N87" s="940" t="str">
        <f t="shared" si="22"/>
        <v/>
      </c>
      <c r="O87" s="158" t="str">
        <f t="shared" si="23"/>
        <v/>
      </c>
      <c r="P87" s="157" t="str">
        <f t="shared" si="24"/>
        <v/>
      </c>
      <c r="Q87" s="157" t="str">
        <f t="shared" si="25"/>
        <v/>
      </c>
      <c r="R87" s="466" t="str">
        <f t="shared" si="26"/>
        <v/>
      </c>
      <c r="S87" s="465" t="str">
        <f t="shared" si="27"/>
        <v/>
      </c>
      <c r="T87" s="159" t="str">
        <f t="shared" si="28"/>
        <v/>
      </c>
      <c r="U87" s="157" t="str">
        <f t="shared" si="29"/>
        <v/>
      </c>
      <c r="V87" s="160" t="str">
        <f t="shared" si="30"/>
        <v/>
      </c>
      <c r="W87" s="157" t="str">
        <f t="shared" si="31"/>
        <v/>
      </c>
      <c r="X87" s="176"/>
      <c r="Y87" s="42" t="str">
        <f t="shared" si="32"/>
        <v/>
      </c>
      <c r="Z87" s="34"/>
      <c r="AA87" s="161" t="str" cm="1">
        <f t="array" ref="AA87">IF(OR(Y87="",L87=""),"",_xlfn.IFS(
ROUND(IFERROR(VALUE(TRIM(SUBSTITUTE(Y87,CHAR(160),""))),0),2)&gt;
ROUND(IFERROR(VALUE(TRIM(SUBSTITUTE(L87,CHAR(160),""))),0),2),
"KO : Le montant retenu est supérieur au montant présenté. Merci de revoir la ligne de contribution ou plafonner son montant.",
ROUND(IFERROR(VALUE(TRIM(SUBSTITUTE(L87,CHAR(160),""))),0),2)=0,
"",
ROUND(IFERROR(VALUE(TRIM(SUBSTITUTE(Y87,CHAR(160),""))),0),2)=
ROUND(IFERROR(VALUE(TRIM(SUBSTITUTE(L87,CHAR(160),""))),0),2),
"OK",
ROUND(IFERROR(VALUE(TRIM(SUBSTITUTE(Y87,CHAR(160),""))),0),2)=0,
"Attention : Montant présenté entièrement rejeté.",
ROUND(IFERROR(VALUE(TRIM(SUBSTITUTE(Y87,CHAR(160),""))),0),2)&lt;
ROUND(IFERROR(VALUE(TRIM(SUBSTITUTE(L87,CHAR(160),""))),0),2),
"Attention : Montant présenté partiellement rejeté.",
TRUE,""
))</f>
        <v/>
      </c>
      <c r="AB87" s="941" t="str">
        <f t="shared" si="33"/>
        <v/>
      </c>
    </row>
    <row r="88" spans="1:28" ht="16">
      <c r="A88" s="947">
        <v>80</v>
      </c>
      <c r="B88" s="422"/>
      <c r="C88" s="83"/>
      <c r="D88" s="34"/>
      <c r="E88" s="83"/>
      <c r="F88" s="85"/>
      <c r="G88" s="465" t="str">
        <f t="shared" si="20"/>
        <v/>
      </c>
      <c r="H88" s="119"/>
      <c r="I88" s="34"/>
      <c r="J88" s="85"/>
      <c r="K88" s="120"/>
      <c r="L88" s="42" t="str">
        <f t="shared" si="21"/>
        <v/>
      </c>
      <c r="M88" s="948"/>
      <c r="N88" s="940" t="str">
        <f t="shared" si="22"/>
        <v/>
      </c>
      <c r="O88" s="158" t="str">
        <f t="shared" si="23"/>
        <v/>
      </c>
      <c r="P88" s="157" t="str">
        <f t="shared" si="24"/>
        <v/>
      </c>
      <c r="Q88" s="157" t="str">
        <f t="shared" si="25"/>
        <v/>
      </c>
      <c r="R88" s="466" t="str">
        <f t="shared" si="26"/>
        <v/>
      </c>
      <c r="S88" s="465" t="str">
        <f t="shared" si="27"/>
        <v/>
      </c>
      <c r="T88" s="159" t="str">
        <f t="shared" si="28"/>
        <v/>
      </c>
      <c r="U88" s="157" t="str">
        <f t="shared" si="29"/>
        <v/>
      </c>
      <c r="V88" s="160" t="str">
        <f t="shared" si="30"/>
        <v/>
      </c>
      <c r="W88" s="157" t="str">
        <f t="shared" si="31"/>
        <v/>
      </c>
      <c r="X88" s="176"/>
      <c r="Y88" s="42" t="str">
        <f t="shared" si="32"/>
        <v/>
      </c>
      <c r="Z88" s="34"/>
      <c r="AA88" s="161" t="str" cm="1">
        <f t="array" ref="AA88">IF(OR(Y88="",L88=""),"",_xlfn.IFS(
ROUND(IFERROR(VALUE(TRIM(SUBSTITUTE(Y88,CHAR(160),""))),0),2)&gt;
ROUND(IFERROR(VALUE(TRIM(SUBSTITUTE(L88,CHAR(160),""))),0),2),
"KO : Le montant retenu est supérieur au montant présenté. Merci de revoir la ligne de contribution ou plafonner son montant.",
ROUND(IFERROR(VALUE(TRIM(SUBSTITUTE(L88,CHAR(160),""))),0),2)=0,
"",
ROUND(IFERROR(VALUE(TRIM(SUBSTITUTE(Y88,CHAR(160),""))),0),2)=
ROUND(IFERROR(VALUE(TRIM(SUBSTITUTE(L88,CHAR(160),""))),0),2),
"OK",
ROUND(IFERROR(VALUE(TRIM(SUBSTITUTE(Y88,CHAR(160),""))),0),2)=0,
"Attention : Montant présenté entièrement rejeté.",
ROUND(IFERROR(VALUE(TRIM(SUBSTITUTE(Y88,CHAR(160),""))),0),2)&lt;
ROUND(IFERROR(VALUE(TRIM(SUBSTITUTE(L88,CHAR(160),""))),0),2),
"Attention : Montant présenté partiellement rejeté.",
TRUE,""
))</f>
        <v/>
      </c>
      <c r="AB88" s="941" t="str">
        <f t="shared" si="33"/>
        <v/>
      </c>
    </row>
    <row r="89" spans="1:28" ht="16">
      <c r="A89" s="947">
        <v>81</v>
      </c>
      <c r="B89" s="422"/>
      <c r="C89" s="83"/>
      <c r="D89" s="34"/>
      <c r="E89" s="83"/>
      <c r="F89" s="85"/>
      <c r="G89" s="465" t="str">
        <f t="shared" si="20"/>
        <v/>
      </c>
      <c r="H89" s="119"/>
      <c r="I89" s="34"/>
      <c r="J89" s="85"/>
      <c r="K89" s="120"/>
      <c r="L89" s="42" t="str">
        <f t="shared" si="21"/>
        <v/>
      </c>
      <c r="M89" s="948"/>
      <c r="N89" s="940" t="str">
        <f t="shared" si="22"/>
        <v/>
      </c>
      <c r="O89" s="158" t="str">
        <f t="shared" si="23"/>
        <v/>
      </c>
      <c r="P89" s="157" t="str">
        <f t="shared" si="24"/>
        <v/>
      </c>
      <c r="Q89" s="157" t="str">
        <f t="shared" si="25"/>
        <v/>
      </c>
      <c r="R89" s="466" t="str">
        <f t="shared" si="26"/>
        <v/>
      </c>
      <c r="S89" s="465" t="str">
        <f t="shared" si="27"/>
        <v/>
      </c>
      <c r="T89" s="159" t="str">
        <f t="shared" si="28"/>
        <v/>
      </c>
      <c r="U89" s="157" t="str">
        <f t="shared" si="29"/>
        <v/>
      </c>
      <c r="V89" s="160" t="str">
        <f t="shared" si="30"/>
        <v/>
      </c>
      <c r="W89" s="157" t="str">
        <f t="shared" si="31"/>
        <v/>
      </c>
      <c r="X89" s="176"/>
      <c r="Y89" s="42" t="str">
        <f t="shared" si="32"/>
        <v/>
      </c>
      <c r="Z89" s="34"/>
      <c r="AA89" s="161" t="str" cm="1">
        <f t="array" ref="AA89">IF(OR(Y89="",L89=""),"",_xlfn.IFS(
ROUND(IFERROR(VALUE(TRIM(SUBSTITUTE(Y89,CHAR(160),""))),0),2)&gt;
ROUND(IFERROR(VALUE(TRIM(SUBSTITUTE(L89,CHAR(160),""))),0),2),
"KO : Le montant retenu est supérieur au montant présenté. Merci de revoir la ligne de contribution ou plafonner son montant.",
ROUND(IFERROR(VALUE(TRIM(SUBSTITUTE(L89,CHAR(160),""))),0),2)=0,
"",
ROUND(IFERROR(VALUE(TRIM(SUBSTITUTE(Y89,CHAR(160),""))),0),2)=
ROUND(IFERROR(VALUE(TRIM(SUBSTITUTE(L89,CHAR(160),""))),0),2),
"OK",
ROUND(IFERROR(VALUE(TRIM(SUBSTITUTE(Y89,CHAR(160),""))),0),2)=0,
"Attention : Montant présenté entièrement rejeté.",
ROUND(IFERROR(VALUE(TRIM(SUBSTITUTE(Y89,CHAR(160),""))),0),2)&lt;
ROUND(IFERROR(VALUE(TRIM(SUBSTITUTE(L89,CHAR(160),""))),0),2),
"Attention : Montant présenté partiellement rejeté.",
TRUE,""
))</f>
        <v/>
      </c>
      <c r="AB89" s="941" t="str">
        <f t="shared" si="33"/>
        <v/>
      </c>
    </row>
    <row r="90" spans="1:28" ht="16">
      <c r="A90" s="947">
        <v>82</v>
      </c>
      <c r="B90" s="422"/>
      <c r="C90" s="83"/>
      <c r="D90" s="34"/>
      <c r="E90" s="83"/>
      <c r="F90" s="85"/>
      <c r="G90" s="465" t="str">
        <f t="shared" si="20"/>
        <v/>
      </c>
      <c r="H90" s="119"/>
      <c r="I90" s="34"/>
      <c r="J90" s="85"/>
      <c r="K90" s="120"/>
      <c r="L90" s="42" t="str">
        <f t="shared" si="21"/>
        <v/>
      </c>
      <c r="M90" s="948"/>
      <c r="N90" s="940" t="str">
        <f t="shared" si="22"/>
        <v/>
      </c>
      <c r="O90" s="158" t="str">
        <f t="shared" si="23"/>
        <v/>
      </c>
      <c r="P90" s="157" t="str">
        <f t="shared" si="24"/>
        <v/>
      </c>
      <c r="Q90" s="157" t="str">
        <f t="shared" si="25"/>
        <v/>
      </c>
      <c r="R90" s="466" t="str">
        <f t="shared" si="26"/>
        <v/>
      </c>
      <c r="S90" s="465" t="str">
        <f t="shared" si="27"/>
        <v/>
      </c>
      <c r="T90" s="159" t="str">
        <f t="shared" si="28"/>
        <v/>
      </c>
      <c r="U90" s="157" t="str">
        <f t="shared" si="29"/>
        <v/>
      </c>
      <c r="V90" s="160" t="str">
        <f t="shared" si="30"/>
        <v/>
      </c>
      <c r="W90" s="157" t="str">
        <f t="shared" si="31"/>
        <v/>
      </c>
      <c r="X90" s="176"/>
      <c r="Y90" s="42" t="str">
        <f t="shared" si="32"/>
        <v/>
      </c>
      <c r="Z90" s="34"/>
      <c r="AA90" s="161" t="str" cm="1">
        <f t="array" ref="AA90">IF(OR(Y90="",L90=""),"",_xlfn.IFS(
ROUND(IFERROR(VALUE(TRIM(SUBSTITUTE(Y90,CHAR(160),""))),0),2)&gt;
ROUND(IFERROR(VALUE(TRIM(SUBSTITUTE(L90,CHAR(160),""))),0),2),
"KO : Le montant retenu est supérieur au montant présenté. Merci de revoir la ligne de contribution ou plafonner son montant.",
ROUND(IFERROR(VALUE(TRIM(SUBSTITUTE(L90,CHAR(160),""))),0),2)=0,
"",
ROUND(IFERROR(VALUE(TRIM(SUBSTITUTE(Y90,CHAR(160),""))),0),2)=
ROUND(IFERROR(VALUE(TRIM(SUBSTITUTE(L90,CHAR(160),""))),0),2),
"OK",
ROUND(IFERROR(VALUE(TRIM(SUBSTITUTE(Y90,CHAR(160),""))),0),2)=0,
"Attention : Montant présenté entièrement rejeté.",
ROUND(IFERROR(VALUE(TRIM(SUBSTITUTE(Y90,CHAR(160),""))),0),2)&lt;
ROUND(IFERROR(VALUE(TRIM(SUBSTITUTE(L90,CHAR(160),""))),0),2),
"Attention : Montant présenté partiellement rejeté.",
TRUE,""
))</f>
        <v/>
      </c>
      <c r="AB90" s="941" t="str">
        <f t="shared" si="33"/>
        <v/>
      </c>
    </row>
    <row r="91" spans="1:28" ht="16">
      <c r="A91" s="947">
        <v>83</v>
      </c>
      <c r="B91" s="422"/>
      <c r="C91" s="83"/>
      <c r="D91" s="34"/>
      <c r="E91" s="83"/>
      <c r="F91" s="85"/>
      <c r="G91" s="465" t="str">
        <f t="shared" si="20"/>
        <v/>
      </c>
      <c r="H91" s="119"/>
      <c r="I91" s="34"/>
      <c r="J91" s="85"/>
      <c r="K91" s="120"/>
      <c r="L91" s="42" t="str">
        <f t="shared" si="21"/>
        <v/>
      </c>
      <c r="M91" s="948"/>
      <c r="N91" s="940" t="str">
        <f t="shared" si="22"/>
        <v/>
      </c>
      <c r="O91" s="158" t="str">
        <f t="shared" si="23"/>
        <v/>
      </c>
      <c r="P91" s="157" t="str">
        <f t="shared" si="24"/>
        <v/>
      </c>
      <c r="Q91" s="157" t="str">
        <f t="shared" si="25"/>
        <v/>
      </c>
      <c r="R91" s="466" t="str">
        <f t="shared" si="26"/>
        <v/>
      </c>
      <c r="S91" s="465" t="str">
        <f t="shared" si="27"/>
        <v/>
      </c>
      <c r="T91" s="159" t="str">
        <f t="shared" si="28"/>
        <v/>
      </c>
      <c r="U91" s="157" t="str">
        <f t="shared" si="29"/>
        <v/>
      </c>
      <c r="V91" s="160" t="str">
        <f t="shared" si="30"/>
        <v/>
      </c>
      <c r="W91" s="157" t="str">
        <f t="shared" si="31"/>
        <v/>
      </c>
      <c r="X91" s="176"/>
      <c r="Y91" s="42" t="str">
        <f t="shared" si="32"/>
        <v/>
      </c>
      <c r="Z91" s="34"/>
      <c r="AA91" s="161" t="str" cm="1">
        <f t="array" ref="AA91">IF(OR(Y91="",L91=""),"",_xlfn.IFS(
ROUND(IFERROR(VALUE(TRIM(SUBSTITUTE(Y91,CHAR(160),""))),0),2)&gt;
ROUND(IFERROR(VALUE(TRIM(SUBSTITUTE(L91,CHAR(160),""))),0),2),
"KO : Le montant retenu est supérieur au montant présenté. Merci de revoir la ligne de contribution ou plafonner son montant.",
ROUND(IFERROR(VALUE(TRIM(SUBSTITUTE(L91,CHAR(160),""))),0),2)=0,
"",
ROUND(IFERROR(VALUE(TRIM(SUBSTITUTE(Y91,CHAR(160),""))),0),2)=
ROUND(IFERROR(VALUE(TRIM(SUBSTITUTE(L91,CHAR(160),""))),0),2),
"OK",
ROUND(IFERROR(VALUE(TRIM(SUBSTITUTE(Y91,CHAR(160),""))),0),2)=0,
"Attention : Montant présenté entièrement rejeté.",
ROUND(IFERROR(VALUE(TRIM(SUBSTITUTE(Y91,CHAR(160),""))),0),2)&lt;
ROUND(IFERROR(VALUE(TRIM(SUBSTITUTE(L91,CHAR(160),""))),0),2),
"Attention : Montant présenté partiellement rejeté.",
TRUE,""
))</f>
        <v/>
      </c>
      <c r="AB91" s="941" t="str">
        <f t="shared" si="33"/>
        <v/>
      </c>
    </row>
    <row r="92" spans="1:28" ht="16">
      <c r="A92" s="947">
        <v>84</v>
      </c>
      <c r="B92" s="422"/>
      <c r="C92" s="83"/>
      <c r="D92" s="34"/>
      <c r="E92" s="83"/>
      <c r="F92" s="85"/>
      <c r="G92" s="465" t="str">
        <f t="shared" si="20"/>
        <v/>
      </c>
      <c r="H92" s="119"/>
      <c r="I92" s="34"/>
      <c r="J92" s="85"/>
      <c r="K92" s="120"/>
      <c r="L92" s="42" t="str">
        <f t="shared" si="21"/>
        <v/>
      </c>
      <c r="M92" s="948"/>
      <c r="N92" s="940" t="str">
        <f t="shared" si="22"/>
        <v/>
      </c>
      <c r="O92" s="158" t="str">
        <f t="shared" si="23"/>
        <v/>
      </c>
      <c r="P92" s="157" t="str">
        <f t="shared" si="24"/>
        <v/>
      </c>
      <c r="Q92" s="157" t="str">
        <f t="shared" si="25"/>
        <v/>
      </c>
      <c r="R92" s="466" t="str">
        <f t="shared" si="26"/>
        <v/>
      </c>
      <c r="S92" s="465" t="str">
        <f t="shared" si="27"/>
        <v/>
      </c>
      <c r="T92" s="159" t="str">
        <f t="shared" si="28"/>
        <v/>
      </c>
      <c r="U92" s="157" t="str">
        <f t="shared" si="29"/>
        <v/>
      </c>
      <c r="V92" s="160" t="str">
        <f t="shared" si="30"/>
        <v/>
      </c>
      <c r="W92" s="157" t="str">
        <f t="shared" si="31"/>
        <v/>
      </c>
      <c r="X92" s="176"/>
      <c r="Y92" s="42" t="str">
        <f t="shared" si="32"/>
        <v/>
      </c>
      <c r="Z92" s="34"/>
      <c r="AA92" s="161" t="str" cm="1">
        <f t="array" ref="AA92">IF(OR(Y92="",L92=""),"",_xlfn.IFS(
ROUND(IFERROR(VALUE(TRIM(SUBSTITUTE(Y92,CHAR(160),""))),0),2)&gt;
ROUND(IFERROR(VALUE(TRIM(SUBSTITUTE(L92,CHAR(160),""))),0),2),
"KO : Le montant retenu est supérieur au montant présenté. Merci de revoir la ligne de contribution ou plafonner son montant.",
ROUND(IFERROR(VALUE(TRIM(SUBSTITUTE(L92,CHAR(160),""))),0),2)=0,
"",
ROUND(IFERROR(VALUE(TRIM(SUBSTITUTE(Y92,CHAR(160),""))),0),2)=
ROUND(IFERROR(VALUE(TRIM(SUBSTITUTE(L92,CHAR(160),""))),0),2),
"OK",
ROUND(IFERROR(VALUE(TRIM(SUBSTITUTE(Y92,CHAR(160),""))),0),2)=0,
"Attention : Montant présenté entièrement rejeté.",
ROUND(IFERROR(VALUE(TRIM(SUBSTITUTE(Y92,CHAR(160),""))),0),2)&lt;
ROUND(IFERROR(VALUE(TRIM(SUBSTITUTE(L92,CHAR(160),""))),0),2),
"Attention : Montant présenté partiellement rejeté.",
TRUE,""
))</f>
        <v/>
      </c>
      <c r="AB92" s="941" t="str">
        <f t="shared" si="33"/>
        <v/>
      </c>
    </row>
    <row r="93" spans="1:28" ht="16">
      <c r="A93" s="947">
        <v>85</v>
      </c>
      <c r="B93" s="422"/>
      <c r="C93" s="83"/>
      <c r="D93" s="34"/>
      <c r="E93" s="83"/>
      <c r="F93" s="85"/>
      <c r="G93" s="465" t="str">
        <f t="shared" si="20"/>
        <v/>
      </c>
      <c r="H93" s="119"/>
      <c r="I93" s="34"/>
      <c r="J93" s="85"/>
      <c r="K93" s="120"/>
      <c r="L93" s="42" t="str">
        <f t="shared" si="21"/>
        <v/>
      </c>
      <c r="M93" s="948"/>
      <c r="N93" s="940" t="str">
        <f t="shared" si="22"/>
        <v/>
      </c>
      <c r="O93" s="158" t="str">
        <f t="shared" si="23"/>
        <v/>
      </c>
      <c r="P93" s="157" t="str">
        <f t="shared" si="24"/>
        <v/>
      </c>
      <c r="Q93" s="157" t="str">
        <f t="shared" si="25"/>
        <v/>
      </c>
      <c r="R93" s="466" t="str">
        <f t="shared" si="26"/>
        <v/>
      </c>
      <c r="S93" s="465" t="str">
        <f t="shared" si="27"/>
        <v/>
      </c>
      <c r="T93" s="159" t="str">
        <f t="shared" si="28"/>
        <v/>
      </c>
      <c r="U93" s="157" t="str">
        <f t="shared" si="29"/>
        <v/>
      </c>
      <c r="V93" s="160" t="str">
        <f t="shared" si="30"/>
        <v/>
      </c>
      <c r="W93" s="157" t="str">
        <f t="shared" si="31"/>
        <v/>
      </c>
      <c r="X93" s="176"/>
      <c r="Y93" s="42" t="str">
        <f t="shared" si="32"/>
        <v/>
      </c>
      <c r="Z93" s="34"/>
      <c r="AA93" s="161" t="str" cm="1">
        <f t="array" ref="AA93">IF(OR(Y93="",L93=""),"",_xlfn.IFS(
ROUND(IFERROR(VALUE(TRIM(SUBSTITUTE(Y93,CHAR(160),""))),0),2)&gt;
ROUND(IFERROR(VALUE(TRIM(SUBSTITUTE(L93,CHAR(160),""))),0),2),
"KO : Le montant retenu est supérieur au montant présenté. Merci de revoir la ligne de contribution ou plafonner son montant.",
ROUND(IFERROR(VALUE(TRIM(SUBSTITUTE(L93,CHAR(160),""))),0),2)=0,
"",
ROUND(IFERROR(VALUE(TRIM(SUBSTITUTE(Y93,CHAR(160),""))),0),2)=
ROUND(IFERROR(VALUE(TRIM(SUBSTITUTE(L93,CHAR(160),""))),0),2),
"OK",
ROUND(IFERROR(VALUE(TRIM(SUBSTITUTE(Y93,CHAR(160),""))),0),2)=0,
"Attention : Montant présenté entièrement rejeté.",
ROUND(IFERROR(VALUE(TRIM(SUBSTITUTE(Y93,CHAR(160),""))),0),2)&lt;
ROUND(IFERROR(VALUE(TRIM(SUBSTITUTE(L93,CHAR(160),""))),0),2),
"Attention : Montant présenté partiellement rejeté.",
TRUE,""
))</f>
        <v/>
      </c>
      <c r="AB93" s="941" t="str">
        <f t="shared" si="33"/>
        <v/>
      </c>
    </row>
    <row r="94" spans="1:28" ht="16">
      <c r="A94" s="947">
        <v>86</v>
      </c>
      <c r="B94" s="422"/>
      <c r="C94" s="83"/>
      <c r="D94" s="34"/>
      <c r="E94" s="83"/>
      <c r="F94" s="85"/>
      <c r="G94" s="465" t="str">
        <f t="shared" si="20"/>
        <v/>
      </c>
      <c r="H94" s="119"/>
      <c r="I94" s="34"/>
      <c r="J94" s="85"/>
      <c r="K94" s="120"/>
      <c r="L94" s="42" t="str">
        <f t="shared" si="21"/>
        <v/>
      </c>
      <c r="M94" s="948"/>
      <c r="N94" s="940" t="str">
        <f t="shared" si="22"/>
        <v/>
      </c>
      <c r="O94" s="158" t="str">
        <f t="shared" si="23"/>
        <v/>
      </c>
      <c r="P94" s="157" t="str">
        <f t="shared" si="24"/>
        <v/>
      </c>
      <c r="Q94" s="157" t="str">
        <f t="shared" si="25"/>
        <v/>
      </c>
      <c r="R94" s="466" t="str">
        <f t="shared" si="26"/>
        <v/>
      </c>
      <c r="S94" s="465" t="str">
        <f t="shared" si="27"/>
        <v/>
      </c>
      <c r="T94" s="159" t="str">
        <f t="shared" si="28"/>
        <v/>
      </c>
      <c r="U94" s="157" t="str">
        <f t="shared" si="29"/>
        <v/>
      </c>
      <c r="V94" s="160" t="str">
        <f t="shared" si="30"/>
        <v/>
      </c>
      <c r="W94" s="157" t="str">
        <f t="shared" si="31"/>
        <v/>
      </c>
      <c r="X94" s="176"/>
      <c r="Y94" s="42" t="str">
        <f t="shared" si="32"/>
        <v/>
      </c>
      <c r="Z94" s="34"/>
      <c r="AA94" s="161" t="str" cm="1">
        <f t="array" ref="AA94">IF(OR(Y94="",L94=""),"",_xlfn.IFS(
ROUND(IFERROR(VALUE(TRIM(SUBSTITUTE(Y94,CHAR(160),""))),0),2)&gt;
ROUND(IFERROR(VALUE(TRIM(SUBSTITUTE(L94,CHAR(160),""))),0),2),
"KO : Le montant retenu est supérieur au montant présenté. Merci de revoir la ligne de contribution ou plafonner son montant.",
ROUND(IFERROR(VALUE(TRIM(SUBSTITUTE(L94,CHAR(160),""))),0),2)=0,
"",
ROUND(IFERROR(VALUE(TRIM(SUBSTITUTE(Y94,CHAR(160),""))),0),2)=
ROUND(IFERROR(VALUE(TRIM(SUBSTITUTE(L94,CHAR(160),""))),0),2),
"OK",
ROUND(IFERROR(VALUE(TRIM(SUBSTITUTE(Y94,CHAR(160),""))),0),2)=0,
"Attention : Montant présenté entièrement rejeté.",
ROUND(IFERROR(VALUE(TRIM(SUBSTITUTE(Y94,CHAR(160),""))),0),2)&lt;
ROUND(IFERROR(VALUE(TRIM(SUBSTITUTE(L94,CHAR(160),""))),0),2),
"Attention : Montant présenté partiellement rejeté.",
TRUE,""
))</f>
        <v/>
      </c>
      <c r="AB94" s="941" t="str">
        <f t="shared" si="33"/>
        <v/>
      </c>
    </row>
    <row r="95" spans="1:28" ht="16">
      <c r="A95" s="947">
        <v>87</v>
      </c>
      <c r="B95" s="422"/>
      <c r="C95" s="83"/>
      <c r="D95" s="34"/>
      <c r="E95" s="83"/>
      <c r="F95" s="85"/>
      <c r="G95" s="465" t="str">
        <f t="shared" si="20"/>
        <v/>
      </c>
      <c r="H95" s="119"/>
      <c r="I95" s="34"/>
      <c r="J95" s="85"/>
      <c r="K95" s="120"/>
      <c r="L95" s="42" t="str">
        <f t="shared" si="21"/>
        <v/>
      </c>
      <c r="M95" s="948"/>
      <c r="N95" s="940" t="str">
        <f t="shared" si="22"/>
        <v/>
      </c>
      <c r="O95" s="158" t="str">
        <f t="shared" si="23"/>
        <v/>
      </c>
      <c r="P95" s="157" t="str">
        <f t="shared" si="24"/>
        <v/>
      </c>
      <c r="Q95" s="157" t="str">
        <f t="shared" si="25"/>
        <v/>
      </c>
      <c r="R95" s="466" t="str">
        <f t="shared" si="26"/>
        <v/>
      </c>
      <c r="S95" s="465" t="str">
        <f t="shared" si="27"/>
        <v/>
      </c>
      <c r="T95" s="159" t="str">
        <f t="shared" si="28"/>
        <v/>
      </c>
      <c r="U95" s="157" t="str">
        <f t="shared" si="29"/>
        <v/>
      </c>
      <c r="V95" s="160" t="str">
        <f t="shared" si="30"/>
        <v/>
      </c>
      <c r="W95" s="157" t="str">
        <f t="shared" si="31"/>
        <v/>
      </c>
      <c r="X95" s="176"/>
      <c r="Y95" s="42" t="str">
        <f t="shared" si="32"/>
        <v/>
      </c>
      <c r="Z95" s="34"/>
      <c r="AA95" s="161" t="str" cm="1">
        <f t="array" ref="AA95">IF(OR(Y95="",L95=""),"",_xlfn.IFS(
ROUND(IFERROR(VALUE(TRIM(SUBSTITUTE(Y95,CHAR(160),""))),0),2)&gt;
ROUND(IFERROR(VALUE(TRIM(SUBSTITUTE(L95,CHAR(160),""))),0),2),
"KO : Le montant retenu est supérieur au montant présenté. Merci de revoir la ligne de contribution ou plafonner son montant.",
ROUND(IFERROR(VALUE(TRIM(SUBSTITUTE(L95,CHAR(160),""))),0),2)=0,
"",
ROUND(IFERROR(VALUE(TRIM(SUBSTITUTE(Y95,CHAR(160),""))),0),2)=
ROUND(IFERROR(VALUE(TRIM(SUBSTITUTE(L95,CHAR(160),""))),0),2),
"OK",
ROUND(IFERROR(VALUE(TRIM(SUBSTITUTE(Y95,CHAR(160),""))),0),2)=0,
"Attention : Montant présenté entièrement rejeté.",
ROUND(IFERROR(VALUE(TRIM(SUBSTITUTE(Y95,CHAR(160),""))),0),2)&lt;
ROUND(IFERROR(VALUE(TRIM(SUBSTITUTE(L95,CHAR(160),""))),0),2),
"Attention : Montant présenté partiellement rejeté.",
TRUE,""
))</f>
        <v/>
      </c>
      <c r="AB95" s="941" t="str">
        <f t="shared" si="33"/>
        <v/>
      </c>
    </row>
    <row r="96" spans="1:28" ht="16">
      <c r="A96" s="947">
        <v>88</v>
      </c>
      <c r="B96" s="422"/>
      <c r="C96" s="83"/>
      <c r="D96" s="34"/>
      <c r="E96" s="83"/>
      <c r="F96" s="85"/>
      <c r="G96" s="465" t="str">
        <f t="shared" si="20"/>
        <v/>
      </c>
      <c r="H96" s="119"/>
      <c r="I96" s="34"/>
      <c r="J96" s="85"/>
      <c r="K96" s="120"/>
      <c r="L96" s="42" t="str">
        <f t="shared" si="21"/>
        <v/>
      </c>
      <c r="M96" s="948"/>
      <c r="N96" s="940" t="str">
        <f t="shared" si="22"/>
        <v/>
      </c>
      <c r="O96" s="158" t="str">
        <f t="shared" si="23"/>
        <v/>
      </c>
      <c r="P96" s="157" t="str">
        <f t="shared" si="24"/>
        <v/>
      </c>
      <c r="Q96" s="157" t="str">
        <f t="shared" si="25"/>
        <v/>
      </c>
      <c r="R96" s="466" t="str">
        <f t="shared" si="26"/>
        <v/>
      </c>
      <c r="S96" s="465" t="str">
        <f t="shared" si="27"/>
        <v/>
      </c>
      <c r="T96" s="159" t="str">
        <f t="shared" si="28"/>
        <v/>
      </c>
      <c r="U96" s="157" t="str">
        <f t="shared" si="29"/>
        <v/>
      </c>
      <c r="V96" s="160" t="str">
        <f t="shared" si="30"/>
        <v/>
      </c>
      <c r="W96" s="157" t="str">
        <f t="shared" si="31"/>
        <v/>
      </c>
      <c r="X96" s="176"/>
      <c r="Y96" s="42" t="str">
        <f t="shared" si="32"/>
        <v/>
      </c>
      <c r="Z96" s="34"/>
      <c r="AA96" s="161" t="str" cm="1">
        <f t="array" ref="AA96">IF(OR(Y96="",L96=""),"",_xlfn.IFS(
ROUND(IFERROR(VALUE(TRIM(SUBSTITUTE(Y96,CHAR(160),""))),0),2)&gt;
ROUND(IFERROR(VALUE(TRIM(SUBSTITUTE(L96,CHAR(160),""))),0),2),
"KO : Le montant retenu est supérieur au montant présenté. Merci de revoir la ligne de contribution ou plafonner son montant.",
ROUND(IFERROR(VALUE(TRIM(SUBSTITUTE(L96,CHAR(160),""))),0),2)=0,
"",
ROUND(IFERROR(VALUE(TRIM(SUBSTITUTE(Y96,CHAR(160),""))),0),2)=
ROUND(IFERROR(VALUE(TRIM(SUBSTITUTE(L96,CHAR(160),""))),0),2),
"OK",
ROUND(IFERROR(VALUE(TRIM(SUBSTITUTE(Y96,CHAR(160),""))),0),2)=0,
"Attention : Montant présenté entièrement rejeté.",
ROUND(IFERROR(VALUE(TRIM(SUBSTITUTE(Y96,CHAR(160),""))),0),2)&lt;
ROUND(IFERROR(VALUE(TRIM(SUBSTITUTE(L96,CHAR(160),""))),0),2),
"Attention : Montant présenté partiellement rejeté.",
TRUE,""
))</f>
        <v/>
      </c>
      <c r="AB96" s="941" t="str">
        <f t="shared" si="33"/>
        <v/>
      </c>
    </row>
    <row r="97" spans="1:28" ht="16">
      <c r="A97" s="947">
        <v>89</v>
      </c>
      <c r="B97" s="422"/>
      <c r="C97" s="83"/>
      <c r="D97" s="34"/>
      <c r="E97" s="83"/>
      <c r="F97" s="85"/>
      <c r="G97" s="465" t="str">
        <f t="shared" si="20"/>
        <v/>
      </c>
      <c r="H97" s="119"/>
      <c r="I97" s="34"/>
      <c r="J97" s="85"/>
      <c r="K97" s="120"/>
      <c r="L97" s="42" t="str">
        <f t="shared" si="21"/>
        <v/>
      </c>
      <c r="M97" s="948"/>
      <c r="N97" s="940" t="str">
        <f t="shared" si="22"/>
        <v/>
      </c>
      <c r="O97" s="158" t="str">
        <f t="shared" si="23"/>
        <v/>
      </c>
      <c r="P97" s="157" t="str">
        <f t="shared" si="24"/>
        <v/>
      </c>
      <c r="Q97" s="157" t="str">
        <f t="shared" si="25"/>
        <v/>
      </c>
      <c r="R97" s="466" t="str">
        <f t="shared" si="26"/>
        <v/>
      </c>
      <c r="S97" s="465" t="str">
        <f t="shared" si="27"/>
        <v/>
      </c>
      <c r="T97" s="159" t="str">
        <f t="shared" si="28"/>
        <v/>
      </c>
      <c r="U97" s="157" t="str">
        <f t="shared" si="29"/>
        <v/>
      </c>
      <c r="V97" s="160" t="str">
        <f t="shared" si="30"/>
        <v/>
      </c>
      <c r="W97" s="157" t="str">
        <f t="shared" si="31"/>
        <v/>
      </c>
      <c r="X97" s="176"/>
      <c r="Y97" s="42" t="str">
        <f t="shared" si="32"/>
        <v/>
      </c>
      <c r="Z97" s="34"/>
      <c r="AA97" s="161" t="str" cm="1">
        <f t="array" ref="AA97">IF(OR(Y97="",L97=""),"",_xlfn.IFS(
ROUND(IFERROR(VALUE(TRIM(SUBSTITUTE(Y97,CHAR(160),""))),0),2)&gt;
ROUND(IFERROR(VALUE(TRIM(SUBSTITUTE(L97,CHAR(160),""))),0),2),
"KO : Le montant retenu est supérieur au montant présenté. Merci de revoir la ligne de contribution ou plafonner son montant.",
ROUND(IFERROR(VALUE(TRIM(SUBSTITUTE(L97,CHAR(160),""))),0),2)=0,
"",
ROUND(IFERROR(VALUE(TRIM(SUBSTITUTE(Y97,CHAR(160),""))),0),2)=
ROUND(IFERROR(VALUE(TRIM(SUBSTITUTE(L97,CHAR(160),""))),0),2),
"OK",
ROUND(IFERROR(VALUE(TRIM(SUBSTITUTE(Y97,CHAR(160),""))),0),2)=0,
"Attention : Montant présenté entièrement rejeté.",
ROUND(IFERROR(VALUE(TRIM(SUBSTITUTE(Y97,CHAR(160),""))),0),2)&lt;
ROUND(IFERROR(VALUE(TRIM(SUBSTITUTE(L97,CHAR(160),""))),0),2),
"Attention : Montant présenté partiellement rejeté.",
TRUE,""
))</f>
        <v/>
      </c>
      <c r="AB97" s="941" t="str">
        <f t="shared" si="33"/>
        <v/>
      </c>
    </row>
    <row r="98" spans="1:28" ht="16">
      <c r="A98" s="947">
        <v>90</v>
      </c>
      <c r="B98" s="422"/>
      <c r="C98" s="83"/>
      <c r="D98" s="34"/>
      <c r="E98" s="83"/>
      <c r="F98" s="85"/>
      <c r="G98" s="465" t="str">
        <f t="shared" si="20"/>
        <v/>
      </c>
      <c r="H98" s="119"/>
      <c r="I98" s="34"/>
      <c r="J98" s="85"/>
      <c r="K98" s="120"/>
      <c r="L98" s="42" t="str">
        <f t="shared" si="21"/>
        <v/>
      </c>
      <c r="M98" s="948"/>
      <c r="N98" s="940" t="str">
        <f t="shared" si="22"/>
        <v/>
      </c>
      <c r="O98" s="158" t="str">
        <f t="shared" si="23"/>
        <v/>
      </c>
      <c r="P98" s="157" t="str">
        <f t="shared" si="24"/>
        <v/>
      </c>
      <c r="Q98" s="157" t="str">
        <f t="shared" si="25"/>
        <v/>
      </c>
      <c r="R98" s="466" t="str">
        <f t="shared" si="26"/>
        <v/>
      </c>
      <c r="S98" s="465" t="str">
        <f t="shared" si="27"/>
        <v/>
      </c>
      <c r="T98" s="159" t="str">
        <f t="shared" si="28"/>
        <v/>
      </c>
      <c r="U98" s="157" t="str">
        <f t="shared" si="29"/>
        <v/>
      </c>
      <c r="V98" s="160" t="str">
        <f t="shared" si="30"/>
        <v/>
      </c>
      <c r="W98" s="157" t="str">
        <f t="shared" si="31"/>
        <v/>
      </c>
      <c r="X98" s="176"/>
      <c r="Y98" s="42" t="str">
        <f t="shared" si="32"/>
        <v/>
      </c>
      <c r="Z98" s="34"/>
      <c r="AA98" s="161" t="str" cm="1">
        <f t="array" ref="AA98">IF(OR(Y98="",L98=""),"",_xlfn.IFS(
ROUND(IFERROR(VALUE(TRIM(SUBSTITUTE(Y98,CHAR(160),""))),0),2)&gt;
ROUND(IFERROR(VALUE(TRIM(SUBSTITUTE(L98,CHAR(160),""))),0),2),
"KO : Le montant retenu est supérieur au montant présenté. Merci de revoir la ligne de contribution ou plafonner son montant.",
ROUND(IFERROR(VALUE(TRIM(SUBSTITUTE(L98,CHAR(160),""))),0),2)=0,
"",
ROUND(IFERROR(VALUE(TRIM(SUBSTITUTE(Y98,CHAR(160),""))),0),2)=
ROUND(IFERROR(VALUE(TRIM(SUBSTITUTE(L98,CHAR(160),""))),0),2),
"OK",
ROUND(IFERROR(VALUE(TRIM(SUBSTITUTE(Y98,CHAR(160),""))),0),2)=0,
"Attention : Montant présenté entièrement rejeté.",
ROUND(IFERROR(VALUE(TRIM(SUBSTITUTE(Y98,CHAR(160),""))),0),2)&lt;
ROUND(IFERROR(VALUE(TRIM(SUBSTITUTE(L98,CHAR(160),""))),0),2),
"Attention : Montant présenté partiellement rejeté.",
TRUE,""
))</f>
        <v/>
      </c>
      <c r="AB98" s="941" t="str">
        <f t="shared" si="33"/>
        <v/>
      </c>
    </row>
    <row r="99" spans="1:28" ht="16">
      <c r="A99" s="947">
        <v>91</v>
      </c>
      <c r="B99" s="422"/>
      <c r="C99" s="83"/>
      <c r="D99" s="34"/>
      <c r="E99" s="83"/>
      <c r="F99" s="85"/>
      <c r="G99" s="465" t="str">
        <f t="shared" si="20"/>
        <v/>
      </c>
      <c r="H99" s="119"/>
      <c r="I99" s="34"/>
      <c r="J99" s="85"/>
      <c r="K99" s="120"/>
      <c r="L99" s="42" t="str">
        <f t="shared" si="21"/>
        <v/>
      </c>
      <c r="M99" s="948"/>
      <c r="N99" s="940" t="str">
        <f t="shared" si="22"/>
        <v/>
      </c>
      <c r="O99" s="158" t="str">
        <f t="shared" si="23"/>
        <v/>
      </c>
      <c r="P99" s="157" t="str">
        <f t="shared" si="24"/>
        <v/>
      </c>
      <c r="Q99" s="157" t="str">
        <f t="shared" si="25"/>
        <v/>
      </c>
      <c r="R99" s="466" t="str">
        <f t="shared" si="26"/>
        <v/>
      </c>
      <c r="S99" s="465" t="str">
        <f t="shared" si="27"/>
        <v/>
      </c>
      <c r="T99" s="159" t="str">
        <f t="shared" si="28"/>
        <v/>
      </c>
      <c r="U99" s="157" t="str">
        <f t="shared" si="29"/>
        <v/>
      </c>
      <c r="V99" s="160" t="str">
        <f t="shared" si="30"/>
        <v/>
      </c>
      <c r="W99" s="157" t="str">
        <f t="shared" si="31"/>
        <v/>
      </c>
      <c r="X99" s="176"/>
      <c r="Y99" s="42" t="str">
        <f t="shared" si="32"/>
        <v/>
      </c>
      <c r="Z99" s="34"/>
      <c r="AA99" s="161" t="str" cm="1">
        <f t="array" ref="AA99">IF(OR(Y99="",L99=""),"",_xlfn.IFS(
ROUND(IFERROR(VALUE(TRIM(SUBSTITUTE(Y99,CHAR(160),""))),0),2)&gt;
ROUND(IFERROR(VALUE(TRIM(SUBSTITUTE(L99,CHAR(160),""))),0),2),
"KO : Le montant retenu est supérieur au montant présenté. Merci de revoir la ligne de contribution ou plafonner son montant.",
ROUND(IFERROR(VALUE(TRIM(SUBSTITUTE(L99,CHAR(160),""))),0),2)=0,
"",
ROUND(IFERROR(VALUE(TRIM(SUBSTITUTE(Y99,CHAR(160),""))),0),2)=
ROUND(IFERROR(VALUE(TRIM(SUBSTITUTE(L99,CHAR(160),""))),0),2),
"OK",
ROUND(IFERROR(VALUE(TRIM(SUBSTITUTE(Y99,CHAR(160),""))),0),2)=0,
"Attention : Montant présenté entièrement rejeté.",
ROUND(IFERROR(VALUE(TRIM(SUBSTITUTE(Y99,CHAR(160),""))),0),2)&lt;
ROUND(IFERROR(VALUE(TRIM(SUBSTITUTE(L99,CHAR(160),""))),0),2),
"Attention : Montant présenté partiellement rejeté.",
TRUE,""
))</f>
        <v/>
      </c>
      <c r="AB99" s="941" t="str">
        <f t="shared" si="33"/>
        <v/>
      </c>
    </row>
    <row r="100" spans="1:28" ht="16">
      <c r="A100" s="947">
        <v>92</v>
      </c>
      <c r="B100" s="422"/>
      <c r="C100" s="83"/>
      <c r="D100" s="34"/>
      <c r="E100" s="83"/>
      <c r="F100" s="85"/>
      <c r="G100" s="465" t="str">
        <f t="shared" si="20"/>
        <v/>
      </c>
      <c r="H100" s="119"/>
      <c r="I100" s="34"/>
      <c r="J100" s="85"/>
      <c r="K100" s="120"/>
      <c r="L100" s="42" t="str">
        <f t="shared" si="21"/>
        <v/>
      </c>
      <c r="M100" s="948"/>
      <c r="N100" s="940" t="str">
        <f t="shared" si="22"/>
        <v/>
      </c>
      <c r="O100" s="158" t="str">
        <f t="shared" si="23"/>
        <v/>
      </c>
      <c r="P100" s="157" t="str">
        <f t="shared" si="24"/>
        <v/>
      </c>
      <c r="Q100" s="157" t="str">
        <f t="shared" si="25"/>
        <v/>
      </c>
      <c r="R100" s="466" t="str">
        <f t="shared" si="26"/>
        <v/>
      </c>
      <c r="S100" s="465" t="str">
        <f t="shared" si="27"/>
        <v/>
      </c>
      <c r="T100" s="159" t="str">
        <f t="shared" si="28"/>
        <v/>
      </c>
      <c r="U100" s="157" t="str">
        <f t="shared" si="29"/>
        <v/>
      </c>
      <c r="V100" s="160" t="str">
        <f t="shared" si="30"/>
        <v/>
      </c>
      <c r="W100" s="157" t="str">
        <f t="shared" si="31"/>
        <v/>
      </c>
      <c r="X100" s="176"/>
      <c r="Y100" s="42" t="str">
        <f t="shared" si="32"/>
        <v/>
      </c>
      <c r="Z100" s="34"/>
      <c r="AA100" s="161" t="str" cm="1">
        <f t="array" ref="AA100">IF(OR(Y100="",L100=""),"",_xlfn.IFS(
ROUND(IFERROR(VALUE(TRIM(SUBSTITUTE(Y100,CHAR(160),""))),0),2)&gt;
ROUND(IFERROR(VALUE(TRIM(SUBSTITUTE(L100,CHAR(160),""))),0),2),
"KO : Le montant retenu est supérieur au montant présenté. Merci de revoir la ligne de contribution ou plafonner son montant.",
ROUND(IFERROR(VALUE(TRIM(SUBSTITUTE(L100,CHAR(160),""))),0),2)=0,
"",
ROUND(IFERROR(VALUE(TRIM(SUBSTITUTE(Y100,CHAR(160),""))),0),2)=
ROUND(IFERROR(VALUE(TRIM(SUBSTITUTE(L100,CHAR(160),""))),0),2),
"OK",
ROUND(IFERROR(VALUE(TRIM(SUBSTITUTE(Y100,CHAR(160),""))),0),2)=0,
"Attention : Montant présenté entièrement rejeté.",
ROUND(IFERROR(VALUE(TRIM(SUBSTITUTE(Y100,CHAR(160),""))),0),2)&lt;
ROUND(IFERROR(VALUE(TRIM(SUBSTITUTE(L100,CHAR(160),""))),0),2),
"Attention : Montant présenté partiellement rejeté.",
TRUE,""
))</f>
        <v/>
      </c>
      <c r="AB100" s="941" t="str">
        <f t="shared" si="33"/>
        <v/>
      </c>
    </row>
    <row r="101" spans="1:28" ht="16">
      <c r="A101" s="947">
        <v>93</v>
      </c>
      <c r="B101" s="422"/>
      <c r="C101" s="83"/>
      <c r="D101" s="34"/>
      <c r="E101" s="83"/>
      <c r="F101" s="85"/>
      <c r="G101" s="465" t="str">
        <f t="shared" si="20"/>
        <v/>
      </c>
      <c r="H101" s="119"/>
      <c r="I101" s="34"/>
      <c r="J101" s="85"/>
      <c r="K101" s="120"/>
      <c r="L101" s="42" t="str">
        <f t="shared" si="21"/>
        <v/>
      </c>
      <c r="M101" s="948"/>
      <c r="N101" s="940" t="str">
        <f t="shared" si="22"/>
        <v/>
      </c>
      <c r="O101" s="158" t="str">
        <f t="shared" si="23"/>
        <v/>
      </c>
      <c r="P101" s="157" t="str">
        <f t="shared" si="24"/>
        <v/>
      </c>
      <c r="Q101" s="157" t="str">
        <f t="shared" si="25"/>
        <v/>
      </c>
      <c r="R101" s="466" t="str">
        <f t="shared" si="26"/>
        <v/>
      </c>
      <c r="S101" s="465" t="str">
        <f t="shared" si="27"/>
        <v/>
      </c>
      <c r="T101" s="159" t="str">
        <f t="shared" si="28"/>
        <v/>
      </c>
      <c r="U101" s="157" t="str">
        <f t="shared" si="29"/>
        <v/>
      </c>
      <c r="V101" s="160" t="str">
        <f t="shared" si="30"/>
        <v/>
      </c>
      <c r="W101" s="157" t="str">
        <f t="shared" si="31"/>
        <v/>
      </c>
      <c r="X101" s="176"/>
      <c r="Y101" s="42" t="str">
        <f t="shared" si="32"/>
        <v/>
      </c>
      <c r="Z101" s="34"/>
      <c r="AA101" s="161" t="str" cm="1">
        <f t="array" ref="AA101">IF(OR(Y101="",L101=""),"",_xlfn.IFS(
ROUND(IFERROR(VALUE(TRIM(SUBSTITUTE(Y101,CHAR(160),""))),0),2)&gt;
ROUND(IFERROR(VALUE(TRIM(SUBSTITUTE(L101,CHAR(160),""))),0),2),
"KO : Le montant retenu est supérieur au montant présenté. Merci de revoir la ligne de contribution ou plafonner son montant.",
ROUND(IFERROR(VALUE(TRIM(SUBSTITUTE(L101,CHAR(160),""))),0),2)=0,
"",
ROUND(IFERROR(VALUE(TRIM(SUBSTITUTE(Y101,CHAR(160),""))),0),2)=
ROUND(IFERROR(VALUE(TRIM(SUBSTITUTE(L101,CHAR(160),""))),0),2),
"OK",
ROUND(IFERROR(VALUE(TRIM(SUBSTITUTE(Y101,CHAR(160),""))),0),2)=0,
"Attention : Montant présenté entièrement rejeté.",
ROUND(IFERROR(VALUE(TRIM(SUBSTITUTE(Y101,CHAR(160),""))),0),2)&lt;
ROUND(IFERROR(VALUE(TRIM(SUBSTITUTE(L101,CHAR(160),""))),0),2),
"Attention : Montant présenté partiellement rejeté.",
TRUE,""
))</f>
        <v/>
      </c>
      <c r="AB101" s="941" t="str">
        <f t="shared" si="33"/>
        <v/>
      </c>
    </row>
    <row r="102" spans="1:28" ht="16">
      <c r="A102" s="947">
        <v>94</v>
      </c>
      <c r="B102" s="422"/>
      <c r="C102" s="83"/>
      <c r="D102" s="34"/>
      <c r="E102" s="83"/>
      <c r="F102" s="85"/>
      <c r="G102" s="465" t="str">
        <f t="shared" si="20"/>
        <v/>
      </c>
      <c r="H102" s="119"/>
      <c r="I102" s="34"/>
      <c r="J102" s="85"/>
      <c r="K102" s="120"/>
      <c r="L102" s="42" t="str">
        <f>IF(E102="Oui",G102,IF(OR(J102="",H102=""),"",IF((IFERROR(VALUE(TRIM(SUBSTITUTE(J102,CHAR(160),""))),0))*(IFERROR(VALUE(TRIM(SUBSTITUTE(H102,CHAR(160),""))),0))=0,"",(IFERROR(VALUE(TRIM(SUBSTITUTE(J102,CHAR(160),""))),0))*(IFERROR(VALUE(TRIM(SUBSTITUTE(H102,CHAR(160),""))),0)))))</f>
        <v/>
      </c>
      <c r="M102" s="948"/>
      <c r="N102" s="940" t="str">
        <f t="shared" si="22"/>
        <v/>
      </c>
      <c r="O102" s="158" t="str">
        <f t="shared" si="23"/>
        <v/>
      </c>
      <c r="P102" s="157" t="str">
        <f t="shared" si="24"/>
        <v/>
      </c>
      <c r="Q102" s="157" t="str">
        <f t="shared" si="25"/>
        <v/>
      </c>
      <c r="R102" s="466" t="str">
        <f t="shared" si="26"/>
        <v/>
      </c>
      <c r="S102" s="465" t="str">
        <f t="shared" si="27"/>
        <v/>
      </c>
      <c r="T102" s="159" t="str">
        <f t="shared" si="28"/>
        <v/>
      </c>
      <c r="U102" s="157" t="str">
        <f t="shared" si="29"/>
        <v/>
      </c>
      <c r="V102" s="160" t="str">
        <f t="shared" si="30"/>
        <v/>
      </c>
      <c r="W102" s="157" t="str">
        <f t="shared" si="31"/>
        <v/>
      </c>
      <c r="X102" s="176"/>
      <c r="Y102" s="42" t="str">
        <f t="shared" si="32"/>
        <v/>
      </c>
      <c r="Z102" s="34"/>
      <c r="AA102" s="161" t="str" cm="1">
        <f t="array" ref="AA102">IF(OR(Y102="",L102=""),"",_xlfn.IFS(
ROUND(IFERROR(VALUE(TRIM(SUBSTITUTE(Y102,CHAR(160),""))),0),2)&gt;
ROUND(IFERROR(VALUE(TRIM(SUBSTITUTE(L102,CHAR(160),""))),0),2),
"KO : Le montant retenu est supérieur au montant présenté. Merci de revoir la ligne de contribution ou plafonner son montant.",
ROUND(IFERROR(VALUE(TRIM(SUBSTITUTE(L102,CHAR(160),""))),0),2)=0,
"",
ROUND(IFERROR(VALUE(TRIM(SUBSTITUTE(Y102,CHAR(160),""))),0),2)=
ROUND(IFERROR(VALUE(TRIM(SUBSTITUTE(L102,CHAR(160),""))),0),2),
"OK",
ROUND(IFERROR(VALUE(TRIM(SUBSTITUTE(Y102,CHAR(160),""))),0),2)=0,
"Attention : Montant présenté entièrement rejeté.",
ROUND(IFERROR(VALUE(TRIM(SUBSTITUTE(Y102,CHAR(160),""))),0),2)&lt;
ROUND(IFERROR(VALUE(TRIM(SUBSTITUTE(L102,CHAR(160),""))),0),2),
"Attention : Montant présenté partiellement rejeté.",
TRUE,""
))</f>
        <v/>
      </c>
      <c r="AB102" s="941" t="str">
        <f t="shared" si="33"/>
        <v/>
      </c>
    </row>
    <row r="103" spans="1:28" ht="16">
      <c r="A103" s="947">
        <v>95</v>
      </c>
      <c r="B103" s="422"/>
      <c r="C103" s="83"/>
      <c r="D103" s="34"/>
      <c r="E103" s="83"/>
      <c r="F103" s="85"/>
      <c r="G103" s="465" t="str">
        <f t="shared" si="20"/>
        <v/>
      </c>
      <c r="H103" s="119"/>
      <c r="I103" s="34"/>
      <c r="J103" s="85"/>
      <c r="K103" s="120"/>
      <c r="L103" s="42" t="str">
        <f t="shared" ref="L103:L108" si="34">IF(E103="Oui",G103,IF(OR(J103="",H103=""),"",IF((IFERROR(VALUE(TRIM(SUBSTITUTE(J103,CHAR(160),""))),0))*(IFERROR(VALUE(TRIM(SUBSTITUTE(H103,CHAR(160),""))),0))=0,"",(IFERROR(VALUE(TRIM(SUBSTITUTE(J103,CHAR(160),""))),0))*(IFERROR(VALUE(TRIM(SUBSTITUTE(H103,CHAR(160),""))),0)))))</f>
        <v/>
      </c>
      <c r="M103" s="948"/>
      <c r="N103" s="940" t="str">
        <f t="shared" si="22"/>
        <v/>
      </c>
      <c r="O103" s="158" t="str">
        <f t="shared" si="23"/>
        <v/>
      </c>
      <c r="P103" s="157" t="str">
        <f t="shared" si="24"/>
        <v/>
      </c>
      <c r="Q103" s="157" t="str">
        <f t="shared" si="25"/>
        <v/>
      </c>
      <c r="R103" s="466" t="str">
        <f t="shared" si="26"/>
        <v/>
      </c>
      <c r="S103" s="465" t="str">
        <f t="shared" si="27"/>
        <v/>
      </c>
      <c r="T103" s="159" t="str">
        <f t="shared" si="28"/>
        <v/>
      </c>
      <c r="U103" s="157" t="str">
        <f t="shared" si="29"/>
        <v/>
      </c>
      <c r="V103" s="160" t="str">
        <f t="shared" si="30"/>
        <v/>
      </c>
      <c r="W103" s="157" t="str">
        <f t="shared" si="31"/>
        <v/>
      </c>
      <c r="X103" s="176"/>
      <c r="Y103" s="42" t="str">
        <f t="shared" si="32"/>
        <v/>
      </c>
      <c r="Z103" s="34"/>
      <c r="AA103" s="161" t="str" cm="1">
        <f t="array" ref="AA103">IF(OR(Y103="",L103=""),"",_xlfn.IFS(
ROUND(IFERROR(VALUE(TRIM(SUBSTITUTE(Y103,CHAR(160),""))),0),2)&gt;
ROUND(IFERROR(VALUE(TRIM(SUBSTITUTE(L103,CHAR(160),""))),0),2),
"KO : Le montant retenu est supérieur au montant présenté. Merci de revoir la ligne de contribution ou plafonner son montant.",
ROUND(IFERROR(VALUE(TRIM(SUBSTITUTE(L103,CHAR(160),""))),0),2)=0,
"",
ROUND(IFERROR(VALUE(TRIM(SUBSTITUTE(Y103,CHAR(160),""))),0),2)=
ROUND(IFERROR(VALUE(TRIM(SUBSTITUTE(L103,CHAR(160),""))),0),2),
"OK",
ROUND(IFERROR(VALUE(TRIM(SUBSTITUTE(Y103,CHAR(160),""))),0),2)=0,
"Attention : Montant présenté entièrement rejeté.",
ROUND(IFERROR(VALUE(TRIM(SUBSTITUTE(Y103,CHAR(160),""))),0),2)&lt;
ROUND(IFERROR(VALUE(TRIM(SUBSTITUTE(L103,CHAR(160),""))),0),2),
"Attention : Montant présenté partiellement rejeté.",
TRUE,""
))</f>
        <v/>
      </c>
      <c r="AB103" s="941" t="str">
        <f t="shared" si="33"/>
        <v/>
      </c>
    </row>
    <row r="104" spans="1:28" ht="16">
      <c r="A104" s="947">
        <v>96</v>
      </c>
      <c r="B104" s="422"/>
      <c r="C104" s="83"/>
      <c r="D104" s="34"/>
      <c r="E104" s="83"/>
      <c r="F104" s="85"/>
      <c r="G104" s="465" t="str">
        <f t="shared" si="20"/>
        <v/>
      </c>
      <c r="H104" s="119"/>
      <c r="I104" s="34"/>
      <c r="J104" s="85"/>
      <c r="K104" s="120"/>
      <c r="L104" s="42" t="str">
        <f t="shared" si="34"/>
        <v/>
      </c>
      <c r="M104" s="948"/>
      <c r="N104" s="940" t="str">
        <f t="shared" si="22"/>
        <v/>
      </c>
      <c r="O104" s="158" t="str">
        <f t="shared" si="23"/>
        <v/>
      </c>
      <c r="P104" s="157" t="str">
        <f t="shared" si="24"/>
        <v/>
      </c>
      <c r="Q104" s="157" t="str">
        <f t="shared" si="25"/>
        <v/>
      </c>
      <c r="R104" s="466" t="str">
        <f t="shared" si="26"/>
        <v/>
      </c>
      <c r="S104" s="465" t="str">
        <f t="shared" si="27"/>
        <v/>
      </c>
      <c r="T104" s="159" t="str">
        <f t="shared" si="28"/>
        <v/>
      </c>
      <c r="U104" s="157" t="str">
        <f t="shared" si="29"/>
        <v/>
      </c>
      <c r="V104" s="160" t="str">
        <f t="shared" si="30"/>
        <v/>
      </c>
      <c r="W104" s="157" t="str">
        <f t="shared" si="31"/>
        <v/>
      </c>
      <c r="X104" s="176"/>
      <c r="Y104" s="42" t="str">
        <f t="shared" si="32"/>
        <v/>
      </c>
      <c r="Z104" s="34"/>
      <c r="AA104" s="161" t="str" cm="1">
        <f t="array" ref="AA104">IF(OR(Y104="",L104=""),"",_xlfn.IFS(
ROUND(IFERROR(VALUE(TRIM(SUBSTITUTE(Y104,CHAR(160),""))),0),2)&gt;
ROUND(IFERROR(VALUE(TRIM(SUBSTITUTE(L104,CHAR(160),""))),0),2),
"KO : Le montant retenu est supérieur au montant présenté. Merci de revoir la ligne de contribution ou plafonner son montant.",
ROUND(IFERROR(VALUE(TRIM(SUBSTITUTE(L104,CHAR(160),""))),0),2)=0,
"",
ROUND(IFERROR(VALUE(TRIM(SUBSTITUTE(Y104,CHAR(160),""))),0),2)=
ROUND(IFERROR(VALUE(TRIM(SUBSTITUTE(L104,CHAR(160),""))),0),2),
"OK",
ROUND(IFERROR(VALUE(TRIM(SUBSTITUTE(Y104,CHAR(160),""))),0),2)=0,
"Attention : Montant présenté entièrement rejeté.",
ROUND(IFERROR(VALUE(TRIM(SUBSTITUTE(Y104,CHAR(160),""))),0),2)&lt;
ROUND(IFERROR(VALUE(TRIM(SUBSTITUTE(L104,CHAR(160),""))),0),2),
"Attention : Montant présenté partiellement rejeté.",
TRUE,""
))</f>
        <v/>
      </c>
      <c r="AB104" s="941" t="str">
        <f t="shared" si="33"/>
        <v/>
      </c>
    </row>
    <row r="105" spans="1:28" ht="16">
      <c r="A105" s="947">
        <v>97</v>
      </c>
      <c r="B105" s="422"/>
      <c r="C105" s="83"/>
      <c r="D105" s="34"/>
      <c r="E105" s="83"/>
      <c r="F105" s="85"/>
      <c r="G105" s="465" t="str">
        <f t="shared" si="20"/>
        <v/>
      </c>
      <c r="H105" s="119"/>
      <c r="I105" s="34"/>
      <c r="J105" s="85"/>
      <c r="K105" s="120"/>
      <c r="L105" s="42" t="str">
        <f t="shared" si="34"/>
        <v/>
      </c>
      <c r="M105" s="948"/>
      <c r="N105" s="940" t="str">
        <f t="shared" si="22"/>
        <v/>
      </c>
      <c r="O105" s="158" t="str">
        <f t="shared" si="23"/>
        <v/>
      </c>
      <c r="P105" s="157" t="str">
        <f t="shared" si="24"/>
        <v/>
      </c>
      <c r="Q105" s="157" t="str">
        <f t="shared" si="25"/>
        <v/>
      </c>
      <c r="R105" s="466" t="str">
        <f t="shared" si="26"/>
        <v/>
      </c>
      <c r="S105" s="465" t="str">
        <f t="shared" si="27"/>
        <v/>
      </c>
      <c r="T105" s="159" t="str">
        <f t="shared" si="28"/>
        <v/>
      </c>
      <c r="U105" s="157" t="str">
        <f t="shared" si="29"/>
        <v/>
      </c>
      <c r="V105" s="160" t="str">
        <f t="shared" si="30"/>
        <v/>
      </c>
      <c r="W105" s="157" t="str">
        <f t="shared" si="31"/>
        <v/>
      </c>
      <c r="X105" s="176"/>
      <c r="Y105" s="42" t="str">
        <f t="shared" si="32"/>
        <v/>
      </c>
      <c r="Z105" s="34"/>
      <c r="AA105" s="161" t="str" cm="1">
        <f t="array" ref="AA105">IF(OR(Y105="",L105=""),"",_xlfn.IFS(
ROUND(IFERROR(VALUE(TRIM(SUBSTITUTE(Y105,CHAR(160),""))),0),2)&gt;
ROUND(IFERROR(VALUE(TRIM(SUBSTITUTE(L105,CHAR(160),""))),0),2),
"KO : Le montant retenu est supérieur au montant présenté. Merci de revoir la ligne de contribution ou plafonner son montant.",
ROUND(IFERROR(VALUE(TRIM(SUBSTITUTE(L105,CHAR(160),""))),0),2)=0,
"",
ROUND(IFERROR(VALUE(TRIM(SUBSTITUTE(Y105,CHAR(160),""))),0),2)=
ROUND(IFERROR(VALUE(TRIM(SUBSTITUTE(L105,CHAR(160),""))),0),2),
"OK",
ROUND(IFERROR(VALUE(TRIM(SUBSTITUTE(Y105,CHAR(160),""))),0),2)=0,
"Attention : Montant présenté entièrement rejeté.",
ROUND(IFERROR(VALUE(TRIM(SUBSTITUTE(Y105,CHAR(160),""))),0),2)&lt;
ROUND(IFERROR(VALUE(TRIM(SUBSTITUTE(L105,CHAR(160),""))),0),2),
"Attention : Montant présenté partiellement rejeté.",
TRUE,""
))</f>
        <v/>
      </c>
      <c r="AB105" s="941" t="str">
        <f t="shared" si="33"/>
        <v/>
      </c>
    </row>
    <row r="106" spans="1:28" ht="16">
      <c r="A106" s="947">
        <v>98</v>
      </c>
      <c r="B106" s="422"/>
      <c r="C106" s="83"/>
      <c r="D106" s="34"/>
      <c r="E106" s="83"/>
      <c r="F106" s="85"/>
      <c r="G106" s="465" t="str">
        <f t="shared" si="20"/>
        <v/>
      </c>
      <c r="H106" s="119"/>
      <c r="I106" s="34"/>
      <c r="J106" s="85"/>
      <c r="K106" s="120"/>
      <c r="L106" s="42" t="str">
        <f t="shared" si="34"/>
        <v/>
      </c>
      <c r="M106" s="948"/>
      <c r="N106" s="940" t="str">
        <f t="shared" si="22"/>
        <v/>
      </c>
      <c r="O106" s="158" t="str">
        <f t="shared" si="23"/>
        <v/>
      </c>
      <c r="P106" s="157" t="str">
        <f t="shared" si="24"/>
        <v/>
      </c>
      <c r="Q106" s="157" t="str">
        <f t="shared" si="25"/>
        <v/>
      </c>
      <c r="R106" s="466" t="str">
        <f t="shared" si="26"/>
        <v/>
      </c>
      <c r="S106" s="465" t="str">
        <f t="shared" si="27"/>
        <v/>
      </c>
      <c r="T106" s="159" t="str">
        <f t="shared" si="28"/>
        <v/>
      </c>
      <c r="U106" s="157" t="str">
        <f t="shared" si="29"/>
        <v/>
      </c>
      <c r="V106" s="160" t="str">
        <f t="shared" si="30"/>
        <v/>
      </c>
      <c r="W106" s="157" t="str">
        <f t="shared" si="31"/>
        <v/>
      </c>
      <c r="X106" s="176"/>
      <c r="Y106" s="42" t="str">
        <f t="shared" si="32"/>
        <v/>
      </c>
      <c r="Z106" s="34"/>
      <c r="AA106" s="161" t="str" cm="1">
        <f t="array" ref="AA106">IF(OR(Y106="",L106=""),"",_xlfn.IFS(
ROUND(IFERROR(VALUE(TRIM(SUBSTITUTE(Y106,CHAR(160),""))),0),2)&gt;
ROUND(IFERROR(VALUE(TRIM(SUBSTITUTE(L106,CHAR(160),""))),0),2),
"KO : Le montant retenu est supérieur au montant présenté. Merci de revoir la ligne de contribution ou plafonner son montant.",
ROUND(IFERROR(VALUE(TRIM(SUBSTITUTE(L106,CHAR(160),""))),0),2)=0,
"",
ROUND(IFERROR(VALUE(TRIM(SUBSTITUTE(Y106,CHAR(160),""))),0),2)=
ROUND(IFERROR(VALUE(TRIM(SUBSTITUTE(L106,CHAR(160),""))),0),2),
"OK",
ROUND(IFERROR(VALUE(TRIM(SUBSTITUTE(Y106,CHAR(160),""))),0),2)=0,
"Attention : Montant présenté entièrement rejeté.",
ROUND(IFERROR(VALUE(TRIM(SUBSTITUTE(Y106,CHAR(160),""))),0),2)&lt;
ROUND(IFERROR(VALUE(TRIM(SUBSTITUTE(L106,CHAR(160),""))),0),2),
"Attention : Montant présenté partiellement rejeté.",
TRUE,""
))</f>
        <v/>
      </c>
      <c r="AB106" s="941" t="str">
        <f t="shared" si="33"/>
        <v/>
      </c>
    </row>
    <row r="107" spans="1:28" ht="16">
      <c r="A107" s="947">
        <v>99</v>
      </c>
      <c r="B107" s="422"/>
      <c r="C107" s="83"/>
      <c r="D107" s="34"/>
      <c r="E107" s="83"/>
      <c r="F107" s="85"/>
      <c r="G107" s="465" t="str">
        <f t="shared" si="20"/>
        <v/>
      </c>
      <c r="H107" s="119"/>
      <c r="I107" s="34"/>
      <c r="J107" s="85"/>
      <c r="K107" s="120"/>
      <c r="L107" s="42" t="str">
        <f t="shared" si="34"/>
        <v/>
      </c>
      <c r="M107" s="948"/>
      <c r="N107" s="940" t="str">
        <f t="shared" si="22"/>
        <v/>
      </c>
      <c r="O107" s="158" t="str">
        <f t="shared" si="23"/>
        <v/>
      </c>
      <c r="P107" s="157" t="str">
        <f t="shared" si="24"/>
        <v/>
      </c>
      <c r="Q107" s="157" t="str">
        <f t="shared" si="25"/>
        <v/>
      </c>
      <c r="R107" s="466" t="str">
        <f t="shared" si="26"/>
        <v/>
      </c>
      <c r="S107" s="465" t="str">
        <f t="shared" si="27"/>
        <v/>
      </c>
      <c r="T107" s="159" t="str">
        <f t="shared" si="28"/>
        <v/>
      </c>
      <c r="U107" s="157" t="str">
        <f t="shared" si="29"/>
        <v/>
      </c>
      <c r="V107" s="160" t="str">
        <f t="shared" si="30"/>
        <v/>
      </c>
      <c r="W107" s="157" t="str">
        <f t="shared" si="31"/>
        <v/>
      </c>
      <c r="X107" s="176"/>
      <c r="Y107" s="42" t="str">
        <f t="shared" si="32"/>
        <v/>
      </c>
      <c r="Z107" s="34"/>
      <c r="AA107" s="161" t="str" cm="1">
        <f t="array" ref="AA107">IF(OR(Y107="",L107=""),"",_xlfn.IFS(
ROUND(IFERROR(VALUE(TRIM(SUBSTITUTE(Y107,CHAR(160),""))),0),2)&gt;
ROUND(IFERROR(VALUE(TRIM(SUBSTITUTE(L107,CHAR(160),""))),0),2),
"KO : Le montant retenu est supérieur au montant présenté. Merci de revoir la ligne de contribution ou plafonner son montant.",
ROUND(IFERROR(VALUE(TRIM(SUBSTITUTE(L107,CHAR(160),""))),0),2)=0,
"",
ROUND(IFERROR(VALUE(TRIM(SUBSTITUTE(Y107,CHAR(160),""))),0),2)=
ROUND(IFERROR(VALUE(TRIM(SUBSTITUTE(L107,CHAR(160),""))),0),2),
"OK",
ROUND(IFERROR(VALUE(TRIM(SUBSTITUTE(Y107,CHAR(160),""))),0),2)=0,
"Attention : Montant présenté entièrement rejeté.",
ROUND(IFERROR(VALUE(TRIM(SUBSTITUTE(Y107,CHAR(160),""))),0),2)&lt;
ROUND(IFERROR(VALUE(TRIM(SUBSTITUTE(L107,CHAR(160),""))),0),2),
"Attention : Montant présenté partiellement rejeté.",
TRUE,""
))</f>
        <v/>
      </c>
      <c r="AB107" s="941" t="str">
        <f t="shared" si="33"/>
        <v/>
      </c>
    </row>
    <row r="108" spans="1:28" ht="16">
      <c r="A108" s="947">
        <v>100</v>
      </c>
      <c r="B108" s="422"/>
      <c r="C108" s="83"/>
      <c r="D108" s="34"/>
      <c r="E108" s="83"/>
      <c r="F108" s="85"/>
      <c r="G108" s="465" t="str">
        <f t="shared" si="20"/>
        <v/>
      </c>
      <c r="H108" s="119"/>
      <c r="I108" s="34"/>
      <c r="J108" s="85"/>
      <c r="K108" s="120"/>
      <c r="L108" s="42" t="str">
        <f t="shared" si="34"/>
        <v/>
      </c>
      <c r="M108" s="948"/>
      <c r="N108" s="940" t="str">
        <f t="shared" si="22"/>
        <v/>
      </c>
      <c r="O108" s="158" t="str">
        <f t="shared" si="23"/>
        <v/>
      </c>
      <c r="P108" s="157" t="str">
        <f t="shared" si="24"/>
        <v/>
      </c>
      <c r="Q108" s="157" t="str">
        <f t="shared" si="25"/>
        <v/>
      </c>
      <c r="R108" s="466" t="str">
        <f t="shared" si="26"/>
        <v/>
      </c>
      <c r="S108" s="465" t="str">
        <f t="shared" si="27"/>
        <v/>
      </c>
      <c r="T108" s="159" t="str">
        <f t="shared" si="28"/>
        <v/>
      </c>
      <c r="U108" s="157" t="str">
        <f t="shared" si="29"/>
        <v/>
      </c>
      <c r="V108" s="160" t="str">
        <f t="shared" si="30"/>
        <v/>
      </c>
      <c r="W108" s="157" t="str">
        <f t="shared" si="31"/>
        <v/>
      </c>
      <c r="X108" s="176"/>
      <c r="Y108" s="42" t="str">
        <f t="shared" si="32"/>
        <v/>
      </c>
      <c r="Z108" s="34"/>
      <c r="AA108" s="161" t="str" cm="1">
        <f t="array" ref="AA108">IF(OR(Y108="",L108=""),"",_xlfn.IFS(
ROUND(IFERROR(VALUE(TRIM(SUBSTITUTE(Y108,CHAR(160),""))),0),2)&gt;
ROUND(IFERROR(VALUE(TRIM(SUBSTITUTE(L108,CHAR(160),""))),0),2),
"KO : Le montant retenu est supérieur au montant présenté. Merci de revoir la ligne de contribution ou plafonner son montant.",
ROUND(IFERROR(VALUE(TRIM(SUBSTITUTE(L108,CHAR(160),""))),0),2)=0,
"",
ROUND(IFERROR(VALUE(TRIM(SUBSTITUTE(Y108,CHAR(160),""))),0),2)=
ROUND(IFERROR(VALUE(TRIM(SUBSTITUTE(L108,CHAR(160),""))),0),2),
"OK",
ROUND(IFERROR(VALUE(TRIM(SUBSTITUTE(Y108,CHAR(160),""))),0),2)=0,
"Attention : Montant présenté entièrement rejeté.",
ROUND(IFERROR(VALUE(TRIM(SUBSTITUTE(Y108,CHAR(160),""))),0),2)&lt;
ROUND(IFERROR(VALUE(TRIM(SUBSTITUTE(L108,CHAR(160),""))),0),2),
"Attention : Montant présenté partiellement rejeté.",
TRUE,""
))</f>
        <v/>
      </c>
      <c r="AB108" s="941" t="str">
        <f t="shared" si="33"/>
        <v/>
      </c>
    </row>
    <row r="109" spans="1:28" ht="16" thickBot="1">
      <c r="A109" s="1109" t="s">
        <v>124</v>
      </c>
      <c r="B109" s="1110"/>
      <c r="C109" s="1110"/>
      <c r="D109" s="1110"/>
      <c r="E109" s="1110"/>
      <c r="F109" s="1110"/>
      <c r="G109" s="1110"/>
      <c r="H109" s="1110"/>
      <c r="I109" s="1110"/>
      <c r="J109" s="1110"/>
      <c r="K109" s="1110"/>
      <c r="L109" s="923">
        <f>SUM(L9:L108)</f>
        <v>0</v>
      </c>
      <c r="M109" s="949"/>
      <c r="N109" s="1109" t="s">
        <v>125</v>
      </c>
      <c r="O109" s="1110"/>
      <c r="P109" s="1110"/>
      <c r="Q109" s="1110"/>
      <c r="R109" s="1110"/>
      <c r="S109" s="1110"/>
      <c r="T109" s="1110"/>
      <c r="U109" s="1110"/>
      <c r="V109" s="1110"/>
      <c r="W109" s="921"/>
      <c r="X109" s="921"/>
      <c r="Y109" s="923">
        <f>SUM(Y9:Y108)</f>
        <v>0</v>
      </c>
      <c r="Z109" s="1130"/>
      <c r="AA109" s="1131"/>
      <c r="AB109" s="935">
        <f>SUM(AB9:AB108)</f>
        <v>0</v>
      </c>
    </row>
  </sheetData>
  <sheetProtection formatCells="0" formatColumns="0" formatRows="0" insertRows="0"/>
  <mergeCells count="8">
    <mergeCell ref="A109:K109"/>
    <mergeCell ref="N109:V109"/>
    <mergeCell ref="Z109:AA109"/>
    <mergeCell ref="E2:N2"/>
    <mergeCell ref="E3:N3"/>
    <mergeCell ref="A5:M5"/>
    <mergeCell ref="N5:AB5"/>
    <mergeCell ref="A6:A7"/>
  </mergeCells>
  <conditionalFormatting sqref="N9:W108">
    <cfRule type="expression" dxfId="17" priority="274" stopIfTrue="1">
      <formula>N9&lt;&gt;B9</formula>
    </cfRule>
  </conditionalFormatting>
  <conditionalFormatting sqref="X9:X108">
    <cfRule type="containsText" dxfId="16" priority="1" operator="containsText" text="Non">
      <formula>NOT(ISERROR(SEARCH("Non",X9)))</formula>
    </cfRule>
  </conditionalFormatting>
  <conditionalFormatting sqref="AA8:AA108">
    <cfRule type="containsText" dxfId="15" priority="9" operator="containsText" text="OK">
      <formula>NOT(ISERROR(SEARCH("OK",AA8)))</formula>
    </cfRule>
    <cfRule type="containsText" dxfId="14" priority="10" operator="containsText" text="KO">
      <formula>NOT(ISERROR(SEARCH("KO",AA8)))</formula>
    </cfRule>
    <cfRule type="containsText" dxfId="13" priority="11" operator="containsText" text="Attention">
      <formula>NOT(ISERROR(SEARCH("Attention",AA8)))</formula>
    </cfRule>
  </conditionalFormatting>
  <dataValidations count="3">
    <dataValidation type="list" allowBlank="1" showInputMessage="1" showErrorMessage="1" sqref="X9:X108" xr:uid="{A5B5132A-E242-4EC0-8F3E-C4AE4C514D28}">
      <formula1>"Oui,Non,Sans Objet"</formula1>
    </dataValidation>
    <dataValidation allowBlank="1" showErrorMessage="1" promptTitle="Sélectionnez un poste de dépense" prompt="Cliquez sur le menu déroulant" sqref="P9:R108" xr:uid="{7A1CA726-B6D8-41F2-AABF-15E191CA63E5}"/>
    <dataValidation type="list" allowBlank="1" showInputMessage="1" showErrorMessage="1" sqref="E8:E108 Q8" xr:uid="{6FF27A1E-7E05-401D-BFE2-5BD6C45C9773}">
      <formula1>"Oui,Non"</formula1>
    </dataValidation>
  </dataValidations>
  <pageMargins left="0.7" right="0.7" top="0.75" bottom="0.75" header="0.3" footer="0.3"/>
  <pageSetup paperSize="9" scale="15"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poste de dépense" prompt="Cliquez sur le menu déroulant" xr:uid="{EEA9D2E5-6D1F-4A47-BAD7-9EE646876AFC}">
          <x14:formula1>
            <xm:f>'0-Présentation poste-typeaction'!$J$4:$J$6</xm:f>
          </x14:formula1>
          <xm:sqref>C8:C108 O9:O108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B78D2-F8F9-4BE6-A3E5-69C0B7AE6043}">
  <sheetPr codeName="Feuil3"/>
  <dimension ref="A1:S9"/>
  <sheetViews>
    <sheetView showGridLines="0" topLeftCell="A4" zoomScale="75" zoomScaleNormal="85" workbookViewId="0">
      <selection activeCell="G15" sqref="G15"/>
    </sheetView>
  </sheetViews>
  <sheetFormatPr baseColWidth="10" defaultColWidth="11.5" defaultRowHeight="15" outlineLevelCol="1"/>
  <cols>
    <col min="1" max="3" width="27.5" customWidth="1"/>
    <col min="4" max="6" width="44.5" customWidth="1"/>
    <col min="7" max="7" width="37.83203125" customWidth="1"/>
    <col min="8" max="8" width="27.5" customWidth="1"/>
    <col min="9" max="9" width="19.5" hidden="1" customWidth="1" outlineLevel="1"/>
    <col min="10" max="10" width="29.5" hidden="1" customWidth="1" outlineLevel="1"/>
    <col min="11" max="13" width="35.5" hidden="1" customWidth="1" outlineLevel="1"/>
    <col min="14" max="14" width="44.5" hidden="1" customWidth="1" outlineLevel="1"/>
    <col min="15" max="15" width="28.1640625" hidden="1" customWidth="1" outlineLevel="1"/>
    <col min="16" max="16" width="15.5" hidden="1" customWidth="1" outlineLevel="1"/>
    <col min="17" max="18" width="11.5" hidden="1" customWidth="1" outlineLevel="1"/>
    <col min="19" max="19" width="11.5" collapsed="1"/>
  </cols>
  <sheetData>
    <row r="1" spans="1:18" ht="70.5" customHeight="1" thickBot="1">
      <c r="A1" s="1142" t="s">
        <v>242</v>
      </c>
      <c r="B1" s="1143"/>
      <c r="C1" s="1143"/>
      <c r="D1" s="1143"/>
      <c r="E1" s="1143"/>
      <c r="F1" s="1143"/>
      <c r="G1" s="1143"/>
      <c r="H1" s="1143"/>
      <c r="I1" s="1139" t="s">
        <v>243</v>
      </c>
      <c r="J1" s="1140"/>
      <c r="K1" s="1140"/>
      <c r="L1" s="1140"/>
      <c r="M1" s="1140"/>
      <c r="N1" s="1140"/>
      <c r="O1" s="1140"/>
      <c r="P1" s="1140"/>
      <c r="Q1" s="1140"/>
      <c r="R1" s="1141"/>
    </row>
    <row r="2" spans="1:18" ht="39.75" customHeight="1" thickBot="1">
      <c r="A2" s="1093" t="s">
        <v>244</v>
      </c>
      <c r="B2" s="1094"/>
      <c r="C2" s="1094"/>
      <c r="D2" s="1094"/>
      <c r="E2" s="1094"/>
      <c r="F2" s="1094"/>
      <c r="G2" s="1094"/>
      <c r="H2" s="1095"/>
      <c r="I2" s="1096" t="s">
        <v>245</v>
      </c>
      <c r="J2" s="1097"/>
      <c r="K2" s="1097"/>
      <c r="L2" s="1097"/>
      <c r="M2" s="1097"/>
      <c r="N2" s="1097"/>
      <c r="O2" s="1097"/>
      <c r="P2" s="1097"/>
      <c r="Q2" s="1097"/>
      <c r="R2" s="1098"/>
    </row>
    <row r="3" spans="1:18" s="4" customFormat="1" ht="77" customHeight="1">
      <c r="A3" s="495" t="s">
        <v>246</v>
      </c>
      <c r="B3" s="38" t="s">
        <v>247</v>
      </c>
      <c r="C3" s="38" t="s">
        <v>248</v>
      </c>
      <c r="D3" s="38" t="s">
        <v>41</v>
      </c>
      <c r="E3" s="100" t="s">
        <v>249</v>
      </c>
      <c r="F3" s="100" t="s">
        <v>250</v>
      </c>
      <c r="G3" s="100" t="s">
        <v>251</v>
      </c>
      <c r="H3" s="496" t="s">
        <v>252</v>
      </c>
      <c r="I3" s="497" t="s">
        <v>243</v>
      </c>
      <c r="J3" s="37" t="s">
        <v>247</v>
      </c>
      <c r="K3" s="37" t="s">
        <v>248</v>
      </c>
      <c r="L3" s="37" t="s">
        <v>41</v>
      </c>
      <c r="M3" s="142" t="s">
        <v>253</v>
      </c>
      <c r="N3" s="142" t="s">
        <v>254</v>
      </c>
      <c r="O3" s="142" t="s">
        <v>251</v>
      </c>
      <c r="P3" s="37" t="s">
        <v>78</v>
      </c>
      <c r="Q3" s="37" t="s">
        <v>80</v>
      </c>
      <c r="R3" s="498" t="s">
        <v>145</v>
      </c>
    </row>
    <row r="4" spans="1:18" s="4" customFormat="1" ht="288">
      <c r="A4" s="490" t="s">
        <v>255</v>
      </c>
      <c r="B4" s="39" t="s">
        <v>256</v>
      </c>
      <c r="C4" s="39" t="s">
        <v>257</v>
      </c>
      <c r="D4" s="39" t="s">
        <v>258</v>
      </c>
      <c r="E4" s="145"/>
      <c r="F4" s="141" t="s">
        <v>259</v>
      </c>
      <c r="G4" s="145" t="s">
        <v>260</v>
      </c>
      <c r="H4" s="491" t="s">
        <v>261</v>
      </c>
      <c r="I4" s="481" t="s">
        <v>262</v>
      </c>
      <c r="J4" s="26" t="s">
        <v>102</v>
      </c>
      <c r="K4" s="23" t="s">
        <v>104</v>
      </c>
      <c r="L4" s="137" t="s">
        <v>102</v>
      </c>
      <c r="M4" s="26" t="s">
        <v>263</v>
      </c>
      <c r="N4" s="137" t="s">
        <v>259</v>
      </c>
      <c r="O4" s="781" t="s">
        <v>264</v>
      </c>
      <c r="P4" s="23" t="s">
        <v>161</v>
      </c>
      <c r="Q4" s="23" t="s">
        <v>110</v>
      </c>
      <c r="R4" s="482" t="s">
        <v>98</v>
      </c>
    </row>
    <row r="5" spans="1:18" s="4" customFormat="1" ht="32">
      <c r="A5" s="483" t="s">
        <v>265</v>
      </c>
      <c r="B5" s="136">
        <f>'2 - Frais de personnel'!P4</f>
        <v>0</v>
      </c>
      <c r="C5" s="136">
        <f>B5*0.15</f>
        <v>0</v>
      </c>
      <c r="D5" s="28" t="s">
        <v>266</v>
      </c>
      <c r="E5" s="118" t="s">
        <v>267</v>
      </c>
      <c r="F5" s="118"/>
      <c r="G5" s="118"/>
      <c r="H5" s="492"/>
      <c r="I5" s="483" t="str">
        <f>A5</f>
        <v>Exemple : Frais de personnel</v>
      </c>
      <c r="J5" s="102"/>
      <c r="K5" s="138"/>
      <c r="L5" s="32" t="str">
        <f>D5</f>
        <v xml:space="preserve">Filière équine </v>
      </c>
      <c r="M5" s="31"/>
      <c r="N5" s="31"/>
      <c r="O5" s="31"/>
      <c r="P5" s="33"/>
      <c r="Q5" s="31"/>
      <c r="R5" s="484"/>
    </row>
    <row r="6" spans="1:18" s="4" customFormat="1" ht="32">
      <c r="A6" s="1150" t="s">
        <v>268</v>
      </c>
      <c r="B6" s="139">
        <f>SUMIF('2 - Frais de personnel'!$C$9:$C$108,'5 - Taux forfaitaire '!D6,'2 - Frais de personnel'!$N$9:$N$108)</f>
        <v>0</v>
      </c>
      <c r="C6" s="140">
        <f>B6*0.15</f>
        <v>0</v>
      </c>
      <c r="D6" s="41" t="s">
        <v>26</v>
      </c>
      <c r="E6" s="421"/>
      <c r="F6" s="144">
        <f>IF(AND(C6&lt;&gt;"",E6="OUI"),C6,0)</f>
        <v>0</v>
      </c>
      <c r="G6" s="1136"/>
      <c r="H6" s="493"/>
      <c r="I6" s="1150" t="s">
        <v>268</v>
      </c>
      <c r="J6" s="139">
        <f>SUMIF('2 - Frais de personnel'!$Q$9:$Q$108,'5 - Taux forfaitaire '!L6,'2 - Frais de personnel'!$AD$9:$AD$108)</f>
        <v>0</v>
      </c>
      <c r="K6" s="140">
        <f>J6*0.15</f>
        <v>0</v>
      </c>
      <c r="L6" s="42" t="str">
        <f>IF(D6="","",D6)</f>
        <v>Investissements commercialisation, technologies, procédures</v>
      </c>
      <c r="M6" s="42"/>
      <c r="N6" s="166">
        <f>IF(AND(K6&lt;&gt;"",M6="OUI"),K6,0)</f>
        <v>0</v>
      </c>
      <c r="O6" s="1136"/>
      <c r="P6" s="143"/>
      <c r="Q6" s="950" t="str">
        <f>_xlfn.IFS(N6&gt;F6,"KO : Le montant retenu est supérieur au montant présenté.",AND(N6=0,F6=0),"",N6=F6,"OK",N6&lt;F6,"Attention : montant présenté partiellement écarté")</f>
        <v/>
      </c>
      <c r="R6" s="485">
        <f>IF(OR(F6="",N6=""),"",ROUND(IFERROR(VALUE(TRIM(SUBSTITUTE(F6,CHAR(160),""))),0),2)-ROUND(IFERROR(VALUE(TRIM(SUBSTITUTE(N6,CHAR(160),""))),0),2))</f>
        <v>0</v>
      </c>
    </row>
    <row r="7" spans="1:18" s="4" customFormat="1" ht="58" customHeight="1">
      <c r="A7" s="1151"/>
      <c r="B7" s="139">
        <f>SUMIF('2 - Frais de personnel'!$C$9:$C$108,'5 - Taux forfaitaire '!D7,'2 - Frais de personnel'!$N$9:$N$108)</f>
        <v>0</v>
      </c>
      <c r="C7" s="140">
        <f t="shared" ref="C7:C8" si="0">B7*0.15</f>
        <v>0</v>
      </c>
      <c r="D7" s="41" t="s">
        <v>28</v>
      </c>
      <c r="E7" s="421"/>
      <c r="F7" s="144">
        <f t="shared" ref="F7:F8" si="1">IF(AND(C7&lt;&gt;"",E7="OUI"),C7,0)</f>
        <v>0</v>
      </c>
      <c r="G7" s="1137"/>
      <c r="H7" s="493"/>
      <c r="I7" s="1151"/>
      <c r="J7" s="139">
        <f>SUMIF('2 - Frais de personnel'!$Q$9:$Q$108,'5 - Taux forfaitaire '!L7,'2 - Frais de personnel'!$AD$9:$AD$108)</f>
        <v>0</v>
      </c>
      <c r="K7" s="140">
        <f t="shared" ref="K7:K8" si="2">J7*0.15</f>
        <v>0</v>
      </c>
      <c r="L7" s="42" t="str">
        <f>IF(D7="","",D7)</f>
        <v>Investissements équins</v>
      </c>
      <c r="M7" s="42" t="str">
        <f>IF(E7="","",E7)</f>
        <v/>
      </c>
      <c r="N7" s="166">
        <f>IF(AND(K7&lt;&gt;"",M7="OUI"),K7,0)</f>
        <v>0</v>
      </c>
      <c r="O7" s="1137"/>
      <c r="P7" s="143"/>
      <c r="Q7" s="950" t="str">
        <f>_xlfn.IFS(N7&gt;F7,"KO : Le montant retenu est supérieur au montant présenté.",AND(N7=0,F7=0),"",N7=F7,"OK",N7&lt;F7,"Attention : montant présenté partiellement écarté")</f>
        <v/>
      </c>
      <c r="R7" s="485">
        <f>IF(OR(F7="",N7=""),"",ROUND(IFERROR(VALUE(TRIM(SUBSTITUTE(F7,CHAR(160),""))),0),2)-ROUND(IFERROR(VALUE(TRIM(SUBSTITUTE(N7,CHAR(160),""))),0),2))</f>
        <v>0</v>
      </c>
    </row>
    <row r="8" spans="1:18" s="4" customFormat="1" ht="64" customHeight="1">
      <c r="A8" s="1152"/>
      <c r="B8" s="139">
        <f>SUMIF('2 - Frais de personnel'!$C$9:$C$108,'5 - Taux forfaitaire '!D8,'2 - Frais de personnel'!$N$9:$N$108)</f>
        <v>0</v>
      </c>
      <c r="C8" s="140">
        <f t="shared" si="0"/>
        <v>0</v>
      </c>
      <c r="D8" s="41" t="s">
        <v>30</v>
      </c>
      <c r="E8" s="421"/>
      <c r="F8" s="144">
        <f t="shared" si="1"/>
        <v>0</v>
      </c>
      <c r="G8" s="1138"/>
      <c r="H8" s="493"/>
      <c r="I8" s="1152"/>
      <c r="J8" s="139">
        <f>SUMIF('2 - Frais de personnel'!$Q$9:$Q$108,'5 - Taux forfaitaire '!L8,'2 - Frais de personnel'!$AD$9:$AD$108)</f>
        <v>0</v>
      </c>
      <c r="K8" s="140">
        <f t="shared" si="2"/>
        <v>0</v>
      </c>
      <c r="L8" s="42" t="str">
        <f>IF(D8="","",D8)</f>
        <v>Investissements forêt-bois</v>
      </c>
      <c r="M8" s="42" t="str">
        <f>IF(E8="","",E8)</f>
        <v/>
      </c>
      <c r="N8" s="166">
        <f>IF(AND(K8&lt;&gt;"",M8="OUI"),K8,0)</f>
        <v>0</v>
      </c>
      <c r="O8" s="1138"/>
      <c r="P8" s="143"/>
      <c r="Q8" s="950" t="str">
        <f>_xlfn.IFS(N8&gt;F8,"KO : Le montant retenu est supérieur au montant présenté.",AND(N8=0,F8=0),"",N8=F8,"OK",N8&lt;F8,"Attention : montant présenté partiellement écarté")</f>
        <v/>
      </c>
      <c r="R8" s="485">
        <f>IF(OR(F8="",N8=""),"",ROUND(IFERROR(VALUE(TRIM(SUBSTITUTE(F8,CHAR(160),""))),0),2)-ROUND(IFERROR(VALUE(TRIM(SUBSTITUTE(N8,CHAR(160),""))),0),2))</f>
        <v>0</v>
      </c>
    </row>
    <row r="9" spans="1:18" s="4" customFormat="1" ht="16" thickBot="1">
      <c r="A9" s="1144" t="s">
        <v>269</v>
      </c>
      <c r="B9" s="1145"/>
      <c r="C9" s="1145"/>
      <c r="D9" s="1145"/>
      <c r="E9" s="1146"/>
      <c r="F9" s="486">
        <f>SUM(F6:F8)</f>
        <v>0</v>
      </c>
      <c r="G9" s="486"/>
      <c r="H9" s="494"/>
      <c r="I9" s="1147" t="str">
        <f>A9</f>
        <v>TOTAL</v>
      </c>
      <c r="J9" s="1148"/>
      <c r="K9" s="1148"/>
      <c r="L9" s="1148"/>
      <c r="M9" s="1149"/>
      <c r="N9" s="486">
        <f>SUM(N6:N8)</f>
        <v>0</v>
      </c>
      <c r="O9" s="486"/>
      <c r="P9" s="487"/>
      <c r="Q9" s="488"/>
      <c r="R9" s="489">
        <f>SUM(R6:R8)</f>
        <v>0</v>
      </c>
    </row>
  </sheetData>
  <sheetProtection algorithmName="SHA-512" hashValue="WNDZwKkzIt6xf4r4wj2YWoCkZslMqXgDsLqua4uB3L+P3J26XSqlpWhDGFAGtAMyityzaJqu93qZDTDUM+2GRA==" saltValue="oBKxxuMcFYa66znq0qTN9w==" spinCount="100000" sheet="1" formatCells="0" formatColumns="0" formatRows="0"/>
  <mergeCells count="10">
    <mergeCell ref="A9:E9"/>
    <mergeCell ref="I9:M9"/>
    <mergeCell ref="A6:A8"/>
    <mergeCell ref="I6:I8"/>
    <mergeCell ref="G6:G8"/>
    <mergeCell ref="O6:O8"/>
    <mergeCell ref="I1:R1"/>
    <mergeCell ref="I2:R2"/>
    <mergeCell ref="A1:H1"/>
    <mergeCell ref="A2:H2"/>
  </mergeCells>
  <conditionalFormatting sqref="I9">
    <cfRule type="cellIs" dxfId="12" priority="252" operator="notEqual">
      <formula>A9</formula>
    </cfRule>
  </conditionalFormatting>
  <conditionalFormatting sqref="L6:M8">
    <cfRule type="cellIs" dxfId="11" priority="254" operator="notEqual">
      <formula>#REF!</formula>
    </cfRule>
  </conditionalFormatting>
  <conditionalFormatting sqref="Q6:Q8">
    <cfRule type="containsText" dxfId="10" priority="13" operator="containsText" text="OK">
      <formula>NOT(ISERROR(SEARCH("OK",Q6)))</formula>
    </cfRule>
    <cfRule type="containsText" dxfId="9" priority="14" operator="containsText" text="KO">
      <formula>NOT(ISERROR(SEARCH("KO",Q6)))</formula>
    </cfRule>
    <cfRule type="containsText" dxfId="8" priority="15" operator="containsText" text="Attention">
      <formula>NOT(ISERROR(SEARCH("Attention",Q6)))</formula>
    </cfRule>
  </conditionalFormatting>
  <dataValidations count="5">
    <dataValidation type="list" allowBlank="1" showInputMessage="1" showErrorMessage="1" promptTitle="Sélectionnez une sous-opération " prompt="Cliquez sur le menu déroulant et associez une sous-opération au poste choisi tel que présenté dans l'onglet 0" sqref="E5" xr:uid="{637C488F-938F-4DCA-8E1B-22A60844AC24}">
      <formula1>"Commercialisation produits agricoles, introduction technologies et procédures , Filière équine , Filière forêt-bois"</formula1>
    </dataValidation>
    <dataValidation type="list" allowBlank="1" showErrorMessage="1" promptTitle="Sélectionnez une sous-opération " prompt="Cliquez sur le menu déroulant et associez une sous-opération au poste choisi tel que présenté dans l'onglet 0" sqref="F5:G5" xr:uid="{650CD63D-8FA8-4924-8482-A65C11639912}">
      <formula1>"Commercialisation produits agricoles, introduction technologies et procédures , Filière équine , Filière forêt-bois"</formula1>
    </dataValidation>
    <dataValidation type="list" allowBlank="1" showInputMessage="1" showErrorMessage="1" sqref="E6:E8 M6:M8" xr:uid="{C4DBFFCE-205C-4C07-96AD-0BDDDE5A5F6F}">
      <formula1>"OUI,NON"</formula1>
    </dataValidation>
    <dataValidation type="list" allowBlank="1" showInputMessage="1" showErrorMessage="1" sqref="I9" xr:uid="{90F521B8-E03E-4FA7-912F-C4F1B91C6FA6}">
      <formula1>#REF!</formula1>
    </dataValidation>
    <dataValidation type="list" allowBlank="1" showInputMessage="1" showErrorMessage="1" sqref="G6:G8 O6:O8" xr:uid="{D7280C3D-A947-41CC-A5BD-52A00776880A}">
      <formula1>"Oui,Non"</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BDA64-D9C8-4733-A30D-9E4A2054ABA6}">
  <dimension ref="A1:K13"/>
  <sheetViews>
    <sheetView showGridLines="0" zoomScale="58" workbookViewId="0">
      <selection activeCell="E43" sqref="E43"/>
    </sheetView>
  </sheetViews>
  <sheetFormatPr baseColWidth="10" defaultColWidth="8.83203125" defaultRowHeight="15"/>
  <cols>
    <col min="1" max="5" width="26.5" customWidth="1"/>
    <col min="6" max="9" width="16.33203125" customWidth="1"/>
    <col min="10" max="11" width="24.1640625" customWidth="1"/>
  </cols>
  <sheetData>
    <row r="1" spans="1:11" ht="44" customHeight="1" thickBot="1">
      <c r="A1" s="1142" t="s">
        <v>270</v>
      </c>
      <c r="B1" s="1143"/>
      <c r="C1" s="1143"/>
      <c r="D1" s="1143"/>
      <c r="E1" s="1143"/>
      <c r="F1" s="1153" t="s">
        <v>271</v>
      </c>
      <c r="G1" s="1154"/>
      <c r="H1" s="1154"/>
      <c r="I1" s="1154"/>
      <c r="J1" s="1154"/>
      <c r="K1" s="1154"/>
    </row>
    <row r="2" spans="1:11" ht="48">
      <c r="A2" s="495" t="s">
        <v>272</v>
      </c>
      <c r="B2" s="495" t="s">
        <v>273</v>
      </c>
      <c r="C2" s="495" t="s">
        <v>274</v>
      </c>
      <c r="D2" s="495" t="s">
        <v>275</v>
      </c>
      <c r="E2" s="495" t="s">
        <v>276</v>
      </c>
      <c r="F2" s="497" t="s">
        <v>272</v>
      </c>
      <c r="G2" s="497" t="s">
        <v>273</v>
      </c>
      <c r="H2" s="497" t="s">
        <v>274</v>
      </c>
      <c r="I2" s="497" t="s">
        <v>275</v>
      </c>
      <c r="J2" s="497" t="s">
        <v>276</v>
      </c>
      <c r="K2" s="544" t="s">
        <v>277</v>
      </c>
    </row>
    <row r="3" spans="1:11">
      <c r="A3" s="548"/>
      <c r="B3" s="548"/>
      <c r="C3" s="547"/>
      <c r="D3" s="543"/>
      <c r="E3" s="543"/>
      <c r="F3" s="548"/>
      <c r="G3" s="543"/>
      <c r="H3" s="547"/>
      <c r="I3" s="543"/>
      <c r="J3" s="543"/>
      <c r="K3" s="545"/>
    </row>
    <row r="4" spans="1:11">
      <c r="A4" s="548"/>
      <c r="B4" s="548"/>
      <c r="C4" s="547"/>
      <c r="D4" s="543"/>
      <c r="E4" s="543"/>
      <c r="F4" s="548"/>
      <c r="G4" s="543"/>
      <c r="H4" s="547"/>
      <c r="I4" s="543"/>
      <c r="J4" s="543"/>
      <c r="K4" s="545"/>
    </row>
    <row r="5" spans="1:11">
      <c r="A5" s="548"/>
      <c r="B5" s="548"/>
      <c r="C5" s="547"/>
      <c r="D5" s="543"/>
      <c r="E5" s="543"/>
      <c r="F5" s="548"/>
      <c r="G5" s="543"/>
      <c r="H5" s="547"/>
      <c r="I5" s="543"/>
      <c r="J5" s="543"/>
      <c r="K5" s="545"/>
    </row>
    <row r="6" spans="1:11">
      <c r="A6" s="548"/>
      <c r="B6" s="548"/>
      <c r="C6" s="547"/>
      <c r="D6" s="543"/>
      <c r="E6" s="543"/>
      <c r="F6" s="548"/>
      <c r="G6" s="543"/>
      <c r="H6" s="547"/>
      <c r="I6" s="543"/>
      <c r="J6" s="543"/>
      <c r="K6" s="545"/>
    </row>
    <row r="7" spans="1:11">
      <c r="A7" s="548"/>
      <c r="B7" s="548"/>
      <c r="C7" s="547"/>
      <c r="D7" s="543"/>
      <c r="E7" s="543"/>
      <c r="F7" s="548"/>
      <c r="G7" s="543"/>
      <c r="H7" s="547"/>
      <c r="I7" s="543"/>
      <c r="J7" s="543"/>
      <c r="K7" s="545"/>
    </row>
    <row r="8" spans="1:11">
      <c r="A8" s="548"/>
      <c r="B8" s="548"/>
      <c r="C8" s="547"/>
      <c r="D8" s="543"/>
      <c r="E8" s="543"/>
      <c r="F8" s="548"/>
      <c r="G8" s="543"/>
      <c r="H8" s="547"/>
      <c r="I8" s="543"/>
      <c r="J8" s="543"/>
      <c r="K8" s="545"/>
    </row>
    <row r="9" spans="1:11">
      <c r="A9" s="548"/>
      <c r="B9" s="548"/>
      <c r="C9" s="547"/>
      <c r="D9" s="543"/>
      <c r="E9" s="543"/>
      <c r="F9" s="548"/>
      <c r="G9" s="543"/>
      <c r="H9" s="547"/>
      <c r="I9" s="543"/>
      <c r="J9" s="543"/>
      <c r="K9" s="545"/>
    </row>
    <row r="10" spans="1:11">
      <c r="A10" s="548"/>
      <c r="B10" s="548"/>
      <c r="C10" s="547"/>
      <c r="D10" s="543"/>
      <c r="E10" s="543"/>
      <c r="F10" s="548"/>
      <c r="G10" s="543"/>
      <c r="H10" s="547"/>
      <c r="I10" s="543"/>
      <c r="J10" s="543"/>
      <c r="K10" s="545"/>
    </row>
    <row r="11" spans="1:11">
      <c r="A11" s="548"/>
      <c r="B11" s="548"/>
      <c r="C11" s="547"/>
      <c r="D11" s="543"/>
      <c r="E11" s="543"/>
      <c r="F11" s="548"/>
      <c r="G11" s="543"/>
      <c r="H11" s="547"/>
      <c r="I11" s="543"/>
      <c r="J11" s="543"/>
      <c r="K11" s="545"/>
    </row>
    <row r="12" spans="1:11">
      <c r="A12" s="548"/>
      <c r="B12" s="548"/>
      <c r="C12" s="547"/>
      <c r="D12" s="543"/>
      <c r="E12" s="543"/>
      <c r="F12" s="548"/>
      <c r="G12" s="543"/>
      <c r="H12" s="547"/>
      <c r="I12" s="543"/>
      <c r="J12" s="543"/>
      <c r="K12" s="545"/>
    </row>
    <row r="13" spans="1:11" ht="16" thickBot="1">
      <c r="A13" s="548"/>
      <c r="B13" s="548"/>
      <c r="C13" s="547"/>
      <c r="D13" s="543"/>
      <c r="E13" s="543"/>
      <c r="F13" s="548"/>
      <c r="G13" s="543"/>
      <c r="H13" s="547"/>
      <c r="I13" s="543"/>
      <c r="J13" s="543"/>
      <c r="K13" s="546"/>
    </row>
  </sheetData>
  <sheetProtection algorithmName="SHA-512" hashValue="T5eZgJqmCwbYlmgQndTe18ppXq2+ys0xYEBTGscZTZkm4RGYUP07n0Bwm8uoE+wk/zoD2g7zgqQvIaMVwj7vUw==" saltValue="aSJNDP2Xm2YEVBSjo/McmA==" spinCount="100000" sheet="1" objects="1" scenarios="1"/>
  <mergeCells count="2">
    <mergeCell ref="A1:E1"/>
    <mergeCell ref="F1:K1"/>
  </mergeCells>
  <dataValidations count="1">
    <dataValidation type="list" allowBlank="1" showInputMessage="1" showErrorMessage="1" sqref="E3:E13 J3:J13" xr:uid="{72AC6447-68B9-423F-B9AE-739279083BAB}">
      <formula1>"Oui,Non"</formula1>
    </dataValidation>
  </dataValidations>
  <pageMargins left="0.7" right="0.7" top="0.75" bottom="0.75" header="0.3" footer="0.3"/>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55BC6622D4D3044B5F03EF32EF287AB" ma:contentTypeVersion="3" ma:contentTypeDescription="Crée un document." ma:contentTypeScope="" ma:versionID="e1330b9de1375b326057c3a8aeaf868e">
  <xsd:schema xmlns:xsd="http://www.w3.org/2001/XMLSchema" xmlns:xs="http://www.w3.org/2001/XMLSchema" xmlns:p="http://schemas.microsoft.com/office/2006/metadata/properties" xmlns:ns2="0b8e6916-39b9-4c82-9c12-8043b10c916e" targetNamespace="http://schemas.microsoft.com/office/2006/metadata/properties" ma:root="true" ma:fieldsID="8454b988a8205f955500a2698dad9c41" ns2:_="">
    <xsd:import namespace="0b8e6916-39b9-4c82-9c12-8043b10c916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8e6916-39b9-4c82-9c12-8043b10c91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2.xml><?xml version="1.0" encoding="utf-8"?>
<ds:datastoreItem xmlns:ds="http://schemas.openxmlformats.org/officeDocument/2006/customXml" ds:itemID="{D4BF93EC-1DED-4D0C-BCD8-4816FDF34A1E}">
  <ds:schemaRefs>
    <ds:schemaRef ds:uri="http://purl.org/dc/elements/1.1/"/>
    <ds:schemaRef ds:uri="http://purl.org/dc/dcmitype/"/>
    <ds:schemaRef ds:uri="http://schemas.openxmlformats.org/package/2006/metadata/core-properties"/>
    <ds:schemaRef ds:uri="http://schemas.microsoft.com/office/infopath/2007/PartnerControls"/>
    <ds:schemaRef ds:uri="http://www.w3.org/XML/1998/namespace"/>
    <ds:schemaRef ds:uri="http://schemas.microsoft.com/office/2006/metadata/properties"/>
    <ds:schemaRef ds:uri="http://purl.org/dc/terms/"/>
    <ds:schemaRef ds:uri="http://schemas.microsoft.com/office/2006/documentManagement/types"/>
    <ds:schemaRef ds:uri="ffe06a1a-c302-44a7-ab54-0587fe56ae8d"/>
  </ds:schemaRefs>
</ds:datastoreItem>
</file>

<file path=customXml/itemProps3.xml><?xml version="1.0" encoding="utf-8"?>
<ds:datastoreItem xmlns:ds="http://schemas.openxmlformats.org/officeDocument/2006/customXml" ds:itemID="{0A7F3535-E31D-4993-8301-D2C7AFE4162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1</vt:i4>
      </vt:variant>
    </vt:vector>
  </HeadingPairs>
  <TitlesOfParts>
    <vt:vector size="13" baseType="lpstr">
      <vt:lpstr>Accueil</vt:lpstr>
      <vt:lpstr>0-Présentation poste-typeaction</vt:lpstr>
      <vt:lpstr>1.1 - Investissements</vt:lpstr>
      <vt:lpstr>1.2 - Amortissement</vt:lpstr>
      <vt:lpstr>3 - Frais généraux</vt:lpstr>
      <vt:lpstr>2 - Frais de personnel</vt:lpstr>
      <vt:lpstr>4 - Contributions en nature</vt:lpstr>
      <vt:lpstr>5 - Taux forfaitaire </vt:lpstr>
      <vt:lpstr>Liste des MP</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Laetitia Lancelot</cp:lastModifiedBy>
  <cp:revision/>
  <dcterms:created xsi:type="dcterms:W3CDTF">2017-03-15T07:49:35Z</dcterms:created>
  <dcterms:modified xsi:type="dcterms:W3CDTF">2026-04-01T13:31:11Z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0x010100C55BC6622D4D3044B5F03EF32EF287AB</vt:lpwstr>
  </property>
  <property fmtid="{D5CDD505-2E9C-101B-9397-08002B2CF9AE}" pid="3" name="MediaServiceImageTags">
    <vt:lpwstr/>
  </property>
</Properties>
</file>