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https://laguadeloupe-my.sharepoint.com/personal/mchingan_regionguadeloupe_fr/Documents/Documents/"/>
    </mc:Choice>
  </mc:AlternateContent>
  <xr:revisionPtr revIDLastSave="0" documentId="8_{466F0286-24D7-4BD3-A316-F1F7EC2A23D2}" xr6:coauthVersionLast="36" xr6:coauthVersionMax="36" xr10:uidLastSave="{00000000-0000-0000-0000-000000000000}"/>
  <bookViews>
    <workbookView xWindow="0" yWindow="0" windowWidth="19200" windowHeight="8130" tabRatio="941" activeTab="5" xr2:uid="{00000000-000D-0000-FFFF-FFFF00000000}"/>
  </bookViews>
  <sheets>
    <sheet name="Intsructions globales" sheetId="71" r:id="rId1"/>
    <sheet name="critères transversaux" sheetId="54" state="hidden" r:id="rId2"/>
    <sheet name="critères bonus" sheetId="55" state="hidden" r:id="rId3"/>
    <sheet name="DI" sheetId="76" r:id="rId4"/>
    <sheet name="OS 1.1" sheetId="57" r:id="rId5"/>
    <sheet name="OS 1.3" sheetId="59" r:id="rId6"/>
    <sheet name="OS 1.2" sheetId="58" r:id="rId7"/>
    <sheet name="OS 1.5" sheetId="60" r:id="rId8"/>
    <sheet name="OS 2.1" sheetId="61" r:id="rId9"/>
    <sheet name="OS 2.2" sheetId="62" r:id="rId10"/>
    <sheet name="OS 2.4" sheetId="63" r:id="rId11"/>
    <sheet name="OS 2.5" sheetId="64" r:id="rId12"/>
    <sheet name="OS 2.6" sheetId="65" r:id="rId13"/>
    <sheet name="OS 2.7" sheetId="66" r:id="rId14"/>
    <sheet name="OS 2.8" sheetId="67" r:id="rId15"/>
    <sheet name="OS 3.1" sheetId="77" r:id="rId16"/>
    <sheet name="OS 3.2" sheetId="68" r:id="rId17"/>
    <sheet name="OS 4.1" sheetId="72" r:id="rId18"/>
    <sheet name="OS 4.2" sheetId="69" r:id="rId19"/>
    <sheet name="OS 4.5" sheetId="73" r:id="rId20"/>
    <sheet name="OS 4.6" sheetId="75" r:id="rId21"/>
    <sheet name="OS 4.7" sheetId="74" r:id="rId22"/>
    <sheet name="OS 5.1" sheetId="70" r:id="rId23"/>
    <sheet name="Feuil2" sheetId="79" r:id="rId24"/>
  </sheets>
  <externalReferences>
    <externalReference r:id="rId25"/>
  </externalReferences>
  <definedNames>
    <definedName name="_xlnm.Print_Area" localSheetId="20">'OS 4.6'!$B$1:$I$78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4" i="59" l="1"/>
  <c r="F45" i="59" l="1"/>
  <c r="F43" i="59"/>
  <c r="F46" i="59" l="1"/>
  <c r="D53" i="73"/>
  <c r="E37" i="77"/>
  <c r="F25" i="77"/>
  <c r="F24" i="77"/>
  <c r="F23" i="77"/>
  <c r="F22" i="77"/>
  <c r="F21" i="77"/>
  <c r="F20" i="77"/>
  <c r="F19" i="77"/>
  <c r="F18" i="77"/>
  <c r="F17" i="77"/>
  <c r="E28" i="77"/>
  <c r="E28" i="61"/>
  <c r="C72" i="61"/>
  <c r="D48" i="77"/>
  <c r="D51" i="77" s="1"/>
  <c r="C58" i="77" s="1"/>
  <c r="F34" i="77"/>
  <c r="F37" i="77" s="1"/>
  <c r="C57" i="77" s="1"/>
  <c r="F33" i="77"/>
  <c r="B27" i="77"/>
  <c r="F28" i="77" l="1"/>
  <c r="C56" i="77" s="1"/>
  <c r="C59" i="77" s="1"/>
  <c r="C64" i="77" s="1"/>
  <c r="H124" i="70"/>
  <c r="H121" i="70"/>
  <c r="H118" i="70"/>
  <c r="C60" i="66"/>
  <c r="F35" i="72"/>
  <c r="G116" i="70"/>
  <c r="H123" i="70" s="1"/>
  <c r="G104" i="59"/>
  <c r="H107" i="59" s="1"/>
  <c r="C60" i="77" l="1"/>
  <c r="H109" i="59"/>
  <c r="H108" i="59"/>
  <c r="H110" i="59"/>
  <c r="H111" i="59"/>
  <c r="H112" i="59"/>
  <c r="H105" i="59"/>
  <c r="H117" i="70"/>
  <c r="H119" i="70"/>
  <c r="H120" i="70"/>
  <c r="H122" i="70"/>
  <c r="H106" i="59"/>
  <c r="G74" i="57"/>
  <c r="E38" i="69"/>
  <c r="E39" i="72"/>
  <c r="E39" i="63"/>
  <c r="E41" i="62"/>
  <c r="C57" i="58"/>
  <c r="C70" i="57"/>
  <c r="C29" i="70"/>
  <c r="C54" i="74"/>
  <c r="C39" i="74"/>
  <c r="C28" i="74"/>
  <c r="C54" i="75"/>
  <c r="C39" i="75"/>
  <c r="C28" i="75"/>
  <c r="C54" i="73"/>
  <c r="C39" i="73"/>
  <c r="C28" i="73"/>
  <c r="C54" i="69"/>
  <c r="C39" i="69"/>
  <c r="C29" i="69"/>
  <c r="C61" i="72"/>
  <c r="C40" i="72"/>
  <c r="C28" i="72"/>
  <c r="C53" i="68"/>
  <c r="C38" i="68"/>
  <c r="C29" i="68"/>
  <c r="C63" i="67"/>
  <c r="C41" i="67"/>
  <c r="C29" i="67"/>
  <c r="C29" i="66"/>
  <c r="C39" i="66"/>
  <c r="C60" i="65"/>
  <c r="C39" i="65"/>
  <c r="C29" i="65"/>
  <c r="C55" i="64"/>
  <c r="C40" i="64"/>
  <c r="C29" i="64"/>
  <c r="C64" i="63"/>
  <c r="C40" i="63"/>
  <c r="C29" i="63"/>
  <c r="C65" i="62"/>
  <c r="C42" i="62"/>
  <c r="C29" i="62"/>
  <c r="C60" i="61"/>
  <c r="C38" i="61"/>
  <c r="C29" i="61"/>
  <c r="C58" i="60"/>
  <c r="C43" i="60"/>
  <c r="C29" i="60"/>
  <c r="C42" i="58"/>
  <c r="C29" i="59"/>
  <c r="C29" i="58"/>
  <c r="C29" i="57"/>
  <c r="E28" i="70"/>
  <c r="E27" i="74"/>
  <c r="E27" i="75"/>
  <c r="E27" i="73"/>
  <c r="E28" i="69"/>
  <c r="E27" i="72"/>
  <c r="E28" i="68"/>
  <c r="E28" i="67"/>
  <c r="E28" i="66"/>
  <c r="E28" i="65"/>
  <c r="E28" i="64"/>
  <c r="E28" i="63"/>
  <c r="E28" i="62"/>
  <c r="E28" i="60"/>
  <c r="E28" i="59"/>
  <c r="E28" i="58"/>
  <c r="E28" i="57"/>
  <c r="C110" i="70"/>
  <c r="C111" i="70" s="1"/>
  <c r="D84" i="70"/>
  <c r="C72" i="70"/>
  <c r="F59" i="70"/>
  <c r="F55" i="70"/>
  <c r="F50" i="70"/>
  <c r="F48" i="70"/>
  <c r="F44" i="70"/>
  <c r="F42" i="70"/>
  <c r="F36" i="70"/>
  <c r="B27" i="70"/>
  <c r="F25" i="70"/>
  <c r="F24" i="70"/>
  <c r="F23" i="70"/>
  <c r="F22" i="70"/>
  <c r="F21" i="70"/>
  <c r="F20" i="70"/>
  <c r="F19" i="70"/>
  <c r="F18" i="70"/>
  <c r="F17" i="70"/>
  <c r="E38" i="74"/>
  <c r="D50" i="74"/>
  <c r="D53" i="74" s="1"/>
  <c r="C60" i="74" s="1"/>
  <c r="B26" i="74"/>
  <c r="F24" i="74"/>
  <c r="F23" i="74"/>
  <c r="F22" i="74"/>
  <c r="F21" i="74"/>
  <c r="F20" i="74"/>
  <c r="F19" i="74"/>
  <c r="F18" i="74"/>
  <c r="F17" i="74"/>
  <c r="D50" i="75"/>
  <c r="D53" i="75" s="1"/>
  <c r="C60" i="75" s="1"/>
  <c r="E38" i="75"/>
  <c r="B26" i="75"/>
  <c r="F24" i="75"/>
  <c r="F23" i="75"/>
  <c r="F22" i="75"/>
  <c r="F21" i="75"/>
  <c r="F20" i="75"/>
  <c r="F19" i="75"/>
  <c r="F18" i="75"/>
  <c r="F17" i="75"/>
  <c r="C60" i="69"/>
  <c r="B27" i="69"/>
  <c r="F25" i="69"/>
  <c r="F24" i="69"/>
  <c r="F23" i="69"/>
  <c r="F22" i="69"/>
  <c r="F21" i="69"/>
  <c r="F20" i="69"/>
  <c r="F19" i="69"/>
  <c r="F18" i="69"/>
  <c r="F17" i="69"/>
  <c r="D50" i="73"/>
  <c r="C60" i="73" s="1"/>
  <c r="E38" i="73"/>
  <c r="B26" i="73"/>
  <c r="F24" i="73"/>
  <c r="F23" i="73"/>
  <c r="F22" i="73"/>
  <c r="F21" i="73"/>
  <c r="F20" i="73"/>
  <c r="F19" i="73"/>
  <c r="F18" i="73"/>
  <c r="F17" i="73"/>
  <c r="D50" i="69"/>
  <c r="D53" i="69" s="1"/>
  <c r="E72" i="70" l="1"/>
  <c r="C73" i="70"/>
  <c r="H82" i="57"/>
  <c r="H81" i="57"/>
  <c r="H80" i="57"/>
  <c r="H79" i="57"/>
  <c r="H78" i="57"/>
  <c r="H77" i="57"/>
  <c r="H76" i="57"/>
  <c r="H75" i="57"/>
  <c r="F72" i="70"/>
  <c r="C117" i="70" s="1"/>
  <c r="F28" i="70"/>
  <c r="C116" i="70" s="1"/>
  <c r="F27" i="74"/>
  <c r="C58" i="74" s="1"/>
  <c r="F27" i="75"/>
  <c r="C58" i="75" s="1"/>
  <c r="F28" i="69"/>
  <c r="C58" i="69" s="1"/>
  <c r="F27" i="73"/>
  <c r="C58" i="73" s="1"/>
  <c r="C119" i="70" l="1"/>
  <c r="C124" i="70" s="1"/>
  <c r="D51" i="72" l="1"/>
  <c r="B26" i="72"/>
  <c r="F24" i="72"/>
  <c r="F23" i="72"/>
  <c r="F22" i="72"/>
  <c r="F21" i="72"/>
  <c r="F20" i="72"/>
  <c r="F19" i="72"/>
  <c r="F18" i="72"/>
  <c r="F17" i="72"/>
  <c r="E37" i="68"/>
  <c r="D49" i="68"/>
  <c r="D52" i="68" s="1"/>
  <c r="C59" i="68" s="1"/>
  <c r="B27" i="68"/>
  <c r="F25" i="68"/>
  <c r="F24" i="68"/>
  <c r="F23" i="68"/>
  <c r="F22" i="68"/>
  <c r="F21" i="68"/>
  <c r="F20" i="68"/>
  <c r="F19" i="68"/>
  <c r="F18" i="68"/>
  <c r="F17" i="68"/>
  <c r="D52" i="67"/>
  <c r="D59" i="67"/>
  <c r="E40" i="67"/>
  <c r="B27" i="67"/>
  <c r="F25" i="67"/>
  <c r="F24" i="67"/>
  <c r="F23" i="67"/>
  <c r="F22" i="67"/>
  <c r="F21" i="67"/>
  <c r="F20" i="67"/>
  <c r="F19" i="67"/>
  <c r="F18" i="67"/>
  <c r="F17" i="67"/>
  <c r="D56" i="66"/>
  <c r="D50" i="66"/>
  <c r="E38" i="66"/>
  <c r="B27" i="66"/>
  <c r="F25" i="66"/>
  <c r="F24" i="66"/>
  <c r="F23" i="66"/>
  <c r="F22" i="66"/>
  <c r="F21" i="66"/>
  <c r="F20" i="66"/>
  <c r="F19" i="66"/>
  <c r="F18" i="66"/>
  <c r="F17" i="66"/>
  <c r="E38" i="65"/>
  <c r="F34" i="65"/>
  <c r="D50" i="65"/>
  <c r="B27" i="65"/>
  <c r="F25" i="65"/>
  <c r="F24" i="65"/>
  <c r="F23" i="65"/>
  <c r="F22" i="65"/>
  <c r="F21" i="65"/>
  <c r="F20" i="65"/>
  <c r="F19" i="65"/>
  <c r="F18" i="65"/>
  <c r="F17" i="65"/>
  <c r="D107" i="70"/>
  <c r="D103" i="70"/>
  <c r="D110" i="70" s="1"/>
  <c r="D99" i="70"/>
  <c r="D95" i="70"/>
  <c r="D91" i="70"/>
  <c r="F60" i="70"/>
  <c r="F61" i="70" s="1"/>
  <c r="F54" i="70"/>
  <c r="F56" i="70" s="1"/>
  <c r="F49" i="70"/>
  <c r="F51" i="70" s="1"/>
  <c r="F43" i="70"/>
  <c r="F41" i="70"/>
  <c r="F37" i="70"/>
  <c r="F38" i="70" s="1"/>
  <c r="F35" i="74"/>
  <c r="F34" i="74"/>
  <c r="F33" i="74"/>
  <c r="F38" i="74" s="1"/>
  <c r="C59" i="74" s="1"/>
  <c r="F35" i="75"/>
  <c r="F34" i="75"/>
  <c r="F33" i="75"/>
  <c r="F35" i="73"/>
  <c r="F34" i="73"/>
  <c r="F33" i="73"/>
  <c r="F35" i="69"/>
  <c r="F34" i="69"/>
  <c r="D57" i="72"/>
  <c r="F36" i="72"/>
  <c r="F34" i="72"/>
  <c r="F33" i="72"/>
  <c r="F39" i="72" s="1"/>
  <c r="F34" i="68"/>
  <c r="F37" i="67"/>
  <c r="F36" i="67"/>
  <c r="F35" i="67"/>
  <c r="F34" i="67"/>
  <c r="F35" i="66"/>
  <c r="F34" i="66"/>
  <c r="D56" i="65"/>
  <c r="F35" i="65"/>
  <c r="D51" i="64"/>
  <c r="D54" i="64" s="1"/>
  <c r="C61" i="64" s="1"/>
  <c r="E39" i="64"/>
  <c r="F36" i="64"/>
  <c r="F35" i="64"/>
  <c r="F34" i="64"/>
  <c r="B27" i="64"/>
  <c r="F25" i="64"/>
  <c r="F24" i="64"/>
  <c r="F23" i="64"/>
  <c r="F22" i="64"/>
  <c r="F21" i="64"/>
  <c r="F20" i="64"/>
  <c r="F19" i="64"/>
  <c r="F18" i="64"/>
  <c r="F17" i="64"/>
  <c r="D60" i="63"/>
  <c r="D51" i="63"/>
  <c r="F36" i="63"/>
  <c r="F35" i="63"/>
  <c r="F34" i="63"/>
  <c r="B27" i="63"/>
  <c r="F25" i="63"/>
  <c r="F24" i="63"/>
  <c r="F23" i="63"/>
  <c r="F22" i="63"/>
  <c r="F21" i="63"/>
  <c r="F20" i="63"/>
  <c r="F19" i="63"/>
  <c r="F18" i="63"/>
  <c r="F17" i="63"/>
  <c r="D61" i="62"/>
  <c r="D53" i="62"/>
  <c r="F38" i="62"/>
  <c r="F37" i="62"/>
  <c r="F36" i="62"/>
  <c r="F35" i="62"/>
  <c r="F34" i="62"/>
  <c r="B27" i="62"/>
  <c r="F25" i="62"/>
  <c r="F24" i="62"/>
  <c r="F23" i="62"/>
  <c r="F22" i="62"/>
  <c r="F21" i="62"/>
  <c r="F20" i="62"/>
  <c r="F19" i="62"/>
  <c r="F18" i="62"/>
  <c r="F17" i="62"/>
  <c r="D56" i="61"/>
  <c r="D49" i="61"/>
  <c r="E37" i="61"/>
  <c r="F34" i="61"/>
  <c r="F37" i="61" s="1"/>
  <c r="B27" i="61"/>
  <c r="F25" i="61"/>
  <c r="F24" i="61"/>
  <c r="F23" i="61"/>
  <c r="F22" i="61"/>
  <c r="F21" i="61"/>
  <c r="F20" i="61"/>
  <c r="F19" i="61"/>
  <c r="F18" i="61"/>
  <c r="F17" i="61"/>
  <c r="D54" i="60"/>
  <c r="D57" i="60" s="1"/>
  <c r="C64" i="60" s="1"/>
  <c r="E42" i="60"/>
  <c r="F39" i="60"/>
  <c r="F38" i="60"/>
  <c r="F37" i="60"/>
  <c r="F36" i="60"/>
  <c r="F35" i="60"/>
  <c r="F34" i="60"/>
  <c r="B27" i="60"/>
  <c r="F25" i="60"/>
  <c r="F24" i="60"/>
  <c r="F23" i="60"/>
  <c r="F22" i="60"/>
  <c r="F21" i="60"/>
  <c r="F20" i="60"/>
  <c r="F19" i="60"/>
  <c r="F18" i="60"/>
  <c r="F17" i="60"/>
  <c r="C99" i="59"/>
  <c r="C100" i="59" s="1"/>
  <c r="D96" i="59"/>
  <c r="D91" i="59"/>
  <c r="D82" i="59"/>
  <c r="C71" i="59"/>
  <c r="F71" i="59" s="1"/>
  <c r="F64" i="59"/>
  <c r="F65" i="59" s="1"/>
  <c r="F60" i="59"/>
  <c r="F59" i="59"/>
  <c r="F55" i="59"/>
  <c r="F54" i="59"/>
  <c r="F50" i="59"/>
  <c r="F49" i="59"/>
  <c r="F39" i="59"/>
  <c r="F40" i="59" s="1"/>
  <c r="F34" i="59"/>
  <c r="F35" i="59" s="1"/>
  <c r="B27" i="59"/>
  <c r="F25" i="59"/>
  <c r="F24" i="59"/>
  <c r="F23" i="59"/>
  <c r="F22" i="59"/>
  <c r="F21" i="59"/>
  <c r="F20" i="59"/>
  <c r="F19" i="59"/>
  <c r="F18" i="59"/>
  <c r="F17" i="59"/>
  <c r="D53" i="58"/>
  <c r="D56" i="58" s="1"/>
  <c r="C63" i="58" s="1"/>
  <c r="E41" i="58"/>
  <c r="F38" i="58"/>
  <c r="F37" i="58"/>
  <c r="F36" i="58"/>
  <c r="F35" i="58"/>
  <c r="F34" i="58"/>
  <c r="F25" i="58"/>
  <c r="F24" i="58"/>
  <c r="F23" i="58"/>
  <c r="F22" i="58"/>
  <c r="F21" i="58"/>
  <c r="F20" i="58"/>
  <c r="F19" i="58"/>
  <c r="F18" i="58"/>
  <c r="F17" i="58"/>
  <c r="D66" i="57"/>
  <c r="D58" i="57"/>
  <c r="C47" i="57"/>
  <c r="C48" i="57" s="1"/>
  <c r="F43" i="57"/>
  <c r="F42" i="57"/>
  <c r="F38" i="57"/>
  <c r="F39" i="57" s="1"/>
  <c r="F34" i="57"/>
  <c r="F35" i="57" s="1"/>
  <c r="F25" i="57"/>
  <c r="F24" i="57"/>
  <c r="F23" i="57"/>
  <c r="F22" i="57"/>
  <c r="F21" i="57"/>
  <c r="F20" i="57"/>
  <c r="F19" i="57"/>
  <c r="F18" i="57"/>
  <c r="F17" i="57"/>
  <c r="E23" i="55"/>
  <c r="E19" i="55"/>
  <c r="E20" i="55" s="1"/>
  <c r="D14" i="55"/>
  <c r="E21" i="54"/>
  <c r="E20" i="54"/>
  <c r="E19" i="54"/>
  <c r="E18" i="54"/>
  <c r="E17" i="54"/>
  <c r="E16" i="54"/>
  <c r="F14" i="54"/>
  <c r="F13" i="54"/>
  <c r="F21" i="54" s="1"/>
  <c r="F12" i="54"/>
  <c r="F18" i="54" s="1"/>
  <c r="F11" i="54"/>
  <c r="F10" i="54"/>
  <c r="F9" i="54"/>
  <c r="F8" i="54"/>
  <c r="F7" i="54"/>
  <c r="F20" i="54" s="1"/>
  <c r="F6" i="54"/>
  <c r="F19" i="54" s="1"/>
  <c r="C105" i="59" l="1"/>
  <c r="F56" i="59"/>
  <c r="F51" i="59"/>
  <c r="D64" i="62"/>
  <c r="C71" i="62" s="1"/>
  <c r="F37" i="68"/>
  <c r="C58" i="68" s="1"/>
  <c r="F16" i="54"/>
  <c r="F17" i="54" s="1"/>
  <c r="F61" i="59"/>
  <c r="F41" i="62"/>
  <c r="C70" i="62" s="1"/>
  <c r="F39" i="64"/>
  <c r="C60" i="64" s="1"/>
  <c r="F42" i="60"/>
  <c r="F39" i="63"/>
  <c r="C69" i="63" s="1"/>
  <c r="F38" i="69"/>
  <c r="F38" i="65"/>
  <c r="C65" i="65" s="1"/>
  <c r="F40" i="67"/>
  <c r="F28" i="59"/>
  <c r="C104" i="59" s="1"/>
  <c r="F44" i="57"/>
  <c r="F28" i="62"/>
  <c r="C69" i="62" s="1"/>
  <c r="F47" i="57"/>
  <c r="C75" i="57" s="1"/>
  <c r="F38" i="73"/>
  <c r="C59" i="73" s="1"/>
  <c r="F28" i="63"/>
  <c r="C68" i="63" s="1"/>
  <c r="D59" i="61"/>
  <c r="C66" i="61" s="1"/>
  <c r="F28" i="61"/>
  <c r="C64" i="61" s="1"/>
  <c r="E71" i="59"/>
  <c r="C72" i="59"/>
  <c r="D99" i="59"/>
  <c r="C106" i="59" s="1"/>
  <c r="F28" i="60"/>
  <c r="C62" i="60" s="1"/>
  <c r="F28" i="58"/>
  <c r="C61" i="58" s="1"/>
  <c r="F41" i="58"/>
  <c r="C62" i="58" s="1"/>
  <c r="D69" i="57"/>
  <c r="C76" i="57" s="1"/>
  <c r="D62" i="67"/>
  <c r="C69" i="67" s="1"/>
  <c r="C68" i="67"/>
  <c r="D59" i="66"/>
  <c r="C66" i="66" s="1"/>
  <c r="F28" i="57"/>
  <c r="C74" i="57" s="1"/>
  <c r="C62" i="74"/>
  <c r="C61" i="74"/>
  <c r="C66" i="74" s="1"/>
  <c r="F38" i="75"/>
  <c r="C59" i="75" s="1"/>
  <c r="C61" i="75" s="1"/>
  <c r="C66" i="75" s="1"/>
  <c r="D59" i="65"/>
  <c r="C66" i="65" s="1"/>
  <c r="D63" i="63"/>
  <c r="C70" i="63" s="1"/>
  <c r="C63" i="60"/>
  <c r="E47" i="57"/>
  <c r="C118" i="70"/>
  <c r="C120" i="70" s="1"/>
  <c r="F45" i="70"/>
  <c r="C59" i="69"/>
  <c r="C61" i="69" s="1"/>
  <c r="C66" i="69" s="1"/>
  <c r="C62" i="73"/>
  <c r="C61" i="73"/>
  <c r="C66" i="73" s="1"/>
  <c r="F27" i="72"/>
  <c r="C65" i="72" s="1"/>
  <c r="D60" i="72"/>
  <c r="C67" i="72" s="1"/>
  <c r="C66" i="72"/>
  <c r="F28" i="68"/>
  <c r="C57" i="68" s="1"/>
  <c r="F28" i="67"/>
  <c r="C67" i="67" s="1"/>
  <c r="F38" i="66"/>
  <c r="C65" i="66" s="1"/>
  <c r="F28" i="66"/>
  <c r="C64" i="66" s="1"/>
  <c r="F28" i="65"/>
  <c r="C64" i="65" s="1"/>
  <c r="F28" i="64"/>
  <c r="C59" i="64" s="1"/>
  <c r="C63" i="64" l="1"/>
  <c r="C61" i="68"/>
  <c r="C71" i="63"/>
  <c r="C76" i="63" s="1"/>
  <c r="C107" i="59"/>
  <c r="C112" i="59" s="1"/>
  <c r="C73" i="62"/>
  <c r="C72" i="62"/>
  <c r="C77" i="62" s="1"/>
  <c r="C65" i="61"/>
  <c r="C68" i="61" s="1"/>
  <c r="C65" i="60"/>
  <c r="C70" i="60" s="1"/>
  <c r="C77" i="57"/>
  <c r="C82" i="57" s="1"/>
  <c r="C62" i="69"/>
  <c r="C72" i="63"/>
  <c r="C66" i="60"/>
  <c r="C65" i="58"/>
  <c r="C64" i="58"/>
  <c r="C69" i="58" s="1"/>
  <c r="C68" i="66"/>
  <c r="C78" i="57"/>
  <c r="C62" i="75"/>
  <c r="C108" i="59"/>
  <c r="C60" i="68"/>
  <c r="C65" i="68" s="1"/>
  <c r="C69" i="72"/>
  <c r="C68" i="72"/>
  <c r="C73" i="72" s="1"/>
  <c r="C71" i="67"/>
  <c r="C70" i="67"/>
  <c r="C75" i="67" s="1"/>
  <c r="C67" i="66"/>
  <c r="C72" i="66" s="1"/>
  <c r="C67" i="65"/>
  <c r="C72" i="65" s="1"/>
  <c r="C68" i="65"/>
  <c r="C62" i="64"/>
  <c r="C67" i="64" s="1"/>
  <c r="C67" i="61" l="1"/>
</calcChain>
</file>

<file path=xl/sharedStrings.xml><?xml version="1.0" encoding="utf-8"?>
<sst xmlns="http://schemas.openxmlformats.org/spreadsheetml/2006/main" count="2326" uniqueCount="395">
  <si>
    <r>
      <t xml:space="preserve">Grille de sélection des projets FEDER-FSE+ 2021-2027
Instructions globables 
</t>
    </r>
    <r>
      <rPr>
        <b/>
        <i/>
        <sz val="18"/>
        <color theme="0"/>
        <rFont val="Garamond"/>
        <family val="1"/>
      </rPr>
      <t>V3 - février 2025</t>
    </r>
  </si>
  <si>
    <r>
      <rPr>
        <b/>
        <sz val="16"/>
        <rFont val="Garamond"/>
        <family val="1"/>
      </rPr>
      <t>Important :</t>
    </r>
    <r>
      <rPr>
        <sz val="16"/>
        <rFont val="Garamond"/>
        <family val="1"/>
      </rPr>
      <t xml:space="preserve"> 
- Cette grille est à remplir par le service instructeur pour chaque projet sollicitant une subvention au titre du programme en amont du pré-comité.  Il renseignera uniquement l'onglet correspondant à l'OS du projet en question. 
- La grille sera ensuite annexé eau rapport d'instruction et ses conclusions indiquées dans la case correspondante du rapport d'instruction.
- La grille sera archivée dans le dossier unique avec le reste des annexes du rapport d'instruction. </t>
    </r>
  </si>
  <si>
    <r>
      <t xml:space="preserve">Méthodologie :
</t>
    </r>
    <r>
      <rPr>
        <sz val="16"/>
        <rFont val="Garamond"/>
        <family val="1"/>
      </rPr>
      <t xml:space="preserve">
- Les critères d'éligibilité ne figurent pas dans ce document car celui-ci ne traite que des critères de sélection. Les critères d'éligibilité sont à vérifier en amont des critères de sélection et sont disponibles dans le DOMO I;
- Les notations de projets doivent être complétées sur les trois types de critères dits "de sélection " (critères transversaux, critères thématiques et critères de bonification) ;
- Pour les critères de sélection transversaux et thématiques, chaque critère reçoit une note comprise entre 1 et 4 (1=très insuffisant, 2=insuffisant, 3=satisfaisant, 4=très satisfaisant) ;
- Les pondérations définies par l'autorité de gestion s'appliquent automatiquement et permettent de calculer une note globale pour chacune des catégories de critères afin de permettre d'objectiver l'ajournement éventuel de certains projets et d'apprécier la qualité des différents dossiers par la confrontation des notations de chaque projet ; 
- La colonne "commentaires" doit être complétée par le service instructeur afin de donner des explications sur les notes attribuées et servira à motiver la sélection des opération en comité régional unique de programmation (CRUP) ; 
- La colonne "section de la demande d'aide" doit permettre de faciliter la compréhension globale de la notation.</t>
    </r>
  </si>
  <si>
    <t>Récapitulatif des critères transversaux</t>
  </si>
  <si>
    <t xml:space="preserve"> </t>
  </si>
  <si>
    <t>Critère transversal</t>
  </si>
  <si>
    <t>Note (de 1 à 4)</t>
  </si>
  <si>
    <t xml:space="preserve">Pondération 
</t>
  </si>
  <si>
    <t>Note pondérée</t>
  </si>
  <si>
    <t>Commentaire</t>
  </si>
  <si>
    <t>Section de la demande d'aide</t>
  </si>
  <si>
    <t xml:space="preserve">Cohérence générale </t>
  </si>
  <si>
    <r>
      <t xml:space="preserve">Le projet présente une bonne logique globale au niveau de sa stratégie, de ses objectifs, de ses moyens et de ses résultats. Par ailleurs, sa mise en œuvre </t>
    </r>
    <r>
      <rPr>
        <sz val="14"/>
        <color rgb="FFFF0000"/>
        <rFont val="Garamond"/>
        <family val="1"/>
      </rPr>
      <t xml:space="preserve"> </t>
    </r>
    <r>
      <rPr>
        <sz val="14"/>
        <color rgb="FF000000"/>
        <rFont val="Garamond"/>
        <family val="1"/>
      </rPr>
      <t>et le montage proposé sont simples, réalistes.</t>
    </r>
  </si>
  <si>
    <t> </t>
  </si>
  <si>
    <t>Caractère structurant</t>
  </si>
  <si>
    <t>Le projet contribue au développement régional durable et impacte positivement l’économie locale, génère un effet levier pour la croissance et l’emploi.</t>
  </si>
  <si>
    <t>Le projet contribue à l'objectif de développement équilibré du territoire. En effet, se présente comme étant en cohérence avec le Schéma d'aménagement régional (SAR) ou comme contribuant à au moins une stratégie de développement économique  décrite dans le cadre du schéma régional de développement économique, d’innovation et d’internationalisation (SRDEII).</t>
  </si>
  <si>
    <t>Principe de développement durable</t>
  </si>
  <si>
    <t xml:space="preserve">Le projet limite ses incidences sur l'environnement et intègre des méthodes respectueuses de l'environnement, tant dans la conception et la gestion des infrastructures et équipements, que dans la délivrance de services. </t>
  </si>
  <si>
    <t>Le projet intègre une politique d'éco-communication et/ou d’éco-manifestation.</t>
  </si>
  <si>
    <t>Le projet intègre l'impact négatif des déplacements (incitation à la rationalisation des déplacements non nécessaires, limitation du nombre de personnes effectuant les déplacements, recours privilégié aux visioconférences, organisation de formations à distance, mesures de compensation des impacts environnementaux négatifs du projet...).</t>
  </si>
  <si>
    <t>Uniquement pour les projets prévoyant la création ou la réhabilitation d'infrastructures (FEDER)</t>
  </si>
  <si>
    <t>Les infrastructures soutenues dans le cadre du programme FEDER s'efforcent d'intégrer les principes de durabilité, d'esthétique et d'inclusion du Nouveau Bauhaus Européen dans leur cahier des charges en vue de trouver des solutions abordables, inclusives, durables et attrayantes aux défis climatiques.</t>
  </si>
  <si>
    <t>Uniquement pour les projets prévoyant la conduite d'études (FEDER ou FSE)</t>
  </si>
  <si>
    <t>Les professionnels qui ont la charge de la conduite de l'étude apportent des garanties quant à la qualité du résultat de l'étude produite (profil et légitimité des consultants…) et/ou des dispositions sont prévues en ce sens.</t>
  </si>
  <si>
    <t>A son achèvement, l'étude produira des impacts concrets pour les territoires (les livrables sont-ils placés à disposition du public ? l'étude prévoit-elle la mise en place d'actions pilotes à son achèvement ?).</t>
  </si>
  <si>
    <t>Total critères transversaux</t>
  </si>
  <si>
    <t>Sous-total FEDER sans études avec infrastructure</t>
  </si>
  <si>
    <t>Sous total FEDER sans études sans infrastructure</t>
  </si>
  <si>
    <t>Sous-total FEDER avec études sans infrastructure</t>
  </si>
  <si>
    <t>Sous total FEDER avec études avec infrastructures</t>
  </si>
  <si>
    <t>Sous-total FSE+ sans études</t>
  </si>
  <si>
    <t>Sous-total FSE+ avec études</t>
  </si>
  <si>
    <t>max à 84</t>
  </si>
  <si>
    <t>max à 80</t>
  </si>
  <si>
    <t xml:space="preserve">max à100 </t>
  </si>
  <si>
    <t>max à 124</t>
  </si>
  <si>
    <t>Projets sans études : la note hors bonification est inférieure à 20 sur 80 max</t>
  </si>
  <si>
    <t>Projets avec études : la note hors bonification est inférieure à 30 sur 100 max</t>
  </si>
  <si>
    <t>Projets sans études : la note hors bonification est comprise entre 21 et 40 sur 80 max</t>
  </si>
  <si>
    <t>Projets avec études : la note hors bonification est comprise entre 31 et 50 sur 100 max</t>
  </si>
  <si>
    <t>Projets sans études : la note hors bonification est supérieure à 41 sur 80 max</t>
  </si>
  <si>
    <t>Projets avec études : la note hors bonification est supérieure à 51 sur 100 max</t>
  </si>
  <si>
    <t>Récapitulatif des critères de bonification</t>
  </si>
  <si>
    <t>Critère de bonification</t>
  </si>
  <si>
    <t>Note (0 à 2)</t>
  </si>
  <si>
    <t>Commentaires</t>
  </si>
  <si>
    <t>Contribution du projet à la performance du programme</t>
  </si>
  <si>
    <t>Le projet identifie clairement les groupes cibles et associe l’ensemble des maillons de la chaîne (et en particulier les bénéficiaires finaux et/ou les usagers) de la phase de conception à la phase de mise en œuvre du projet (notation sur 1 point).</t>
  </si>
  <si>
    <t>Le projet contribue de manière efficiente à la performance du programme. Il s'agit d'apprécier la force contributrice du projet à la valeur cible 2029 des indicateurs du programme. Cette notation s'effectue sur 2 points suivant les cas : 
Cas 1 - force contributrice peu significative : notation à 0
Cas 2 - force contributrice significative : notation à 1
Cas 3 - contribution substantielle : notation à 2</t>
  </si>
  <si>
    <t>Le projet contribue de manière efficiente à la performance du programme. Il s'agit d'apprécier la proportionnalité entre la force contributrice du projet et la consommation de crédits européens. Cette notation s'effectue sur 2 points suivant les cas :
Cas 1 – écart substantiel : notation à 0
Cas 2 – écart significatif : notation à 1
Cas 3 – écart nul ou faible : notation à 2</t>
  </si>
  <si>
    <t>Le projet anticipe ses retombées économiques, sociales et environnementales (analyses, études). Cette notation s'effectue sur 1 point.</t>
  </si>
  <si>
    <r>
      <rPr>
        <sz val="14"/>
        <color rgb="FF000000"/>
        <rFont val="Garamond"/>
        <family val="1"/>
      </rPr>
      <t>Le projet contribue directement ou indirectement à la création d'un ou plusieurs emplois sur le territoire guadeloupéen</t>
    </r>
    <r>
      <rPr>
        <b/>
        <sz val="14"/>
        <color rgb="FF000000"/>
        <rFont val="Garamond"/>
        <family val="1"/>
      </rPr>
      <t xml:space="preserve">. </t>
    </r>
    <r>
      <rPr>
        <sz val="14"/>
        <color rgb="FF000000"/>
        <rFont val="Garamond"/>
        <family val="1"/>
      </rPr>
      <t xml:space="preserve"> Cette notation s'effectue sur 1 point.</t>
    </r>
  </si>
  <si>
    <t>TOTAL</t>
  </si>
  <si>
    <t>Sous-total critères transversaux</t>
  </si>
  <si>
    <t>Sous-total critères thématiques</t>
  </si>
  <si>
    <t>Sous-total bonification</t>
  </si>
  <si>
    <t xml:space="preserve">Note globale du projet </t>
  </si>
  <si>
    <t>Note critères hors bonification</t>
  </si>
  <si>
    <t xml:space="preserve">AVIS </t>
  </si>
  <si>
    <t>Conditions de seuils à prendre en compte</t>
  </si>
  <si>
    <t>COCHER la case correspondante</t>
  </si>
  <si>
    <t>Avis défavorable</t>
  </si>
  <si>
    <t>FEDER sans études avec infrastructure : la note hors bonification est inférieure ou égale à  21 sur 84 max</t>
  </si>
  <si>
    <t>FEDER sans études sans infrastructure : la note hors bonification est inférieure ou égale à 20 sur 80 max</t>
  </si>
  <si>
    <t>FEDER avec études sans infrastructure : la note hors bonification est inférieure ou égale à 25 sur 100 max</t>
  </si>
  <si>
    <t>FEDER avec études avec infrastructures : la note hors bonification est inférieure ou égale à 26 sur 104 max</t>
  </si>
  <si>
    <t>Avis d'ajournement</t>
  </si>
  <si>
    <t>FEDER sans études avec infrastructure : la note hors bonification est comprise entre 22 et 42 sur 84 max</t>
  </si>
  <si>
    <t>FEDER sans études sans infrastructure : la note hors bonification est comprise entre 21 et 40 sur 80 max</t>
  </si>
  <si>
    <t>FEDER avec études sans infrastructure : la note hors bonification  est comprise entre 26 et 50 sur 100 max</t>
  </si>
  <si>
    <t>FEDER avec études avec infrastructures : la note hors bonification  est comprise entre 27 et 52 sur 104 max</t>
  </si>
  <si>
    <t>Avis favorable</t>
  </si>
  <si>
    <t>FEDER sans études avec infrastructure : la note hors bonification est supérieure ou égale à 43 sur 84 max</t>
  </si>
  <si>
    <t>FEDER sans études sans infrastructure : la note hors bonification est supérieure ou égale à 41 sur 80 max</t>
  </si>
  <si>
    <t>FEDER avec études sans infrastructure : la note hors bonification est supérieure ou égale à 51 sur 100 max</t>
  </si>
  <si>
    <t>FEDER avec études avec infrastructures : la note hors bonification est supérieure ou égale à 53 sur 104 max</t>
  </si>
  <si>
    <t xml:space="preserve">Avis général </t>
  </si>
  <si>
    <t>Nom et prénom</t>
  </si>
  <si>
    <t>Fonction</t>
  </si>
  <si>
    <t>Organisation</t>
  </si>
  <si>
    <t>Téléphone</t>
  </si>
  <si>
    <t>courriel</t>
  </si>
  <si>
    <t xml:space="preserve">Date </t>
  </si>
  <si>
    <t>Déclaration d'indépendance</t>
  </si>
  <si>
    <t>Je déclare  être personnellement et fonctionnellement indépendant du bénéficiaire potentiel, des activités prévues dans le cadre du projet ainsi que des personnes impliquées dans sa conception, sa mise en œuvre et sa gestion technique, administrative et financière.</t>
  </si>
  <si>
    <t>Signature</t>
  </si>
  <si>
    <t>OS 1.1</t>
  </si>
  <si>
    <t>DI 1. Investissements dans les actifs fixes des microentreprises</t>
  </si>
  <si>
    <t>DI 2. Investissements dans les actifs fixes des petites et moyennes entreprises (y compris les centres de recherche privés) directement liés aux activités de recherche et d’innovation, dont les infrastructures de recherche</t>
  </si>
  <si>
    <t>DI 4. Investissements dans les actifs fixes des centres de recherche et établissements d’enseignement supérieur public</t>
  </si>
  <si>
    <t>DI 6. Investissements dans les actifs incorporels des PME</t>
  </si>
  <si>
    <t>DI 10. Activités de recherche et d’innovation dans les PME, y compris la mise en réseau</t>
  </si>
  <si>
    <t>DI 12. Activités de recherche et d’innovation dans les centres de recherche, l’enseignement supérieur et les centres de compétence publics</t>
  </si>
  <si>
    <t>DI 28. Transfert de technologies et coopération entre les entreprises, les centres de recherche et le secteur de l’enseignement supérieur</t>
  </si>
  <si>
    <t>OS 1.3</t>
  </si>
  <si>
    <t>DI 21 - Investissement dans les infrastructures d'hébergement touristique</t>
  </si>
  <si>
    <t>DI 21 - Investissement dans les projets de produits touristiques</t>
  </si>
  <si>
    <t>DI 22 -Soutien aux grandes entreprises au moyen d’instruments financiers, y compris les investissements productifs</t>
  </si>
  <si>
    <t>DI 23. Développement des compétences pour la spécialisation intelligente, la transition industrielle, l’esprit d’entreprise et la capacité d’adaptation des entreprises au changement</t>
  </si>
  <si>
    <t>DI 25. Incubation, soutien aux entreprises créées par essaimage et aux start-ups</t>
  </si>
  <si>
    <t>DI 26. Soutien aux pôles d’innovation, y compris entre entreprises, aux organismes de recherche, aux autorités publiques et aux réseaux d’entreprises bénéficiant principalement aux PME</t>
  </si>
  <si>
    <t>DI 29. Processus de recherche et d’innovation, transfert de technologies et coopération entre entreprises, centres de recherche et universités</t>
  </si>
  <si>
    <t>DI 175. Régions ultrapériphériques : compensation des éventuels surcoûts liés au déficit d'accessibilité et à la fragmentation territoriale</t>
  </si>
  <si>
    <t>OS 5.1</t>
  </si>
  <si>
    <t>DI 165. Soutien au développement économique et touristique des territoires littoraux</t>
  </si>
  <si>
    <t>DI 165. Soutien au développement de la fréquentation des sites naturels et culturels patrimoniaux</t>
  </si>
  <si>
    <t xml:space="preserve">DI 166. Protection, développement et promotion du patrimoine culturel et des services culturels </t>
  </si>
  <si>
    <t>DI 167. Protection, développement et promotion du patrimoine naturel et de l'écotourisme, autre que les sites Natura 2000</t>
  </si>
  <si>
    <t>DI 168. Réhabilitation physique et sécurité des espaces publics</t>
  </si>
  <si>
    <r>
      <t xml:space="preserve">Critères de sélection des projets FEDER-FSE+ 2021-2027
OS 1.1
</t>
    </r>
    <r>
      <rPr>
        <b/>
        <i/>
        <sz val="16"/>
        <color theme="0"/>
        <rFont val="Garamond"/>
        <family val="1"/>
      </rPr>
      <t>V3 - Février 2025</t>
    </r>
  </si>
  <si>
    <t>Intitulé du projet</t>
  </si>
  <si>
    <t>N° E-SYNERGIE</t>
  </si>
  <si>
    <t>Priorité 1</t>
  </si>
  <si>
    <t>Une Guadeloupe plus intelligente et connectée compétitive par l’encouragement d’une transformation vers une économie intelligente et innovante</t>
  </si>
  <si>
    <t>Objectif spécifique 1.1</t>
  </si>
  <si>
    <t xml:space="preserve">Développer et améliorer les capacités de recherche et d’innovation ainsi que l’utilisation des technologies de pointe </t>
  </si>
  <si>
    <t>Domaine d'intervention</t>
  </si>
  <si>
    <t>Montant de la subvention FEDER demandée</t>
  </si>
  <si>
    <t>Coût éligible</t>
  </si>
  <si>
    <t>I. Critères transversaux</t>
  </si>
  <si>
    <t>Critère transerval</t>
  </si>
  <si>
    <t>Note 
(de 1 à 4)</t>
  </si>
  <si>
    <t xml:space="preserve">Pondération
</t>
  </si>
  <si>
    <t>Le projet présente une bonne logique globale au niveau de sa stratégie, de ses objectifs, de ses moyens et de ses résultats. Par ailleurs, sa mise en œuvre  et le montage proposé sont simples, réalistes.</t>
  </si>
  <si>
    <r>
      <rPr>
        <b/>
        <u val="double"/>
        <sz val="16"/>
        <color rgb="FFFF0000"/>
        <rFont val="Garamond"/>
        <family val="1"/>
      </rPr>
      <t>Uniquement</t>
    </r>
    <r>
      <rPr>
        <b/>
        <sz val="16"/>
        <color rgb="FF002060"/>
        <rFont val="Garamond"/>
        <family val="1"/>
      </rPr>
      <t xml:space="preserve"> pour les projets prévoyant la création ou la réhabilitation d'infrastructures (FEDER)</t>
    </r>
  </si>
  <si>
    <r>
      <rPr>
        <b/>
        <u val="double"/>
        <sz val="16"/>
        <color rgb="FFFF0000"/>
        <rFont val="Garamond"/>
        <family val="1"/>
      </rPr>
      <t>Uniquement</t>
    </r>
    <r>
      <rPr>
        <b/>
        <sz val="16"/>
        <color rgb="FF002060"/>
        <rFont val="Garamond"/>
        <family val="1"/>
      </rPr>
      <t xml:space="preserve"> pour les projets prévoyant la conduite d'études (FEDER ou FSE)</t>
    </r>
  </si>
  <si>
    <t xml:space="preserve">Type d'opération </t>
  </si>
  <si>
    <t xml:space="preserve">Maximum de la note </t>
  </si>
  <si>
    <t>Note totale</t>
  </si>
  <si>
    <t>II. Critères thématiques</t>
  </si>
  <si>
    <t>- DI 1
- DI2</t>
  </si>
  <si>
    <t>Critère thématique</t>
  </si>
  <si>
    <t>Pondération</t>
  </si>
  <si>
    <t>Note 
pondérée</t>
  </si>
  <si>
    <t>Le projet précise ses projections en matière de recherche et d’innovation en réponse aux enjeux socio-économiques identifiés par les stratégies du territoire.</t>
  </si>
  <si>
    <t xml:space="preserve">- DI 4 </t>
  </si>
  <si>
    <t>Le projet s'inscrit en cohérence vis-à-vis de la stratégie immobilière de l’établissement hébergeur et/ou de celle du site, autour de besoins communs et de voies de mutualisation (dans le cadre de la Politique Antilles Recherche et Innovation - PARI)</t>
  </si>
  <si>
    <t>- DI 6
- DI 10
- DI 12
- DI 28</t>
  </si>
  <si>
    <t>Le projet assure le développement ou le renforcement de collaborations régionales, inter-sites, interrégionales et internationales.</t>
  </si>
  <si>
    <t>Le projet s'inscrit dans une logique de mutualisation des équipements acquis.</t>
  </si>
  <si>
    <t>Total critères thématiques</t>
  </si>
  <si>
    <t>III. Critères de bonification</t>
  </si>
  <si>
    <t>a.  Pour tous les OS FEDER FSE+</t>
  </si>
  <si>
    <t>Le projet contribue directement ou indirectement à la création d'un ou plusieurs emplois sur le territoire guadeloupéen.  Cette notation s'effectue sur 1 point.</t>
  </si>
  <si>
    <t xml:space="preserve">TOTAL </t>
  </si>
  <si>
    <t>b. Au niveau de l'OS</t>
  </si>
  <si>
    <t>Note (0/1)</t>
  </si>
  <si>
    <t>Tout domaine d'intervention</t>
  </si>
  <si>
    <t>Qualité scientifique du projet (rapport d'analyse favorable de l'agence nationale de la recherche - note de A).</t>
  </si>
  <si>
    <t>Total critères bonification</t>
  </si>
  <si>
    <t>IV. Synthèse</t>
  </si>
  <si>
    <t xml:space="preserve">Total HORS bonification </t>
  </si>
  <si>
    <t>Total AVEC bonification</t>
  </si>
  <si>
    <t>RESULTAT DE L'INSTRUCTION</t>
  </si>
  <si>
    <t>Courriel</t>
  </si>
  <si>
    <r>
      <t xml:space="preserve">Critères de sélection des projets FEDER-FSE+ 2021-2027
OS 1.2
</t>
    </r>
    <r>
      <rPr>
        <b/>
        <i/>
        <sz val="16"/>
        <color theme="0"/>
        <rFont val="Garamond"/>
        <family val="1"/>
      </rPr>
      <t>V3 - Février 2025</t>
    </r>
  </si>
  <si>
    <t>Objectif spécifique 1.2</t>
  </si>
  <si>
    <t xml:space="preserve">Tirer parti des avantages de la numérisation au bénéfice des citoyens, des entreprises, des organismes de recherche et des pouvoirs publics </t>
  </si>
  <si>
    <r>
      <rPr>
        <b/>
        <u val="double"/>
        <sz val="16"/>
        <color rgb="FFFF0000"/>
        <rFont val="Garamond"/>
        <family val="1"/>
      </rPr>
      <t>Uniquement</t>
    </r>
    <r>
      <rPr>
        <b/>
        <sz val="16"/>
        <color rgb="FF000000"/>
        <rFont val="Garamond"/>
        <family val="1"/>
      </rPr>
      <t xml:space="preserve"> pour les projets prévoyant la création ou la réhabilitation d'infrastructures (FEDER)</t>
    </r>
  </si>
  <si>
    <t>Le projet est structurant et est à vocation fédérative ou une expérimentation réplicable, diffusable, assurant une pérennité du service.</t>
  </si>
  <si>
    <t>Le projet intégre des préceptes du numérique responsable durable.</t>
  </si>
  <si>
    <t>Le projet prend en compte des enjeux de souveraineté numérique.</t>
  </si>
  <si>
    <t>Le projet prend en compte des enjeux de résilience des systèmes et de gestion des dispositifs numériques.</t>
  </si>
  <si>
    <t>Le projet prend en compte des enjeux de sécurité numérique.</t>
  </si>
  <si>
    <t>FEDER sans études avec infrastructure : la note hors bonification est inférieure ou égale à  63 sur 128 max</t>
  </si>
  <si>
    <t>FEDER sans études sans infrastructure : la note hors bonification est inférieure ou égale à 61 sur 124 max</t>
  </si>
  <si>
    <t>FEDER avec études sans infrastructure : la note hors bonification est inférieure ou égale à 71 sur 144 max</t>
  </si>
  <si>
    <t>FEDER avec études avec infrastructures : la note hors bonification est inférieure ou égale à 73 sur 148 max</t>
  </si>
  <si>
    <t>FEDER sans études avec infrastructure : la note hors bonification est supérieure ou égale à 64 sur 128 max</t>
  </si>
  <si>
    <t>FEDER sans études sans infrastructure : la note hors bonification est supérieure ou égale à 62 sur 124 max</t>
  </si>
  <si>
    <t>FEDER avec études sans infrastructure : la note hors bonification est supérieure ou égale à 72 sur 144 max</t>
  </si>
  <si>
    <t>FEDER avec études avec infrastructures : la note hors bonification est supérieure ou égale à 74 sur 148 max</t>
  </si>
  <si>
    <t>Objectif spécifique 1.3</t>
  </si>
  <si>
    <t xml:space="preserve">Renforcer la croissance durable et la compétitivité des PME et la création d’emplois dans les PME, y compris par des investissements productifs </t>
  </si>
  <si>
    <t>Les investissements prévus deront être en adéquation avec les retombées attendues : clientèles ciblées, chiffre d'affaires prévisionnel.</t>
  </si>
  <si>
    <t>Les critères seront définis dans le cadre d'un AMI /  APP. Les critères envisagés à ce stade sont les suivants :</t>
  </si>
  <si>
    <t>- DI 22</t>
  </si>
  <si>
    <t>Le projet démontre sa capacité à accompagner le développement et la pérennisation des entreprises.</t>
  </si>
  <si>
    <t xml:space="preserve">Le projet démontre sa capacité à favoriser la croissance des entreprises et renforcer leur compétitivité et contribuer à la dynmique économique du territoire.
</t>
  </si>
  <si>
    <t>- DI 23
- DI 25</t>
  </si>
  <si>
    <t>Le projet démontre sa valeur ajoutée au regard des enjeux de développement du potentiel de valorisation économique et/ou sociétale des résultats ou  inclue un programme de travail dédié spécifiquement à la valorisation et au transfert des résultats en direction du monde économique</t>
  </si>
  <si>
    <t>Le projet démontre son caractère collectif/ partnarial / perenne</t>
  </si>
  <si>
    <t>- DI 26</t>
  </si>
  <si>
    <t xml:space="preserve">Le projet présente une expertise scientifique indépendante </t>
  </si>
  <si>
    <t>- DI 29</t>
  </si>
  <si>
    <t xml:space="preserve">Le projet démontre sa valeur ajoutée au regard des enjeux de développement économiques en matière de recherche et d'innovation. Un intérêt sera apporté particulièrement pour les projets intégrant une orientation sur le développement durable. </t>
  </si>
  <si>
    <t>- DI 175</t>
  </si>
  <si>
    <t xml:space="preserve">Pas de critères spécifiques. Toutefois, dans le cas où les fonds disponibles ne seraient pas suffisants pour couvrir toutes les demandes recevables, des critères de sélection seront établis. </t>
  </si>
  <si>
    <t xml:space="preserve">Aides directes aux PME </t>
  </si>
  <si>
    <t>Renvoi à la section 
du Formulaire de candidature</t>
  </si>
  <si>
    <t xml:space="preserve">Soutien aux investissements dans les infrastructures d’hébergement (montée en gamme) et dans les produits touristiques </t>
  </si>
  <si>
    <r>
      <rPr>
        <b/>
        <u val="double"/>
        <sz val="16"/>
        <color rgb="FFFF0000"/>
        <rFont val="Garamond"/>
        <family val="1"/>
      </rPr>
      <t>Uniquement</t>
    </r>
    <r>
      <rPr>
        <b/>
        <sz val="16"/>
        <color rgb="FFFF0000"/>
        <rFont val="Garamond"/>
        <family val="1"/>
      </rPr>
      <t xml:space="preserve"> pour DI 21</t>
    </r>
  </si>
  <si>
    <t>Eco-label national ou international</t>
  </si>
  <si>
    <r>
      <t xml:space="preserve">Critères de sélection des projets FEDER-FSE+ 2021-2027
OS 1.5
</t>
    </r>
    <r>
      <rPr>
        <b/>
        <i/>
        <sz val="14"/>
        <color theme="0"/>
        <rFont val="Garamond"/>
        <family val="1"/>
      </rPr>
      <t>Février 2025</t>
    </r>
  </si>
  <si>
    <t>Priorité 1 bis</t>
  </si>
  <si>
    <t>Une Guadeloupe plus intelligente - transformation économique innovante et intelligente : renforçant la connectivité numérique</t>
  </si>
  <si>
    <t>Objectif spécifique 1.5</t>
  </si>
  <si>
    <t xml:space="preserve">Renforcer la connectivité numérique </t>
  </si>
  <si>
    <t xml:space="preserve">Le projet est en adéquation avec les besoins avérés du territoire, en s'inscrivant dans une démarche favorisant la coopération ou la mutualisation. </t>
  </si>
  <si>
    <t>FEDER sans études avec infrastructure : la note hors bonification est inférieure ou égale à  67 sur 136 max</t>
  </si>
  <si>
    <t>FEDER sans études sans infrastructure : la note hors bonification est inférieure ou égale à 65 sur 132 max</t>
  </si>
  <si>
    <t>FEDER avec études sans infrastructure : la note hors bonification est inférieure ou égale à 75 sur 152 max</t>
  </si>
  <si>
    <t>FEDER avec études avec infrastructures : la note hors bonification est inférieure ou égale à 77 sur 156 max</t>
  </si>
  <si>
    <t>FEDER sans études avec infrastructure : la note hors bonification est supérieure ou égale à 68 sur 136 max</t>
  </si>
  <si>
    <t>FEDER sans études sans infrastructure : la note hors bonification est supérieure ou égale à 66 sur 132 max</t>
  </si>
  <si>
    <t>FEDER avec études sans infrastructure : la note hors bonification est supérieure ou égale à 76 sur 152 max</t>
  </si>
  <si>
    <t>FEDER avec études avec infrastructures : la note hors bonification est supérieure ou égale à 78 sur 156 max</t>
  </si>
  <si>
    <r>
      <t xml:space="preserve">Critères de sélection des projets FEDER-FSE+ 2021-2027
OS 2.1
</t>
    </r>
    <r>
      <rPr>
        <b/>
        <i/>
        <sz val="14"/>
        <color theme="0"/>
        <rFont val="Garamond"/>
        <family val="1"/>
      </rPr>
      <t>V3 - Février 2025</t>
    </r>
  </si>
  <si>
    <t>Priorité 2</t>
  </si>
  <si>
    <t>Une Guadeloupe plus verte et à faibles émissions de carbone en transition vers la neutralité carbone par l’encouragement d’une transition énergétique propre et équitable, des investissements verts et bleus, de l’économie circulaire, de l'atténuation et l’adaptation au changement climatique, de la prévention et de la gestion des risques</t>
  </si>
  <si>
    <t>Objectif spécifique 2.1</t>
  </si>
  <si>
    <t xml:space="preserve">Favoriser les mesures en matière d’efficacité énergétique et réduire les émissions de gaz à effet de serre </t>
  </si>
  <si>
    <t>Avec études avec infrastructure</t>
  </si>
  <si>
    <t>Amélioration de la performance énergétique du bâtiment.
Pour les bâtiments climatisés la performance pourra être quantifiée par une amélioration de la classe énergétique sur échelle du DPE-G (à minima l'atteinte de la classe supérieure)
Pour les bâtiments non climatisés, l'indicateur de confort thermique (ICT) devra être inférieur à 85% de l'ICTmax.</t>
  </si>
  <si>
    <t>Contribution éventuelle à l’atteinte des objectifs de la S3 et à l’utilisation dans la mise en œuvre des projets, des compétences et expertises clés identifiées dans les domaines d’activités stratégiques de la S3</t>
  </si>
  <si>
    <t xml:space="preserve">La performance énergétique du bâtiment "exemplaire" est associée à une une production d'énergie renouvelable, pour un usage en autoconsommation alimentant le bâtiment et ses infrastructures, et/ou des infrastructures de recharge pour des véhicules électriques. </t>
  </si>
  <si>
    <t>FEDER sans études avec infrastructure : la note hors bonification est inférieure ou égale à  51 sur 104 max</t>
  </si>
  <si>
    <t>FEDER sans études sans infrastructure : la note hors bonification est inférieure ou égale à 49 sur 100 max</t>
  </si>
  <si>
    <t>FEDER avec études sans infrastructure : la note hors bonification est inférieure ou égale à 59 sur 120 max</t>
  </si>
  <si>
    <t>FEDER avec études avec infrastructures : la note hors bonification est inférieure ou égale à 61 sur 124 max</t>
  </si>
  <si>
    <t>FEDER sans études avec infrastructure : la note hors bonification est supérieure ou égale à 52 sur 104 max</t>
  </si>
  <si>
    <t>FEDER sans études sans infrastructure : la note hors bonification est supérieure ou égale à 50 sur 100 max</t>
  </si>
  <si>
    <t>FEDER avec études sans infrastructure : la note hors bonification est supérieure ou égale à 60 sur 120 max</t>
  </si>
  <si>
    <t>FEDER avec études avec infrastructures : la note hors bonification est supérieure ou égale à 62 sur 124 max</t>
  </si>
  <si>
    <r>
      <t xml:space="preserve">Critères de sélection des projets FEDER-FSE+ 2021-2027
OS 2.2
</t>
    </r>
    <r>
      <rPr>
        <b/>
        <i/>
        <sz val="14"/>
        <color theme="0"/>
        <rFont val="Garamond"/>
        <family val="1"/>
      </rPr>
      <t>V3 - février 2025</t>
    </r>
  </si>
  <si>
    <t>Objectif spécifique 2.2</t>
  </si>
  <si>
    <t>Promouvoir les énergies renouvelables conformément à la directive (UE) 2018/2001 sur les sources d’énergie renouvelables, y compris les critères de durabilité qui y sont énoncés</t>
  </si>
  <si>
    <t xml:space="preserve">Le projet mobilise des acteurs pertinents et légitimes et prend en comptes les filières locales. </t>
  </si>
  <si>
    <t>Pour les projets photovoltaique en autoconsommation, le taux d'autoconsommation de l'installation ( note = Taux (%) * 4))</t>
  </si>
  <si>
    <t>Pour les projets photovoltaique en autoconsommation, le taux d'autoproduction de l'installation  ( note = Taux (%) * 4))</t>
  </si>
  <si>
    <t>Pour les autres projets, l'approche vertueuse mise en œuvre</t>
  </si>
  <si>
    <t>Le projet intègre des actions de sensibilisation complémentaires à l'investissement.</t>
  </si>
  <si>
    <t>Pour les projets photovoltaiques en autoconsommation, intégration d'infrastructures de recharges de véhicules électriques (IRVE) alimentées par l'installation au sein du projet</t>
  </si>
  <si>
    <t>Pour les projets photovoltaique en autoconsommation, mutualisation de l'énergie produite par les installation photovoltaique, à travers de l'autoconsommation collective (sans revente)</t>
  </si>
  <si>
    <r>
      <t xml:space="preserve">Critères de sélection des projets FEDER-FSE+ 2021-2027
OS 2.4
</t>
    </r>
    <r>
      <rPr>
        <b/>
        <i/>
        <sz val="14"/>
        <color theme="0"/>
        <rFont val="Garamond"/>
        <family val="1"/>
      </rPr>
      <t>V3 - Février 2025</t>
    </r>
  </si>
  <si>
    <t>Objectif spécifique 2.4</t>
  </si>
  <si>
    <t xml:space="preserve">Favoriser l’adaptation au changement climatique, la prévention des risques de catastrophe et la résilience, en tenant compte des approches fondées sur les écosystèmes </t>
  </si>
  <si>
    <t>Le projet démontre son niveau de criticité et sa cohérence avec les zones de vulnérabilités identifiées sur le territoire</t>
  </si>
  <si>
    <t xml:space="preserve">Le projet permet la mise en sécurité le plus grand nombre de biens et de personnes vis-à-vis d'un aléa naturel </t>
  </si>
  <si>
    <t>Concernant les projets relatifs aux risque sismique et aux aléas climatiques, le projet participe au développement d'une dynamique collective vertueuse en matière de mise en sécurité de la population face aux risques</t>
  </si>
  <si>
    <t xml:space="preserve">Le projet s'inscrit dans une démarche PAPI </t>
  </si>
  <si>
    <t xml:space="preserve">Le projet s'inscrit dans une démarche multirisques </t>
  </si>
  <si>
    <t>Le projet met en œuvre des stratégies de génie végétal</t>
  </si>
  <si>
    <t>Le projet recycle les matériaux issus de la démolition</t>
  </si>
  <si>
    <t>FEDER sans études avec infrastructure : la note hors bonification est inférieure ou égale à  65 sur 132 max</t>
  </si>
  <si>
    <t>FEDER sans études sans infrastructure : la note hors bonification est inférieure ou égale à 63 sur 128 max</t>
  </si>
  <si>
    <t>FEDER avec études sans infrastructure : la note hors bonification est inférieure ou égale à 73 sur 148 max</t>
  </si>
  <si>
    <t>FEDER avec études avec infrastructures : la note hors bonification est inférieure ou égale à 75 sur 152 max</t>
  </si>
  <si>
    <t>FEDER sans études avec infrastructure : la note hors bonification est supérieure ou égale à 66 sur 132 max</t>
  </si>
  <si>
    <t>FEDER sans études sans infrastructure : la note hors bonification est supérieure ou égale à 64 sur 128 max</t>
  </si>
  <si>
    <t>FEDER avec études sans infrastructure : la note hors bonification est supérieure ou égale à 74 sur 148 max</t>
  </si>
  <si>
    <t>FEDER avec études avec infrastructures : la note hors bonification est supérieure ou égale à 76 sur 152 max</t>
  </si>
  <si>
    <r>
      <t xml:space="preserve">Critères de sélection des projets FEDER-FSE+ 2021-2027
OS 2.5
</t>
    </r>
    <r>
      <rPr>
        <b/>
        <i/>
        <sz val="14"/>
        <color theme="0"/>
        <rFont val="Garamond"/>
        <family val="1"/>
      </rPr>
      <t>V3 - Février 2025</t>
    </r>
  </si>
  <si>
    <t>Objectif spécifique 2.5</t>
  </si>
  <si>
    <t xml:space="preserve">Favoriser l’accès à l’eau et une gestion durable de l’eau </t>
  </si>
  <si>
    <t>Le projet qualifie et quantifie les impacts du projet sur l'amélioration de la distribution en eau potable de la population ou sur l'amélioration de la qualité des rejets vers les milieux récepteurs de l'assainissement des eaux usées</t>
  </si>
  <si>
    <t>Le projet expose les moyens mis en œuvre pour entretenir et pérenniser l'investissement sur toute sa durée de vie.</t>
  </si>
  <si>
    <t>Le projet justifie que le chiffrage présenté est optimisé et en adéquation avec les ratios observés pour ce type de travaux et que les moyens mis en œuvre garantissent le respect du budget de l'opération jusqu'à son achèvement.</t>
  </si>
  <si>
    <r>
      <t xml:space="preserve">Critères de sélection des projets FEDER-FSE+ 2021-2027
OS 2.6
</t>
    </r>
    <r>
      <rPr>
        <b/>
        <i/>
        <sz val="14"/>
        <color theme="0"/>
        <rFont val="Garamond"/>
        <family val="1"/>
      </rPr>
      <t>V3 - Février 2025</t>
    </r>
  </si>
  <si>
    <t>Objectif spécifique 2.6</t>
  </si>
  <si>
    <t>Favoriser la transition vers une économie circulaire et efficace dans l’utilisation des ressources</t>
  </si>
  <si>
    <t>Le projet démontre sa plus-value apportée au regard des principes de l’économie circulaire, notamment en matière de déchets détournés de l'élimination.</t>
  </si>
  <si>
    <t>Le projet démontre sa participation à l’achèvement du maillage territorial des installations de traitement des déchets.</t>
  </si>
  <si>
    <t>FEDER sans études avec infrastructure : la note hors bonification est inférieure ou égale à  49 sur 100 max</t>
  </si>
  <si>
    <t>FEDER sans études sans infrastructure : la note hors bonification est inférieure ou égale à 47 sur 96 max</t>
  </si>
  <si>
    <t>FEDER avec études sans infrastructure : la note hors bonification est inférieure ou égale à 57 sur 116 max</t>
  </si>
  <si>
    <t>FEDER avec études avec infrastructures : la note hors bonification est inférieure ou égale à 59 sur 120 max</t>
  </si>
  <si>
    <t>FEDER sans études avec infrastructure : la note hors bonification est supérieure ou égale à 50 sur 100 max</t>
  </si>
  <si>
    <t>FEDER sans études sans infrastructure : la note hors bonification est supérieure ou égale à 48 sur 96 max</t>
  </si>
  <si>
    <t>FEDER avec études sans infrastructure : la note hors bonification est supérieure ou égale à 58 sur 116 max</t>
  </si>
  <si>
    <t>FEDER avec études avec infrastructures : la note hors bonification est supérieure ou égale à 60 sur 120 max</t>
  </si>
  <si>
    <r>
      <t xml:space="preserve">Critères de sélection des projets FEDER-FSE+ 2021-2027
OS 2.7
</t>
    </r>
    <r>
      <rPr>
        <b/>
        <i/>
        <sz val="14"/>
        <color theme="0"/>
        <rFont val="Garamond"/>
        <family val="1"/>
      </rPr>
      <t>V3 - Février 2025</t>
    </r>
  </si>
  <si>
    <t>Objectif spécifique 2.7</t>
  </si>
  <si>
    <t xml:space="preserve">Améliorer la protection et la préservation de la nature et de la biodiversité et renforcer les infrastructures vertes, en particulier en milieu urbain, et réduire toutes les formes de pollution </t>
  </si>
  <si>
    <t>Le projet démontre de l'urgence à agir, notamment au regard de la dynamique de dégradation / évolution du milieu.</t>
  </si>
  <si>
    <t>Le projet démontre sa dimension pédagogiqu et innovante.</t>
  </si>
  <si>
    <t>Le projet respecte les recommandations de la charte de territoire du Parc National de Guadeloupe.</t>
  </si>
  <si>
    <t>FEDER sans études avec infrastructure : la note hors bonification est inférieure ou égale à  53 sur 108 max</t>
  </si>
  <si>
    <t>FEDER sans études sans infrastructure : la note hors bonification est inférieure ou égale à 51 sur 104 max</t>
  </si>
  <si>
    <t>FEDER avec études sans infrastructure : la note hors bonification est inférieure ou égale à 61 sur 124 max</t>
  </si>
  <si>
    <t>FEDER avec études avec infrastructures : la note hors bonification est inférieure ou égale à 63 sur 128 max</t>
  </si>
  <si>
    <t>FEDER sans études avec infrastructure : la note hors bonification est supérieure ou égale à 54 sur 108 max</t>
  </si>
  <si>
    <t>FEDER sans études sans infrastructure : la note hors bonification est supérieure ou égale à 52 sur 104 max</t>
  </si>
  <si>
    <t>FEDER avec études sans infrastructure : la note hors bonification est supérieure ou égale à 62 sur 124 max</t>
  </si>
  <si>
    <t>FEDER avec études avec infrastructures : la note hors bonification est supérieure ou égale à 64 sur 128 max</t>
  </si>
  <si>
    <r>
      <t xml:space="preserve">Critères de sélection des projets FEDER-FSE+ 2021-2027
OS 2.8
</t>
    </r>
    <r>
      <rPr>
        <b/>
        <i/>
        <sz val="14"/>
        <color theme="0"/>
        <rFont val="Garamond"/>
        <family val="1"/>
      </rPr>
      <t>V3 - Février 2025</t>
    </r>
  </si>
  <si>
    <t>Priorité 2 bis</t>
  </si>
  <si>
    <t>Une Guadeloupe plus verte, sobre en carbone : transition énergétique, économie circulaire, adaptation aux changements climatiques et gestion du risque » : prenant des mesures en faveur d’une mobilité urbaine multimodale durable</t>
  </si>
  <si>
    <t>Objectif spécifique 2.8</t>
  </si>
  <si>
    <t xml:space="preserve">Favoriser une mobilité urbaine multimodale durable, dans le cadre de la transition vers une économie à zéro émission nette de carbone </t>
  </si>
  <si>
    <t>Le projet fait des propositions additionnelles pour favoriser le développement de l'intermodalité</t>
  </si>
  <si>
    <t>Contribution significative du projet au développement de la mobilité durable</t>
  </si>
  <si>
    <t>Contribution significative du projet à une nette amélioration  de l'intermodalité</t>
  </si>
  <si>
    <t>Contribution effective et mesurable du projet à la réduction de l'empreinte carbone du transport</t>
  </si>
  <si>
    <t xml:space="preserve">Concernant les transports collectifs, le projet s'inscrit en cohérence avec les projets d’aménagement urbain, de rénovation urbaine, de requalification de zones d’activités, etc. </t>
  </si>
  <si>
    <t>Sobriété foncière du projet, notamment en matière d'artificialisation des sols. Mise ne œuvre et anticipation des objectifs de la loi climat et résilience du 22/08/2021</t>
  </si>
  <si>
    <t>FEDER sans études avec infrastructure : la note hors bonification est inférieure ou égale à  71 sur 144 max</t>
  </si>
  <si>
    <t>FEDER sans études sans infrastructure : la note hors bonification est inférieure ou égale à 69 sur 140 max</t>
  </si>
  <si>
    <t>FEDER avec études sans infrastructure : la note hors bonification est inférieure ou égale à 79 sur 160 max</t>
  </si>
  <si>
    <t>FEDER avec études avec infrastructures : la note hors bonification est inférieure ou égale à 81 sur 164 max</t>
  </si>
  <si>
    <t>FEDER sans études avec infrastructure : la note hors bonification est supérieure ou égale à 72 sur 144 max</t>
  </si>
  <si>
    <t>FEDER sans études sans infrastructure : la note hors bonification est supérieure ou égale à 70 sur 140 max</t>
  </si>
  <si>
    <t>FEDER avec études sans infrastructure : la note hors bonification est supérieure ou égale à 80 sur 160 max</t>
  </si>
  <si>
    <t>FEDER avec études avec infrastructures : la note hors bonification est supérieure ou égale à 82 sur 164 max</t>
  </si>
  <si>
    <t>Critères de sélection des projets FEDER-FSE+ 2021-2027
OS 3.1</t>
  </si>
  <si>
    <t>Priorité 3</t>
  </si>
  <si>
    <t>Une Guadeloupe plus connectée par l'amélioration de la mobilité</t>
  </si>
  <si>
    <t>Objectif spécifique 3.1</t>
  </si>
  <si>
    <t xml:space="preserve">Une Guadeloupe plus connectée par l'amélioration de la mobilité en développant un RTE-T intelligent, sûr, durable, intermodal et résilient face aux facteurs climatiques </t>
  </si>
  <si>
    <t>Le projet fait des propositions en faveur d'un développement de l'intermodalité en cohérence avec le schéma régional des infrastructures et des transports des Iles de Guadeloupe</t>
  </si>
  <si>
    <t>Le projet s'inscrit dans la nouvelle génération de développement durable maritime et limite ses impacts environnementaux</t>
  </si>
  <si>
    <r>
      <t xml:space="preserve">Critères de sélection des projets FEDER-FSE+ 2021-2027
OS 3.2
</t>
    </r>
    <r>
      <rPr>
        <b/>
        <i/>
        <sz val="14"/>
        <color theme="0"/>
        <rFont val="Garamond"/>
        <family val="1"/>
      </rPr>
      <t>V3 - Février 2025</t>
    </r>
  </si>
  <si>
    <t>Objectif spécifique 3.2</t>
  </si>
  <si>
    <t xml:space="preserve">Mettre en place et développer une mobilité durable, intelligente, intermodale et résiliente face aux facteurs climatiques au niveau national, régional et local, y compris en améliorant l’accès au RTE-T et la mobilité transfrontalière </t>
  </si>
  <si>
    <t>FEDER sans études avec infrastructure : la note hors bonification est inférieure ou égale à  45 sur 92 max</t>
  </si>
  <si>
    <t>FEDER sans études sans infrastructure : la note hors bonification est inférieure ou égale à 43 sur 88 max</t>
  </si>
  <si>
    <t>FEDER avec études sans infrastructure : la note hors bonification est inférieure ou égale à 53 sur 108 max</t>
  </si>
  <si>
    <t>FEDER avec études avec infrastructures : la note hors bonification est inférieure ou égale à 55 sur 112 max</t>
  </si>
  <si>
    <t>FEDER sans études avec infrastructure : la note hors bonification est supérieure ou égale à 46 sur 92 max</t>
  </si>
  <si>
    <t>FEDER sans études sans infrastructure : la note hors bonification est supérieure ou égale à 44 sur 88 max</t>
  </si>
  <si>
    <t>FEDER avec études sans infrastructure : la note hors bonification est supérieure ou égale à 54 sur 108 max</t>
  </si>
  <si>
    <t>FEDER avec études avec infrastructures : la note hors bonification est supérieure ou égale à 56 sur 112 max</t>
  </si>
  <si>
    <r>
      <t xml:space="preserve">Critères de sélection des projets FEDER-FSE+ 2021-2027
OS 4.1
</t>
    </r>
    <r>
      <rPr>
        <b/>
        <i/>
        <sz val="14"/>
        <color theme="0"/>
        <rFont val="Garamond"/>
        <family val="1"/>
      </rPr>
      <t>V3 - Février 2025</t>
    </r>
  </si>
  <si>
    <t>Priorité 4</t>
  </si>
  <si>
    <t>Une Guadeloupe plus inclusive et solidaire tournée vers l’adaptation et l’élévation des qualifications et visant l'insertion professionnelle des publics</t>
  </si>
  <si>
    <t>Objectif spécifique 4.1</t>
  </si>
  <si>
    <t xml:space="preserve">Améliorer l’accès à l’emploi et aux mesures d’activation pour tous les demandeurs d’emploi, notamment des jeunes, en particulier par la mise en œuvre de la garantie pour la jeunesse, pour les chômeurs de longue durée et des groupes défavorisés sur le marché du travail, et pour les personnes inactives, ainsi que par la promotion de l’emploi indépendant et de l’économie sociale </t>
  </si>
  <si>
    <t>Montant de la subvention FSE+ demandée</t>
  </si>
  <si>
    <t>Le projet contribue à l’objectif du programme (notation de 1 à 4)
Partie 1 - Pertinence du projet par rapport à la stratégie (indicateurs) - notation sur 1 point
Cas 1 - le projet ne contribue à aucun indicateur du programme : notation à 0
Cas 2 - le projet contribue à au moins un indicateur du programme : notation à 1
Partie 2 - Degré de couverture des projets (indicateurs) - notation sur 3 points
Cas 1 - le projet contribue à 1 seul indicateur (projets scindés) : notation à 1
Cas 2 - le projet contribue à au moins 2 indicateurs : notation à 2
Cas 3 - le projet contribue à plus de 2 indicateurs : notation à 3</t>
  </si>
  <si>
    <t xml:space="preserve">
</t>
  </si>
  <si>
    <t>En cas de renouvellement, le projet démontre ce qui a été retenu des projets précédents et comment le projet en cours y répond.</t>
  </si>
  <si>
    <t xml:space="preserve">Capacité du projet à générer un impact positif (socialement, économiquement, sur l'environnement)  </t>
  </si>
  <si>
    <t>Le projet démontre capacité à transformer postivement les pratiques (multimodalité des initatives proposées, contenu et pédagogie adaptés au public visé). La mobilisation d'outils numériques est très fortement recommandée.</t>
  </si>
  <si>
    <t xml:space="preserve">Caractère innovant des opérations - Le projet présente un caractère innovant sur la méthode/l'approche/le territoire concernés. Il utilise de nouvelles méthodes, et/ou couvre ou cible à un nouveau public identifié, et/ou agit sur un territoire peu couvert jusque là, et/ou mobilise un partenariat différent. En cas de "reconduction" de projets cofinancés par le programme FSE 14-20, le projet renouvelle son action sur différents paramètres (méthode/public/territoire/partenaires...).  </t>
  </si>
  <si>
    <t>Projets sans études : la note hors bonification est inférieure ou égal à 65 sur 132 max</t>
  </si>
  <si>
    <t>Projets avec études : la note hors bonification est inférieure ou égal à 75 sur 152 max</t>
  </si>
  <si>
    <t>Projets sans études : la note hors bonification est supérieure ou égal à 66 sur 132 max</t>
  </si>
  <si>
    <t>Projets avec études : la note hors bonification est supérieure ou égal à 76 sur 152 max</t>
  </si>
  <si>
    <r>
      <t xml:space="preserve">Critères de sélection des projets FEDER-FSE+ 2021-2027
OS 4.2
</t>
    </r>
    <r>
      <rPr>
        <b/>
        <i/>
        <sz val="12"/>
        <color theme="0"/>
        <rFont val="Garamond"/>
        <family val="1"/>
      </rPr>
      <t>V3 - Février 2025</t>
    </r>
  </si>
  <si>
    <t>Priorité 4 ter</t>
  </si>
  <si>
    <t>Une Guadeloupe plus sociale et plus inclusive mettant en œuvre le socle européen des droits sociaux</t>
  </si>
  <si>
    <t>Objectif spécifique 4.2</t>
  </si>
  <si>
    <t xml:space="preserve">Améliorer l’égalité d’accès à des services de qualité et inclusifs dans l’éducation, la formation et l’apprentissage tout au long de la vie grâce au développement d’infrastructures accessibles, notamment en favorisant la résilience dans le domaine de l’enseignement et de la formation à distance et en ligne </t>
  </si>
  <si>
    <t>S'agissant des équipements, inscription de modalités d’accès et d’utilisation, précision du potentiel d’ouverture aux acteurs de la formation et du monde économique</t>
  </si>
  <si>
    <t>S'agissant des équipements, description de la plus-value au regard des équipements existants</t>
  </si>
  <si>
    <r>
      <t xml:space="preserve">Critères de sélection des projets FEDER-FSE+ 2021-2027
OS 4.5
</t>
    </r>
    <r>
      <rPr>
        <b/>
        <i/>
        <sz val="14"/>
        <color theme="0"/>
        <rFont val="Garamond"/>
        <family val="1"/>
      </rPr>
      <t>V3 - Février 2025</t>
    </r>
  </si>
  <si>
    <t>Objectif spécifique 4.5</t>
  </si>
  <si>
    <t xml:space="preserve">Améliorer la qualité, le caractère inclusif et l’efficacité des systèmes d’éducation et de formation ainsi que leur adéquation au marché du travail, notamment par la validation de l’apprentissage non formel et informel, pour favoriser l’acquisition de compétences clés dont les compétences entrepreneuriales et numériques, et en promouvant la mise en place de systèmes de formation en alternance et d’apprentissages </t>
  </si>
  <si>
    <t xml:space="preserve">Le projet s'inscrit dans une logique de parcours de formation individualisé et cohérent vers l’emploi </t>
  </si>
  <si>
    <t>Projets sans études : la note hors bonification est inférieure ou égale à 61 sur 124 max</t>
  </si>
  <si>
    <t>Projets avec études : la note hors bonification est inférieure ou égale à 71 sur 144 max</t>
  </si>
  <si>
    <t>Projets sans études : la note hors bonification est supérieure ou égale à 62 sur 124 max</t>
  </si>
  <si>
    <t>Projets avec études : la note hors bonification est supérieure ou égale à 72 sur 144 max</t>
  </si>
  <si>
    <r>
      <t xml:space="preserve">Critères de sélection des projets FEDER-FSE+ 2021-2027
OS 4.6
</t>
    </r>
    <r>
      <rPr>
        <b/>
        <i/>
        <sz val="14"/>
        <color theme="0"/>
        <rFont val="Garamond"/>
        <family val="1"/>
      </rPr>
      <t>V3 - février 2025</t>
    </r>
  </si>
  <si>
    <t>Une Guadeloupe favorisant la réussite éducative des jeunes</t>
  </si>
  <si>
    <t>Objectif spécifique 4.6</t>
  </si>
  <si>
    <t xml:space="preserve">Promouvoir l’égalité d’accès et le suivi jusqu’à son terme d’un parcours d’éducation ou de formation inclusive et de qualité, en particulier pour les groupes défavorisés, depuis l’éducation et l’accueil des jeunes enfants jusqu’à l’éducation et la formation des adultes en passant par l’enseignement général et l’enseignement et la formation professionnels et par l’enseignement supérieur, et faciliter la mobilité à des fins d’apprentissage pour tous et l’accessibilité pour les personnes handicapées </t>
  </si>
  <si>
    <r>
      <rPr>
        <b/>
        <u val="double"/>
        <sz val="14"/>
        <color rgb="FFFF0000"/>
        <rFont val="Garamond"/>
        <family val="1"/>
      </rPr>
      <t>Uniquement</t>
    </r>
    <r>
      <rPr>
        <b/>
        <sz val="14"/>
        <color rgb="FF002060"/>
        <rFont val="Garamond"/>
        <family val="1"/>
      </rPr>
      <t xml:space="preserve"> pour les projets prévoyant la conduite d'études (FEDER ou FSE)</t>
    </r>
  </si>
  <si>
    <t>Le projet démontre son inscription dans une logique d'accompagnement individualisé ayant notamment pour objectif de lever les freins périphériques à l'accès et au maintien en formation</t>
  </si>
  <si>
    <r>
      <t xml:space="preserve">Critères de sélection des projets FEDER-FSE+ 2021-2027
OS 4.7
</t>
    </r>
    <r>
      <rPr>
        <b/>
        <i/>
        <sz val="12"/>
        <color theme="0"/>
        <rFont val="Garamond"/>
        <family val="1"/>
      </rPr>
      <t>V3 - février 2025</t>
    </r>
  </si>
  <si>
    <t xml:space="preserve">Promouvoir l’apprentissage tout au long de la vie, notamment les possibilités de renforcement des compétences et de reconversion flexibles pour tous, en tenant compte des compétences entrepreneuriales et numériques, mieux anticiper les changements et les nouvelles exigences en matière de compétences fondées sur les besoins du marché du travail, faciliter les transitions professionnelles et promouvoir la mobilité professionnelle </t>
  </si>
  <si>
    <t>Objectif spécifique 4.7</t>
  </si>
  <si>
    <t>Le projet s'inscrit dans une logique de capitalisation/renforcement de compétences. L'individualisation des actions de formation est une plus value.</t>
  </si>
  <si>
    <r>
      <t xml:space="preserve">Critères de sélection des projets FEDER-FSE+ 2021-2027
OS 5.1
</t>
    </r>
    <r>
      <rPr>
        <b/>
        <i/>
        <sz val="12"/>
        <color theme="0"/>
        <rFont val="Garamond"/>
        <family val="1"/>
      </rPr>
      <t>V3 - février 2025</t>
    </r>
  </si>
  <si>
    <t>Priorité 5</t>
  </si>
  <si>
    <t>Une Guadeloupe plus proche des citoyens par l’encouragement du développement durable et intégré de tout type de territoires et d'initiatives locales</t>
  </si>
  <si>
    <t>Objectif spécifique 5.1</t>
  </si>
  <si>
    <t xml:space="preserve">Encourager le développement social, économique et environnemental intégré et inclusif ainsi que la culture, le patrimoine naturel, le tourisme durable et la sécurité dans les zones urbaines </t>
  </si>
  <si>
    <r>
      <t xml:space="preserve">Le système de notation doit être établi en cohérence avec les modalités de gouvernance spécifique définie dans le PRG.
Le système de notation ne peut être définitivement établi à ce stade.
</t>
    </r>
    <r>
      <rPr>
        <b/>
        <sz val="14"/>
        <color rgb="FF000000"/>
        <rFont val="Garamond"/>
        <family val="1"/>
      </rPr>
      <t xml:space="preserve">Proposition de rédaction : 
</t>
    </r>
    <r>
      <rPr>
        <sz val="14"/>
        <color rgb="FF000000"/>
        <rFont val="Garamond"/>
        <family val="1"/>
      </rPr>
      <t xml:space="preserve">La sélection des projets éligibles se fera grâce à une grille de notation de critères permettant un classement des projets. Ces critères et leur notation seront détaillés dans les appels à projets ; ils concernent la gouvernance locale et l’intégration du projet dans la stratégie territoriale, les caractéristiques du projet et ses aspects environnementaux, ainsi que la capacité administrative/financière du porteur de projet.
Lorsqu’il s’agira de projets de construction, une prise en compte des recommandations visant à un « chantier propre » sera exigée. Tout en restant compatibles avec les exigences liées aux pratiques professionnelles du BTP, les objectifs d’un chantier respectueux de l’environnement sont de réduire les risques et les nuisances, limiter les pollutions du sol, de l’eau et de l’air, assurer la bonne gestion des déchets.
</t>
    </r>
    <r>
      <rPr>
        <b/>
        <sz val="14"/>
        <color rgb="FF000000"/>
        <rFont val="Garamond"/>
        <family val="1"/>
      </rPr>
      <t xml:space="preserve">Exemples de critères envisagés pour chaque domaine d'intervention de l'OS 5.1 : </t>
    </r>
  </si>
  <si>
    <t>DI 165 - Soutien au développement économique et touristique des territoires littoraux</t>
  </si>
  <si>
    <t>Le Projet démontre sa valeur ajoutée au regard des enjeux économiques, touristiques et environnementaux, notamment des enjeux de développement des activités de plaisance (base nautique, installations portuaires, halte nautique, ponton de pêches…), et/ou des enjeux de sécurisation, de protection et d’aménagement des plages et abords.</t>
  </si>
  <si>
    <t>Le Projet démontre sa valeur ajoutée au regard de la nécessaire conciliation entre activités économiques et préservation des zones littorales, par la prise en compte de la capacité de charge des écosystèmes</t>
  </si>
  <si>
    <t>DI 165 - Soutien au développement de la fréquentation des sites naturels et culturels patrimoniaux</t>
  </si>
  <si>
    <t>Le Projet démontre sa valeur ajoutée au regard des mesures de préservation, de restauration et de valorisation des sites naturels et culturels.</t>
  </si>
  <si>
    <t>Le Projet démontre sa valeur ajoutée au regard des mesures de minimisation sur la biodiversité (faune, flore) notamment par la mise en place d'outils de préservation (gestion des déchets, signalétique etc.)</t>
  </si>
  <si>
    <t>Le projet mobilise des fonds privés.</t>
  </si>
  <si>
    <t>Le projet démontre sa capacité à améliorer l'autonomie financière du / des sites culturels bénéficiant d'un soutien.</t>
  </si>
  <si>
    <t xml:space="preserve">DI 166 -Protection, développement et promotion du patrimoine culturel et des services culturels </t>
  </si>
  <si>
    <t>DI 167 - Protection, développement et promotion du patrimoine naturel et de l'écotourisme, autre que les sites Natura 2000</t>
  </si>
  <si>
    <t>Le Projet démontre sa valeur ajoutée au regard des enjeux de restauration des habitats naturels ou de diminution des sources de dégradation, ou de lutte lutte contre les espèces exotiques envahissantes.</t>
  </si>
  <si>
    <t>DI 168 - Réhabilitation physique et sécurité des espaces publics</t>
  </si>
  <si>
    <t>Concernant les opération visant au développement économique et touristique des territoires littoraux, le projet inclue des mesures de compensation des émissions résiduelles pour soutenir les formules de tourisme « zéro carbone » (diminution du taux de CO2 émis et utilisation puits de carbone pour l’absorption...).</t>
  </si>
  <si>
    <t>Concernant les opération visant au développement économique et touristique des territoires littoraux, le projet démontre que l’aspect préservation est privilégié et que la fragmentation du territoire a été minimisée, dans un objectif de protection et de développement durable.</t>
  </si>
  <si>
    <t>Concernant les opérations visant à développer la fréquentation des sites naturels et culturels patrimoniaux le projet intégre une démarche de maitrise de la consommation d’espace, soit par la valorisation des friches urbaines, industrielles (voire des sites pollués), soit par la démonstration de l’impact du projet sur la biodiversité et la minimisation de la fragmentation du territoire,</t>
  </si>
  <si>
    <t>Le projet intégre une démarche de maitrise de la consommation d’espace, soit par la valorisation des friches urbaines, industrielles (voire des sites pollués), soit par la démonstration de l’impact du projet sur la biodiversité et la minimisation de la fragmentation du territoire</t>
  </si>
  <si>
    <t>N/A</t>
  </si>
  <si>
    <t>Le projet concernen un des territoires à enjeux de reconquête de biodiversité les plus en retrait, et encourage les collectivités à s'inscrire dans cette démarche</t>
  </si>
  <si>
    <t>DI 21 - Aides directes aux PME</t>
  </si>
  <si>
    <t>DI 21 - Soutien aux besoins de financement des entreprises</t>
  </si>
  <si>
    <t>L'entreprise dispose de capacités financières, humaines et organisationnelles nécessaires pour mettre en œuvre le projet et en assurer la pérennité pendant la période de réalisation</t>
  </si>
  <si>
    <r>
      <t xml:space="preserve">Critères de sélection des projets FEDER-FSE+ 2021-2027
OS 1.3
</t>
    </r>
    <r>
      <rPr>
        <b/>
        <i/>
        <sz val="14"/>
        <color theme="0"/>
        <rFont val="Garamond"/>
        <family val="1"/>
      </rPr>
      <t>V4 - Avril 2026</t>
    </r>
  </si>
  <si>
    <t>DI 21 - Aides directes aux PME
DI 21 -Soutien aux besoins de financement des entreprises</t>
  </si>
  <si>
    <t>Le projet contribue au renforcement de la compétitivité et au développement économique durable de l'entreprise</t>
  </si>
  <si>
    <t>L'entreprise présente un caractère innovant pour le territoire (développement qualitatif)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</si>
</sst>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Calibri"/>
      <family val="2"/>
      <scheme val="minor"/>
    </font>
    <font>
      <sz val="11"/>
      <name val="Calibri"/>
      <family val="2"/>
      <scheme val="minor"/>
    </font>
    <font>
      <b/>
      <sz val="12"/>
      <color rgb="FF3F3F3F"/>
      <name val="Calibri"/>
      <family val="2"/>
      <scheme val="minor"/>
    </font>
    <font>
      <sz val="11"/>
      <color theme="1"/>
      <name val="Arial"/>
      <family val="2"/>
    </font>
    <font>
      <sz val="11"/>
      <color rgb="FF000000"/>
      <name val="Arial"/>
      <family val="2"/>
    </font>
    <font>
      <sz val="11"/>
      <color rgb="FF002060"/>
      <name val="Arial"/>
      <family val="2"/>
    </font>
    <font>
      <sz val="11"/>
      <name val="Arial"/>
      <family val="2"/>
    </font>
    <font>
      <sz val="11"/>
      <color rgb="FFFF0000"/>
      <name val="Calibri"/>
      <family val="2"/>
    </font>
    <font>
      <sz val="11"/>
      <color theme="1"/>
      <name val="Calibri"/>
      <family val="2"/>
    </font>
    <font>
      <sz val="11"/>
      <color rgb="FF000000"/>
      <name val="Calibri"/>
      <family val="2"/>
      <scheme val="minor"/>
    </font>
    <font>
      <sz val="11"/>
      <color rgb="FF002060"/>
      <name val="Calibri"/>
      <family val="2"/>
    </font>
    <font>
      <sz val="11"/>
      <color rgb="FF00B050"/>
      <name val="Calibri"/>
      <family val="2"/>
    </font>
    <font>
      <b/>
      <sz val="14"/>
      <color theme="0"/>
      <name val="Garamond"/>
      <family val="1"/>
    </font>
    <font>
      <b/>
      <sz val="16"/>
      <color theme="0"/>
      <name val="Garamond"/>
      <family val="1"/>
    </font>
    <font>
      <b/>
      <sz val="18"/>
      <color theme="0"/>
      <name val="Garamond"/>
      <family val="1"/>
    </font>
    <font>
      <b/>
      <sz val="14"/>
      <color rgb="FF000000"/>
      <name val="Garamond"/>
      <family val="1"/>
    </font>
    <font>
      <sz val="16"/>
      <color theme="1"/>
      <name val="Calibri"/>
      <family val="2"/>
      <scheme val="minor"/>
    </font>
    <font>
      <b/>
      <sz val="16"/>
      <color rgb="FF000000"/>
      <name val="Garamond"/>
      <family val="1"/>
    </font>
    <font>
      <b/>
      <sz val="16"/>
      <color rgb="FF000000"/>
      <name val="Calibri"/>
      <family val="2"/>
      <scheme val="minor"/>
    </font>
    <font>
      <sz val="14"/>
      <color rgb="FF000000"/>
      <name val="Garamond"/>
      <family val="1"/>
    </font>
    <font>
      <sz val="14"/>
      <color theme="1"/>
      <name val="Garamond"/>
      <family val="1"/>
    </font>
    <font>
      <b/>
      <sz val="16"/>
      <color rgb="FF002060"/>
      <name val="Garamond"/>
      <family val="1"/>
    </font>
    <font>
      <b/>
      <sz val="16"/>
      <color rgb="FFFF0000"/>
      <name val="Garamond"/>
      <family val="1"/>
    </font>
    <font>
      <b/>
      <sz val="14"/>
      <color rgb="FF002060"/>
      <name val="Garamond"/>
      <family val="1"/>
    </font>
    <font>
      <b/>
      <sz val="14"/>
      <color theme="3" tint="0.39997558519241921"/>
      <name val="Garamond"/>
      <family val="1"/>
    </font>
    <font>
      <sz val="14"/>
      <color rgb="FFFF0000"/>
      <name val="Garamond"/>
      <family val="1"/>
    </font>
    <font>
      <b/>
      <sz val="14"/>
      <color rgb="FFFF0000"/>
      <name val="Garamond"/>
      <family val="1"/>
    </font>
    <font>
      <sz val="16"/>
      <color theme="1"/>
      <name val="Garamond"/>
      <family val="1"/>
    </font>
    <font>
      <b/>
      <sz val="14"/>
      <name val="Garamond"/>
      <family val="1"/>
    </font>
    <font>
      <sz val="14"/>
      <name val="Garamond"/>
      <family val="1"/>
    </font>
    <font>
      <b/>
      <sz val="14"/>
      <color theme="1"/>
      <name val="Garamond"/>
      <family val="1"/>
    </font>
    <font>
      <b/>
      <sz val="16"/>
      <name val="Garamond"/>
      <family val="1"/>
    </font>
    <font>
      <b/>
      <sz val="16"/>
      <color theme="1"/>
      <name val="Garamond"/>
      <family val="1"/>
    </font>
    <font>
      <sz val="14"/>
      <color rgb="FF002060"/>
      <name val="Garamond"/>
      <family val="1"/>
    </font>
    <font>
      <b/>
      <sz val="18"/>
      <color rgb="FFFF0000"/>
      <name val="Garamond"/>
      <family val="1"/>
    </font>
    <font>
      <sz val="18"/>
      <color theme="1"/>
      <name val="Garamond"/>
      <family val="1"/>
    </font>
    <font>
      <sz val="14"/>
      <color rgb="FF00B050"/>
      <name val="Garamond"/>
      <family val="1"/>
    </font>
    <font>
      <sz val="14"/>
      <color theme="1"/>
      <name val="Garamond"/>
      <family val="1"/>
    </font>
    <font>
      <sz val="14"/>
      <color theme="0"/>
      <name val="Garamond"/>
      <family val="1"/>
    </font>
    <font>
      <b/>
      <sz val="20"/>
      <color theme="0"/>
      <name val="Garamond"/>
      <family val="1"/>
    </font>
    <font>
      <b/>
      <sz val="22"/>
      <color theme="0"/>
      <name val="Garamond"/>
      <family val="1"/>
    </font>
    <font>
      <b/>
      <sz val="18"/>
      <name val="Garamond"/>
      <family val="1"/>
    </font>
    <font>
      <b/>
      <u val="double"/>
      <sz val="16"/>
      <color rgb="FFFF0000"/>
      <name val="Garamond"/>
      <family val="1"/>
    </font>
    <font>
      <sz val="11"/>
      <color theme="1"/>
      <name val="Garamond"/>
      <family val="1"/>
    </font>
    <font>
      <sz val="11"/>
      <color rgb="FF002060"/>
      <name val="Garamond"/>
      <family val="1"/>
    </font>
    <font>
      <sz val="11"/>
      <color rgb="FFFF0000"/>
      <name val="Garamond"/>
      <family val="1"/>
    </font>
    <font>
      <sz val="16"/>
      <name val="Garamond"/>
      <family val="1"/>
    </font>
    <font>
      <i/>
      <sz val="14"/>
      <color rgb="FFFF0000"/>
      <name val="Garamond"/>
      <family val="1"/>
    </font>
    <font>
      <b/>
      <i/>
      <sz val="18"/>
      <color theme="0"/>
      <name val="Garamond"/>
      <family val="1"/>
    </font>
    <font>
      <b/>
      <i/>
      <sz val="16"/>
      <color theme="0"/>
      <name val="Garamond"/>
      <family val="1"/>
    </font>
    <font>
      <b/>
      <i/>
      <sz val="14"/>
      <color theme="0"/>
      <name val="Garamond"/>
      <family val="1"/>
    </font>
    <font>
      <b/>
      <i/>
      <sz val="12"/>
      <color theme="0"/>
      <name val="Garamond"/>
      <family val="1"/>
    </font>
    <font>
      <sz val="14"/>
      <color theme="1"/>
      <name val="Arial"/>
      <family val="2"/>
    </font>
    <font>
      <b/>
      <u val="double"/>
      <sz val="14"/>
      <color rgb="FFFF0000"/>
      <name val="Garamond"/>
      <family val="1"/>
    </font>
    <font>
      <sz val="14"/>
      <color theme="1"/>
      <name val="Calibri"/>
      <family val="2"/>
      <scheme val="minor"/>
    </font>
  </fonts>
  <fills count="14">
    <fill>
      <patternFill patternType="none"/>
    </fill>
    <fill>
      <patternFill patternType="gray125"/>
    </fill>
    <fill>
      <patternFill patternType="solid">
        <fgColor rgb="FF002060"/>
        <bgColor indexed="64"/>
      </patternFill>
    </fill>
    <fill>
      <patternFill patternType="solid">
        <fgColor theme="3" tint="0.39997558519241921"/>
        <bgColor indexed="64"/>
      </patternFill>
    </fill>
    <fill>
      <patternFill patternType="solid">
        <fgColor rgb="FFFFC000"/>
        <bgColor indexed="64"/>
      </patternFill>
    </fill>
    <fill>
      <patternFill patternType="solid">
        <fgColor theme="3" tint="0.39997558519241921"/>
        <bgColor theme="6"/>
      </patternFill>
    </fill>
    <fill>
      <patternFill patternType="solid">
        <fgColor rgb="FFF2F2F2"/>
      </patternFill>
    </fill>
    <fill>
      <patternFill patternType="solid">
        <fgColor rgb="FFFFFF00"/>
        <bgColor indexed="64"/>
      </patternFill>
    </fill>
    <fill>
      <patternFill patternType="solid">
        <fgColor rgb="FFFFFFFF"/>
        <bgColor indexed="64"/>
      </patternFill>
    </fill>
    <fill>
      <patternFill patternType="solid">
        <fgColor rgb="FF538DD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1F4E79"/>
        <bgColor indexed="64"/>
      </patternFill>
    </fill>
  </fills>
  <borders count="8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auto="1"/>
      </left>
      <right style="medium">
        <color indexed="64"/>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thin">
        <color auto="1"/>
      </top>
      <bottom/>
      <diagonal/>
    </border>
    <border>
      <left style="thin">
        <color indexed="64"/>
      </left>
      <right style="thin">
        <color indexed="64"/>
      </right>
      <top/>
      <bottom/>
      <diagonal/>
    </border>
    <border>
      <left/>
      <right style="thin">
        <color rgb="FF000000"/>
      </right>
      <top style="thin">
        <color rgb="FF000000"/>
      </top>
      <bottom/>
      <diagonal/>
    </border>
    <border>
      <left/>
      <right/>
      <top style="medium">
        <color indexed="64"/>
      </top>
      <bottom style="thin">
        <color rgb="FF000000"/>
      </bottom>
      <diagonal/>
    </border>
    <border>
      <left/>
      <right/>
      <top style="thin">
        <color rgb="FF000000"/>
      </top>
      <bottom style="medium">
        <color indexed="64"/>
      </bottom>
      <diagonal/>
    </border>
    <border>
      <left/>
      <right/>
      <top style="thin">
        <color rgb="FF000000"/>
      </top>
      <bottom/>
      <diagonal/>
    </border>
    <border>
      <left style="medium">
        <color indexed="64"/>
      </left>
      <right style="thin">
        <color auto="1"/>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indexed="64"/>
      </left>
      <right/>
      <top style="medium">
        <color indexed="64"/>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bottom style="medium">
        <color rgb="FF000000"/>
      </bottom>
      <diagonal/>
    </border>
    <border>
      <left style="thin">
        <color rgb="FF000000"/>
      </left>
      <right style="medium">
        <color indexed="64"/>
      </right>
      <top/>
      <bottom style="thin">
        <color rgb="FF000000"/>
      </bottom>
      <diagonal/>
    </border>
    <border>
      <left/>
      <right style="thin">
        <color auto="1"/>
      </right>
      <top style="thin">
        <color auto="1"/>
      </top>
      <bottom/>
      <diagonal/>
    </border>
    <border>
      <left style="thin">
        <color auto="1"/>
      </left>
      <right style="medium">
        <color indexed="64"/>
      </right>
      <top/>
      <bottom style="thin">
        <color auto="1"/>
      </bottom>
      <diagonal/>
    </border>
    <border>
      <left/>
      <right/>
      <top/>
      <bottom style="thin">
        <color auto="1"/>
      </bottom>
      <diagonal/>
    </border>
    <border>
      <left/>
      <right style="thin">
        <color rgb="FF000000"/>
      </right>
      <top/>
      <bottom style="medium">
        <color rgb="FF000000"/>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style="thin">
        <color rgb="FF000000"/>
      </left>
      <right style="thin">
        <color rgb="FF000000"/>
      </right>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bottom style="thin">
        <color indexed="64"/>
      </bottom>
      <diagonal/>
    </border>
    <border>
      <left/>
      <right/>
      <top style="thin">
        <color rgb="FF000000"/>
      </top>
      <bottom style="thin">
        <color indexed="64"/>
      </bottom>
      <diagonal/>
    </border>
    <border>
      <left style="thin">
        <color rgb="FF000000"/>
      </left>
      <right/>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bottom style="thin">
        <color rgb="FF000000"/>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right style="thin">
        <color indexed="64"/>
      </right>
      <top style="thin">
        <color auto="1"/>
      </top>
      <bottom style="thin">
        <color rgb="FF000000"/>
      </bottom>
      <diagonal/>
    </border>
    <border>
      <left style="thin">
        <color rgb="FF000000"/>
      </left>
      <right/>
      <top style="thin">
        <color auto="1"/>
      </top>
      <bottom style="thin">
        <color auto="1"/>
      </bottom>
      <diagonal/>
    </border>
  </borders>
  <cellStyleXfs count="2">
    <xf numFmtId="0" fontId="0" fillId="0" borderId="0"/>
    <xf numFmtId="0" fontId="2" fillId="6" borderId="9" applyNumberFormat="0" applyAlignment="0" applyProtection="0"/>
  </cellStyleXfs>
  <cellXfs count="475">
    <xf numFmtId="0" fontId="0" fillId="0" borderId="0" xfId="0"/>
    <xf numFmtId="0" fontId="0" fillId="0" borderId="0" xfId="0" applyAlignment="1">
      <alignment wrapText="1"/>
    </xf>
    <xf numFmtId="0" fontId="3" fillId="0" borderId="0" xfId="0" applyFont="1"/>
    <xf numFmtId="0" fontId="3" fillId="0" borderId="0" xfId="0" applyFont="1" applyAlignment="1">
      <alignment wrapText="1"/>
    </xf>
    <xf numFmtId="0" fontId="3"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7" fillId="0" borderId="0" xfId="0" applyFont="1" applyAlignment="1">
      <alignment wrapText="1"/>
    </xf>
    <xf numFmtId="0" fontId="8" fillId="0" borderId="0" xfId="0" applyFont="1" applyAlignment="1">
      <alignment vertical="center" wrapText="1"/>
    </xf>
    <xf numFmtId="0" fontId="0" fillId="0" borderId="0" xfId="0" applyAlignment="1">
      <alignment horizontal="center"/>
    </xf>
    <xf numFmtId="0" fontId="7" fillId="0" borderId="0" xfId="0" applyFont="1" applyAlignment="1">
      <alignment vertical="center" wrapText="1"/>
    </xf>
    <xf numFmtId="0" fontId="9" fillId="0" borderId="0" xfId="0" applyFont="1" applyAlignment="1">
      <alignment vertical="center" wrapText="1"/>
    </xf>
    <xf numFmtId="0" fontId="0" fillId="0" borderId="0" xfId="0" applyAlignment="1">
      <alignment vertical="center"/>
    </xf>
    <xf numFmtId="0" fontId="0" fillId="8" borderId="0" xfId="0" applyFill="1"/>
    <xf numFmtId="0" fontId="6" fillId="0" borderId="1" xfId="0" applyFont="1" applyBorder="1" applyAlignment="1">
      <alignment vertical="center"/>
    </xf>
    <xf numFmtId="0" fontId="1" fillId="0" borderId="1" xfId="0" applyFont="1" applyBorder="1"/>
    <xf numFmtId="0" fontId="1" fillId="0" borderId="8" xfId="0" applyFont="1" applyBorder="1"/>
    <xf numFmtId="0" fontId="0" fillId="8" borderId="0" xfId="0" applyFill="1" applyAlignment="1">
      <alignment vertical="center" wrapText="1"/>
    </xf>
    <xf numFmtId="0" fontId="6" fillId="0" borderId="1" xfId="0" applyFont="1" applyBorder="1" applyAlignment="1">
      <alignment vertical="center" wrapText="1"/>
    </xf>
    <xf numFmtId="0" fontId="11" fillId="0" borderId="0" xfId="0" applyFont="1" applyAlignment="1">
      <alignment wrapText="1"/>
    </xf>
    <xf numFmtId="0" fontId="10" fillId="8" borderId="0" xfId="0" applyFont="1" applyFill="1" applyAlignment="1">
      <alignment vertical="center" wrapText="1"/>
    </xf>
    <xf numFmtId="0" fontId="0" fillId="8" borderId="0" xfId="0" applyFill="1" applyAlignment="1">
      <alignment horizontal="left" vertical="center" wrapText="1"/>
    </xf>
    <xf numFmtId="0" fontId="0" fillId="8" borderId="0" xfId="0" applyFill="1" applyAlignment="1">
      <alignment vertical="top" wrapText="1"/>
    </xf>
    <xf numFmtId="0" fontId="7" fillId="8" borderId="0" xfId="0" applyFont="1" applyFill="1" applyAlignment="1">
      <alignment wrapText="1"/>
    </xf>
    <xf numFmtId="0" fontId="4" fillId="0" borderId="1" xfId="0" applyFont="1" applyBorder="1" applyAlignment="1">
      <alignment vertical="center" wrapText="1"/>
    </xf>
    <xf numFmtId="0" fontId="16" fillId="0" borderId="0" xfId="0" applyFont="1" applyAlignment="1">
      <alignment wrapText="1"/>
    </xf>
    <xf numFmtId="0" fontId="18" fillId="0" borderId="32" xfId="0" applyFont="1" applyBorder="1" applyAlignment="1">
      <alignment horizontal="center" vertical="center" wrapText="1"/>
    </xf>
    <xf numFmtId="0" fontId="21" fillId="0" borderId="10" xfId="0" applyFont="1" applyBorder="1" applyAlignment="1">
      <alignment horizontal="center" vertical="center" wrapText="1"/>
    </xf>
    <xf numFmtId="0" fontId="17" fillId="8" borderId="1" xfId="0" applyFont="1" applyFill="1" applyBorder="1" applyAlignment="1">
      <alignment horizontal="center" vertical="center" wrapText="1"/>
    </xf>
    <xf numFmtId="0" fontId="20" fillId="0" borderId="0" xfId="0" applyFont="1"/>
    <xf numFmtId="0" fontId="24" fillId="0" borderId="0" xfId="0" applyFont="1" applyAlignment="1">
      <alignment wrapText="1"/>
    </xf>
    <xf numFmtId="0" fontId="24" fillId="0" borderId="0" xfId="0" applyFont="1" applyAlignment="1">
      <alignment horizontal="center" vertical="center"/>
    </xf>
    <xf numFmtId="0" fontId="24" fillId="0" borderId="0" xfId="0" applyFont="1"/>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20" fillId="8" borderId="1" xfId="0" applyFont="1" applyFill="1" applyBorder="1" applyAlignment="1">
      <alignment horizontal="center" vertical="center"/>
    </xf>
    <xf numFmtId="0" fontId="20" fillId="8" borderId="0" xfId="0" applyFont="1" applyFill="1" applyAlignment="1">
      <alignment vertical="center" wrapText="1"/>
    </xf>
    <xf numFmtId="0" fontId="20" fillId="8" borderId="0" xfId="0" applyFont="1" applyFill="1" applyAlignment="1">
      <alignment horizontal="center" vertical="center"/>
    </xf>
    <xf numFmtId="0" fontId="19" fillId="8" borderId="1" xfId="0" applyFont="1" applyFill="1" applyBorder="1"/>
    <xf numFmtId="0" fontId="20" fillId="0" borderId="1" xfId="0" applyFont="1" applyBorder="1" applyAlignment="1">
      <alignment horizontal="center" vertical="center"/>
    </xf>
    <xf numFmtId="0" fontId="20" fillId="0" borderId="1" xfId="0" applyFont="1" applyBorder="1"/>
    <xf numFmtId="0" fontId="21" fillId="0" borderId="0" xfId="0" applyFont="1"/>
    <xf numFmtId="0" fontId="17" fillId="9" borderId="10" xfId="0" applyFont="1" applyFill="1" applyBorder="1"/>
    <xf numFmtId="0" fontId="27" fillId="9" borderId="11" xfId="0" applyFont="1" applyFill="1" applyBorder="1"/>
    <xf numFmtId="0" fontId="27" fillId="0" borderId="0" xfId="0" applyFont="1"/>
    <xf numFmtId="0" fontId="16" fillId="0" borderId="0" xfId="0" applyFont="1"/>
    <xf numFmtId="0" fontId="20" fillId="0" borderId="0" xfId="0" applyFont="1" applyAlignment="1">
      <alignment wrapText="1"/>
    </xf>
    <xf numFmtId="0" fontId="20" fillId="0" borderId="0" xfId="0" applyFont="1" applyAlignment="1">
      <alignment horizontal="center" vertical="center"/>
    </xf>
    <xf numFmtId="0" fontId="20" fillId="8" borderId="20" xfId="0" applyFont="1" applyFill="1" applyBorder="1" applyAlignment="1">
      <alignment horizontal="center" vertical="center"/>
    </xf>
    <xf numFmtId="0" fontId="23" fillId="0" borderId="0" xfId="0" applyFont="1" applyAlignment="1">
      <alignment horizontal="center" vertical="center" textRotation="90" wrapText="1"/>
    </xf>
    <xf numFmtId="0" fontId="29" fillId="0" borderId="0" xfId="0" applyFont="1" applyAlignment="1">
      <alignment horizontal="left" vertical="center" wrapText="1"/>
    </xf>
    <xf numFmtId="0" fontId="20" fillId="8" borderId="34" xfId="0" applyFont="1" applyFill="1" applyBorder="1" applyAlignment="1">
      <alignment horizontal="center" vertical="center"/>
    </xf>
    <xf numFmtId="0" fontId="28" fillId="3" borderId="42" xfId="0" applyFont="1" applyFill="1" applyBorder="1" applyAlignment="1">
      <alignment horizontal="center" vertical="center" wrapText="1"/>
    </xf>
    <xf numFmtId="0" fontId="28" fillId="3" borderId="43" xfId="0" applyFont="1" applyFill="1" applyBorder="1" applyAlignment="1">
      <alignment horizontal="center" vertical="center" wrapText="1"/>
    </xf>
    <xf numFmtId="0" fontId="28" fillId="3" borderId="44" xfId="0" applyFont="1" applyFill="1" applyBorder="1" applyAlignment="1">
      <alignment horizontal="center" vertical="center" wrapText="1"/>
    </xf>
    <xf numFmtId="0" fontId="29" fillId="8" borderId="46" xfId="0" applyFont="1" applyFill="1" applyBorder="1" applyAlignment="1">
      <alignment horizontal="center" vertical="center"/>
    </xf>
    <xf numFmtId="0" fontId="29" fillId="8" borderId="47" xfId="0" applyFont="1" applyFill="1" applyBorder="1" applyAlignment="1">
      <alignment horizontal="center"/>
    </xf>
    <xf numFmtId="0" fontId="29" fillId="8" borderId="30" xfId="0" applyFont="1" applyFill="1" applyBorder="1" applyAlignment="1">
      <alignment horizontal="center"/>
    </xf>
    <xf numFmtId="0" fontId="29" fillId="8" borderId="48" xfId="0" applyFont="1" applyFill="1" applyBorder="1" applyAlignment="1">
      <alignment horizontal="center"/>
    </xf>
    <xf numFmtId="0" fontId="29" fillId="8" borderId="49" xfId="0" applyFont="1" applyFill="1" applyBorder="1"/>
    <xf numFmtId="0" fontId="29" fillId="8" borderId="40" xfId="0" applyFont="1" applyFill="1" applyBorder="1" applyAlignment="1">
      <alignment horizontal="center" vertical="center"/>
    </xf>
    <xf numFmtId="0" fontId="29" fillId="8" borderId="41" xfId="0" applyFont="1" applyFill="1" applyBorder="1" applyAlignment="1">
      <alignment horizontal="center"/>
    </xf>
    <xf numFmtId="0" fontId="29" fillId="8" borderId="38" xfId="0" applyFont="1" applyFill="1" applyBorder="1" applyAlignment="1">
      <alignment horizontal="center"/>
    </xf>
    <xf numFmtId="0" fontId="29" fillId="8" borderId="39" xfId="0" applyFont="1" applyFill="1" applyBorder="1" applyAlignment="1">
      <alignment horizontal="center"/>
    </xf>
    <xf numFmtId="0" fontId="29" fillId="8" borderId="56" xfId="0" applyFont="1" applyFill="1" applyBorder="1"/>
    <xf numFmtId="0" fontId="29" fillId="8" borderId="20" xfId="0" applyFont="1" applyFill="1" applyBorder="1" applyAlignment="1">
      <alignment horizontal="center" vertical="center"/>
    </xf>
    <xf numFmtId="0" fontId="29" fillId="8" borderId="50" xfId="0" applyFont="1" applyFill="1" applyBorder="1"/>
    <xf numFmtId="0" fontId="29" fillId="8" borderId="51" xfId="0" applyFont="1" applyFill="1" applyBorder="1" applyAlignment="1">
      <alignment horizontal="left" vertical="center" wrapText="1"/>
    </xf>
    <xf numFmtId="0" fontId="29" fillId="8" borderId="54" xfId="0" applyFont="1" applyFill="1" applyBorder="1" applyAlignment="1">
      <alignment horizontal="left" vertical="center" wrapText="1"/>
    </xf>
    <xf numFmtId="0" fontId="20" fillId="8" borderId="45" xfId="0" applyFont="1" applyFill="1" applyBorder="1" applyAlignment="1">
      <alignment horizontal="center" vertical="center"/>
    </xf>
    <xf numFmtId="0" fontId="30" fillId="8" borderId="55" xfId="0" applyFont="1" applyFill="1" applyBorder="1"/>
    <xf numFmtId="0" fontId="12" fillId="2" borderId="4" xfId="0" applyFont="1" applyFill="1" applyBorder="1"/>
    <xf numFmtId="0" fontId="12" fillId="2" borderId="4" xfId="0" applyFont="1" applyFill="1" applyBorder="1" applyAlignment="1">
      <alignment horizontal="left"/>
    </xf>
    <xf numFmtId="0" fontId="12" fillId="2" borderId="4" xfId="0" applyFont="1" applyFill="1" applyBorder="1" applyAlignment="1">
      <alignment horizontal="center"/>
    </xf>
    <xf numFmtId="0" fontId="30" fillId="7" borderId="1" xfId="0" applyFont="1" applyFill="1" applyBorder="1" applyAlignment="1">
      <alignment horizontal="center" vertical="center"/>
    </xf>
    <xf numFmtId="0" fontId="25" fillId="7" borderId="1" xfId="0" applyFont="1" applyFill="1" applyBorder="1" applyAlignment="1">
      <alignment horizontal="center" vertical="center" wrapText="1"/>
    </xf>
    <xf numFmtId="0" fontId="19" fillId="7" borderId="57" xfId="0" applyFont="1" applyFill="1" applyBorder="1"/>
    <xf numFmtId="0" fontId="19" fillId="7" borderId="2" xfId="0" applyFont="1" applyFill="1" applyBorder="1"/>
    <xf numFmtId="0" fontId="25" fillId="0" borderId="0" xfId="0" applyFont="1" applyAlignment="1">
      <alignment horizontal="left" vertical="center" wrapText="1"/>
    </xf>
    <xf numFmtId="0" fontId="27" fillId="0" borderId="0" xfId="0" applyFont="1" applyAlignment="1">
      <alignment wrapText="1"/>
    </xf>
    <xf numFmtId="0" fontId="21" fillId="0" borderId="0" xfId="0" applyFont="1" applyAlignment="1">
      <alignment horizontal="center" vertical="center" textRotation="90" wrapText="1"/>
    </xf>
    <xf numFmtId="0" fontId="13" fillId="2" borderId="3" xfId="0" applyFont="1" applyFill="1" applyBorder="1"/>
    <xf numFmtId="0" fontId="13" fillId="2" borderId="3" xfId="0" applyFont="1" applyFill="1" applyBorder="1" applyAlignment="1">
      <alignment horizontal="left"/>
    </xf>
    <xf numFmtId="0" fontId="13" fillId="2" borderId="3" xfId="0" applyFont="1" applyFill="1" applyBorder="1" applyAlignment="1">
      <alignment horizontal="center"/>
    </xf>
    <xf numFmtId="0" fontId="32" fillId="3" borderId="3" xfId="0" applyFont="1" applyFill="1" applyBorder="1" applyAlignment="1">
      <alignment horizontal="center" vertical="center"/>
    </xf>
    <xf numFmtId="0" fontId="27" fillId="0" borderId="0" xfId="0" applyFont="1" applyAlignment="1">
      <alignment horizontal="left"/>
    </xf>
    <xf numFmtId="0" fontId="21" fillId="4" borderId="3" xfId="0" applyFont="1" applyFill="1" applyBorder="1" applyAlignment="1">
      <alignment horizontal="left" vertical="center"/>
    </xf>
    <xf numFmtId="0" fontId="21" fillId="4" borderId="3" xfId="0" applyFont="1" applyFill="1" applyBorder="1" applyAlignment="1">
      <alignment horizontal="left" vertical="center" wrapText="1"/>
    </xf>
    <xf numFmtId="0" fontId="33" fillId="0" borderId="0" xfId="0" applyFont="1" applyAlignment="1">
      <alignment vertical="center" wrapText="1"/>
    </xf>
    <xf numFmtId="0" fontId="26" fillId="0" borderId="0" xfId="0" applyFont="1" applyAlignment="1">
      <alignment horizontal="left"/>
    </xf>
    <xf numFmtId="0" fontId="19" fillId="0" borderId="0" xfId="0" applyFont="1" applyAlignment="1">
      <alignment vertical="center" wrapText="1"/>
    </xf>
    <xf numFmtId="0" fontId="20" fillId="0" borderId="0" xfId="0" applyFont="1" applyAlignment="1">
      <alignment vertical="center"/>
    </xf>
    <xf numFmtId="0" fontId="20" fillId="0" borderId="0" xfId="0" applyFont="1" applyAlignment="1">
      <alignment horizontal="center"/>
    </xf>
    <xf numFmtId="0" fontId="23" fillId="0" borderId="0" xfId="0" applyFont="1" applyAlignment="1">
      <alignment horizontal="left"/>
    </xf>
    <xf numFmtId="0" fontId="30" fillId="0" borderId="0" xfId="0" applyFont="1"/>
    <xf numFmtId="0" fontId="20" fillId="8" borderId="0" xfId="0" applyFont="1" applyFill="1"/>
    <xf numFmtId="0" fontId="20" fillId="0" borderId="0" xfId="0" applyFont="1" applyAlignment="1">
      <alignment vertical="center" wrapText="1"/>
    </xf>
    <xf numFmtId="0" fontId="25" fillId="0" borderId="0" xfId="0" applyFont="1" applyAlignment="1">
      <alignment vertical="center" wrapText="1"/>
    </xf>
    <xf numFmtId="0" fontId="20" fillId="8" borderId="0" xfId="0" applyFont="1" applyFill="1" applyAlignment="1">
      <alignment vertical="center"/>
    </xf>
    <xf numFmtId="0" fontId="28" fillId="5" borderId="14" xfId="0" applyFont="1" applyFill="1" applyBorder="1" applyAlignment="1">
      <alignment horizontal="center" vertical="center" wrapText="1"/>
    </xf>
    <xf numFmtId="0" fontId="25" fillId="8" borderId="0" xfId="0" applyFont="1" applyFill="1"/>
    <xf numFmtId="0" fontId="20" fillId="8" borderId="35" xfId="0" applyFont="1" applyFill="1" applyBorder="1" applyAlignment="1">
      <alignment horizontal="center"/>
    </xf>
    <xf numFmtId="0" fontId="20" fillId="8" borderId="32" xfId="0" applyFont="1" applyFill="1" applyBorder="1" applyAlignment="1">
      <alignment horizontal="center"/>
    </xf>
    <xf numFmtId="0" fontId="20" fillId="8" borderId="29" xfId="0" applyFont="1" applyFill="1" applyBorder="1" applyAlignment="1">
      <alignment horizontal="center"/>
    </xf>
    <xf numFmtId="0" fontId="34" fillId="0" borderId="0" xfId="0" applyFont="1" applyAlignment="1">
      <alignment horizontal="left"/>
    </xf>
    <xf numFmtId="0" fontId="20" fillId="8" borderId="1" xfId="0" applyFont="1" applyFill="1" applyBorder="1" applyAlignment="1">
      <alignment vertical="center" wrapText="1"/>
    </xf>
    <xf numFmtId="0" fontId="29" fillId="8" borderId="1" xfId="0" applyFont="1" applyFill="1" applyBorder="1" applyAlignment="1">
      <alignment horizontal="center" vertical="center"/>
    </xf>
    <xf numFmtId="0" fontId="29" fillId="8" borderId="1" xfId="0" applyFont="1" applyFill="1" applyBorder="1"/>
    <xf numFmtId="0" fontId="29" fillId="8" borderId="8" xfId="0" applyFont="1" applyFill="1" applyBorder="1"/>
    <xf numFmtId="0" fontId="29" fillId="8" borderId="10" xfId="0" applyFont="1" applyFill="1" applyBorder="1" applyAlignment="1">
      <alignment vertical="center" wrapText="1"/>
    </xf>
    <xf numFmtId="0" fontId="29" fillId="8" borderId="1" xfId="0" applyFont="1" applyFill="1" applyBorder="1" applyAlignment="1">
      <alignment vertical="center" wrapText="1"/>
    </xf>
    <xf numFmtId="0" fontId="15" fillId="8" borderId="1" xfId="0" applyFont="1" applyFill="1" applyBorder="1"/>
    <xf numFmtId="0" fontId="20" fillId="8" borderId="1" xfId="0" applyFont="1" applyFill="1" applyBorder="1"/>
    <xf numFmtId="0" fontId="25" fillId="8" borderId="0" xfId="0" applyFont="1" applyFill="1" applyAlignment="1">
      <alignment horizontal="left" vertical="center" wrapText="1"/>
    </xf>
    <xf numFmtId="0" fontId="25" fillId="0" borderId="0" xfId="0" applyFont="1" applyAlignment="1">
      <alignment horizontal="left"/>
    </xf>
    <xf numFmtId="0" fontId="25" fillId="0" borderId="0" xfId="0" applyFont="1"/>
    <xf numFmtId="0" fontId="28" fillId="3" borderId="15" xfId="0" applyFont="1" applyFill="1" applyBorder="1" applyAlignment="1">
      <alignment horizontal="center" vertical="center" wrapText="1"/>
    </xf>
    <xf numFmtId="0" fontId="28" fillId="3" borderId="19" xfId="0" applyFont="1" applyFill="1" applyBorder="1" applyAlignment="1">
      <alignment horizontal="center" vertical="center" wrapText="1"/>
    </xf>
    <xf numFmtId="0" fontId="29" fillId="10" borderId="20" xfId="0" applyFont="1" applyFill="1" applyBorder="1" applyAlignment="1">
      <alignment horizontal="left" vertical="center" wrapText="1"/>
    </xf>
    <xf numFmtId="0" fontId="20" fillId="8" borderId="24" xfId="0" applyFont="1" applyFill="1" applyBorder="1"/>
    <xf numFmtId="0" fontId="29" fillId="10" borderId="34" xfId="0" applyFont="1" applyFill="1" applyBorder="1" applyAlignment="1">
      <alignment horizontal="left" vertical="center" wrapText="1"/>
    </xf>
    <xf numFmtId="0" fontId="20" fillId="8" borderId="36" xfId="0" applyFont="1" applyFill="1" applyBorder="1"/>
    <xf numFmtId="0" fontId="28" fillId="8" borderId="25" xfId="0" applyFont="1" applyFill="1" applyBorder="1" applyAlignment="1">
      <alignment horizontal="left" vertical="center" wrapText="1"/>
    </xf>
    <xf numFmtId="0" fontId="20" fillId="8" borderId="25" xfId="0" applyFont="1" applyFill="1" applyBorder="1" applyAlignment="1">
      <alignment horizontal="center" vertical="center"/>
    </xf>
    <xf numFmtId="0" fontId="20" fillId="8" borderId="26" xfId="0" applyFont="1" applyFill="1" applyBorder="1"/>
    <xf numFmtId="0" fontId="19" fillId="8" borderId="10" xfId="0" applyFont="1" applyFill="1" applyBorder="1" applyAlignment="1">
      <alignment vertical="center" wrapText="1"/>
    </xf>
    <xf numFmtId="0" fontId="29" fillId="8" borderId="1" xfId="0" applyFont="1" applyFill="1" applyBorder="1" applyAlignment="1">
      <alignment horizontal="center" vertical="center" wrapText="1"/>
    </xf>
    <xf numFmtId="0" fontId="29" fillId="8" borderId="1" xfId="0" applyFont="1" applyFill="1" applyBorder="1" applyAlignment="1">
      <alignment horizontal="left" vertical="center" wrapText="1"/>
    </xf>
    <xf numFmtId="0" fontId="35" fillId="0" borderId="0" xfId="0" applyFont="1"/>
    <xf numFmtId="0" fontId="25" fillId="0" borderId="0" xfId="0" applyFont="1" applyAlignment="1">
      <alignment wrapText="1"/>
    </xf>
    <xf numFmtId="0" fontId="20" fillId="0" borderId="0" xfId="0" applyFont="1" applyAlignment="1">
      <alignment vertical="top" wrapText="1"/>
    </xf>
    <xf numFmtId="0" fontId="25" fillId="0" borderId="0" xfId="0" applyFont="1" applyAlignment="1">
      <alignment horizontal="left" vertical="center"/>
    </xf>
    <xf numFmtId="0" fontId="25" fillId="0" borderId="0" xfId="0" applyFont="1" applyAlignment="1">
      <alignment vertical="center"/>
    </xf>
    <xf numFmtId="0" fontId="29" fillId="8" borderId="1" xfId="0" applyFont="1" applyFill="1" applyBorder="1" applyAlignment="1">
      <alignment wrapText="1"/>
    </xf>
    <xf numFmtId="0" fontId="25" fillId="8" borderId="0" xfId="0" applyFont="1" applyFill="1" applyAlignment="1">
      <alignment vertical="center"/>
    </xf>
    <xf numFmtId="0" fontId="29" fillId="8" borderId="11" xfId="0" applyFont="1" applyFill="1" applyBorder="1" applyAlignment="1">
      <alignment horizontal="center" vertical="center" wrapText="1"/>
    </xf>
    <xf numFmtId="0" fontId="29" fillId="8" borderId="11" xfId="0" applyFont="1" applyFill="1" applyBorder="1" applyAlignment="1">
      <alignment horizontal="center" vertical="center"/>
    </xf>
    <xf numFmtId="0" fontId="29" fillId="8" borderId="58" xfId="0" applyFont="1" applyFill="1" applyBorder="1" applyAlignment="1">
      <alignment horizontal="center" vertical="center" wrapText="1"/>
    </xf>
    <xf numFmtId="0" fontId="29" fillId="0" borderId="1" xfId="0" applyFont="1" applyBorder="1" applyAlignment="1">
      <alignment horizontal="center" vertical="center"/>
    </xf>
    <xf numFmtId="0" fontId="29" fillId="0" borderId="1" xfId="0" applyFont="1" applyBorder="1"/>
    <xf numFmtId="0" fontId="19" fillId="8" borderId="48" xfId="0" applyFont="1" applyFill="1" applyBorder="1" applyAlignment="1">
      <alignment horizontal="left" vertical="center" wrapText="1"/>
    </xf>
    <xf numFmtId="0" fontId="19" fillId="8" borderId="23" xfId="0" applyFont="1" applyFill="1" applyBorder="1" applyAlignment="1">
      <alignment horizontal="left" vertical="center" wrapText="1"/>
    </xf>
    <xf numFmtId="0" fontId="19" fillId="8" borderId="53" xfId="0" applyFont="1" applyFill="1" applyBorder="1" applyAlignment="1">
      <alignment horizontal="left" vertical="center" wrapText="1"/>
    </xf>
    <xf numFmtId="0" fontId="28" fillId="8" borderId="60" xfId="0" applyFont="1" applyFill="1" applyBorder="1" applyAlignment="1">
      <alignment horizontal="left" vertical="center" wrapText="1"/>
    </xf>
    <xf numFmtId="0" fontId="31" fillId="5" borderId="37" xfId="0" applyFont="1" applyFill="1" applyBorder="1" applyAlignment="1">
      <alignment horizontal="center" vertical="center" wrapText="1"/>
    </xf>
    <xf numFmtId="0" fontId="20" fillId="10" borderId="6" xfId="0" applyFont="1" applyFill="1" applyBorder="1"/>
    <xf numFmtId="0" fontId="20" fillId="10" borderId="0" xfId="0" applyFont="1" applyFill="1"/>
    <xf numFmtId="0" fontId="29" fillId="8" borderId="11" xfId="0" applyFont="1" applyFill="1" applyBorder="1" applyAlignment="1">
      <alignment horizontal="left" vertical="center" wrapText="1"/>
    </xf>
    <xf numFmtId="0" fontId="6" fillId="8" borderId="1" xfId="0" applyFont="1" applyFill="1" applyBorder="1" applyAlignment="1">
      <alignment vertical="center"/>
    </xf>
    <xf numFmtId="0" fontId="20" fillId="7" borderId="57" xfId="0" applyFont="1" applyFill="1" applyBorder="1"/>
    <xf numFmtId="0" fontId="20" fillId="7" borderId="2" xfId="0" applyFont="1" applyFill="1" applyBorder="1"/>
    <xf numFmtId="0" fontId="20" fillId="7" borderId="11" xfId="0" applyFont="1" applyFill="1" applyBorder="1"/>
    <xf numFmtId="0" fontId="20" fillId="7" borderId="1" xfId="0" applyFont="1" applyFill="1" applyBorder="1"/>
    <xf numFmtId="0" fontId="38" fillId="0" borderId="0" xfId="0" applyFont="1" applyAlignment="1">
      <alignment wrapText="1"/>
    </xf>
    <xf numFmtId="0" fontId="20" fillId="0" borderId="0" xfId="0" applyFont="1" applyAlignment="1">
      <alignment horizontal="center" vertical="center" wrapText="1"/>
    </xf>
    <xf numFmtId="0" fontId="34" fillId="0" borderId="0" xfId="0" applyFont="1" applyAlignment="1">
      <alignment horizontal="left" wrapText="1"/>
    </xf>
    <xf numFmtId="0" fontId="24" fillId="0" borderId="0" xfId="0" applyFont="1" applyAlignment="1">
      <alignment horizontal="center" vertical="center" wrapText="1"/>
    </xf>
    <xf numFmtId="0" fontId="26" fillId="0" borderId="0" xfId="0" applyFont="1" applyAlignment="1">
      <alignment horizontal="left" wrapText="1"/>
    </xf>
    <xf numFmtId="0" fontId="19" fillId="8" borderId="1" xfId="0" applyFont="1" applyFill="1" applyBorder="1" applyAlignment="1">
      <alignment horizontal="center" vertical="center" wrapText="1"/>
    </xf>
    <xf numFmtId="0" fontId="20" fillId="8" borderId="1" xfId="0" applyFont="1" applyFill="1" applyBorder="1" applyAlignment="1">
      <alignment horizontal="center" vertical="center" wrapText="1"/>
    </xf>
    <xf numFmtId="0" fontId="20" fillId="0" borderId="0" xfId="0" applyFont="1" applyAlignment="1">
      <alignment horizontal="center" wrapText="1"/>
    </xf>
    <xf numFmtId="0" fontId="20" fillId="0" borderId="1" xfId="0" applyFont="1" applyBorder="1" applyAlignment="1">
      <alignment wrapText="1"/>
    </xf>
    <xf numFmtId="0" fontId="20" fillId="8" borderId="0" xfId="0" applyFont="1" applyFill="1" applyAlignment="1">
      <alignment wrapText="1"/>
    </xf>
    <xf numFmtId="0" fontId="19" fillId="8" borderId="0" xfId="0" applyFont="1" applyFill="1" applyAlignment="1">
      <alignment horizontal="center" vertical="center" wrapText="1"/>
    </xf>
    <xf numFmtId="0" fontId="29" fillId="8" borderId="10" xfId="0" applyFont="1" applyFill="1" applyBorder="1" applyAlignment="1">
      <alignment horizontal="center" vertical="center" wrapText="1"/>
    </xf>
    <xf numFmtId="0" fontId="30" fillId="0" borderId="0" xfId="0" applyFont="1" applyAlignment="1">
      <alignment horizontal="center" vertical="center" wrapText="1"/>
    </xf>
    <xf numFmtId="0" fontId="29" fillId="8" borderId="40" xfId="0" applyFont="1" applyFill="1" applyBorder="1" applyAlignment="1">
      <alignment horizontal="center" vertical="center" wrapText="1"/>
    </xf>
    <xf numFmtId="0" fontId="29" fillId="8" borderId="41" xfId="0" applyFont="1" applyFill="1" applyBorder="1" applyAlignment="1">
      <alignment horizontal="center" wrapText="1"/>
    </xf>
    <xf numFmtId="0" fontId="29" fillId="8" borderId="38" xfId="0" applyFont="1" applyFill="1" applyBorder="1" applyAlignment="1">
      <alignment horizontal="center" wrapText="1"/>
    </xf>
    <xf numFmtId="0" fontId="29" fillId="8" borderId="20" xfId="0" applyFont="1" applyFill="1" applyBorder="1" applyAlignment="1">
      <alignment horizontal="center" vertical="center" wrapText="1"/>
    </xf>
    <xf numFmtId="0" fontId="25" fillId="8" borderId="0" xfId="0" applyFont="1" applyFill="1" applyAlignment="1">
      <alignment wrapText="1"/>
    </xf>
    <xf numFmtId="0" fontId="20" fillId="0" borderId="2" xfId="0" applyFont="1" applyBorder="1" applyAlignment="1">
      <alignment wrapText="1"/>
    </xf>
    <xf numFmtId="0" fontId="27" fillId="0" borderId="0" xfId="0" applyFont="1" applyAlignment="1">
      <alignment horizontal="left" wrapText="1"/>
    </xf>
    <xf numFmtId="0" fontId="20" fillId="8" borderId="0" xfId="0" applyFont="1" applyFill="1" applyAlignment="1">
      <alignment horizontal="center" vertical="center" wrapText="1"/>
    </xf>
    <xf numFmtId="0" fontId="32" fillId="11" borderId="3" xfId="0" applyFont="1" applyFill="1" applyBorder="1" applyAlignment="1">
      <alignment vertical="center" wrapText="1"/>
    </xf>
    <xf numFmtId="0" fontId="29" fillId="8" borderId="3" xfId="0" applyFont="1" applyFill="1" applyBorder="1" applyAlignment="1">
      <alignment horizontal="center" vertical="center" wrapText="1"/>
    </xf>
    <xf numFmtId="0" fontId="20" fillId="0" borderId="10" xfId="0" applyFont="1" applyBorder="1" applyAlignment="1">
      <alignment wrapText="1"/>
    </xf>
    <xf numFmtId="0" fontId="29" fillId="8" borderId="5" xfId="0" applyFont="1" applyFill="1" applyBorder="1" applyAlignment="1">
      <alignment horizontal="center" vertical="center" wrapText="1"/>
    </xf>
    <xf numFmtId="0" fontId="20" fillId="0" borderId="3" xfId="0" applyFont="1" applyBorder="1" applyAlignment="1">
      <alignment wrapText="1"/>
    </xf>
    <xf numFmtId="0" fontId="20" fillId="0" borderId="4" xfId="0" applyFont="1" applyBorder="1" applyAlignment="1">
      <alignment wrapText="1"/>
    </xf>
    <xf numFmtId="0" fontId="29" fillId="8" borderId="67" xfId="0" applyFont="1" applyFill="1" applyBorder="1" applyAlignment="1">
      <alignment horizontal="center" wrapText="1"/>
    </xf>
    <xf numFmtId="0" fontId="20" fillId="8" borderId="69" xfId="0" applyFont="1" applyFill="1" applyBorder="1" applyAlignment="1">
      <alignment horizontal="center" vertical="center" wrapText="1"/>
    </xf>
    <xf numFmtId="0" fontId="19" fillId="8" borderId="70" xfId="0" applyFont="1" applyFill="1" applyBorder="1" applyAlignment="1">
      <alignment horizontal="left" vertical="center" wrapText="1"/>
    </xf>
    <xf numFmtId="0" fontId="29" fillId="8" borderId="70" xfId="0" applyFont="1" applyFill="1" applyBorder="1" applyAlignment="1">
      <alignment horizontal="left" vertical="center" wrapText="1"/>
    </xf>
    <xf numFmtId="0" fontId="28" fillId="8" borderId="71" xfId="0" applyFont="1" applyFill="1" applyBorder="1" applyAlignment="1">
      <alignment horizontal="left" vertical="center" wrapText="1"/>
    </xf>
    <xf numFmtId="0" fontId="19" fillId="8" borderId="76" xfId="0" applyFont="1" applyFill="1" applyBorder="1" applyAlignment="1">
      <alignment horizontal="left" vertical="center" wrapText="1"/>
    </xf>
    <xf numFmtId="0" fontId="29" fillId="8" borderId="77" xfId="0" applyFont="1" applyFill="1" applyBorder="1" applyAlignment="1">
      <alignment horizontal="left" vertical="center" wrapText="1"/>
    </xf>
    <xf numFmtId="0" fontId="29" fillId="8" borderId="78" xfId="0" applyFont="1" applyFill="1" applyBorder="1" applyAlignment="1">
      <alignment wrapText="1"/>
    </xf>
    <xf numFmtId="0" fontId="29" fillId="8" borderId="79" xfId="0" applyFont="1" applyFill="1" applyBorder="1" applyAlignment="1">
      <alignment wrapText="1"/>
    </xf>
    <xf numFmtId="0" fontId="29" fillId="8" borderId="80" xfId="0" applyFont="1" applyFill="1" applyBorder="1" applyAlignment="1">
      <alignment horizontal="left" vertical="center" wrapText="1"/>
    </xf>
    <xf numFmtId="0" fontId="30" fillId="8" borderId="11" xfId="0" applyFont="1" applyFill="1" applyBorder="1" applyAlignment="1">
      <alignment wrapText="1"/>
    </xf>
    <xf numFmtId="0" fontId="19" fillId="8" borderId="81" xfId="0" applyFont="1" applyFill="1" applyBorder="1" applyAlignment="1">
      <alignment horizontal="left" vertical="center" wrapText="1"/>
    </xf>
    <xf numFmtId="0" fontId="41" fillId="0" borderId="0" xfId="0" applyFont="1" applyAlignment="1">
      <alignment horizontal="left"/>
    </xf>
    <xf numFmtId="0" fontId="21" fillId="12" borderId="10" xfId="0" applyFont="1" applyFill="1" applyBorder="1" applyAlignment="1">
      <alignment horizontal="center" vertical="center" wrapText="1"/>
    </xf>
    <xf numFmtId="0" fontId="29" fillId="0" borderId="1" xfId="0" applyFont="1" applyBorder="1" applyAlignment="1">
      <alignment horizontal="left" vertical="center" wrapText="1"/>
    </xf>
    <xf numFmtId="0" fontId="20" fillId="8" borderId="1" xfId="0" applyFont="1" applyFill="1" applyBorder="1" applyAlignment="1">
      <alignment wrapText="1"/>
    </xf>
    <xf numFmtId="0" fontId="28" fillId="8" borderId="1" xfId="0" applyFont="1" applyFill="1" applyBorder="1" applyAlignment="1">
      <alignment horizontal="left" vertical="center" wrapText="1"/>
    </xf>
    <xf numFmtId="0" fontId="38" fillId="13" borderId="1" xfId="0" applyFont="1" applyFill="1" applyBorder="1" applyAlignment="1">
      <alignment horizontal="center" vertical="center" wrapText="1"/>
    </xf>
    <xf numFmtId="0" fontId="19" fillId="10" borderId="1" xfId="0" applyFont="1" applyFill="1" applyBorder="1" applyAlignment="1">
      <alignment horizontal="right" vertical="center" wrapText="1"/>
    </xf>
    <xf numFmtId="0" fontId="20" fillId="0" borderId="1" xfId="0" applyFont="1" applyBorder="1" applyAlignment="1">
      <alignment horizontal="right" vertical="center" wrapText="1"/>
    </xf>
    <xf numFmtId="0" fontId="20" fillId="0" borderId="1" xfId="0" applyFont="1" applyBorder="1" applyAlignment="1">
      <alignment horizontal="right" wrapText="1"/>
    </xf>
    <xf numFmtId="0" fontId="19" fillId="0" borderId="1" xfId="0" applyFont="1" applyBorder="1" applyAlignment="1">
      <alignment wrapText="1"/>
    </xf>
    <xf numFmtId="0" fontId="32" fillId="12" borderId="5" xfId="0" applyFont="1" applyFill="1" applyBorder="1" applyAlignment="1">
      <alignment horizontal="left" vertical="center" wrapText="1"/>
    </xf>
    <xf numFmtId="0" fontId="32" fillId="12" borderId="6" xfId="0" applyFont="1" applyFill="1" applyBorder="1" applyAlignment="1">
      <alignment horizontal="left" vertical="center" wrapText="1"/>
    </xf>
    <xf numFmtId="0" fontId="32" fillId="12" borderId="7" xfId="0" applyFont="1" applyFill="1" applyBorder="1" applyAlignment="1">
      <alignment horizontal="left" vertical="center" wrapText="1"/>
    </xf>
    <xf numFmtId="0" fontId="32" fillId="12" borderId="10" xfId="0" applyFont="1" applyFill="1" applyBorder="1" applyAlignment="1">
      <alignment vertical="center" wrapText="1"/>
    </xf>
    <xf numFmtId="0" fontId="32" fillId="12" borderId="28" xfId="0" applyFont="1" applyFill="1" applyBorder="1" applyAlignment="1">
      <alignment vertical="center" wrapText="1"/>
    </xf>
    <xf numFmtId="0" fontId="32" fillId="12" borderId="11" xfId="0" applyFont="1" applyFill="1" applyBorder="1" applyAlignment="1">
      <alignment vertical="center" wrapText="1"/>
    </xf>
    <xf numFmtId="0" fontId="21" fillId="12" borderId="3" xfId="0" applyFont="1" applyFill="1" applyBorder="1" applyAlignment="1">
      <alignment horizontal="left" vertical="center" wrapText="1"/>
    </xf>
    <xf numFmtId="0" fontId="30" fillId="8" borderId="0" xfId="0" applyFont="1" applyFill="1" applyAlignment="1">
      <alignment wrapText="1"/>
    </xf>
    <xf numFmtId="0" fontId="29" fillId="8" borderId="1" xfId="0" applyFont="1" applyFill="1" applyBorder="1" applyAlignment="1">
      <alignment horizontal="center"/>
    </xf>
    <xf numFmtId="0" fontId="29" fillId="10" borderId="1" xfId="0" applyFont="1" applyFill="1" applyBorder="1"/>
    <xf numFmtId="0" fontId="29" fillId="10" borderId="1" xfId="0" applyFont="1" applyFill="1" applyBorder="1" applyAlignment="1">
      <alignment horizontal="center"/>
    </xf>
    <xf numFmtId="0" fontId="29" fillId="10" borderId="1" xfId="0" applyFont="1" applyFill="1" applyBorder="1" applyAlignment="1">
      <alignment horizontal="center" vertical="center"/>
    </xf>
    <xf numFmtId="0" fontId="29" fillId="10" borderId="1" xfId="0" applyFont="1" applyFill="1" applyBorder="1" applyAlignment="1">
      <alignment vertical="center" wrapText="1"/>
    </xf>
    <xf numFmtId="0" fontId="19" fillId="10" borderId="1" xfId="0" applyFont="1" applyFill="1" applyBorder="1" applyAlignment="1">
      <alignment vertical="center" wrapText="1"/>
    </xf>
    <xf numFmtId="0" fontId="29" fillId="10" borderId="0" xfId="0" applyFont="1" applyFill="1"/>
    <xf numFmtId="0" fontId="29" fillId="10" borderId="0" xfId="0" applyFont="1" applyFill="1" applyAlignment="1">
      <alignment horizontal="center"/>
    </xf>
    <xf numFmtId="0" fontId="29" fillId="10" borderId="0" xfId="0" applyFont="1" applyFill="1" applyAlignment="1">
      <alignment horizontal="center" vertical="center"/>
    </xf>
    <xf numFmtId="0" fontId="29" fillId="10" borderId="1" xfId="0" applyFont="1" applyFill="1" applyBorder="1" applyAlignment="1">
      <alignment horizontal="left" vertical="center" wrapText="1"/>
    </xf>
    <xf numFmtId="0" fontId="28" fillId="8" borderId="0" xfId="0" applyFont="1" applyFill="1" applyAlignment="1">
      <alignment horizontal="left" vertical="center" wrapText="1"/>
    </xf>
    <xf numFmtId="0" fontId="20" fillId="8" borderId="0" xfId="0" applyFont="1" applyFill="1" applyAlignment="1">
      <alignment horizontal="center"/>
    </xf>
    <xf numFmtId="0" fontId="20" fillId="10" borderId="0" xfId="0" applyFont="1" applyFill="1" applyAlignment="1">
      <alignment horizontal="center" vertical="center"/>
    </xf>
    <xf numFmtId="0" fontId="29" fillId="11" borderId="1" xfId="0" applyFont="1" applyFill="1" applyBorder="1" applyAlignment="1">
      <alignment horizontal="left" vertical="center" wrapText="1"/>
    </xf>
    <xf numFmtId="0" fontId="17" fillId="10" borderId="0" xfId="0" applyFont="1" applyFill="1" applyAlignment="1">
      <alignment horizontal="center" vertical="center" wrapText="1"/>
    </xf>
    <xf numFmtId="0" fontId="29" fillId="10" borderId="11" xfId="0" applyFont="1" applyFill="1" applyBorder="1" applyAlignment="1">
      <alignment horizontal="left" vertical="center" wrapText="1"/>
    </xf>
    <xf numFmtId="0" fontId="20" fillId="8" borderId="11" xfId="0" applyFont="1" applyFill="1" applyBorder="1"/>
    <xf numFmtId="0" fontId="36" fillId="0" borderId="0" xfId="0" applyFont="1" applyAlignment="1">
      <alignment horizontal="left" wrapText="1"/>
    </xf>
    <xf numFmtId="0" fontId="29" fillId="0" borderId="1" xfId="0" applyFont="1" applyBorder="1" applyAlignment="1">
      <alignment horizontal="center"/>
    </xf>
    <xf numFmtId="0" fontId="37" fillId="0" borderId="0" xfId="0" applyFont="1" applyAlignment="1">
      <alignment wrapText="1"/>
    </xf>
    <xf numFmtId="0" fontId="43" fillId="0" borderId="0" xfId="0" applyFont="1"/>
    <xf numFmtId="0" fontId="43" fillId="0" borderId="0" xfId="0" applyFont="1" applyAlignment="1">
      <alignment wrapText="1"/>
    </xf>
    <xf numFmtId="0" fontId="43" fillId="0" borderId="0" xfId="0" applyFont="1" applyAlignment="1">
      <alignment horizontal="center" vertical="center"/>
    </xf>
    <xf numFmtId="0" fontId="44" fillId="0" borderId="0" xfId="0" applyFont="1" applyAlignment="1">
      <alignment vertical="center" wrapText="1"/>
    </xf>
    <xf numFmtId="0" fontId="44" fillId="0" borderId="0" xfId="0" applyFont="1" applyAlignment="1">
      <alignment horizontal="left" vertical="center" wrapText="1"/>
    </xf>
    <xf numFmtId="0" fontId="45" fillId="0" borderId="0" xfId="0" applyFont="1" applyAlignment="1">
      <alignment horizontal="left"/>
    </xf>
    <xf numFmtId="0" fontId="45" fillId="0" borderId="0" xfId="0" applyFont="1" applyAlignment="1">
      <alignment horizontal="left" vertical="center" wrapText="1"/>
    </xf>
    <xf numFmtId="0" fontId="43" fillId="8" borderId="0" xfId="0" applyFont="1" applyFill="1" applyAlignment="1">
      <alignment horizontal="center" vertical="center"/>
    </xf>
    <xf numFmtId="0" fontId="43" fillId="0" borderId="0" xfId="0" applyFont="1" applyAlignment="1">
      <alignment vertical="center" wrapText="1"/>
    </xf>
    <xf numFmtId="0" fontId="43" fillId="0" borderId="0" xfId="0" applyFont="1" applyAlignment="1">
      <alignment vertical="center"/>
    </xf>
    <xf numFmtId="0" fontId="43" fillId="10" borderId="0" xfId="0" applyFont="1" applyFill="1"/>
    <xf numFmtId="0" fontId="43" fillId="0" borderId="0" xfId="0" applyFont="1" applyAlignment="1">
      <alignment horizontal="left" wrapText="1"/>
    </xf>
    <xf numFmtId="0" fontId="20" fillId="0" borderId="0" xfId="0" applyFont="1" applyAlignment="1">
      <alignment horizontal="left" wrapText="1"/>
    </xf>
    <xf numFmtId="0" fontId="20" fillId="10" borderId="0" xfId="0" applyFont="1" applyFill="1" applyAlignment="1">
      <alignment horizontal="left" vertical="center" wrapText="1"/>
    </xf>
    <xf numFmtId="0" fontId="20" fillId="10" borderId="0" xfId="0" applyFont="1" applyFill="1" applyAlignment="1">
      <alignment horizontal="left" vertical="center"/>
    </xf>
    <xf numFmtId="0" fontId="32" fillId="10" borderId="0" xfId="0" applyFont="1" applyFill="1" applyAlignment="1">
      <alignment vertical="center" wrapText="1"/>
    </xf>
    <xf numFmtId="0" fontId="29" fillId="8" borderId="77" xfId="0" applyFont="1" applyFill="1" applyBorder="1" applyAlignment="1">
      <alignment horizontal="center" vertical="center" wrapText="1"/>
    </xf>
    <xf numFmtId="0" fontId="47" fillId="8" borderId="0" xfId="0" applyFont="1" applyFill="1" applyAlignment="1">
      <alignment horizontal="center" wrapText="1"/>
    </xf>
    <xf numFmtId="0" fontId="32" fillId="0" borderId="0" xfId="0" applyFont="1" applyAlignment="1">
      <alignment vertical="center" wrapText="1"/>
    </xf>
    <xf numFmtId="0" fontId="21" fillId="12" borderId="1" xfId="0" applyFont="1" applyFill="1" applyBorder="1" applyAlignment="1">
      <alignment horizontal="center" vertical="center" wrapText="1"/>
    </xf>
    <xf numFmtId="0" fontId="17" fillId="12" borderId="1" xfId="0" applyFont="1" applyFill="1" applyBorder="1" applyAlignment="1">
      <alignment horizontal="center" vertical="center" wrapText="1"/>
    </xf>
    <xf numFmtId="0" fontId="19" fillId="7" borderId="5" xfId="0" applyFont="1" applyFill="1" applyBorder="1"/>
    <xf numFmtId="0" fontId="19" fillId="7" borderId="3" xfId="0" applyFont="1" applyFill="1" applyBorder="1"/>
    <xf numFmtId="0" fontId="30" fillId="0" borderId="64" xfId="0" applyFont="1" applyBorder="1" applyAlignment="1">
      <alignment vertical="center"/>
    </xf>
    <xf numFmtId="0" fontId="30" fillId="0" borderId="64" xfId="0" applyFont="1" applyBorder="1"/>
    <xf numFmtId="0" fontId="30" fillId="8" borderId="0" xfId="0" applyFont="1" applyFill="1"/>
    <xf numFmtId="0" fontId="30" fillId="10" borderId="0" xfId="0" applyFont="1" applyFill="1"/>
    <xf numFmtId="0" fontId="31" fillId="12" borderId="10"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21" fillId="0" borderId="0" xfId="0" applyFont="1" applyAlignment="1">
      <alignment horizontal="center" vertical="center" wrapText="1"/>
    </xf>
    <xf numFmtId="0" fontId="15" fillId="8" borderId="0" xfId="0" applyFont="1" applyFill="1" applyAlignment="1">
      <alignment horizontal="left" wrapText="1"/>
    </xf>
    <xf numFmtId="0" fontId="31" fillId="12" borderId="1" xfId="0" applyFont="1" applyFill="1" applyBorder="1" applyAlignment="1">
      <alignment horizontal="center" vertical="center" wrapText="1"/>
    </xf>
    <xf numFmtId="0" fontId="31" fillId="12" borderId="7" xfId="0" applyFont="1" applyFill="1" applyBorder="1" applyAlignment="1">
      <alignment horizontal="center" vertical="center" wrapText="1"/>
    </xf>
    <xf numFmtId="0" fontId="31" fillId="12" borderId="11" xfId="0" applyFont="1" applyFill="1" applyBorder="1" applyAlignment="1">
      <alignment horizontal="center" vertical="center" wrapText="1"/>
    </xf>
    <xf numFmtId="0" fontId="28" fillId="12" borderId="10" xfId="0" applyFont="1" applyFill="1" applyBorder="1" applyAlignment="1">
      <alignment horizontal="center" vertical="center" wrapText="1"/>
    </xf>
    <xf numFmtId="0" fontId="31" fillId="12" borderId="3" xfId="0" applyFont="1" applyFill="1" applyBorder="1" applyAlignment="1">
      <alignment horizontal="center" vertical="center" wrapText="1"/>
    </xf>
    <xf numFmtId="49" fontId="19" fillId="8" borderId="1" xfId="0" applyNumberFormat="1" applyFont="1" applyFill="1" applyBorder="1" applyAlignment="1">
      <alignment vertical="center" wrapText="1"/>
    </xf>
    <xf numFmtId="0" fontId="13" fillId="13" borderId="1" xfId="0" applyFont="1" applyFill="1" applyBorder="1" applyAlignment="1">
      <alignment horizontal="left" vertical="center" wrapText="1"/>
    </xf>
    <xf numFmtId="0" fontId="28" fillId="0" borderId="1" xfId="0" applyFont="1" applyBorder="1" applyAlignment="1">
      <alignment horizontal="right"/>
    </xf>
    <xf numFmtId="0" fontId="31" fillId="10" borderId="0" xfId="0" applyFont="1" applyFill="1" applyAlignment="1">
      <alignment horizontal="center" vertical="center" wrapText="1"/>
    </xf>
    <xf numFmtId="0" fontId="28" fillId="12" borderId="1" xfId="0" applyFont="1" applyFill="1" applyBorder="1" applyAlignment="1">
      <alignment horizontal="center" vertical="center" wrapText="1"/>
    </xf>
    <xf numFmtId="0" fontId="19" fillId="8" borderId="1" xfId="0" applyFont="1" applyFill="1" applyBorder="1" applyAlignment="1">
      <alignment horizontal="left" vertical="center" wrapText="1"/>
    </xf>
    <xf numFmtId="0" fontId="29" fillId="0" borderId="1" xfId="0" applyFont="1" applyBorder="1" applyAlignment="1">
      <alignment vertical="center" wrapText="1"/>
    </xf>
    <xf numFmtId="0" fontId="29" fillId="8" borderId="1" xfId="0" applyFont="1" applyFill="1" applyBorder="1" applyAlignment="1">
      <alignment vertical="center"/>
    </xf>
    <xf numFmtId="0" fontId="29" fillId="0" borderId="1" xfId="0" applyFont="1" applyBorder="1" applyAlignment="1">
      <alignment vertical="center"/>
    </xf>
    <xf numFmtId="0" fontId="19" fillId="0" borderId="1" xfId="0" applyFont="1" applyBorder="1" applyAlignment="1">
      <alignment vertical="center" wrapText="1"/>
    </xf>
    <xf numFmtId="0" fontId="29" fillId="0" borderId="8" xfId="0" applyFont="1" applyBorder="1"/>
    <xf numFmtId="0" fontId="28" fillId="10" borderId="1" xfId="0" applyFont="1" applyFill="1" applyBorder="1"/>
    <xf numFmtId="0" fontId="20" fillId="0" borderId="0" xfId="0" applyFont="1" applyAlignment="1">
      <alignment horizontal="left"/>
    </xf>
    <xf numFmtId="0" fontId="30" fillId="0" borderId="0" xfId="0" applyFont="1" applyAlignment="1">
      <alignment horizontal="left" vertical="center"/>
    </xf>
    <xf numFmtId="0" fontId="30" fillId="11" borderId="3" xfId="0" applyFont="1" applyFill="1" applyBorder="1" applyAlignment="1">
      <alignment vertical="center" wrapText="1"/>
    </xf>
    <xf numFmtId="0" fontId="52" fillId="0" borderId="0" xfId="0" applyFont="1" applyAlignment="1">
      <alignment wrapText="1"/>
    </xf>
    <xf numFmtId="0" fontId="52" fillId="0" borderId="0" xfId="0" applyFont="1" applyAlignment="1">
      <alignment horizontal="center" vertical="center"/>
    </xf>
    <xf numFmtId="0" fontId="52" fillId="0" borderId="0" xfId="0" applyFont="1"/>
    <xf numFmtId="0" fontId="23" fillId="12" borderId="10" xfId="0" applyFont="1" applyFill="1" applyBorder="1" applyAlignment="1">
      <alignment horizontal="center" vertical="center" wrapText="1"/>
    </xf>
    <xf numFmtId="0" fontId="23" fillId="0" borderId="0" xfId="0" applyFont="1" applyAlignment="1">
      <alignment horizontal="center" vertical="center" wrapText="1"/>
    </xf>
    <xf numFmtId="0" fontId="54" fillId="0" borderId="0" xfId="0" applyFont="1"/>
    <xf numFmtId="0" fontId="31" fillId="12" borderId="1" xfId="0" applyFont="1" applyFill="1" applyBorder="1" applyAlignment="1">
      <alignment horizontal="center" vertical="center" wrapText="1"/>
    </xf>
    <xf numFmtId="0" fontId="31" fillId="11" borderId="3" xfId="0" applyFont="1" applyFill="1" applyBorder="1" applyAlignment="1">
      <alignment vertical="center" wrapText="1"/>
    </xf>
    <xf numFmtId="0" fontId="31" fillId="0" borderId="1" xfId="0" applyFont="1" applyBorder="1" applyAlignment="1">
      <alignment horizontal="left" vertical="center" wrapText="1"/>
    </xf>
    <xf numFmtId="0" fontId="46" fillId="0" borderId="1" xfId="0" applyFont="1" applyBorder="1" applyAlignment="1">
      <alignment horizontal="left" vertical="center" wrapText="1"/>
    </xf>
    <xf numFmtId="0" fontId="40" fillId="2" borderId="0" xfId="0" applyFont="1" applyFill="1" applyAlignment="1">
      <alignment horizontal="center" vertical="center" wrapText="1"/>
    </xf>
    <xf numFmtId="0" fontId="21" fillId="0" borderId="1" xfId="0" applyFont="1" applyBorder="1" applyAlignment="1">
      <alignment horizontal="center" vertical="center" wrapText="1"/>
    </xf>
    <xf numFmtId="0" fontId="17" fillId="0" borderId="10" xfId="0" applyFont="1" applyBorder="1" applyAlignment="1">
      <alignment horizontal="center" vertical="center" wrapText="1"/>
    </xf>
    <xf numFmtId="0" fontId="22" fillId="0" borderId="28" xfId="0" applyFont="1" applyBorder="1" applyAlignment="1">
      <alignment horizontal="center" vertical="center" wrapText="1"/>
    </xf>
    <xf numFmtId="0" fontId="14" fillId="2" borderId="0" xfId="0" applyFont="1" applyFill="1" applyAlignment="1">
      <alignment horizontal="center" vertical="center" wrapText="1"/>
    </xf>
    <xf numFmtId="0" fontId="15" fillId="9" borderId="10" xfId="0" applyFont="1" applyFill="1" applyBorder="1" applyAlignment="1">
      <alignment horizontal="center" vertical="center" wrapText="1"/>
    </xf>
    <xf numFmtId="0" fontId="15" fillId="9" borderId="11" xfId="0" applyFont="1" applyFill="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15" fillId="9" borderId="10" xfId="0" applyFont="1" applyFill="1" applyBorder="1" applyAlignment="1">
      <alignment horizontal="center" vertical="center"/>
    </xf>
    <xf numFmtId="0" fontId="15" fillId="9" borderId="11" xfId="0" applyFont="1" applyFill="1" applyBorder="1" applyAlignment="1">
      <alignment horizontal="center" vertical="center"/>
    </xf>
    <xf numFmtId="0" fontId="20" fillId="7" borderId="3" xfId="0" applyFont="1" applyFill="1" applyBorder="1" applyAlignment="1">
      <alignment horizontal="left"/>
    </xf>
    <xf numFmtId="0" fontId="20" fillId="7" borderId="2" xfId="0" applyFont="1" applyFill="1" applyBorder="1" applyAlignment="1">
      <alignment horizontal="left"/>
    </xf>
    <xf numFmtId="0" fontId="20" fillId="8" borderId="1" xfId="0" applyFont="1" applyFill="1" applyBorder="1" applyAlignment="1">
      <alignment horizontal="left" vertical="top" wrapText="1"/>
    </xf>
    <xf numFmtId="0" fontId="23" fillId="8" borderId="1" xfId="0" applyFont="1" applyFill="1" applyBorder="1" applyAlignment="1">
      <alignment horizontal="left" vertical="center"/>
    </xf>
    <xf numFmtId="0" fontId="21" fillId="4" borderId="5" xfId="0" applyFont="1" applyFill="1" applyBorder="1" applyAlignment="1">
      <alignment horizontal="left" vertical="center" wrapText="1"/>
    </xf>
    <xf numFmtId="0" fontId="21" fillId="4" borderId="6" xfId="0" applyFont="1" applyFill="1" applyBorder="1" applyAlignment="1">
      <alignment horizontal="left" vertical="center" wrapText="1"/>
    </xf>
    <xf numFmtId="0" fontId="21" fillId="4" borderId="7" xfId="0" applyFont="1" applyFill="1" applyBorder="1" applyAlignment="1">
      <alignment horizontal="left" vertical="center" wrapText="1"/>
    </xf>
    <xf numFmtId="0" fontId="23" fillId="8" borderId="1" xfId="0" applyFont="1" applyFill="1" applyBorder="1" applyAlignment="1">
      <alignment horizontal="center" vertical="center" wrapText="1"/>
    </xf>
    <xf numFmtId="0" fontId="32" fillId="8" borderId="10" xfId="0" applyFont="1" applyFill="1" applyBorder="1" applyAlignment="1">
      <alignment horizontal="left" vertical="center"/>
    </xf>
    <xf numFmtId="0" fontId="32" fillId="8" borderId="28" xfId="0" applyFont="1" applyFill="1" applyBorder="1" applyAlignment="1">
      <alignment horizontal="left" vertical="center"/>
    </xf>
    <xf numFmtId="0" fontId="32" fillId="8" borderId="11" xfId="0" applyFont="1" applyFill="1" applyBorder="1" applyAlignment="1">
      <alignment horizontal="left" vertical="center"/>
    </xf>
    <xf numFmtId="0" fontId="21" fillId="0" borderId="61"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63" xfId="0" applyFont="1" applyBorder="1" applyAlignment="1">
      <alignment horizontal="center" vertical="center" wrapText="1"/>
    </xf>
    <xf numFmtId="0" fontId="32" fillId="8" borderId="5" xfId="0" applyFont="1" applyFill="1" applyBorder="1" applyAlignment="1">
      <alignment horizontal="left" vertical="center"/>
    </xf>
    <xf numFmtId="0" fontId="32" fillId="8" borderId="6" xfId="0" applyFont="1" applyFill="1" applyBorder="1" applyAlignment="1">
      <alignment horizontal="left" vertical="center"/>
    </xf>
    <xf numFmtId="0" fontId="32" fillId="8" borderId="7" xfId="0" applyFont="1" applyFill="1" applyBorder="1" applyAlignment="1">
      <alignment horizontal="left" vertical="center"/>
    </xf>
    <xf numFmtId="0" fontId="30" fillId="3" borderId="3" xfId="0" applyFont="1" applyFill="1" applyBorder="1" applyAlignment="1">
      <alignment horizontal="center" vertical="center"/>
    </xf>
    <xf numFmtId="0" fontId="30" fillId="3" borderId="4" xfId="0" applyFont="1" applyFill="1" applyBorder="1" applyAlignment="1">
      <alignment horizontal="center" vertical="center"/>
    </xf>
    <xf numFmtId="0" fontId="30" fillId="3" borderId="2" xfId="0" applyFont="1" applyFill="1" applyBorder="1" applyAlignment="1">
      <alignment horizontal="center" vertical="center"/>
    </xf>
    <xf numFmtId="0" fontId="30" fillId="3" borderId="27" xfId="0" applyFont="1" applyFill="1" applyBorder="1" applyAlignment="1">
      <alignment horizontal="center" vertical="center"/>
    </xf>
    <xf numFmtId="0" fontId="30" fillId="3" borderId="57" xfId="0" applyFont="1" applyFill="1" applyBorder="1" applyAlignment="1">
      <alignment horizontal="center" vertical="center"/>
    </xf>
    <xf numFmtId="0" fontId="28" fillId="3" borderId="43" xfId="0" applyFont="1" applyFill="1" applyBorder="1" applyAlignment="1">
      <alignment horizontal="center" vertical="center"/>
    </xf>
    <xf numFmtId="0" fontId="29" fillId="8" borderId="21" xfId="0" applyFont="1" applyFill="1" applyBorder="1" applyAlignment="1">
      <alignment horizontal="center"/>
    </xf>
    <xf numFmtId="0" fontId="29" fillId="8" borderId="22" xfId="0" applyFont="1" applyFill="1" applyBorder="1" applyAlignment="1">
      <alignment horizontal="center"/>
    </xf>
    <xf numFmtId="0" fontId="29" fillId="8" borderId="23" xfId="0" applyFont="1" applyFill="1" applyBorder="1" applyAlignment="1">
      <alignment horizontal="center"/>
    </xf>
    <xf numFmtId="0" fontId="29" fillId="8" borderId="52" xfId="0" applyFont="1" applyFill="1" applyBorder="1" applyAlignment="1">
      <alignment horizontal="center" vertical="center" wrapText="1"/>
    </xf>
    <xf numFmtId="0" fontId="29" fillId="8" borderId="31" xfId="0" applyFont="1" applyFill="1" applyBorder="1" applyAlignment="1">
      <alignment horizontal="center" vertical="center" wrapText="1"/>
    </xf>
    <xf numFmtId="0" fontId="29" fillId="8" borderId="53" xfId="0" applyFont="1" applyFill="1" applyBorder="1" applyAlignment="1">
      <alignment horizontal="center" vertical="center" wrapText="1"/>
    </xf>
    <xf numFmtId="0" fontId="30" fillId="8" borderId="45" xfId="0" applyFont="1" applyFill="1" applyBorder="1" applyAlignment="1">
      <alignment horizontal="center"/>
    </xf>
    <xf numFmtId="0" fontId="39" fillId="13" borderId="3" xfId="0" applyFont="1" applyFill="1" applyBorder="1" applyAlignment="1">
      <alignment horizontal="left" vertical="center" wrapText="1"/>
    </xf>
    <xf numFmtId="0" fontId="39" fillId="13" borderId="4" xfId="0" applyFont="1" applyFill="1" applyBorder="1" applyAlignment="1">
      <alignment horizontal="left" vertical="center" wrapText="1"/>
    </xf>
    <xf numFmtId="0" fontId="39" fillId="13" borderId="2" xfId="0" applyFont="1" applyFill="1" applyBorder="1" applyAlignment="1">
      <alignment horizontal="left" vertical="center" wrapText="1"/>
    </xf>
    <xf numFmtId="0" fontId="13" fillId="13" borderId="0" xfId="0" applyFont="1" applyFill="1" applyAlignment="1">
      <alignment horizontal="center" vertical="center" wrapText="1"/>
    </xf>
    <xf numFmtId="0" fontId="13" fillId="13" borderId="59" xfId="0" applyFont="1" applyFill="1" applyBorder="1" applyAlignment="1">
      <alignment horizontal="center" vertical="center" wrapText="1"/>
    </xf>
    <xf numFmtId="0" fontId="30" fillId="0" borderId="1" xfId="0" applyFont="1" applyBorder="1" applyAlignment="1">
      <alignment horizontal="center" vertical="center" wrapText="1"/>
    </xf>
    <xf numFmtId="0" fontId="20" fillId="8" borderId="1" xfId="0" applyFont="1" applyFill="1" applyBorder="1" applyAlignment="1">
      <alignment horizontal="left" vertical="center" wrapText="1"/>
    </xf>
    <xf numFmtId="0" fontId="47" fillId="8" borderId="27" xfId="0" applyFont="1" applyFill="1" applyBorder="1" applyAlignment="1">
      <alignment horizontal="center" wrapText="1"/>
    </xf>
    <xf numFmtId="0" fontId="31" fillId="12" borderId="1" xfId="0" applyFont="1" applyFill="1" applyBorder="1" applyAlignment="1">
      <alignment horizontal="center" vertical="center" wrapText="1"/>
    </xf>
    <xf numFmtId="0" fontId="20" fillId="8" borderId="1" xfId="0" applyFont="1" applyFill="1" applyBorder="1" applyAlignment="1">
      <alignment horizontal="center" wrapText="1"/>
    </xf>
    <xf numFmtId="0" fontId="31" fillId="12" borderId="10" xfId="0" applyFont="1" applyFill="1" applyBorder="1" applyAlignment="1">
      <alignment horizontal="center" vertical="center" wrapText="1"/>
    </xf>
    <xf numFmtId="0" fontId="20" fillId="8" borderId="7" xfId="0" applyFont="1" applyFill="1" applyBorder="1" applyAlignment="1">
      <alignment horizontal="center" vertical="center" wrapText="1"/>
    </xf>
    <xf numFmtId="0" fontId="20" fillId="8" borderId="59" xfId="0" applyFont="1" applyFill="1" applyBorder="1" applyAlignment="1">
      <alignment horizontal="center" vertical="center" wrapText="1"/>
    </xf>
    <xf numFmtId="0" fontId="20" fillId="8" borderId="66" xfId="0" applyFont="1" applyFill="1" applyBorder="1" applyAlignment="1">
      <alignment horizontal="center" vertical="center" wrapText="1"/>
    </xf>
    <xf numFmtId="0" fontId="30" fillId="0" borderId="59" xfId="0" applyFont="1" applyBorder="1" applyAlignment="1">
      <alignment horizontal="center" wrapText="1"/>
    </xf>
    <xf numFmtId="0" fontId="23" fillId="8" borderId="1" xfId="0" applyFont="1" applyFill="1" applyBorder="1" applyAlignment="1">
      <alignment horizontal="left" vertical="center" wrapText="1"/>
    </xf>
    <xf numFmtId="0" fontId="13" fillId="13" borderId="65" xfId="0" applyFont="1" applyFill="1" applyBorder="1" applyAlignment="1">
      <alignment horizontal="center" vertical="center" wrapText="1"/>
    </xf>
    <xf numFmtId="0" fontId="31" fillId="12" borderId="11" xfId="0" applyFont="1" applyFill="1" applyBorder="1" applyAlignment="1">
      <alignment horizontal="center" vertical="center" wrapText="1"/>
    </xf>
    <xf numFmtId="0" fontId="20" fillId="10" borderId="1" xfId="0" applyFont="1" applyFill="1" applyBorder="1" applyAlignment="1">
      <alignment horizontal="left" vertical="center" wrapText="1"/>
    </xf>
    <xf numFmtId="0" fontId="20" fillId="10" borderId="3" xfId="0" applyFont="1" applyFill="1" applyBorder="1" applyAlignment="1">
      <alignment horizontal="left" vertical="center" wrapText="1"/>
    </xf>
    <xf numFmtId="0" fontId="20" fillId="10" borderId="4" xfId="0" applyFont="1" applyFill="1" applyBorder="1" applyAlignment="1">
      <alignment horizontal="left" vertical="center" wrapText="1"/>
    </xf>
    <xf numFmtId="0" fontId="20" fillId="10" borderId="2" xfId="0" applyFont="1" applyFill="1" applyBorder="1" applyAlignment="1">
      <alignment horizontal="left" vertical="center" wrapText="1"/>
    </xf>
    <xf numFmtId="0" fontId="31" fillId="12" borderId="3" xfId="0" applyFont="1" applyFill="1" applyBorder="1" applyAlignment="1">
      <alignment horizontal="center" vertical="center" wrapText="1"/>
    </xf>
    <xf numFmtId="0" fontId="31" fillId="12" borderId="2" xfId="0" applyFont="1" applyFill="1" applyBorder="1" applyAlignment="1">
      <alignment horizontal="center" vertical="center" wrapText="1"/>
    </xf>
    <xf numFmtId="0" fontId="28" fillId="8" borderId="3" xfId="0" applyFont="1" applyFill="1" applyBorder="1" applyAlignment="1">
      <alignment horizontal="left" wrapText="1"/>
    </xf>
    <xf numFmtId="0" fontId="28" fillId="8" borderId="4" xfId="0" applyFont="1" applyFill="1" applyBorder="1" applyAlignment="1">
      <alignment horizontal="left" wrapText="1"/>
    </xf>
    <xf numFmtId="0" fontId="28" fillId="8" borderId="2" xfId="0" applyFont="1" applyFill="1" applyBorder="1" applyAlignment="1">
      <alignment horizontal="left" wrapText="1"/>
    </xf>
    <xf numFmtId="0" fontId="31" fillId="12" borderId="28" xfId="0" applyFont="1" applyFill="1" applyBorder="1" applyAlignment="1">
      <alignment horizontal="center" vertical="center" wrapText="1"/>
    </xf>
    <xf numFmtId="0" fontId="29" fillId="8" borderId="21" xfId="0" applyFont="1" applyFill="1" applyBorder="1" applyAlignment="1">
      <alignment horizontal="center" wrapText="1"/>
    </xf>
    <xf numFmtId="0" fontId="29" fillId="8" borderId="22" xfId="0" applyFont="1" applyFill="1" applyBorder="1" applyAlignment="1">
      <alignment horizontal="center" wrapText="1"/>
    </xf>
    <xf numFmtId="0" fontId="29" fillId="8" borderId="68" xfId="0" applyFont="1" applyFill="1" applyBorder="1" applyAlignment="1">
      <alignment horizontal="center" wrapText="1"/>
    </xf>
    <xf numFmtId="0" fontId="29" fillId="8" borderId="74" xfId="0" applyFont="1" applyFill="1" applyBorder="1" applyAlignment="1">
      <alignment horizontal="center" vertical="center" wrapText="1"/>
    </xf>
    <xf numFmtId="0" fontId="29" fillId="8" borderId="72" xfId="0" applyFont="1" applyFill="1" applyBorder="1" applyAlignment="1">
      <alignment horizontal="center" vertical="center" wrapText="1"/>
    </xf>
    <xf numFmtId="0" fontId="29" fillId="8" borderId="75" xfId="0" applyFont="1" applyFill="1" applyBorder="1" applyAlignment="1">
      <alignment horizontal="center" vertical="center" wrapText="1"/>
    </xf>
    <xf numFmtId="0" fontId="30" fillId="8" borderId="73" xfId="0" applyFont="1" applyFill="1" applyBorder="1" applyAlignment="1">
      <alignment horizontal="center" wrapText="1"/>
    </xf>
    <xf numFmtId="0" fontId="30" fillId="8" borderId="59" xfId="0" applyFont="1" applyFill="1" applyBorder="1" applyAlignment="1">
      <alignment horizontal="center" wrapText="1"/>
    </xf>
    <xf numFmtId="0" fontId="30" fillId="8" borderId="66" xfId="0" applyFont="1" applyFill="1" applyBorder="1" applyAlignment="1">
      <alignment horizontal="center" wrapText="1"/>
    </xf>
    <xf numFmtId="0" fontId="28" fillId="12" borderId="3" xfId="0" applyFont="1" applyFill="1" applyBorder="1" applyAlignment="1">
      <alignment horizontal="center" vertical="center" wrapText="1"/>
    </xf>
    <xf numFmtId="0" fontId="28" fillId="12" borderId="2" xfId="0" applyFont="1" applyFill="1" applyBorder="1" applyAlignment="1">
      <alignment horizontal="center" vertical="center" wrapText="1"/>
    </xf>
    <xf numFmtId="0" fontId="19" fillId="8" borderId="1" xfId="0" applyFont="1" applyFill="1" applyBorder="1" applyAlignment="1">
      <alignment horizontal="left" vertical="center" wrapText="1"/>
    </xf>
    <xf numFmtId="0" fontId="21" fillId="12" borderId="10" xfId="0" applyFont="1" applyFill="1" applyBorder="1" applyAlignment="1">
      <alignment horizontal="center" vertical="center" wrapText="1"/>
    </xf>
    <xf numFmtId="0" fontId="21" fillId="12" borderId="11" xfId="0" applyFont="1" applyFill="1" applyBorder="1" applyAlignment="1">
      <alignment horizontal="center" vertical="center" wrapText="1"/>
    </xf>
    <xf numFmtId="0" fontId="21" fillId="12" borderId="28" xfId="0" applyFont="1" applyFill="1" applyBorder="1" applyAlignment="1">
      <alignment horizontal="center" vertical="center" wrapText="1"/>
    </xf>
    <xf numFmtId="0" fontId="21" fillId="12" borderId="1" xfId="0" applyFont="1" applyFill="1" applyBorder="1" applyAlignment="1">
      <alignment horizontal="center" vertical="center" wrapText="1"/>
    </xf>
    <xf numFmtId="0" fontId="32" fillId="12" borderId="1" xfId="0" quotePrefix="1" applyFont="1" applyFill="1" applyBorder="1" applyAlignment="1">
      <alignment horizontal="center" vertical="center" wrapText="1"/>
    </xf>
    <xf numFmtId="0" fontId="32" fillId="12" borderId="1" xfId="0" applyFont="1" applyFill="1" applyBorder="1" applyAlignment="1">
      <alignment horizontal="center" vertical="center" wrapText="1"/>
    </xf>
    <xf numFmtId="0" fontId="15" fillId="8" borderId="1" xfId="0" applyFont="1" applyFill="1" applyBorder="1" applyAlignment="1">
      <alignment horizontal="left" vertical="center" wrapText="1"/>
    </xf>
    <xf numFmtId="0" fontId="17" fillId="12" borderId="10" xfId="0" applyFont="1" applyFill="1" applyBorder="1" applyAlignment="1">
      <alignment horizontal="center" vertical="center" wrapText="1"/>
    </xf>
    <xf numFmtId="0" fontId="17" fillId="12" borderId="28" xfId="0" applyFont="1" applyFill="1" applyBorder="1" applyAlignment="1">
      <alignment horizontal="center" vertical="center" wrapText="1"/>
    </xf>
    <xf numFmtId="0" fontId="17" fillId="12" borderId="1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9" fillId="10" borderId="3" xfId="0" applyFont="1" applyFill="1" applyBorder="1" applyAlignment="1">
      <alignment horizontal="center" vertical="center" wrapText="1"/>
    </xf>
    <xf numFmtId="0" fontId="19" fillId="10" borderId="4" xfId="0" applyFont="1" applyFill="1" applyBorder="1" applyAlignment="1">
      <alignment horizontal="center" vertical="center" wrapText="1"/>
    </xf>
    <xf numFmtId="0" fontId="19" fillId="10" borderId="2" xfId="0" applyFont="1" applyFill="1" applyBorder="1" applyAlignment="1">
      <alignment horizontal="center" vertical="center" wrapText="1"/>
    </xf>
    <xf numFmtId="0" fontId="32" fillId="12" borderId="10" xfId="0" quotePrefix="1" applyFont="1" applyFill="1" applyBorder="1" applyAlignment="1">
      <alignment horizontal="center" vertical="center" wrapText="1"/>
    </xf>
    <xf numFmtId="0" fontId="32" fillId="12" borderId="11" xfId="0" quotePrefix="1" applyFont="1" applyFill="1" applyBorder="1" applyAlignment="1">
      <alignment horizontal="center" vertical="center" wrapText="1"/>
    </xf>
    <xf numFmtId="0" fontId="20" fillId="8" borderId="21" xfId="0" applyFont="1" applyFill="1" applyBorder="1" applyAlignment="1">
      <alignment horizontal="center"/>
    </xf>
    <xf numFmtId="0" fontId="20" fillId="8" borderId="22" xfId="0" applyFont="1" applyFill="1" applyBorder="1" applyAlignment="1">
      <alignment horizontal="center"/>
    </xf>
    <xf numFmtId="0" fontId="20" fillId="8" borderId="23" xfId="0" applyFont="1" applyFill="1" applyBorder="1" applyAlignment="1">
      <alignment horizontal="center"/>
    </xf>
    <xf numFmtId="0" fontId="20" fillId="8" borderId="25" xfId="0" applyFont="1" applyFill="1" applyBorder="1" applyAlignment="1">
      <alignment horizontal="center"/>
    </xf>
    <xf numFmtId="0" fontId="22" fillId="12" borderId="1" xfId="0" applyFont="1" applyFill="1" applyBorder="1" applyAlignment="1">
      <alignment horizontal="center" vertical="center" wrapText="1"/>
    </xf>
    <xf numFmtId="0" fontId="20" fillId="8" borderId="1" xfId="0" applyFont="1" applyFill="1" applyBorder="1" applyAlignment="1">
      <alignment horizontal="center"/>
    </xf>
    <xf numFmtId="0" fontId="30" fillId="8" borderId="12" xfId="0" applyFont="1" applyFill="1" applyBorder="1" applyAlignment="1">
      <alignment horizontal="center" vertical="center" wrapText="1"/>
    </xf>
    <xf numFmtId="0" fontId="30" fillId="8" borderId="33" xfId="0" applyFont="1" applyFill="1" applyBorder="1" applyAlignment="1">
      <alignment horizontal="center" vertical="center" wrapText="1"/>
    </xf>
    <xf numFmtId="0" fontId="30" fillId="8" borderId="13" xfId="0" applyFont="1" applyFill="1" applyBorder="1" applyAlignment="1">
      <alignment horizontal="center" vertical="center"/>
    </xf>
    <xf numFmtId="0" fontId="20" fillId="0" borderId="1" xfId="0" applyFont="1" applyBorder="1" applyAlignment="1">
      <alignment horizontal="center" vertical="center"/>
    </xf>
    <xf numFmtId="0" fontId="20" fillId="10" borderId="1" xfId="0" applyFont="1" applyFill="1" applyBorder="1" applyAlignment="1">
      <alignment horizontal="left" vertical="center"/>
    </xf>
    <xf numFmtId="0" fontId="28" fillId="3" borderId="16" xfId="0" applyFont="1" applyFill="1" applyBorder="1" applyAlignment="1">
      <alignment horizontal="center" vertical="center"/>
    </xf>
    <xf numFmtId="0" fontId="28" fillId="3" borderId="17" xfId="0" applyFont="1" applyFill="1" applyBorder="1" applyAlignment="1">
      <alignment horizontal="center" vertical="center"/>
    </xf>
    <xf numFmtId="0" fontId="28" fillId="3" borderId="18" xfId="0" applyFont="1" applyFill="1" applyBorder="1" applyAlignment="1">
      <alignment horizontal="center" vertical="center"/>
    </xf>
    <xf numFmtId="0" fontId="32" fillId="12" borderId="28" xfId="0" quotePrefix="1" applyFont="1" applyFill="1" applyBorder="1" applyAlignment="1">
      <alignment horizontal="center" vertical="center" wrapText="1"/>
    </xf>
    <xf numFmtId="49" fontId="19" fillId="8" borderId="3" xfId="0" applyNumberFormat="1" applyFont="1" applyFill="1" applyBorder="1" applyAlignment="1">
      <alignment horizontal="center" vertical="center" wrapText="1"/>
    </xf>
    <xf numFmtId="49" fontId="19" fillId="8" borderId="2" xfId="0" applyNumberFormat="1" applyFont="1" applyFill="1" applyBorder="1" applyAlignment="1">
      <alignment horizontal="center" vertical="center" wrapText="1"/>
    </xf>
    <xf numFmtId="0" fontId="39" fillId="13" borderId="59" xfId="0" applyFont="1" applyFill="1" applyBorder="1" applyAlignment="1">
      <alignment horizontal="left" vertical="center" wrapText="1"/>
    </xf>
    <xf numFmtId="0" fontId="32" fillId="12" borderId="1" xfId="0" applyFont="1" applyFill="1" applyBorder="1" applyAlignment="1">
      <alignment horizontal="center" vertical="center"/>
    </xf>
    <xf numFmtId="0" fontId="20" fillId="10" borderId="3" xfId="0" applyFont="1" applyFill="1" applyBorder="1" applyAlignment="1">
      <alignment horizontal="center" vertical="center"/>
    </xf>
    <xf numFmtId="0" fontId="20" fillId="10" borderId="4" xfId="0" applyFont="1" applyFill="1" applyBorder="1" applyAlignment="1">
      <alignment horizontal="center" vertical="center"/>
    </xf>
    <xf numFmtId="0" fontId="20" fillId="10" borderId="2" xfId="0" applyFont="1" applyFill="1" applyBorder="1" applyAlignment="1">
      <alignment horizontal="center" vertical="center"/>
    </xf>
    <xf numFmtId="0" fontId="27" fillId="0" borderId="0" xfId="0" applyFont="1" applyAlignment="1">
      <alignment horizontal="center" wrapText="1"/>
    </xf>
    <xf numFmtId="0" fontId="20" fillId="8" borderId="3" xfId="0" applyFont="1" applyFill="1" applyBorder="1" applyAlignment="1">
      <alignment horizontal="center"/>
    </xf>
    <xf numFmtId="0" fontId="20" fillId="8" borderId="4" xfId="0" applyFont="1" applyFill="1" applyBorder="1" applyAlignment="1">
      <alignment horizontal="center"/>
    </xf>
    <xf numFmtId="0" fontId="20" fillId="8" borderId="2" xfId="0" applyFont="1" applyFill="1" applyBorder="1" applyAlignment="1">
      <alignment horizontal="center"/>
    </xf>
    <xf numFmtId="0" fontId="32" fillId="12" borderId="10" xfId="0" applyFont="1" applyFill="1" applyBorder="1" applyAlignment="1">
      <alignment horizontal="center" vertical="center"/>
    </xf>
    <xf numFmtId="0" fontId="32" fillId="12" borderId="28" xfId="0" applyFont="1" applyFill="1" applyBorder="1" applyAlignment="1">
      <alignment horizontal="center" vertical="center"/>
    </xf>
    <xf numFmtId="0" fontId="32" fillId="12" borderId="11" xfId="0" applyFont="1" applyFill="1" applyBorder="1" applyAlignment="1">
      <alignment horizontal="center" vertical="center"/>
    </xf>
    <xf numFmtId="0" fontId="28" fillId="12" borderId="1" xfId="0" applyFont="1" applyFill="1" applyBorder="1" applyAlignment="1">
      <alignment horizontal="center" vertical="center" wrapText="1"/>
    </xf>
    <xf numFmtId="49" fontId="19" fillId="8" borderId="1" xfId="0" applyNumberFormat="1" applyFont="1" applyFill="1" applyBorder="1" applyAlignment="1">
      <alignment horizontal="center" vertical="center" wrapText="1"/>
    </xf>
    <xf numFmtId="0" fontId="20" fillId="8" borderId="11" xfId="0" applyFont="1" applyFill="1" applyBorder="1" applyAlignment="1">
      <alignment horizontal="center"/>
    </xf>
    <xf numFmtId="0" fontId="29" fillId="8" borderId="82" xfId="0" applyFont="1" applyFill="1" applyBorder="1" applyAlignment="1">
      <alignment horizontal="center" wrapText="1"/>
    </xf>
    <xf numFmtId="0" fontId="29" fillId="8" borderId="83" xfId="0" applyFont="1" applyFill="1" applyBorder="1" applyAlignment="1">
      <alignment horizontal="center" wrapText="1"/>
    </xf>
    <xf numFmtId="0" fontId="29" fillId="8" borderId="84" xfId="0" applyFont="1" applyFill="1" applyBorder="1" applyAlignment="1">
      <alignment horizontal="center" wrapText="1"/>
    </xf>
    <xf numFmtId="0" fontId="17" fillId="12" borderId="1" xfId="0" applyFont="1" applyFill="1" applyBorder="1" applyAlignment="1">
      <alignment horizontal="center" vertical="center" wrapText="1"/>
    </xf>
    <xf numFmtId="0" fontId="20" fillId="8" borderId="85" xfId="0" applyFont="1" applyFill="1" applyBorder="1" applyAlignment="1">
      <alignment horizontal="center"/>
    </xf>
    <xf numFmtId="0" fontId="33" fillId="8" borderId="3" xfId="0" applyFont="1" applyFill="1" applyBorder="1" applyAlignment="1">
      <alignment horizontal="left" vertical="center" wrapText="1"/>
    </xf>
    <xf numFmtId="0" fontId="33" fillId="8" borderId="4" xfId="0" applyFont="1" applyFill="1" applyBorder="1" applyAlignment="1">
      <alignment horizontal="left" vertical="center" wrapText="1"/>
    </xf>
    <xf numFmtId="0" fontId="33" fillId="8" borderId="2" xfId="0" applyFont="1" applyFill="1" applyBorder="1" applyAlignment="1">
      <alignment horizontal="left" vertical="center" wrapText="1"/>
    </xf>
    <xf numFmtId="0" fontId="23" fillId="8" borderId="3" xfId="0" applyFont="1" applyFill="1" applyBorder="1" applyAlignment="1">
      <alignment horizontal="center" vertical="center" wrapText="1"/>
    </xf>
    <xf numFmtId="0" fontId="23" fillId="8" borderId="4" xfId="0" applyFont="1" applyFill="1" applyBorder="1" applyAlignment="1">
      <alignment horizontal="center" vertical="center" wrapText="1"/>
    </xf>
    <xf numFmtId="0" fontId="23" fillId="8" borderId="2" xfId="0" applyFont="1" applyFill="1" applyBorder="1" applyAlignment="1">
      <alignment horizontal="center" vertical="center" wrapText="1"/>
    </xf>
    <xf numFmtId="0" fontId="32" fillId="12" borderId="28" xfId="0" applyFont="1" applyFill="1" applyBorder="1" applyAlignment="1">
      <alignment horizontal="center" vertical="center" wrapText="1"/>
    </xf>
    <xf numFmtId="0" fontId="32" fillId="12" borderId="11" xfId="0" applyFont="1" applyFill="1" applyBorder="1" applyAlignment="1">
      <alignment horizontal="center" vertical="center" wrapText="1"/>
    </xf>
    <xf numFmtId="0" fontId="23" fillId="8" borderId="5" xfId="0" applyFont="1" applyFill="1" applyBorder="1" applyAlignment="1">
      <alignment horizontal="center" vertical="center" wrapText="1"/>
    </xf>
    <xf numFmtId="0" fontId="23" fillId="8" borderId="27" xfId="0" applyFont="1" applyFill="1" applyBorder="1" applyAlignment="1">
      <alignment horizontal="center" vertical="center" wrapText="1"/>
    </xf>
    <xf numFmtId="0" fontId="23" fillId="8" borderId="57" xfId="0" applyFont="1" applyFill="1" applyBorder="1" applyAlignment="1">
      <alignment horizontal="center" vertical="center" wrapText="1"/>
    </xf>
    <xf numFmtId="0" fontId="23" fillId="8" borderId="6" xfId="0" applyFont="1" applyFill="1" applyBorder="1" applyAlignment="1">
      <alignment horizontal="center" vertical="center" wrapText="1"/>
    </xf>
    <xf numFmtId="0" fontId="23" fillId="8" borderId="0" xfId="0" applyFont="1" applyFill="1" applyAlignment="1">
      <alignment horizontal="center" vertical="center" wrapText="1"/>
    </xf>
    <xf numFmtId="0" fontId="23" fillId="8" borderId="65" xfId="0" applyFont="1" applyFill="1" applyBorder="1" applyAlignment="1">
      <alignment horizontal="center" vertical="center" wrapText="1"/>
    </xf>
    <xf numFmtId="0" fontId="23" fillId="8" borderId="7" xfId="0" applyFont="1" applyFill="1" applyBorder="1" applyAlignment="1">
      <alignment horizontal="center" vertical="center" wrapText="1"/>
    </xf>
    <xf numFmtId="0" fontId="23" fillId="8" borderId="59" xfId="0" applyFont="1" applyFill="1" applyBorder="1" applyAlignment="1">
      <alignment horizontal="center" vertical="center" wrapText="1"/>
    </xf>
    <xf numFmtId="0" fontId="23" fillId="8" borderId="66" xfId="0" applyFont="1" applyFill="1" applyBorder="1" applyAlignment="1">
      <alignment horizontal="center" vertical="center" wrapText="1"/>
    </xf>
    <xf numFmtId="0" fontId="3" fillId="10" borderId="1" xfId="0" applyFont="1" applyFill="1" applyBorder="1" applyAlignment="1">
      <alignment horizontal="left" vertical="center"/>
    </xf>
    <xf numFmtId="0" fontId="3" fillId="10" borderId="1" xfId="0" applyFont="1" applyFill="1" applyBorder="1" applyAlignment="1">
      <alignment horizontal="left" vertical="center" wrapText="1"/>
    </xf>
    <xf numFmtId="0" fontId="3" fillId="10" borderId="3" xfId="0" applyFont="1" applyFill="1" applyBorder="1" applyAlignment="1">
      <alignment horizontal="center" vertical="center"/>
    </xf>
    <xf numFmtId="0" fontId="3" fillId="10" borderId="4" xfId="0" applyFont="1" applyFill="1" applyBorder="1" applyAlignment="1">
      <alignment horizontal="center" vertical="center"/>
    </xf>
    <xf numFmtId="0" fontId="3" fillId="10" borderId="2" xfId="0" applyFont="1" applyFill="1" applyBorder="1" applyAlignment="1">
      <alignment horizontal="center" vertical="center"/>
    </xf>
    <xf numFmtId="0" fontId="52" fillId="10" borderId="3" xfId="0" applyFont="1" applyFill="1" applyBorder="1" applyAlignment="1">
      <alignment horizontal="center" vertical="center"/>
    </xf>
    <xf numFmtId="0" fontId="52" fillId="10" borderId="4" xfId="0" applyFont="1" applyFill="1" applyBorder="1" applyAlignment="1">
      <alignment horizontal="center" vertical="center"/>
    </xf>
    <xf numFmtId="0" fontId="52" fillId="10" borderId="2" xfId="0" applyFont="1" applyFill="1" applyBorder="1" applyAlignment="1">
      <alignment horizontal="center" vertical="center"/>
    </xf>
    <xf numFmtId="0" fontId="28" fillId="12" borderId="10" xfId="0" applyFont="1" applyFill="1" applyBorder="1" applyAlignment="1">
      <alignment horizontal="center" vertical="center" wrapText="1"/>
    </xf>
    <xf numFmtId="0" fontId="28" fillId="12" borderId="11" xfId="0" applyFont="1" applyFill="1" applyBorder="1" applyAlignment="1">
      <alignment horizontal="center" vertical="center" wrapText="1"/>
    </xf>
    <xf numFmtId="0" fontId="52" fillId="10" borderId="1" xfId="0" applyFont="1" applyFill="1" applyBorder="1" applyAlignment="1">
      <alignment horizontal="left" vertical="center"/>
    </xf>
    <xf numFmtId="0" fontId="12" fillId="13" borderId="3" xfId="0" applyFont="1" applyFill="1" applyBorder="1" applyAlignment="1">
      <alignment horizontal="left" vertical="center" wrapText="1"/>
    </xf>
    <xf numFmtId="0" fontId="12" fillId="13" borderId="4" xfId="0" applyFont="1" applyFill="1" applyBorder="1" applyAlignment="1">
      <alignment horizontal="left" vertical="center" wrapText="1"/>
    </xf>
    <xf numFmtId="0" fontId="12" fillId="13" borderId="2" xfId="0" applyFont="1" applyFill="1" applyBorder="1" applyAlignment="1">
      <alignment horizontal="left" vertical="center" wrapText="1"/>
    </xf>
    <xf numFmtId="0" fontId="52" fillId="10" borderId="1" xfId="0" applyFont="1" applyFill="1" applyBorder="1" applyAlignment="1">
      <alignment horizontal="left" vertical="center" wrapText="1"/>
    </xf>
    <xf numFmtId="0" fontId="23" fillId="12" borderId="10" xfId="0" applyFont="1" applyFill="1" applyBorder="1" applyAlignment="1">
      <alignment horizontal="center" vertical="center" wrapText="1"/>
    </xf>
    <xf numFmtId="0" fontId="23" fillId="12" borderId="11" xfId="0" applyFont="1" applyFill="1" applyBorder="1" applyAlignment="1">
      <alignment horizontal="center" vertical="center" wrapText="1"/>
    </xf>
    <xf numFmtId="0" fontId="15" fillId="12" borderId="10" xfId="0" applyFont="1" applyFill="1" applyBorder="1" applyAlignment="1">
      <alignment horizontal="center" vertical="center" wrapText="1"/>
    </xf>
    <xf numFmtId="0" fontId="15" fillId="12" borderId="28" xfId="0" applyFont="1" applyFill="1" applyBorder="1" applyAlignment="1">
      <alignment horizontal="center" vertical="center" wrapText="1"/>
    </xf>
    <xf numFmtId="0" fontId="15" fillId="12" borderId="1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23" fillId="12" borderId="1" xfId="0" applyFont="1" applyFill="1" applyBorder="1" applyAlignment="1">
      <alignment horizontal="center" vertical="center" wrapText="1"/>
    </xf>
    <xf numFmtId="0" fontId="32" fillId="12" borderId="1" xfId="0" quotePrefix="1" applyFont="1" applyFill="1" applyBorder="1" applyAlignment="1">
      <alignment horizontal="left" vertical="center" wrapText="1"/>
    </xf>
    <xf numFmtId="0" fontId="19" fillId="7" borderId="0" xfId="0" applyFont="1" applyFill="1" applyAlignment="1">
      <alignment horizontal="center" vertical="center" wrapText="1"/>
    </xf>
    <xf numFmtId="0" fontId="32" fillId="12" borderId="10" xfId="0" quotePrefix="1" applyFont="1" applyFill="1" applyBorder="1" applyAlignment="1">
      <alignment horizontal="left" vertical="center" wrapText="1"/>
    </xf>
    <xf numFmtId="0" fontId="32" fillId="12" borderId="28" xfId="0" quotePrefix="1" applyFont="1" applyFill="1" applyBorder="1" applyAlignment="1">
      <alignment horizontal="left" vertical="center" wrapText="1"/>
    </xf>
    <xf numFmtId="0" fontId="32" fillId="12" borderId="11" xfId="0" quotePrefix="1" applyFont="1" applyFill="1" applyBorder="1" applyAlignment="1">
      <alignment horizontal="left" vertical="center" wrapText="1"/>
    </xf>
    <xf numFmtId="0" fontId="32" fillId="12" borderId="5" xfId="0" quotePrefix="1" applyFont="1" applyFill="1" applyBorder="1" applyAlignment="1">
      <alignment horizontal="left" vertical="center" wrapText="1"/>
    </xf>
    <xf numFmtId="0" fontId="32" fillId="12" borderId="7" xfId="0" quotePrefix="1" applyFont="1" applyFill="1" applyBorder="1" applyAlignment="1">
      <alignment horizontal="left" vertical="center" wrapText="1"/>
    </xf>
    <xf numFmtId="0" fontId="32" fillId="12" borderId="3" xfId="0" quotePrefix="1" applyFont="1" applyFill="1" applyBorder="1" applyAlignment="1">
      <alignment horizontal="left" vertical="center" wrapText="1"/>
    </xf>
  </cellXfs>
  <cellStyles count="2">
    <cellStyle name="Normal" xfId="0" builtinId="0"/>
    <cellStyle name="Sortie 2" xfId="1" xr:uid="{00000000-0005-0000-0000-000001000000}"/>
  </cellStyles>
  <dxfs count="57">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1F4E79"/>
      <color rgb="FFCC66FF"/>
      <color rgb="FF99FF66"/>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0</xdr:row>
      <xdr:rowOff>264699</xdr:rowOff>
    </xdr:from>
    <xdr:to>
      <xdr:col>1</xdr:col>
      <xdr:colOff>1549742</xdr:colOff>
      <xdr:row>1</xdr:row>
      <xdr:rowOff>1124211</xdr:rowOff>
    </xdr:to>
    <xdr:pic>
      <xdr:nvPicPr>
        <xdr:cNvPr id="3" name="Image 2">
          <a:extLst>
            <a:ext uri="{FF2B5EF4-FFF2-40B4-BE49-F238E27FC236}">
              <a16:creationId xmlns:a16="http://schemas.microsoft.com/office/drawing/2014/main" id="{EE84A958-2BB6-4FB1-9CDD-D7B6E66213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1150" y="264699"/>
          <a:ext cx="1476717" cy="112621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1476717</xdr:colOff>
      <xdr:row>0</xdr:row>
      <xdr:rowOff>1126212</xdr:rowOff>
    </xdr:to>
    <xdr:pic>
      <xdr:nvPicPr>
        <xdr:cNvPr id="7" name="Image 6">
          <a:extLst>
            <a:ext uri="{FF2B5EF4-FFF2-40B4-BE49-F238E27FC236}">
              <a16:creationId xmlns:a16="http://schemas.microsoft.com/office/drawing/2014/main" id="{8BFD38BB-92E3-4D5E-A876-EDC59D30AE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53045" y="0"/>
          <a:ext cx="1476717" cy="112621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1476717</xdr:colOff>
      <xdr:row>0</xdr:row>
      <xdr:rowOff>1126212</xdr:rowOff>
    </xdr:to>
    <xdr:pic>
      <xdr:nvPicPr>
        <xdr:cNvPr id="4" name="Image 3">
          <a:extLst>
            <a:ext uri="{FF2B5EF4-FFF2-40B4-BE49-F238E27FC236}">
              <a16:creationId xmlns:a16="http://schemas.microsoft.com/office/drawing/2014/main" id="{7E92C324-0CFA-4771-A58F-4872A91A87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53045" y="0"/>
          <a:ext cx="1476717" cy="112621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1476717</xdr:colOff>
      <xdr:row>0</xdr:row>
      <xdr:rowOff>1126212</xdr:rowOff>
    </xdr:to>
    <xdr:pic>
      <xdr:nvPicPr>
        <xdr:cNvPr id="4" name="Image 3">
          <a:extLst>
            <a:ext uri="{FF2B5EF4-FFF2-40B4-BE49-F238E27FC236}">
              <a16:creationId xmlns:a16="http://schemas.microsoft.com/office/drawing/2014/main" id="{CE2BFDEF-AFB3-4CEC-9EB5-12E686F02B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53045" y="0"/>
          <a:ext cx="1476717" cy="112621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1132498</xdr:colOff>
      <xdr:row>0</xdr:row>
      <xdr:rowOff>1045549</xdr:rowOff>
    </xdr:to>
    <xdr:pic>
      <xdr:nvPicPr>
        <xdr:cNvPr id="2" name="Image 1">
          <a:extLst>
            <a:ext uri="{FF2B5EF4-FFF2-40B4-BE49-F238E27FC236}">
              <a16:creationId xmlns:a16="http://schemas.microsoft.com/office/drawing/2014/main" id="{88EFF01C-5920-461D-B5BA-565F632E8ADC}"/>
            </a:ext>
          </a:extLst>
        </xdr:cNvPr>
        <xdr:cNvPicPr>
          <a:picLocks noChangeAspect="1"/>
        </xdr:cNvPicPr>
      </xdr:nvPicPr>
      <xdr:blipFill>
        <a:blip xmlns:r="http://schemas.openxmlformats.org/officeDocument/2006/relationships" r:embed="rId1"/>
        <a:stretch>
          <a:fillRect/>
        </a:stretch>
      </xdr:blipFill>
      <xdr:spPr>
        <a:xfrm>
          <a:off x="0" y="1"/>
          <a:ext cx="5231423" cy="104554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1476717</xdr:colOff>
      <xdr:row>0</xdr:row>
      <xdr:rowOff>1126212</xdr:rowOff>
    </xdr:to>
    <xdr:pic>
      <xdr:nvPicPr>
        <xdr:cNvPr id="4" name="Image 3">
          <a:extLst>
            <a:ext uri="{FF2B5EF4-FFF2-40B4-BE49-F238E27FC236}">
              <a16:creationId xmlns:a16="http://schemas.microsoft.com/office/drawing/2014/main" id="{35F4A368-88D1-45D7-B60D-52D95B13D0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53045" y="0"/>
          <a:ext cx="1476717" cy="112621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6802870</xdr:colOff>
      <xdr:row>32</xdr:row>
      <xdr:rowOff>1076902</xdr:rowOff>
    </xdr:from>
    <xdr:to>
      <xdr:col>3</xdr:col>
      <xdr:colOff>727363</xdr:colOff>
      <xdr:row>32</xdr:row>
      <xdr:rowOff>1662545</xdr:rowOff>
    </xdr:to>
    <xdr:sp macro="" textlink="">
      <xdr:nvSpPr>
        <xdr:cNvPr id="7" name="Rectangle 6">
          <a:extLst>
            <a:ext uri="{FF2B5EF4-FFF2-40B4-BE49-F238E27FC236}">
              <a16:creationId xmlns:a16="http://schemas.microsoft.com/office/drawing/2014/main" id="{810EF2E8-ABED-2ED4-0FC0-72A6D627B087}"/>
            </a:ext>
          </a:extLst>
        </xdr:cNvPr>
        <xdr:cNvSpPr/>
      </xdr:nvSpPr>
      <xdr:spPr>
        <a:xfrm>
          <a:off x="12517870" y="17875538"/>
          <a:ext cx="2566266" cy="585643"/>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lang="fr-FR" sz="1800"/>
            <a:t>Notation sur 4 ou sur 3 ? </a:t>
          </a:r>
        </a:p>
      </xdr:txBody>
    </xdr:sp>
    <xdr:clientData/>
  </xdr:twoCellAnchor>
  <xdr:twoCellAnchor editAs="oneCell">
    <xdr:from>
      <xdr:col>1</xdr:col>
      <xdr:colOff>0</xdr:colOff>
      <xdr:row>0</xdr:row>
      <xdr:rowOff>0</xdr:rowOff>
    </xdr:from>
    <xdr:to>
      <xdr:col>1</xdr:col>
      <xdr:colOff>1476717</xdr:colOff>
      <xdr:row>0</xdr:row>
      <xdr:rowOff>1126212</xdr:rowOff>
    </xdr:to>
    <xdr:pic>
      <xdr:nvPicPr>
        <xdr:cNvPr id="8" name="Image 7">
          <a:extLst>
            <a:ext uri="{FF2B5EF4-FFF2-40B4-BE49-F238E27FC236}">
              <a16:creationId xmlns:a16="http://schemas.microsoft.com/office/drawing/2014/main" id="{2E4BE8E5-7026-444C-8F40-D87F8153F0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53045" y="0"/>
          <a:ext cx="1476717" cy="112621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1476717</xdr:colOff>
      <xdr:row>0</xdr:row>
      <xdr:rowOff>1126212</xdr:rowOff>
    </xdr:to>
    <xdr:pic>
      <xdr:nvPicPr>
        <xdr:cNvPr id="4" name="Image 3">
          <a:extLst>
            <a:ext uri="{FF2B5EF4-FFF2-40B4-BE49-F238E27FC236}">
              <a16:creationId xmlns:a16="http://schemas.microsoft.com/office/drawing/2014/main" id="{AAFC8F6C-A4F7-4A35-B205-A249E913C8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53045" y="0"/>
          <a:ext cx="1476717" cy="112621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6422571</xdr:colOff>
      <xdr:row>33</xdr:row>
      <xdr:rowOff>40822</xdr:rowOff>
    </xdr:from>
    <xdr:to>
      <xdr:col>3</xdr:col>
      <xdr:colOff>354651</xdr:colOff>
      <xdr:row>33</xdr:row>
      <xdr:rowOff>632815</xdr:rowOff>
    </xdr:to>
    <xdr:sp macro="" textlink="">
      <xdr:nvSpPr>
        <xdr:cNvPr id="7" name="Rectangle 6">
          <a:extLst>
            <a:ext uri="{FF2B5EF4-FFF2-40B4-BE49-F238E27FC236}">
              <a16:creationId xmlns:a16="http://schemas.microsoft.com/office/drawing/2014/main" id="{FAAAA4BA-5E70-4BC3-A601-57449F265305}"/>
            </a:ext>
          </a:extLst>
        </xdr:cNvPr>
        <xdr:cNvSpPr/>
      </xdr:nvSpPr>
      <xdr:spPr>
        <a:xfrm>
          <a:off x="12123964" y="15974786"/>
          <a:ext cx="2572616" cy="591993"/>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lang="fr-FR" sz="1800"/>
            <a:t>Notation sur 4 ou sur 3 ? </a:t>
          </a:r>
        </a:p>
      </xdr:txBody>
    </xdr:sp>
    <xdr:clientData/>
  </xdr:twoCellAnchor>
  <xdr:twoCellAnchor editAs="oneCell">
    <xdr:from>
      <xdr:col>1</xdr:col>
      <xdr:colOff>0</xdr:colOff>
      <xdr:row>0</xdr:row>
      <xdr:rowOff>0</xdr:rowOff>
    </xdr:from>
    <xdr:to>
      <xdr:col>1</xdr:col>
      <xdr:colOff>1476717</xdr:colOff>
      <xdr:row>0</xdr:row>
      <xdr:rowOff>1126212</xdr:rowOff>
    </xdr:to>
    <xdr:pic>
      <xdr:nvPicPr>
        <xdr:cNvPr id="8" name="Image 7">
          <a:extLst>
            <a:ext uri="{FF2B5EF4-FFF2-40B4-BE49-F238E27FC236}">
              <a16:creationId xmlns:a16="http://schemas.microsoft.com/office/drawing/2014/main" id="{15F1BE5A-A235-486C-8B0E-BD8699E837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53045" y="0"/>
          <a:ext cx="1476717" cy="112621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6840681</xdr:colOff>
      <xdr:row>34</xdr:row>
      <xdr:rowOff>900545</xdr:rowOff>
    </xdr:from>
    <xdr:to>
      <xdr:col>3</xdr:col>
      <xdr:colOff>772761</xdr:colOff>
      <xdr:row>34</xdr:row>
      <xdr:rowOff>1502063</xdr:rowOff>
    </xdr:to>
    <xdr:sp macro="" textlink="">
      <xdr:nvSpPr>
        <xdr:cNvPr id="7" name="Rectangle 6">
          <a:extLst>
            <a:ext uri="{FF2B5EF4-FFF2-40B4-BE49-F238E27FC236}">
              <a16:creationId xmlns:a16="http://schemas.microsoft.com/office/drawing/2014/main" id="{D2789F98-AE5B-4B69-932B-A95844BD6074}"/>
            </a:ext>
          </a:extLst>
        </xdr:cNvPr>
        <xdr:cNvSpPr/>
      </xdr:nvSpPr>
      <xdr:spPr>
        <a:xfrm>
          <a:off x="12555681" y="18045545"/>
          <a:ext cx="2573853" cy="601518"/>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lang="fr-FR" sz="1800"/>
            <a:t>Notation sur 4 ou sur 3 ? </a:t>
          </a:r>
        </a:p>
      </xdr:txBody>
    </xdr:sp>
    <xdr:clientData/>
  </xdr:twoCellAnchor>
  <xdr:twoCellAnchor editAs="oneCell">
    <xdr:from>
      <xdr:col>1</xdr:col>
      <xdr:colOff>0</xdr:colOff>
      <xdr:row>0</xdr:row>
      <xdr:rowOff>0</xdr:rowOff>
    </xdr:from>
    <xdr:to>
      <xdr:col>1</xdr:col>
      <xdr:colOff>1476717</xdr:colOff>
      <xdr:row>0</xdr:row>
      <xdr:rowOff>1126212</xdr:rowOff>
    </xdr:to>
    <xdr:pic>
      <xdr:nvPicPr>
        <xdr:cNvPr id="8" name="Image 7">
          <a:extLst>
            <a:ext uri="{FF2B5EF4-FFF2-40B4-BE49-F238E27FC236}">
              <a16:creationId xmlns:a16="http://schemas.microsoft.com/office/drawing/2014/main" id="{C22E648D-2D73-4FD2-92CD-BDB7078E0D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53045" y="0"/>
          <a:ext cx="1476717" cy="112621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2</xdr:col>
      <xdr:colOff>5247409</xdr:colOff>
      <xdr:row>33</xdr:row>
      <xdr:rowOff>1143000</xdr:rowOff>
    </xdr:from>
    <xdr:to>
      <xdr:col>2</xdr:col>
      <xdr:colOff>7821262</xdr:colOff>
      <xdr:row>33</xdr:row>
      <xdr:rowOff>1741343</xdr:rowOff>
    </xdr:to>
    <xdr:sp macro="" textlink="">
      <xdr:nvSpPr>
        <xdr:cNvPr id="7" name="Rectangle 6">
          <a:extLst>
            <a:ext uri="{FF2B5EF4-FFF2-40B4-BE49-F238E27FC236}">
              <a16:creationId xmlns:a16="http://schemas.microsoft.com/office/drawing/2014/main" id="{D96705BF-F2C3-4D1B-BFD5-1B495FDF11AD}"/>
            </a:ext>
          </a:extLst>
        </xdr:cNvPr>
        <xdr:cNvSpPr/>
      </xdr:nvSpPr>
      <xdr:spPr>
        <a:xfrm>
          <a:off x="10962409" y="18288000"/>
          <a:ext cx="2573853" cy="598343"/>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lang="fr-FR" sz="1800"/>
            <a:t>Notation sur 4 ou sur 3 ? </a:t>
          </a:r>
        </a:p>
      </xdr:txBody>
    </xdr:sp>
    <xdr:clientData/>
  </xdr:twoCellAnchor>
  <xdr:twoCellAnchor editAs="oneCell">
    <xdr:from>
      <xdr:col>1</xdr:col>
      <xdr:colOff>0</xdr:colOff>
      <xdr:row>0</xdr:row>
      <xdr:rowOff>0</xdr:rowOff>
    </xdr:from>
    <xdr:to>
      <xdr:col>1</xdr:col>
      <xdr:colOff>1476717</xdr:colOff>
      <xdr:row>0</xdr:row>
      <xdr:rowOff>1126212</xdr:rowOff>
    </xdr:to>
    <xdr:pic>
      <xdr:nvPicPr>
        <xdr:cNvPr id="8" name="Image 7">
          <a:extLst>
            <a:ext uri="{FF2B5EF4-FFF2-40B4-BE49-F238E27FC236}">
              <a16:creationId xmlns:a16="http://schemas.microsoft.com/office/drawing/2014/main" id="{8CE874DF-283B-47A0-8122-EA9800722C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53045" y="0"/>
          <a:ext cx="1476717" cy="1126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1922318</xdr:colOff>
      <xdr:row>0</xdr:row>
      <xdr:rowOff>0</xdr:rowOff>
    </xdr:from>
    <xdr:to>
      <xdr:col>1</xdr:col>
      <xdr:colOff>1424762</xdr:colOff>
      <xdr:row>0</xdr:row>
      <xdr:rowOff>1126212</xdr:rowOff>
    </xdr:to>
    <xdr:pic>
      <xdr:nvPicPr>
        <xdr:cNvPr id="5" name="Image 4">
          <a:extLst>
            <a:ext uri="{FF2B5EF4-FFF2-40B4-BE49-F238E27FC236}">
              <a16:creationId xmlns:a16="http://schemas.microsoft.com/office/drawing/2014/main" id="{8104FFC2-5085-4467-98EF-AEA55870A2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22318" y="0"/>
          <a:ext cx="1476717" cy="112621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1476717</xdr:colOff>
      <xdr:row>0</xdr:row>
      <xdr:rowOff>1126212</xdr:rowOff>
    </xdr:to>
    <xdr:pic>
      <xdr:nvPicPr>
        <xdr:cNvPr id="7" name="Image 6">
          <a:extLst>
            <a:ext uri="{FF2B5EF4-FFF2-40B4-BE49-F238E27FC236}">
              <a16:creationId xmlns:a16="http://schemas.microsoft.com/office/drawing/2014/main" id="{407B8B17-C36F-4942-AFC6-663365E580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53045" y="0"/>
          <a:ext cx="1476717" cy="11262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1473542</xdr:colOff>
      <xdr:row>0</xdr:row>
      <xdr:rowOff>1126212</xdr:rowOff>
    </xdr:to>
    <xdr:pic>
      <xdr:nvPicPr>
        <xdr:cNvPr id="8" name="Image 7">
          <a:extLst>
            <a:ext uri="{FF2B5EF4-FFF2-40B4-BE49-F238E27FC236}">
              <a16:creationId xmlns:a16="http://schemas.microsoft.com/office/drawing/2014/main" id="{276EEA1C-0BC1-4542-9587-F337545D21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53045" y="0"/>
          <a:ext cx="1476717" cy="11262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1476717</xdr:colOff>
      <xdr:row>0</xdr:row>
      <xdr:rowOff>1126212</xdr:rowOff>
    </xdr:to>
    <xdr:pic>
      <xdr:nvPicPr>
        <xdr:cNvPr id="4" name="Image 3">
          <a:extLst>
            <a:ext uri="{FF2B5EF4-FFF2-40B4-BE49-F238E27FC236}">
              <a16:creationId xmlns:a16="http://schemas.microsoft.com/office/drawing/2014/main" id="{8D316879-6D4A-4853-A6DF-4B8D7A0475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53045" y="0"/>
          <a:ext cx="1476717" cy="11262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1476717</xdr:colOff>
      <xdr:row>0</xdr:row>
      <xdr:rowOff>1126212</xdr:rowOff>
    </xdr:to>
    <xdr:pic>
      <xdr:nvPicPr>
        <xdr:cNvPr id="4" name="Image 3">
          <a:extLst>
            <a:ext uri="{FF2B5EF4-FFF2-40B4-BE49-F238E27FC236}">
              <a16:creationId xmlns:a16="http://schemas.microsoft.com/office/drawing/2014/main" id="{424AC0F7-2F29-49D8-AFBA-F6CDA6A8C1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53045" y="0"/>
          <a:ext cx="1476717" cy="112621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1476717</xdr:colOff>
      <xdr:row>0</xdr:row>
      <xdr:rowOff>1126212</xdr:rowOff>
    </xdr:to>
    <xdr:pic>
      <xdr:nvPicPr>
        <xdr:cNvPr id="4" name="Image 3">
          <a:extLst>
            <a:ext uri="{FF2B5EF4-FFF2-40B4-BE49-F238E27FC236}">
              <a16:creationId xmlns:a16="http://schemas.microsoft.com/office/drawing/2014/main" id="{F1FEFF8C-D2A1-4524-A575-A44E882BB0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53045" y="0"/>
          <a:ext cx="1476717" cy="112621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1476717</xdr:colOff>
      <xdr:row>0</xdr:row>
      <xdr:rowOff>1126212</xdr:rowOff>
    </xdr:to>
    <xdr:pic>
      <xdr:nvPicPr>
        <xdr:cNvPr id="4" name="Image 3">
          <a:extLst>
            <a:ext uri="{FF2B5EF4-FFF2-40B4-BE49-F238E27FC236}">
              <a16:creationId xmlns:a16="http://schemas.microsoft.com/office/drawing/2014/main" id="{9DBDDD5F-8BC7-4F3D-A6A4-C3CF70FEE2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53045" y="0"/>
          <a:ext cx="1476717" cy="112621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1476717</xdr:colOff>
      <xdr:row>0</xdr:row>
      <xdr:rowOff>1126212</xdr:rowOff>
    </xdr:to>
    <xdr:pic>
      <xdr:nvPicPr>
        <xdr:cNvPr id="4" name="Image 3">
          <a:extLst>
            <a:ext uri="{FF2B5EF4-FFF2-40B4-BE49-F238E27FC236}">
              <a16:creationId xmlns:a16="http://schemas.microsoft.com/office/drawing/2014/main" id="{4F53E1E6-915A-4E96-B58E-DB5FB4E35E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53045" y="0"/>
          <a:ext cx="1476717" cy="112621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1476717</xdr:colOff>
      <xdr:row>0</xdr:row>
      <xdr:rowOff>1126212</xdr:rowOff>
    </xdr:to>
    <xdr:pic>
      <xdr:nvPicPr>
        <xdr:cNvPr id="7" name="Image 6">
          <a:extLst>
            <a:ext uri="{FF2B5EF4-FFF2-40B4-BE49-F238E27FC236}">
              <a16:creationId xmlns:a16="http://schemas.microsoft.com/office/drawing/2014/main" id="{8DA30478-A8E2-4F07-B816-BEE9263448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53045" y="0"/>
          <a:ext cx="1476717" cy="11262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mchingan_regionguadeloupe_fr/Documents/Bureau/Nouveau%20dossier/Guadeloupe_Criteres%20selection%20FEDER-FSE+2127_2511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sructions globales"/>
      <sheetName val="critères transversaux"/>
      <sheetName val="critères bonus"/>
      <sheetName val="DI"/>
      <sheetName val="OS 1.1"/>
      <sheetName val="OS 1.2"/>
      <sheetName val="OS 1.3"/>
      <sheetName val="OS 1.5"/>
      <sheetName val="OS 2.1"/>
      <sheetName val="OS 2.2"/>
      <sheetName val="OS 2.4"/>
      <sheetName val="OS 2.5"/>
      <sheetName val="OS 2.6"/>
      <sheetName val="OS 2.7"/>
      <sheetName val="OS 2.8"/>
      <sheetName val="OS 3.1"/>
      <sheetName val="OS 3.2"/>
      <sheetName val="OS 4.1"/>
      <sheetName val="OS 4.2"/>
      <sheetName val="OS 4.5"/>
      <sheetName val="OS 4.6"/>
      <sheetName val="OS 4.7"/>
      <sheetName val="OS 5.1"/>
      <sheetName val="OS 3.1 (2)"/>
    </sheetNames>
    <sheetDataSet>
      <sheetData sheetId="0"/>
      <sheetData sheetId="1">
        <row r="16">
          <cell r="B16" t="str">
            <v>Total critères transversaux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D8835-1371-4938-B213-A5C06D45F7CD}">
  <sheetPr>
    <tabColor rgb="FF00B0F0"/>
  </sheetPr>
  <dimension ref="A2:I8"/>
  <sheetViews>
    <sheetView showGridLines="0" zoomScale="50" zoomScaleNormal="50" workbookViewId="0">
      <selection activeCell="C2" sqref="C2"/>
    </sheetView>
  </sheetViews>
  <sheetFormatPr baseColWidth="10" defaultColWidth="8.7265625" defaultRowHeight="21" x14ac:dyDescent="0.5"/>
  <cols>
    <col min="1" max="1" width="22.54296875" customWidth="1"/>
    <col min="2" max="2" width="39.7265625" style="27" customWidth="1"/>
    <col min="3" max="3" width="186.54296875" style="14" customWidth="1"/>
    <col min="4" max="4" width="64.7265625" customWidth="1"/>
  </cols>
  <sheetData>
    <row r="2" spans="1:9" s="48" customFormat="1" ht="99.75" customHeight="1" x14ac:dyDescent="0.4"/>
    <row r="3" spans="1:9" s="48" customFormat="1" ht="72" customHeight="1" x14ac:dyDescent="0.4">
      <c r="B3" s="294" t="s">
        <v>0</v>
      </c>
      <c r="C3" s="294"/>
      <c r="D3" s="294"/>
      <c r="E3" s="294"/>
      <c r="F3" s="294"/>
      <c r="G3" s="294"/>
      <c r="H3" s="294"/>
      <c r="I3" s="294"/>
    </row>
    <row r="4" spans="1:9" x14ac:dyDescent="0.35">
      <c r="B4" s="28"/>
      <c r="C4" s="13"/>
    </row>
    <row r="5" spans="1:9" s="31" customFormat="1" ht="139.5" customHeight="1" x14ac:dyDescent="0.4">
      <c r="A5" s="90"/>
      <c r="B5" s="293" t="s">
        <v>1</v>
      </c>
      <c r="C5" s="293"/>
      <c r="D5" s="293"/>
      <c r="E5" s="293"/>
      <c r="F5" s="293"/>
      <c r="G5" s="293"/>
      <c r="H5" s="293"/>
      <c r="I5" s="293"/>
    </row>
    <row r="7" spans="1:9" ht="113.5" customHeight="1" x14ac:dyDescent="0.35">
      <c r="B7" s="292" t="s">
        <v>2</v>
      </c>
      <c r="C7" s="292"/>
      <c r="D7" s="292"/>
      <c r="E7" s="292"/>
      <c r="F7" s="292"/>
      <c r="G7" s="292"/>
      <c r="H7" s="292"/>
      <c r="I7" s="292"/>
    </row>
    <row r="8" spans="1:9" ht="140.5" customHeight="1" x14ac:dyDescent="0.35">
      <c r="B8" s="292"/>
      <c r="C8" s="292"/>
      <c r="D8" s="292"/>
      <c r="E8" s="292"/>
      <c r="F8" s="292"/>
      <c r="G8" s="292"/>
      <c r="H8" s="292"/>
      <c r="I8" s="292"/>
    </row>
  </sheetData>
  <mergeCells count="3">
    <mergeCell ref="B7:I8"/>
    <mergeCell ref="B5:I5"/>
    <mergeCell ref="B3:I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909FE-0C82-4D7D-9A8D-54455320BC5D}">
  <sheetPr>
    <tabColor rgb="FFFFFF00"/>
  </sheetPr>
  <dimension ref="A1:P98"/>
  <sheetViews>
    <sheetView showGridLines="0" topLeftCell="A28" zoomScale="55" zoomScaleNormal="55" workbookViewId="0">
      <selection activeCell="A3" sqref="A3"/>
    </sheetView>
  </sheetViews>
  <sheetFormatPr baseColWidth="10" defaultColWidth="11.453125" defaultRowHeight="18" x14ac:dyDescent="0.4"/>
  <cols>
    <col min="1" max="1" width="27.7265625" style="31" customWidth="1"/>
    <col min="2" max="2" width="37.1796875" style="31" customWidth="1"/>
    <col min="3" max="3" width="123.7265625" style="31" customWidth="1"/>
    <col min="4" max="4" width="19.54296875" style="31" customWidth="1"/>
    <col min="5" max="5" width="20.453125" style="31" customWidth="1"/>
    <col min="6" max="6" width="20.81640625" style="31" customWidth="1"/>
    <col min="7" max="7" width="83.453125" style="31" customWidth="1"/>
    <col min="8" max="8" width="90.54296875" style="31" customWidth="1"/>
    <col min="9" max="12" width="11.453125" style="31"/>
    <col min="13" max="13" width="65" style="31" customWidth="1"/>
    <col min="14" max="16384" width="11.453125" style="31"/>
  </cols>
  <sheetData>
    <row r="1" spans="1:16" s="48" customFormat="1" ht="99.75" customHeight="1" x14ac:dyDescent="0.4"/>
    <row r="2" spans="1:16" s="48" customFormat="1" ht="84" customHeight="1" x14ac:dyDescent="0.4">
      <c r="B2" s="294" t="s">
        <v>225</v>
      </c>
      <c r="C2" s="294"/>
      <c r="D2" s="294"/>
      <c r="E2" s="294"/>
      <c r="F2" s="294"/>
      <c r="G2" s="294"/>
      <c r="H2" s="294"/>
    </row>
    <row r="3" spans="1:16" x14ac:dyDescent="0.4">
      <c r="B3" s="48"/>
      <c r="C3" s="49"/>
      <c r="D3" s="49"/>
      <c r="E3" s="49"/>
    </row>
    <row r="4" spans="1:16" ht="20.5" x14ac:dyDescent="0.4">
      <c r="B4" s="176" t="s">
        <v>111</v>
      </c>
      <c r="C4" s="401"/>
      <c r="D4" s="401"/>
      <c r="E4" s="401"/>
      <c r="F4" s="401"/>
      <c r="G4" s="401"/>
      <c r="H4" s="401"/>
    </row>
    <row r="5" spans="1:16" ht="20.5" x14ac:dyDescent="0.4">
      <c r="B5" s="176" t="s">
        <v>112</v>
      </c>
      <c r="C5" s="401"/>
      <c r="D5" s="401"/>
      <c r="E5" s="401"/>
      <c r="F5" s="401"/>
      <c r="G5" s="401"/>
      <c r="H5" s="401"/>
    </row>
    <row r="6" spans="1:16" ht="57" customHeight="1" x14ac:dyDescent="0.4">
      <c r="B6" s="176" t="s">
        <v>209</v>
      </c>
      <c r="C6" s="353" t="s">
        <v>210</v>
      </c>
      <c r="D6" s="353"/>
      <c r="E6" s="353"/>
      <c r="F6" s="353"/>
      <c r="G6" s="353"/>
      <c r="H6" s="353"/>
    </row>
    <row r="7" spans="1:16" ht="55.5" customHeight="1" x14ac:dyDescent="0.4">
      <c r="B7" s="176" t="s">
        <v>226</v>
      </c>
      <c r="C7" s="353" t="s">
        <v>227</v>
      </c>
      <c r="D7" s="353"/>
      <c r="E7" s="353"/>
      <c r="F7" s="353"/>
      <c r="G7" s="353"/>
      <c r="H7" s="353"/>
    </row>
    <row r="8" spans="1:16" ht="30.75" customHeight="1" x14ac:dyDescent="0.4">
      <c r="B8" s="176" t="s">
        <v>117</v>
      </c>
      <c r="C8" s="401"/>
      <c r="D8" s="401"/>
      <c r="E8" s="401"/>
      <c r="F8" s="401"/>
      <c r="G8" s="401"/>
      <c r="H8" s="401"/>
    </row>
    <row r="9" spans="1:16" ht="41" x14ac:dyDescent="0.4">
      <c r="B9" s="176" t="s">
        <v>118</v>
      </c>
      <c r="C9" s="401"/>
      <c r="D9" s="401"/>
      <c r="E9" s="401"/>
      <c r="F9" s="401"/>
      <c r="G9" s="401"/>
      <c r="H9" s="401"/>
    </row>
    <row r="10" spans="1:16" ht="20.5" x14ac:dyDescent="0.4">
      <c r="B10" s="176" t="s">
        <v>119</v>
      </c>
      <c r="C10" s="410"/>
      <c r="D10" s="411"/>
      <c r="E10" s="411"/>
      <c r="F10" s="411"/>
      <c r="G10" s="411"/>
      <c r="H10" s="412"/>
    </row>
    <row r="11" spans="1:16" ht="40" customHeight="1" x14ac:dyDescent="0.4">
      <c r="C11" s="49"/>
      <c r="D11" s="49"/>
      <c r="E11" s="49"/>
    </row>
    <row r="12" spans="1:16" ht="40" customHeight="1" x14ac:dyDescent="0.4">
      <c r="C12" s="49"/>
      <c r="D12" s="49"/>
      <c r="E12" s="49"/>
    </row>
    <row r="13" spans="1:16" s="48" customFormat="1" ht="44.15" customHeight="1" x14ac:dyDescent="0.4">
      <c r="B13" s="335" t="s">
        <v>120</v>
      </c>
      <c r="C13" s="336"/>
      <c r="D13" s="336"/>
      <c r="E13" s="336"/>
      <c r="F13" s="336"/>
      <c r="G13" s="336"/>
      <c r="H13" s="337"/>
    </row>
    <row r="14" spans="1:16" ht="23" x14ac:dyDescent="0.5">
      <c r="B14" s="106"/>
      <c r="C14" s="32"/>
      <c r="D14" s="91"/>
      <c r="E14" s="33"/>
      <c r="F14" s="33"/>
      <c r="G14" s="34"/>
      <c r="H14" s="34"/>
      <c r="M14" s="92"/>
      <c r="N14" s="93"/>
      <c r="O14" s="93"/>
      <c r="P14" s="93"/>
    </row>
    <row r="15" spans="1:16" ht="40" customHeight="1" x14ac:dyDescent="0.4">
      <c r="A15" s="31" t="s">
        <v>4</v>
      </c>
      <c r="B15" s="155"/>
      <c r="C15" s="345" t="s">
        <v>121</v>
      </c>
      <c r="D15" s="345" t="s">
        <v>122</v>
      </c>
      <c r="E15" s="345" t="s">
        <v>123</v>
      </c>
      <c r="F15" s="345" t="s">
        <v>8</v>
      </c>
      <c r="G15" s="345" t="s">
        <v>9</v>
      </c>
      <c r="H15" s="345" t="s">
        <v>10</v>
      </c>
      <c r="J15" s="48"/>
    </row>
    <row r="16" spans="1:16" ht="40" customHeight="1" x14ac:dyDescent="0.4">
      <c r="B16" s="155"/>
      <c r="C16" s="352"/>
      <c r="D16" s="352"/>
      <c r="E16" s="352"/>
      <c r="F16" s="352"/>
      <c r="G16" s="352"/>
      <c r="H16" s="352"/>
      <c r="J16" s="131"/>
    </row>
    <row r="17" spans="2:16" ht="36" x14ac:dyDescent="0.4">
      <c r="B17" s="195" t="s">
        <v>11</v>
      </c>
      <c r="C17" s="35" t="s">
        <v>124</v>
      </c>
      <c r="D17" s="160"/>
      <c r="E17" s="36">
        <v>4</v>
      </c>
      <c r="F17" s="160">
        <f t="shared" ref="F17:F22" si="0">D17*E17</f>
        <v>0</v>
      </c>
      <c r="G17" s="36" t="s">
        <v>13</v>
      </c>
      <c r="H17" s="37"/>
      <c r="J17" s="132"/>
    </row>
    <row r="18" spans="2:16" ht="36" x14ac:dyDescent="0.4">
      <c r="B18" s="375" t="s">
        <v>14</v>
      </c>
      <c r="C18" s="35" t="s">
        <v>15</v>
      </c>
      <c r="D18" s="160"/>
      <c r="E18" s="36">
        <v>4</v>
      </c>
      <c r="F18" s="160">
        <f t="shared" si="0"/>
        <v>0</v>
      </c>
      <c r="G18" s="36" t="s">
        <v>13</v>
      </c>
      <c r="H18" s="37"/>
      <c r="J18" s="131"/>
    </row>
    <row r="19" spans="2:16" ht="72" x14ac:dyDescent="0.4">
      <c r="B19" s="376"/>
      <c r="C19" s="35" t="s">
        <v>16</v>
      </c>
      <c r="D19" s="160"/>
      <c r="E19" s="36">
        <v>5</v>
      </c>
      <c r="F19" s="160">
        <f t="shared" si="0"/>
        <v>0</v>
      </c>
      <c r="G19" s="36" t="s">
        <v>13</v>
      </c>
      <c r="H19" s="37"/>
      <c r="J19" s="131"/>
    </row>
    <row r="20" spans="2:16" ht="36" customHeight="1" x14ac:dyDescent="0.4">
      <c r="B20" s="382" t="s">
        <v>17</v>
      </c>
      <c r="C20" s="35" t="s">
        <v>18</v>
      </c>
      <c r="D20" s="160"/>
      <c r="E20" s="36">
        <v>3</v>
      </c>
      <c r="F20" s="160">
        <f t="shared" si="0"/>
        <v>0</v>
      </c>
      <c r="G20" s="36"/>
      <c r="H20" s="37"/>
      <c r="J20" s="98"/>
    </row>
    <row r="21" spans="2:16" ht="18" customHeight="1" x14ac:dyDescent="0.4">
      <c r="B21" s="383"/>
      <c r="C21" s="35" t="s">
        <v>19</v>
      </c>
      <c r="D21" s="160"/>
      <c r="E21" s="36">
        <v>2</v>
      </c>
      <c r="F21" s="160">
        <f t="shared" si="0"/>
        <v>0</v>
      </c>
      <c r="G21" s="36"/>
      <c r="H21" s="37"/>
      <c r="J21" s="98"/>
    </row>
    <row r="22" spans="2:16" ht="72" customHeight="1" x14ac:dyDescent="0.4">
      <c r="B22" s="384"/>
      <c r="C22" s="35" t="s">
        <v>20</v>
      </c>
      <c r="D22" s="160"/>
      <c r="E22" s="36">
        <v>2</v>
      </c>
      <c r="F22" s="160">
        <f t="shared" si="0"/>
        <v>0</v>
      </c>
      <c r="G22" s="36"/>
      <c r="H22" s="37"/>
      <c r="J22" s="98"/>
    </row>
    <row r="23" spans="2:16" ht="123" customHeight="1" x14ac:dyDescent="0.4">
      <c r="B23" s="252" t="s">
        <v>159</v>
      </c>
      <c r="C23" s="35" t="s">
        <v>22</v>
      </c>
      <c r="D23" s="160"/>
      <c r="E23" s="36">
        <v>1</v>
      </c>
      <c r="F23" s="160">
        <f>IF(D23="Projet sans infrastructure","N/A",D23*E23)</f>
        <v>0</v>
      </c>
      <c r="G23" s="36" t="s">
        <v>13</v>
      </c>
      <c r="H23" s="37"/>
      <c r="J23" s="98"/>
      <c r="K23" s="94"/>
    </row>
    <row r="24" spans="2:16" ht="36" customHeight="1" x14ac:dyDescent="0.4">
      <c r="B24" s="375" t="s">
        <v>126</v>
      </c>
      <c r="C24" s="35" t="s">
        <v>24</v>
      </c>
      <c r="D24" s="160"/>
      <c r="E24" s="36">
        <v>3</v>
      </c>
      <c r="F24" s="160">
        <f>IF(D24="Projet sans études","N/A",D24*E24)</f>
        <v>0</v>
      </c>
      <c r="G24" s="36" t="s">
        <v>13</v>
      </c>
      <c r="H24" s="37"/>
      <c r="J24" s="98"/>
    </row>
    <row r="25" spans="2:16" ht="58" customHeight="1" x14ac:dyDescent="0.4">
      <c r="B25" s="376"/>
      <c r="C25" s="35" t="s">
        <v>25</v>
      </c>
      <c r="D25" s="160"/>
      <c r="E25" s="36">
        <v>2</v>
      </c>
      <c r="F25" s="160">
        <f>IF(D25="Projet sans études","N/A",D25*E25)</f>
        <v>0</v>
      </c>
      <c r="G25" s="36" t="s">
        <v>13</v>
      </c>
      <c r="H25" s="37"/>
      <c r="J25" s="98"/>
    </row>
    <row r="26" spans="2:16" ht="20.5" x14ac:dyDescent="0.45">
      <c r="B26" s="46"/>
      <c r="C26" s="38"/>
      <c r="D26" s="39"/>
      <c r="E26" s="39"/>
      <c r="F26" s="39"/>
      <c r="G26" s="39"/>
      <c r="H26" s="39"/>
      <c r="J26" s="48"/>
    </row>
    <row r="27" spans="2:16" s="48" customFormat="1" ht="42.65" customHeight="1" x14ac:dyDescent="0.4">
      <c r="B27" s="385" t="str">
        <f>+'critères transversaux'!B16</f>
        <v>Total critères transversaux</v>
      </c>
      <c r="C27" s="357" t="s">
        <v>127</v>
      </c>
      <c r="D27" s="358"/>
      <c r="E27" s="259" t="s">
        <v>128</v>
      </c>
      <c r="F27" s="259" t="s">
        <v>129</v>
      </c>
      <c r="G27" s="259" t="s">
        <v>9</v>
      </c>
      <c r="H27" s="259" t="s">
        <v>10</v>
      </c>
    </row>
    <row r="28" spans="2:16" s="48" customFormat="1" ht="38.5" customHeight="1" x14ac:dyDescent="0.4">
      <c r="B28" s="385"/>
      <c r="C28" s="381"/>
      <c r="D28" s="381"/>
      <c r="E28" s="161" t="str">
        <f>IF(C28="Sans études avec infrastructure",84,IF(C28="Sans études sans infrastructure",80,IF(C28="Avec études sans infrastructure",100,IF(C28="Avec études avec infrastructure",104,""))))</f>
        <v/>
      </c>
      <c r="F28" s="261">
        <f>SUM(F17:F25)</f>
        <v>0</v>
      </c>
      <c r="G28" s="163"/>
      <c r="H28" s="163"/>
    </row>
    <row r="29" spans="2:16" s="48" customFormat="1" ht="20.5" x14ac:dyDescent="0.4">
      <c r="B29" s="262"/>
      <c r="C29" s="342" t="str">
        <f>IF(C28="","Renseigner la cellule ci-dessus en utilisant le menu déroulant","")</f>
        <v>Renseigner la cellule ci-dessus en utilisant le menu déroulant</v>
      </c>
      <c r="D29" s="342"/>
      <c r="E29" s="175"/>
      <c r="F29" s="165"/>
    </row>
    <row r="30" spans="2:16" ht="35.5" customHeight="1" x14ac:dyDescent="0.4">
      <c r="M30" s="98"/>
      <c r="N30" s="93"/>
      <c r="O30" s="93"/>
      <c r="P30" s="93"/>
    </row>
    <row r="31" spans="2:16" s="48" customFormat="1" ht="39.65" customHeight="1" x14ac:dyDescent="0.4">
      <c r="B31" s="335" t="s">
        <v>130</v>
      </c>
      <c r="C31" s="336"/>
      <c r="D31" s="336"/>
      <c r="E31" s="336"/>
      <c r="F31" s="336"/>
      <c r="G31" s="336"/>
      <c r="H31" s="337"/>
    </row>
    <row r="33" spans="2:10" ht="41" x14ac:dyDescent="0.4">
      <c r="B33" s="417" t="s">
        <v>226</v>
      </c>
      <c r="C33" s="264" t="s">
        <v>132</v>
      </c>
      <c r="D33" s="264" t="s">
        <v>6</v>
      </c>
      <c r="E33" s="264" t="s">
        <v>133</v>
      </c>
      <c r="F33" s="264" t="s">
        <v>134</v>
      </c>
      <c r="G33" s="264" t="s">
        <v>46</v>
      </c>
      <c r="H33" s="264" t="s">
        <v>10</v>
      </c>
    </row>
    <row r="34" spans="2:10" ht="18" customHeight="1" x14ac:dyDescent="0.4">
      <c r="B34" s="418"/>
      <c r="C34" s="112" t="s">
        <v>228</v>
      </c>
      <c r="D34" s="160"/>
      <c r="E34" s="108">
        <v>2</v>
      </c>
      <c r="F34" s="108">
        <f>D34*E34</f>
        <v>0</v>
      </c>
      <c r="G34" s="109"/>
      <c r="H34" s="110"/>
      <c r="I34" s="134"/>
      <c r="J34" s="93"/>
    </row>
    <row r="35" spans="2:10" x14ac:dyDescent="0.4">
      <c r="B35" s="418"/>
      <c r="C35" s="112" t="s">
        <v>229</v>
      </c>
      <c r="D35" s="160"/>
      <c r="E35" s="108">
        <v>3</v>
      </c>
      <c r="F35" s="108">
        <f>D35*E35</f>
        <v>0</v>
      </c>
      <c r="G35" s="109"/>
      <c r="H35" s="110"/>
      <c r="I35" s="134"/>
      <c r="J35" s="93"/>
    </row>
    <row r="36" spans="2:10" x14ac:dyDescent="0.4">
      <c r="B36" s="418"/>
      <c r="C36" s="112" t="s">
        <v>230</v>
      </c>
      <c r="D36" s="160"/>
      <c r="E36" s="108">
        <v>3</v>
      </c>
      <c r="F36" s="108">
        <f>D36*E36</f>
        <v>0</v>
      </c>
      <c r="G36" s="109"/>
      <c r="H36" s="110"/>
      <c r="I36" s="134"/>
      <c r="J36" s="93"/>
    </row>
    <row r="37" spans="2:10" ht="18" customHeight="1" x14ac:dyDescent="0.4">
      <c r="B37" s="418"/>
      <c r="C37" s="112" t="s">
        <v>231</v>
      </c>
      <c r="D37" s="160"/>
      <c r="E37" s="108">
        <v>3</v>
      </c>
      <c r="F37" s="108">
        <f>D37*E37</f>
        <v>0</v>
      </c>
      <c r="G37" s="109"/>
      <c r="H37" s="110"/>
      <c r="I37" s="134"/>
      <c r="J37" s="93"/>
    </row>
    <row r="38" spans="2:10" ht="18" customHeight="1" x14ac:dyDescent="0.4">
      <c r="B38" s="419"/>
      <c r="C38" s="129" t="s">
        <v>232</v>
      </c>
      <c r="D38" s="160"/>
      <c r="E38" s="108">
        <v>2</v>
      </c>
      <c r="F38" s="108">
        <f>D38*E38</f>
        <v>0</v>
      </c>
      <c r="G38" s="109"/>
      <c r="H38" s="110"/>
    </row>
    <row r="40" spans="2:10" s="48" customFormat="1" ht="42.65" customHeight="1" x14ac:dyDescent="0.45">
      <c r="B40" s="81"/>
      <c r="C40" s="372" t="s">
        <v>127</v>
      </c>
      <c r="D40" s="373"/>
      <c r="E40" s="267" t="s">
        <v>128</v>
      </c>
      <c r="F40" s="267" t="s">
        <v>129</v>
      </c>
      <c r="G40" s="267" t="s">
        <v>9</v>
      </c>
      <c r="H40" s="267" t="s">
        <v>10</v>
      </c>
    </row>
    <row r="41" spans="2:10" s="48" customFormat="1" ht="50.15" customHeight="1" x14ac:dyDescent="0.4">
      <c r="B41" s="260" t="s">
        <v>141</v>
      </c>
      <c r="C41" s="406"/>
      <c r="D41" s="407"/>
      <c r="E41" s="161">
        <f>4*SUM(E34:E38)</f>
        <v>52</v>
      </c>
      <c r="F41" s="261">
        <f>SUM(F34:F38)</f>
        <v>0</v>
      </c>
      <c r="G41" s="163"/>
      <c r="H41" s="163"/>
    </row>
    <row r="42" spans="2:10" x14ac:dyDescent="0.4">
      <c r="C42" s="342" t="str">
        <f>IF(C41="","Renseigner la cellule ci-dessus en utilisant le menu déroulant","")</f>
        <v>Renseigner la cellule ci-dessus en utilisant le menu déroulant</v>
      </c>
      <c r="D42" s="342"/>
    </row>
    <row r="44" spans="2:10" s="48" customFormat="1" ht="38.15" customHeight="1" x14ac:dyDescent="0.4">
      <c r="B44" s="335" t="s">
        <v>142</v>
      </c>
      <c r="C44" s="336"/>
      <c r="D44" s="336"/>
      <c r="E44" s="336"/>
      <c r="F44" s="336"/>
      <c r="G44" s="336"/>
      <c r="H44" s="337"/>
    </row>
    <row r="45" spans="2:10" s="130" customFormat="1" ht="23" x14ac:dyDescent="0.5">
      <c r="B45" s="106"/>
    </row>
    <row r="46" spans="2:10" s="48" customFormat="1" ht="23" x14ac:dyDescent="0.5">
      <c r="B46" s="194" t="s">
        <v>143</v>
      </c>
    </row>
    <row r="47" spans="2:10" s="48" customFormat="1" x14ac:dyDescent="0.4">
      <c r="B47" s="51"/>
      <c r="C47" s="52"/>
      <c r="D47" s="156"/>
    </row>
    <row r="48" spans="2:10" s="48" customFormat="1" ht="20.5" x14ac:dyDescent="0.4">
      <c r="C48" s="264" t="s">
        <v>44</v>
      </c>
      <c r="D48" s="264" t="s">
        <v>45</v>
      </c>
      <c r="E48" s="343" t="s">
        <v>46</v>
      </c>
      <c r="F48" s="343"/>
      <c r="G48" s="343"/>
      <c r="H48" s="264" t="s">
        <v>10</v>
      </c>
    </row>
    <row r="49" spans="2:13" s="48" customFormat="1" ht="54" x14ac:dyDescent="0.4">
      <c r="B49" s="345" t="s">
        <v>47</v>
      </c>
      <c r="C49" s="193" t="s">
        <v>48</v>
      </c>
      <c r="D49" s="168"/>
      <c r="E49" s="169"/>
      <c r="F49" s="170"/>
      <c r="G49" s="182"/>
      <c r="H49" s="135"/>
      <c r="J49" s="99"/>
    </row>
    <row r="50" spans="2:13" s="48" customFormat="1" ht="117.75" customHeight="1" x14ac:dyDescent="0.4">
      <c r="B50" s="362"/>
      <c r="C50" s="184" t="s">
        <v>49</v>
      </c>
      <c r="D50" s="168"/>
      <c r="E50" s="169"/>
      <c r="F50" s="170"/>
      <c r="G50" s="182"/>
      <c r="H50" s="189"/>
      <c r="I50" s="164"/>
      <c r="J50" s="99"/>
    </row>
    <row r="51" spans="2:13" s="48" customFormat="1" ht="36" x14ac:dyDescent="0.4">
      <c r="B51" s="362"/>
      <c r="C51" s="185" t="s">
        <v>51</v>
      </c>
      <c r="D51" s="171"/>
      <c r="E51" s="363"/>
      <c r="F51" s="364"/>
      <c r="G51" s="365"/>
      <c r="H51" s="190"/>
    </row>
    <row r="52" spans="2:13" s="48" customFormat="1" ht="36" x14ac:dyDescent="0.4">
      <c r="B52" s="362"/>
      <c r="C52" s="187" t="s">
        <v>144</v>
      </c>
      <c r="D52" s="188"/>
      <c r="E52" s="366"/>
      <c r="F52" s="367"/>
      <c r="G52" s="368"/>
      <c r="H52" s="191"/>
      <c r="I52" s="38"/>
      <c r="J52" s="38"/>
    </row>
    <row r="53" spans="2:13" s="48" customFormat="1" ht="18" customHeight="1" x14ac:dyDescent="0.4">
      <c r="B53" s="352"/>
      <c r="C53" s="186" t="s">
        <v>145</v>
      </c>
      <c r="D53" s="183">
        <f>SUM(D49:D52)</f>
        <v>0</v>
      </c>
      <c r="E53" s="369"/>
      <c r="F53" s="370"/>
      <c r="G53" s="371"/>
      <c r="H53" s="192"/>
    </row>
    <row r="54" spans="2:13" s="48" customFormat="1" x14ac:dyDescent="0.4"/>
    <row r="55" spans="2:13" s="48" customFormat="1" ht="38.15" customHeight="1" x14ac:dyDescent="0.5">
      <c r="B55" s="194" t="s">
        <v>146</v>
      </c>
    </row>
    <row r="56" spans="2:13" x14ac:dyDescent="0.4">
      <c r="B56" s="117"/>
    </row>
    <row r="57" spans="2:13" ht="20.5" x14ac:dyDescent="0.4">
      <c r="C57" s="259" t="s">
        <v>44</v>
      </c>
      <c r="D57" s="259" t="s">
        <v>147</v>
      </c>
      <c r="E57" s="345" t="s">
        <v>46</v>
      </c>
      <c r="F57" s="345"/>
      <c r="G57" s="345"/>
      <c r="H57" s="259" t="s">
        <v>10</v>
      </c>
    </row>
    <row r="58" spans="2:13" ht="84" customHeight="1" x14ac:dyDescent="0.4">
      <c r="B58" s="343" t="s">
        <v>148</v>
      </c>
      <c r="C58" s="129" t="s">
        <v>215</v>
      </c>
      <c r="D58" s="129"/>
      <c r="E58" s="396"/>
      <c r="F58" s="396"/>
      <c r="G58" s="396"/>
      <c r="H58" s="114"/>
      <c r="I58" s="134"/>
      <c r="J58" s="100"/>
      <c r="K58" s="97"/>
      <c r="L58" s="97"/>
      <c r="M58" s="97"/>
    </row>
    <row r="59" spans="2:13" ht="84" customHeight="1" x14ac:dyDescent="0.4">
      <c r="B59" s="343"/>
      <c r="C59" s="129" t="s">
        <v>233</v>
      </c>
      <c r="D59" s="129"/>
      <c r="E59" s="414"/>
      <c r="F59" s="415"/>
      <c r="G59" s="416"/>
      <c r="H59" s="114"/>
      <c r="I59" s="134"/>
      <c r="J59" s="100"/>
      <c r="K59" s="97"/>
      <c r="L59" s="97"/>
      <c r="M59" s="97"/>
    </row>
    <row r="60" spans="2:13" ht="36" x14ac:dyDescent="0.4">
      <c r="B60" s="343"/>
      <c r="C60" s="129" t="s">
        <v>234</v>
      </c>
      <c r="D60" s="129"/>
      <c r="E60" s="414"/>
      <c r="F60" s="415"/>
      <c r="G60" s="416"/>
      <c r="H60" s="114"/>
      <c r="I60" s="117"/>
    </row>
    <row r="61" spans="2:13" x14ac:dyDescent="0.4">
      <c r="B61" s="343"/>
      <c r="C61" s="198" t="s">
        <v>53</v>
      </c>
      <c r="D61" s="37">
        <f>+SUM(D58:D60)</f>
        <v>0</v>
      </c>
      <c r="E61" s="396"/>
      <c r="F61" s="396"/>
      <c r="G61" s="396"/>
      <c r="H61" s="114"/>
    </row>
    <row r="63" spans="2:13" s="48" customFormat="1" ht="42.65" customHeight="1" x14ac:dyDescent="0.45">
      <c r="B63" s="81"/>
      <c r="C63" s="268" t="s">
        <v>127</v>
      </c>
      <c r="D63" s="259" t="s">
        <v>129</v>
      </c>
      <c r="E63" s="343" t="s">
        <v>46</v>
      </c>
      <c r="F63" s="343"/>
      <c r="G63" s="343"/>
      <c r="H63" s="259" t="s">
        <v>10</v>
      </c>
    </row>
    <row r="64" spans="2:13" s="48" customFormat="1" ht="38.5" customHeight="1" x14ac:dyDescent="0.4">
      <c r="B64" s="260" t="s">
        <v>150</v>
      </c>
      <c r="C64" s="269"/>
      <c r="D64" s="199">
        <f>D61+D53</f>
        <v>0</v>
      </c>
      <c r="E64" s="346"/>
      <c r="F64" s="347"/>
      <c r="G64" s="348"/>
      <c r="H64" s="163"/>
    </row>
    <row r="65" spans="2:8" x14ac:dyDescent="0.4">
      <c r="C65" s="342" t="str">
        <f>IF(C64="","Renseigner la cellule ci-dessus en utilisant le menu déroulant","")</f>
        <v>Renseigner la cellule ci-dessus en utilisant le menu déroulant</v>
      </c>
      <c r="D65" s="342"/>
    </row>
    <row r="67" spans="2:8" s="48" customFormat="1" ht="33" customHeight="1" x14ac:dyDescent="0.4">
      <c r="B67" s="335" t="s">
        <v>151</v>
      </c>
      <c r="C67" s="336"/>
      <c r="D67" s="336"/>
      <c r="E67" s="336"/>
      <c r="F67" s="336"/>
      <c r="G67" s="336"/>
      <c r="H67" s="337"/>
    </row>
    <row r="68" spans="2:8" s="48" customFormat="1" ht="17.5" customHeight="1" x14ac:dyDescent="0.4"/>
    <row r="69" spans="2:8" s="48" customFormat="1" ht="43.5" customHeight="1" x14ac:dyDescent="0.4">
      <c r="B69" s="270" t="s">
        <v>26</v>
      </c>
      <c r="C69" s="202">
        <f>F28</f>
        <v>0</v>
      </c>
      <c r="G69" s="204" t="s">
        <v>62</v>
      </c>
      <c r="H69" s="203" t="s">
        <v>200</v>
      </c>
    </row>
    <row r="70" spans="2:8" s="48" customFormat="1" ht="39.65" customHeight="1" x14ac:dyDescent="0.4">
      <c r="B70" s="270" t="s">
        <v>141</v>
      </c>
      <c r="C70" s="200">
        <f>F41</f>
        <v>0</v>
      </c>
      <c r="G70" s="205"/>
      <c r="H70" s="203" t="s">
        <v>201</v>
      </c>
    </row>
    <row r="71" spans="2:8" s="48" customFormat="1" ht="39.65" customHeight="1" x14ac:dyDescent="0.4">
      <c r="B71" s="270" t="s">
        <v>150</v>
      </c>
      <c r="C71" s="201">
        <f>D64</f>
        <v>0</v>
      </c>
      <c r="G71" s="205"/>
      <c r="H71" s="203" t="s">
        <v>202</v>
      </c>
    </row>
    <row r="72" spans="2:8" s="48" customFormat="1" ht="39.65" customHeight="1" x14ac:dyDescent="0.4">
      <c r="B72" s="270" t="s">
        <v>152</v>
      </c>
      <c r="C72" s="271">
        <f>C69+C70</f>
        <v>0</v>
      </c>
      <c r="G72" s="206"/>
      <c r="H72" s="203" t="s">
        <v>203</v>
      </c>
    </row>
    <row r="73" spans="2:8" s="48" customFormat="1" ht="39.65" customHeight="1" x14ac:dyDescent="0.4">
      <c r="B73" s="270" t="s">
        <v>153</v>
      </c>
      <c r="C73" s="271">
        <f>C69+C70+C71</f>
        <v>0</v>
      </c>
      <c r="G73" s="207" t="s">
        <v>72</v>
      </c>
      <c r="H73" s="203" t="s">
        <v>204</v>
      </c>
    </row>
    <row r="74" spans="2:8" s="48" customFormat="1" ht="36" x14ac:dyDescent="0.4">
      <c r="G74" s="208"/>
      <c r="H74" s="203" t="s">
        <v>205</v>
      </c>
    </row>
    <row r="75" spans="2:8" s="48" customFormat="1" ht="47.5" customHeight="1" x14ac:dyDescent="0.4">
      <c r="G75" s="208"/>
      <c r="H75" s="203" t="s">
        <v>206</v>
      </c>
    </row>
    <row r="76" spans="2:8" s="48" customFormat="1" ht="36" x14ac:dyDescent="0.4">
      <c r="G76" s="209"/>
      <c r="H76" s="203" t="s">
        <v>207</v>
      </c>
    </row>
    <row r="77" spans="2:8" s="48" customFormat="1" ht="38.5" customHeight="1" x14ac:dyDescent="0.4">
      <c r="B77" s="338" t="s">
        <v>154</v>
      </c>
      <c r="C77" s="340" t="str">
        <f>IF(OR(C72=0,C28=""),"",IF(OR(AND(C28="Sans études avec infrastructure",C72&lt;68),AND(C28="Sans études sans infrastructure",C72&lt;66),AND(C28="Avec études sans infrastructure",C72&lt;76),AND(C28="Avec études avec infrastructure",C72&lt;78)),"Avis défavorable",IF(OR(AND(C28="Sans études avec infrastructure",C72&gt;67),AND(C28="Sans études sans infrastructure",C72&gt;65),AND(C28="Avec études sans infrastructure",C72&gt;75),AND(C28="Avec études avec infrastructure",C72&gt;77)),"Avis favorable")))</f>
        <v/>
      </c>
    </row>
    <row r="78" spans="2:8" s="48" customFormat="1" ht="38.5" customHeight="1" x14ac:dyDescent="0.4">
      <c r="B78" s="338"/>
      <c r="C78" s="340"/>
    </row>
    <row r="79" spans="2:8" s="48" customFormat="1" ht="38.5" customHeight="1" x14ac:dyDescent="0.4">
      <c r="B79" s="338"/>
      <c r="C79" s="340"/>
    </row>
    <row r="80" spans="2:8" s="48" customFormat="1" ht="38.5" customHeight="1" x14ac:dyDescent="0.4">
      <c r="B80" s="339"/>
      <c r="C80" s="340"/>
    </row>
    <row r="81" spans="2:8" s="48" customFormat="1" ht="38.5" customHeight="1" x14ac:dyDescent="0.4"/>
    <row r="82" spans="2:8" s="48" customFormat="1" ht="38.5" customHeight="1" x14ac:dyDescent="0.4"/>
    <row r="83" spans="2:8" s="48" customFormat="1" ht="20.5" x14ac:dyDescent="0.45">
      <c r="B83" s="174"/>
      <c r="C83" s="80"/>
      <c r="D83" s="156"/>
      <c r="E83" s="156"/>
      <c r="F83" s="156"/>
    </row>
    <row r="84" spans="2:8" s="48" customFormat="1" ht="18" customHeight="1" x14ac:dyDescent="0.4">
      <c r="B84" s="351" t="s">
        <v>77</v>
      </c>
      <c r="C84" s="312"/>
      <c r="D84" s="312"/>
      <c r="E84" s="312"/>
      <c r="F84" s="312"/>
      <c r="G84" s="312"/>
      <c r="H84" s="312"/>
    </row>
    <row r="85" spans="2:8" s="48" customFormat="1" ht="18" customHeight="1" x14ac:dyDescent="0.4">
      <c r="B85" s="351"/>
      <c r="C85" s="312"/>
      <c r="D85" s="312"/>
      <c r="E85" s="312"/>
      <c r="F85" s="312"/>
      <c r="G85" s="312"/>
      <c r="H85" s="312"/>
    </row>
    <row r="86" spans="2:8" s="48" customFormat="1" ht="18" customHeight="1" x14ac:dyDescent="0.4">
      <c r="B86" s="351"/>
      <c r="C86" s="312"/>
      <c r="D86" s="312"/>
      <c r="E86" s="312"/>
      <c r="F86" s="312"/>
      <c r="G86" s="312"/>
      <c r="H86" s="312"/>
    </row>
    <row r="87" spans="2:8" s="48" customFormat="1" ht="18" customHeight="1" x14ac:dyDescent="0.4">
      <c r="B87" s="351"/>
      <c r="C87" s="312"/>
      <c r="D87" s="312"/>
      <c r="E87" s="312"/>
      <c r="F87" s="312"/>
      <c r="G87" s="312"/>
      <c r="H87" s="312"/>
    </row>
    <row r="88" spans="2:8" s="48" customFormat="1" ht="18" customHeight="1" x14ac:dyDescent="0.4">
      <c r="B88" s="351"/>
      <c r="C88" s="312"/>
      <c r="D88" s="312"/>
      <c r="E88" s="312"/>
      <c r="F88" s="312"/>
      <c r="G88" s="312"/>
      <c r="H88" s="312"/>
    </row>
    <row r="89" spans="2:8" s="48" customFormat="1" ht="32.5" customHeight="1" x14ac:dyDescent="0.45">
      <c r="B89" s="81"/>
      <c r="C89" s="115"/>
      <c r="D89" s="175"/>
      <c r="E89" s="175"/>
      <c r="F89" s="175"/>
      <c r="G89" s="164"/>
      <c r="H89" s="164"/>
    </row>
    <row r="90" spans="2:8" s="48" customFormat="1" ht="32.5" customHeight="1" x14ac:dyDescent="0.4">
      <c r="B90" s="210" t="s">
        <v>78</v>
      </c>
      <c r="C90" s="350"/>
      <c r="D90" s="350"/>
      <c r="E90" s="350"/>
      <c r="F90" s="350"/>
      <c r="G90" s="350"/>
      <c r="H90" s="350"/>
    </row>
    <row r="91" spans="2:8" s="48" customFormat="1" ht="32.5" customHeight="1" x14ac:dyDescent="0.4">
      <c r="B91" s="210" t="s">
        <v>79</v>
      </c>
      <c r="C91" s="350"/>
      <c r="D91" s="350"/>
      <c r="E91" s="350"/>
      <c r="F91" s="350"/>
      <c r="G91" s="350"/>
      <c r="H91" s="350"/>
    </row>
    <row r="92" spans="2:8" s="48" customFormat="1" ht="32.5" customHeight="1" x14ac:dyDescent="0.4">
      <c r="B92" s="210" t="s">
        <v>80</v>
      </c>
      <c r="C92" s="350"/>
      <c r="D92" s="350"/>
      <c r="E92" s="350"/>
      <c r="F92" s="350"/>
      <c r="G92" s="350"/>
      <c r="H92" s="350"/>
    </row>
    <row r="93" spans="2:8" s="48" customFormat="1" ht="32.5" customHeight="1" x14ac:dyDescent="0.4">
      <c r="B93" s="210" t="s">
        <v>81</v>
      </c>
      <c r="C93" s="350"/>
      <c r="D93" s="350"/>
      <c r="E93" s="350"/>
      <c r="F93" s="350"/>
      <c r="G93" s="350"/>
      <c r="H93" s="350"/>
    </row>
    <row r="94" spans="2:8" s="48" customFormat="1" ht="32.5" customHeight="1" x14ac:dyDescent="0.4">
      <c r="B94" s="210" t="s">
        <v>155</v>
      </c>
      <c r="C94" s="350"/>
      <c r="D94" s="350"/>
      <c r="E94" s="350"/>
      <c r="F94" s="350"/>
      <c r="G94" s="350"/>
      <c r="H94" s="350"/>
    </row>
    <row r="95" spans="2:8" s="48" customFormat="1" ht="32.5" customHeight="1" x14ac:dyDescent="0.4">
      <c r="B95" s="210" t="s">
        <v>83</v>
      </c>
      <c r="C95" s="350"/>
      <c r="D95" s="350"/>
      <c r="E95" s="350"/>
      <c r="F95" s="350"/>
      <c r="G95" s="350"/>
      <c r="H95" s="350"/>
    </row>
    <row r="96" spans="2:8" s="48" customFormat="1" ht="32.5" customHeight="1" x14ac:dyDescent="0.4">
      <c r="B96" s="210" t="s">
        <v>84</v>
      </c>
      <c r="C96" s="341" t="s">
        <v>85</v>
      </c>
      <c r="D96" s="341"/>
      <c r="E96" s="341"/>
      <c r="F96" s="341"/>
      <c r="G96" s="341"/>
      <c r="H96" s="341"/>
    </row>
    <row r="97" spans="2:8" s="48" customFormat="1" ht="32.5" customHeight="1" x14ac:dyDescent="0.4">
      <c r="B97" s="210" t="s">
        <v>86</v>
      </c>
      <c r="C97" s="350"/>
      <c r="D97" s="350"/>
      <c r="E97" s="350"/>
      <c r="F97" s="350"/>
      <c r="G97" s="350"/>
      <c r="H97" s="350"/>
    </row>
    <row r="98" spans="2:8" s="48" customFormat="1" ht="20.5" x14ac:dyDescent="0.45">
      <c r="B98" s="81"/>
    </row>
  </sheetData>
  <mergeCells count="55">
    <mergeCell ref="E63:G63"/>
    <mergeCell ref="B58:B61"/>
    <mergeCell ref="E61:G61"/>
    <mergeCell ref="E58:G58"/>
    <mergeCell ref="E57:G57"/>
    <mergeCell ref="C4:H4"/>
    <mergeCell ref="C5:H5"/>
    <mergeCell ref="B2:H2"/>
    <mergeCell ref="C6:H6"/>
    <mergeCell ref="B44:H44"/>
    <mergeCell ref="C40:D40"/>
    <mergeCell ref="C41:D41"/>
    <mergeCell ref="C7:H7"/>
    <mergeCell ref="C8:H8"/>
    <mergeCell ref="C9:H9"/>
    <mergeCell ref="C10:H10"/>
    <mergeCell ref="B13:H13"/>
    <mergeCell ref="C15:C16"/>
    <mergeCell ref="D15:D16"/>
    <mergeCell ref="E15:E16"/>
    <mergeCell ref="F15:F16"/>
    <mergeCell ref="G15:G16"/>
    <mergeCell ref="H15:H16"/>
    <mergeCell ref="B31:H31"/>
    <mergeCell ref="B33:B38"/>
    <mergeCell ref="B18:B19"/>
    <mergeCell ref="B20:B22"/>
    <mergeCell ref="B24:B25"/>
    <mergeCell ref="B27:B28"/>
    <mergeCell ref="C27:D27"/>
    <mergeCell ref="C28:D28"/>
    <mergeCell ref="C29:D29"/>
    <mergeCell ref="C96:H96"/>
    <mergeCell ref="C97:H97"/>
    <mergeCell ref="B84:B88"/>
    <mergeCell ref="C84:H88"/>
    <mergeCell ref="C90:H90"/>
    <mergeCell ref="C91:H91"/>
    <mergeCell ref="C92:H92"/>
    <mergeCell ref="C42:D42"/>
    <mergeCell ref="C65:D65"/>
    <mergeCell ref="C93:H93"/>
    <mergeCell ref="C94:H94"/>
    <mergeCell ref="C95:H95"/>
    <mergeCell ref="E64:G64"/>
    <mergeCell ref="B67:H67"/>
    <mergeCell ref="B77:B80"/>
    <mergeCell ref="C77:C80"/>
    <mergeCell ref="E48:G48"/>
    <mergeCell ref="B49:B53"/>
    <mergeCell ref="E51:G51"/>
    <mergeCell ref="E52:G52"/>
    <mergeCell ref="E53:G53"/>
    <mergeCell ref="E59:G59"/>
    <mergeCell ref="E60:G60"/>
  </mergeCells>
  <conditionalFormatting sqref="C77">
    <cfRule type="containsText" dxfId="41" priority="4" operator="containsText" text="Avis d'ajournement">
      <formula>NOT(ISERROR(SEARCH("Avis d'ajournement",C77)))</formula>
    </cfRule>
    <cfRule type="containsText" dxfId="40" priority="5" operator="containsText" text="Avis défavorable">
      <formula>NOT(ISERROR(SEARCH("Avis défavorable",C77)))</formula>
    </cfRule>
    <cfRule type="containsText" dxfId="39" priority="6" operator="containsText" text="Avis favorable">
      <formula>NOT(ISERROR(SEARCH("Avis favorable",C77)))</formula>
    </cfRule>
  </conditionalFormatting>
  <conditionalFormatting sqref="C29:D29">
    <cfRule type="colorScale" priority="3">
      <colorScale>
        <cfvo type="min"/>
        <cfvo type="max"/>
        <color rgb="FFFF7128"/>
        <color rgb="FFFFEF9C"/>
      </colorScale>
    </cfRule>
  </conditionalFormatting>
  <conditionalFormatting sqref="C42:D42">
    <cfRule type="colorScale" priority="2">
      <colorScale>
        <cfvo type="min"/>
        <cfvo type="max"/>
        <color rgb="FFFF7128"/>
        <color rgb="FFFFEF9C"/>
      </colorScale>
    </cfRule>
  </conditionalFormatting>
  <conditionalFormatting sqref="C65:D65">
    <cfRule type="colorScale" priority="1">
      <colorScale>
        <cfvo type="min"/>
        <cfvo type="max"/>
        <color rgb="FFFF7128"/>
        <color rgb="FFFFEF9C"/>
      </colorScale>
    </cfRule>
  </conditionalFormatting>
  <dataValidations count="7">
    <dataValidation type="list" allowBlank="1" showInputMessage="1" showErrorMessage="1" sqref="D17:D22 D34:D38" xr:uid="{214BEB98-E076-42D7-99F2-A86AB3B221BB}">
      <formula1>"1,2,3,4"</formula1>
    </dataValidation>
    <dataValidation type="list" allowBlank="1" showInputMessage="1" showErrorMessage="1" sqref="D23" xr:uid="{54F271F2-A61B-47EB-9A2B-A37DD453CA2D}">
      <formula1>"Projet sans infrastructure,1,2,3,4"</formula1>
    </dataValidation>
    <dataValidation type="list" allowBlank="1" showInputMessage="1" showErrorMessage="1" sqref="D24:D25" xr:uid="{1E70898A-2045-4498-ACB8-15D01557BD35}">
      <formula1>"Projet sans études,1,2,3,4"</formula1>
    </dataValidation>
    <dataValidation type="list" allowBlank="1" showInputMessage="1" showErrorMessage="1" sqref="C28" xr:uid="{9BFA985E-D9C4-44FC-9CDB-B0EAB1EB10A6}">
      <formula1>"Sans études avec infrastructure, Sans études sans infrastructure,Avec études sans infrastructure,Avec études avec infrastructure"</formula1>
    </dataValidation>
    <dataValidation type="list" allowBlank="1" showInputMessage="1" showErrorMessage="1" sqref="C41 C64" xr:uid="{B7EA68EB-CC96-4E90-B6B6-A1C548A7146E}">
      <formula1>"Tout domaine d'intervention"</formula1>
    </dataValidation>
    <dataValidation type="list" allowBlank="1" showInputMessage="1" showErrorMessage="1" sqref="D49 D51:D52 D58:D60" xr:uid="{01294095-07BC-46B5-AD43-A377AFF15484}">
      <formula1>"0,1"</formula1>
    </dataValidation>
    <dataValidation type="list" allowBlank="1" showInputMessage="1" showErrorMessage="1" sqref="D50" xr:uid="{306AC2B5-969F-4E57-B947-00BC75F08DFE}">
      <formula1>"0,1,2"</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89240-F674-42C5-81B5-8B5620920DE4}">
  <sheetPr>
    <tabColor rgb="FFFFFF00"/>
  </sheetPr>
  <dimension ref="A1:P97"/>
  <sheetViews>
    <sheetView showGridLines="0" topLeftCell="A31" zoomScale="55" zoomScaleNormal="55" workbookViewId="0">
      <selection activeCell="C6" sqref="C6:H6"/>
    </sheetView>
  </sheetViews>
  <sheetFormatPr baseColWidth="10" defaultColWidth="11.453125" defaultRowHeight="18" x14ac:dyDescent="0.4"/>
  <cols>
    <col min="1" max="1" width="27.7265625" style="31" customWidth="1"/>
    <col min="2" max="2" width="33.81640625" style="31" customWidth="1"/>
    <col min="3" max="3" width="123.7265625" style="31" customWidth="1"/>
    <col min="4" max="4" width="19.54296875" style="31" customWidth="1"/>
    <col min="5" max="5" width="20.453125" style="31" customWidth="1"/>
    <col min="6" max="6" width="20.81640625" style="31" customWidth="1"/>
    <col min="7" max="7" width="83.453125" style="31" customWidth="1"/>
    <col min="8" max="8" width="90.54296875" style="31" customWidth="1"/>
    <col min="9" max="12" width="11.453125" style="31"/>
    <col min="13" max="13" width="65" style="31" customWidth="1"/>
    <col min="14" max="16384" width="11.453125" style="31"/>
  </cols>
  <sheetData>
    <row r="1" spans="1:16" s="48" customFormat="1" ht="99.75" customHeight="1" x14ac:dyDescent="0.4"/>
    <row r="2" spans="1:16" s="48" customFormat="1" ht="85.5" customHeight="1" x14ac:dyDescent="0.4">
      <c r="B2" s="294" t="s">
        <v>235</v>
      </c>
      <c r="C2" s="294"/>
      <c r="D2" s="294"/>
      <c r="E2" s="294"/>
      <c r="F2" s="294"/>
      <c r="G2" s="294"/>
      <c r="H2" s="294"/>
    </row>
    <row r="3" spans="1:16" x14ac:dyDescent="0.4">
      <c r="B3" s="48"/>
      <c r="C3" s="49"/>
      <c r="D3" s="49"/>
      <c r="E3" s="49"/>
    </row>
    <row r="4" spans="1:16" ht="20.5" x14ac:dyDescent="0.4">
      <c r="B4" s="176" t="s">
        <v>111</v>
      </c>
      <c r="C4" s="401"/>
      <c r="D4" s="401"/>
      <c r="E4" s="401"/>
      <c r="F4" s="401"/>
      <c r="G4" s="401"/>
      <c r="H4" s="401"/>
    </row>
    <row r="5" spans="1:16" ht="20.5" x14ac:dyDescent="0.4">
      <c r="B5" s="176" t="s">
        <v>112</v>
      </c>
      <c r="C5" s="401"/>
      <c r="D5" s="401"/>
      <c r="E5" s="401"/>
      <c r="F5" s="401"/>
      <c r="G5" s="401"/>
      <c r="H5" s="401"/>
    </row>
    <row r="6" spans="1:16" ht="47.5" customHeight="1" x14ac:dyDescent="0.4">
      <c r="B6" s="176" t="s">
        <v>209</v>
      </c>
      <c r="C6" s="353" t="s">
        <v>210</v>
      </c>
      <c r="D6" s="353"/>
      <c r="E6" s="353"/>
      <c r="F6" s="353"/>
      <c r="G6" s="353"/>
      <c r="H6" s="353"/>
    </row>
    <row r="7" spans="1:16" ht="55.5" customHeight="1" x14ac:dyDescent="0.4">
      <c r="B7" s="176" t="s">
        <v>236</v>
      </c>
      <c r="C7" s="353" t="s">
        <v>237</v>
      </c>
      <c r="D7" s="353"/>
      <c r="E7" s="353"/>
      <c r="F7" s="353"/>
      <c r="G7" s="353"/>
      <c r="H7" s="353"/>
    </row>
    <row r="8" spans="1:16" ht="30.75" customHeight="1" x14ac:dyDescent="0.4">
      <c r="B8" s="176" t="s">
        <v>117</v>
      </c>
      <c r="C8" s="401"/>
      <c r="D8" s="401"/>
      <c r="E8" s="401"/>
      <c r="F8" s="401"/>
      <c r="G8" s="401"/>
      <c r="H8" s="401"/>
    </row>
    <row r="9" spans="1:16" ht="41" x14ac:dyDescent="0.4">
      <c r="B9" s="176" t="s">
        <v>118</v>
      </c>
      <c r="C9" s="401"/>
      <c r="D9" s="401"/>
      <c r="E9" s="401"/>
      <c r="F9" s="401"/>
      <c r="G9" s="401"/>
      <c r="H9" s="401"/>
    </row>
    <row r="10" spans="1:16" ht="20.5" x14ac:dyDescent="0.4">
      <c r="B10" s="176" t="s">
        <v>119</v>
      </c>
      <c r="C10" s="410"/>
      <c r="D10" s="411"/>
      <c r="E10" s="411"/>
      <c r="F10" s="411"/>
      <c r="G10" s="411"/>
      <c r="H10" s="412"/>
    </row>
    <row r="11" spans="1:16" x14ac:dyDescent="0.4">
      <c r="D11" s="49"/>
      <c r="E11" s="49"/>
    </row>
    <row r="12" spans="1:16" x14ac:dyDescent="0.4">
      <c r="D12" s="49"/>
      <c r="E12" s="49"/>
    </row>
    <row r="13" spans="1:16" s="48" customFormat="1" ht="44.15" customHeight="1" x14ac:dyDescent="0.4">
      <c r="B13" s="335" t="s">
        <v>120</v>
      </c>
      <c r="C13" s="336"/>
      <c r="D13" s="336"/>
      <c r="E13" s="336"/>
      <c r="F13" s="336"/>
      <c r="G13" s="336"/>
      <c r="H13" s="337"/>
    </row>
    <row r="14" spans="1:16" ht="23" x14ac:dyDescent="0.5">
      <c r="B14" s="106"/>
      <c r="C14" s="32"/>
      <c r="D14" s="91"/>
      <c r="E14" s="33"/>
      <c r="F14" s="33"/>
      <c r="G14" s="34"/>
      <c r="H14" s="34"/>
      <c r="M14" s="92"/>
      <c r="N14" s="93"/>
      <c r="O14" s="93"/>
      <c r="P14" s="93"/>
    </row>
    <row r="15" spans="1:16" ht="40" customHeight="1" x14ac:dyDescent="0.4">
      <c r="A15" s="31" t="s">
        <v>4</v>
      </c>
      <c r="B15" s="155"/>
      <c r="C15" s="345" t="s">
        <v>121</v>
      </c>
      <c r="D15" s="345" t="s">
        <v>122</v>
      </c>
      <c r="E15" s="345" t="s">
        <v>123</v>
      </c>
      <c r="F15" s="345" t="s">
        <v>8</v>
      </c>
      <c r="G15" s="345" t="s">
        <v>9</v>
      </c>
      <c r="H15" s="345" t="s">
        <v>10</v>
      </c>
      <c r="J15" s="48"/>
    </row>
    <row r="16" spans="1:16" ht="40" customHeight="1" x14ac:dyDescent="0.4">
      <c r="B16" s="155"/>
      <c r="C16" s="352"/>
      <c r="D16" s="352"/>
      <c r="E16" s="352"/>
      <c r="F16" s="352"/>
      <c r="G16" s="352"/>
      <c r="H16" s="352"/>
      <c r="J16" s="131"/>
    </row>
    <row r="17" spans="2:16" ht="36" x14ac:dyDescent="0.4">
      <c r="B17" s="195" t="s">
        <v>11</v>
      </c>
      <c r="C17" s="35" t="s">
        <v>124</v>
      </c>
      <c r="D17" s="160"/>
      <c r="E17" s="36">
        <v>4</v>
      </c>
      <c r="F17" s="160">
        <f t="shared" ref="F17:F22" si="0">D17*E17</f>
        <v>0</v>
      </c>
      <c r="G17" s="36" t="s">
        <v>13</v>
      </c>
      <c r="H17" s="37"/>
      <c r="J17" s="132"/>
    </row>
    <row r="18" spans="2:16" ht="36" x14ac:dyDescent="0.4">
      <c r="B18" s="375" t="s">
        <v>14</v>
      </c>
      <c r="C18" s="35" t="s">
        <v>15</v>
      </c>
      <c r="D18" s="160"/>
      <c r="E18" s="36">
        <v>4</v>
      </c>
      <c r="F18" s="160">
        <f t="shared" si="0"/>
        <v>0</v>
      </c>
      <c r="G18" s="36" t="s">
        <v>13</v>
      </c>
      <c r="H18" s="37"/>
      <c r="J18" s="131"/>
    </row>
    <row r="19" spans="2:16" ht="72" x14ac:dyDescent="0.4">
      <c r="B19" s="376"/>
      <c r="C19" s="35" t="s">
        <v>16</v>
      </c>
      <c r="D19" s="160"/>
      <c r="E19" s="36">
        <v>5</v>
      </c>
      <c r="F19" s="160">
        <f t="shared" si="0"/>
        <v>0</v>
      </c>
      <c r="G19" s="36" t="s">
        <v>13</v>
      </c>
      <c r="H19" s="37"/>
      <c r="J19" s="131"/>
    </row>
    <row r="20" spans="2:16" ht="36" customHeight="1" x14ac:dyDescent="0.4">
      <c r="B20" s="382" t="s">
        <v>17</v>
      </c>
      <c r="C20" s="35" t="s">
        <v>18</v>
      </c>
      <c r="D20" s="160"/>
      <c r="E20" s="36">
        <v>3</v>
      </c>
      <c r="F20" s="160">
        <f t="shared" si="0"/>
        <v>0</v>
      </c>
      <c r="G20" s="36"/>
      <c r="H20" s="37"/>
      <c r="J20" s="98"/>
    </row>
    <row r="21" spans="2:16" ht="18" customHeight="1" x14ac:dyDescent="0.4">
      <c r="B21" s="383"/>
      <c r="C21" s="35" t="s">
        <v>19</v>
      </c>
      <c r="D21" s="160"/>
      <c r="E21" s="36">
        <v>2</v>
      </c>
      <c r="F21" s="160">
        <f t="shared" si="0"/>
        <v>0</v>
      </c>
      <c r="G21" s="36"/>
      <c r="H21" s="37"/>
      <c r="J21" s="98"/>
    </row>
    <row r="22" spans="2:16" ht="72" customHeight="1" x14ac:dyDescent="0.4">
      <c r="B22" s="384"/>
      <c r="C22" s="35" t="s">
        <v>20</v>
      </c>
      <c r="D22" s="160"/>
      <c r="E22" s="36">
        <v>2</v>
      </c>
      <c r="F22" s="160">
        <f t="shared" si="0"/>
        <v>0</v>
      </c>
      <c r="G22" s="36"/>
      <c r="H22" s="37"/>
      <c r="J22" s="98"/>
    </row>
    <row r="23" spans="2:16" ht="123" customHeight="1" x14ac:dyDescent="0.4">
      <c r="B23" s="252" t="s">
        <v>159</v>
      </c>
      <c r="C23" s="35" t="s">
        <v>22</v>
      </c>
      <c r="D23" s="160"/>
      <c r="E23" s="36">
        <v>1</v>
      </c>
      <c r="F23" s="160">
        <f>IF(D23="Projet sans infrastructure","N/A",D23*E23)</f>
        <v>0</v>
      </c>
      <c r="G23" s="36" t="s">
        <v>13</v>
      </c>
      <c r="H23" s="37"/>
      <c r="J23" s="98"/>
      <c r="K23" s="94"/>
    </row>
    <row r="24" spans="2:16" ht="36" customHeight="1" x14ac:dyDescent="0.4">
      <c r="B24" s="375" t="s">
        <v>126</v>
      </c>
      <c r="C24" s="35" t="s">
        <v>24</v>
      </c>
      <c r="D24" s="160"/>
      <c r="E24" s="36">
        <v>3</v>
      </c>
      <c r="F24" s="160">
        <f>IF(D24="Projet sans études","N/A",D24*E24)</f>
        <v>0</v>
      </c>
      <c r="G24" s="36" t="s">
        <v>13</v>
      </c>
      <c r="H24" s="37"/>
      <c r="J24" s="98"/>
    </row>
    <row r="25" spans="2:16" ht="58" customHeight="1" x14ac:dyDescent="0.4">
      <c r="B25" s="376"/>
      <c r="C25" s="35" t="s">
        <v>25</v>
      </c>
      <c r="D25" s="160"/>
      <c r="E25" s="36">
        <v>2</v>
      </c>
      <c r="F25" s="160">
        <f>IF(D25="Projet sans études","N/A",D25*E25)</f>
        <v>0</v>
      </c>
      <c r="G25" s="36" t="s">
        <v>13</v>
      </c>
      <c r="H25" s="37"/>
      <c r="J25" s="98"/>
    </row>
    <row r="26" spans="2:16" ht="20.5" x14ac:dyDescent="0.45">
      <c r="B26" s="46"/>
      <c r="C26" s="38"/>
      <c r="D26" s="39"/>
      <c r="E26" s="39"/>
      <c r="F26" s="39"/>
      <c r="G26" s="39"/>
      <c r="H26" s="39"/>
      <c r="J26" s="48"/>
    </row>
    <row r="27" spans="2:16" s="48" customFormat="1" ht="42.65" customHeight="1" x14ac:dyDescent="0.4">
      <c r="B27" s="385" t="str">
        <f>+'critères transversaux'!B16</f>
        <v>Total critères transversaux</v>
      </c>
      <c r="C27" s="357" t="s">
        <v>127</v>
      </c>
      <c r="D27" s="358"/>
      <c r="E27" s="259" t="s">
        <v>128</v>
      </c>
      <c r="F27" s="259" t="s">
        <v>129</v>
      </c>
      <c r="G27" s="259" t="s">
        <v>9</v>
      </c>
      <c r="H27" s="259" t="s">
        <v>10</v>
      </c>
    </row>
    <row r="28" spans="2:16" s="48" customFormat="1" ht="38.5" customHeight="1" x14ac:dyDescent="0.4">
      <c r="B28" s="385"/>
      <c r="C28" s="381"/>
      <c r="D28" s="381"/>
      <c r="E28" s="161" t="str">
        <f>IF(C28="Sans études avec infrastructure",84,IF(C28="Sans études sans infrastructure",80,IF(C28="Avec études sans infrastructure",100,IF(C28="Avec études avec infrastructure",104,""))))</f>
        <v/>
      </c>
      <c r="F28" s="261">
        <f>SUM(F17:F25)</f>
        <v>0</v>
      </c>
      <c r="G28" s="163"/>
      <c r="H28" s="163"/>
    </row>
    <row r="29" spans="2:16" s="48" customFormat="1" ht="20.5" x14ac:dyDescent="0.4">
      <c r="B29" s="262"/>
      <c r="C29" s="342" t="str">
        <f>IF(C28="","Renseigner la cellule ci-dessus en utilisant le menu déroulant","")</f>
        <v>Renseigner la cellule ci-dessus en utilisant le menu déroulant</v>
      </c>
      <c r="D29" s="342"/>
      <c r="E29" s="175"/>
      <c r="F29" s="165"/>
    </row>
    <row r="30" spans="2:16" x14ac:dyDescent="0.4">
      <c r="M30" s="98"/>
      <c r="N30" s="93"/>
      <c r="O30" s="93"/>
      <c r="P30" s="93"/>
    </row>
    <row r="31" spans="2:16" s="48" customFormat="1" ht="39.65" customHeight="1" x14ac:dyDescent="0.4">
      <c r="B31" s="335" t="s">
        <v>130</v>
      </c>
      <c r="C31" s="336"/>
      <c r="D31" s="336"/>
      <c r="E31" s="336"/>
      <c r="F31" s="336"/>
      <c r="G31" s="336"/>
      <c r="H31" s="337"/>
    </row>
    <row r="32" spans="2:16" x14ac:dyDescent="0.4">
      <c r="D32" s="49"/>
      <c r="E32" s="49"/>
    </row>
    <row r="33" spans="2:10" ht="41" x14ac:dyDescent="0.4">
      <c r="B33" s="409" t="s">
        <v>236</v>
      </c>
      <c r="C33" s="264" t="s">
        <v>132</v>
      </c>
      <c r="D33" s="264" t="s">
        <v>6</v>
      </c>
      <c r="E33" s="264" t="s">
        <v>133</v>
      </c>
      <c r="F33" s="264" t="s">
        <v>134</v>
      </c>
      <c r="G33" s="264" t="s">
        <v>46</v>
      </c>
      <c r="H33" s="264" t="s">
        <v>10</v>
      </c>
    </row>
    <row r="34" spans="2:10" x14ac:dyDescent="0.4">
      <c r="B34" s="409"/>
      <c r="C34" s="149" t="s">
        <v>238</v>
      </c>
      <c r="D34" s="160"/>
      <c r="E34" s="138">
        <v>4</v>
      </c>
      <c r="F34" s="137">
        <f>+E34*D34</f>
        <v>0</v>
      </c>
      <c r="G34" s="138"/>
      <c r="H34" s="139"/>
    </row>
    <row r="35" spans="2:10" x14ac:dyDescent="0.4">
      <c r="B35" s="409"/>
      <c r="C35" s="149" t="s">
        <v>239</v>
      </c>
      <c r="D35" s="160"/>
      <c r="E35" s="138">
        <v>4</v>
      </c>
      <c r="F35" s="137">
        <f>+E35*D35</f>
        <v>0</v>
      </c>
      <c r="G35" s="138"/>
      <c r="H35" s="139"/>
    </row>
    <row r="36" spans="2:10" ht="36" x14ac:dyDescent="0.4">
      <c r="B36" s="409"/>
      <c r="C36" s="129" t="s">
        <v>240</v>
      </c>
      <c r="D36" s="160"/>
      <c r="E36" s="108">
        <v>4</v>
      </c>
      <c r="F36" s="137">
        <f>+E36*D36</f>
        <v>0</v>
      </c>
      <c r="G36" s="109"/>
      <c r="H36" s="110"/>
    </row>
    <row r="38" spans="2:10" s="48" customFormat="1" ht="42.65" customHeight="1" x14ac:dyDescent="0.45">
      <c r="B38" s="81"/>
      <c r="C38" s="372" t="s">
        <v>127</v>
      </c>
      <c r="D38" s="373"/>
      <c r="E38" s="267" t="s">
        <v>128</v>
      </c>
      <c r="F38" s="267" t="s">
        <v>129</v>
      </c>
      <c r="G38" s="267" t="s">
        <v>9</v>
      </c>
      <c r="H38" s="267" t="s">
        <v>10</v>
      </c>
    </row>
    <row r="39" spans="2:10" s="48" customFormat="1" ht="50.15" customHeight="1" x14ac:dyDescent="0.4">
      <c r="B39" s="260" t="s">
        <v>141</v>
      </c>
      <c r="C39" s="406"/>
      <c r="D39" s="407"/>
      <c r="E39" s="161">
        <f>4*SUM(E34:E36)</f>
        <v>48</v>
      </c>
      <c r="F39" s="261">
        <f>SUM(F34:F36)</f>
        <v>0</v>
      </c>
      <c r="G39" s="163"/>
      <c r="H39" s="163"/>
    </row>
    <row r="40" spans="2:10" s="48" customFormat="1" ht="20.5" x14ac:dyDescent="0.4">
      <c r="B40" s="262"/>
      <c r="C40" s="342" t="str">
        <f>IF(C39="","Renseigner la cellule ci-dessus en utilisant le menu déroulant","")</f>
        <v>Renseigner la cellule ci-dessus en utilisant le menu déroulant</v>
      </c>
      <c r="D40" s="342"/>
      <c r="E40" s="175"/>
      <c r="F40" s="165"/>
    </row>
    <row r="42" spans="2:10" s="48" customFormat="1" ht="38.15" customHeight="1" x14ac:dyDescent="0.4">
      <c r="B42" s="335" t="s">
        <v>142</v>
      </c>
      <c r="C42" s="336"/>
      <c r="D42" s="336"/>
      <c r="E42" s="336"/>
      <c r="F42" s="336"/>
      <c r="G42" s="336"/>
      <c r="H42" s="337"/>
    </row>
    <row r="43" spans="2:10" s="130" customFormat="1" ht="23" x14ac:dyDescent="0.5">
      <c r="B43" s="106"/>
    </row>
    <row r="44" spans="2:10" s="48" customFormat="1" ht="23" x14ac:dyDescent="0.5">
      <c r="B44" s="194" t="s">
        <v>143</v>
      </c>
    </row>
    <row r="45" spans="2:10" s="48" customFormat="1" x14ac:dyDescent="0.4">
      <c r="B45" s="51"/>
      <c r="C45" s="52"/>
      <c r="D45" s="156"/>
    </row>
    <row r="46" spans="2:10" s="48" customFormat="1" ht="28" customHeight="1" x14ac:dyDescent="0.4">
      <c r="C46" s="264" t="s">
        <v>44</v>
      </c>
      <c r="D46" s="264" t="s">
        <v>45</v>
      </c>
      <c r="E46" s="343" t="s">
        <v>46</v>
      </c>
      <c r="F46" s="343"/>
      <c r="G46" s="343"/>
      <c r="H46" s="264" t="s">
        <v>10</v>
      </c>
    </row>
    <row r="47" spans="2:10" s="48" customFormat="1" ht="54" x14ac:dyDescent="0.4">
      <c r="B47" s="345" t="s">
        <v>47</v>
      </c>
      <c r="C47" s="193" t="s">
        <v>48</v>
      </c>
      <c r="D47" s="168"/>
      <c r="E47" s="169"/>
      <c r="F47" s="170"/>
      <c r="G47" s="182"/>
      <c r="H47" s="135"/>
      <c r="J47" s="99"/>
    </row>
    <row r="48" spans="2:10" s="48" customFormat="1" ht="117.75" customHeight="1" x14ac:dyDescent="0.4">
      <c r="B48" s="362"/>
      <c r="C48" s="184" t="s">
        <v>49</v>
      </c>
      <c r="D48" s="168"/>
      <c r="E48" s="169"/>
      <c r="F48" s="170"/>
      <c r="G48" s="182"/>
      <c r="H48" s="189"/>
      <c r="I48" s="164"/>
      <c r="J48" s="99"/>
    </row>
    <row r="49" spans="2:10" s="48" customFormat="1" ht="36" x14ac:dyDescent="0.4">
      <c r="B49" s="362"/>
      <c r="C49" s="185" t="s">
        <v>51</v>
      </c>
      <c r="D49" s="171"/>
      <c r="E49" s="363"/>
      <c r="F49" s="364"/>
      <c r="G49" s="365"/>
      <c r="H49" s="190"/>
    </row>
    <row r="50" spans="2:10" s="48" customFormat="1" ht="36" x14ac:dyDescent="0.4">
      <c r="B50" s="362"/>
      <c r="C50" s="187" t="s">
        <v>144</v>
      </c>
      <c r="D50" s="188"/>
      <c r="E50" s="366"/>
      <c r="F50" s="367"/>
      <c r="G50" s="368"/>
      <c r="H50" s="191"/>
      <c r="I50" s="38"/>
      <c r="J50" s="38"/>
    </row>
    <row r="51" spans="2:10" s="48" customFormat="1" ht="18" customHeight="1" x14ac:dyDescent="0.4">
      <c r="B51" s="352"/>
      <c r="C51" s="186" t="s">
        <v>145</v>
      </c>
      <c r="D51" s="183">
        <f>SUM(D47:D50)</f>
        <v>0</v>
      </c>
      <c r="E51" s="369"/>
      <c r="F51" s="370"/>
      <c r="G51" s="371"/>
      <c r="H51" s="192"/>
    </row>
    <row r="52" spans="2:10" s="48" customFormat="1" x14ac:dyDescent="0.4"/>
    <row r="53" spans="2:10" s="48" customFormat="1" ht="38.15" customHeight="1" x14ac:dyDescent="0.5">
      <c r="B53" s="194" t="s">
        <v>146</v>
      </c>
    </row>
    <row r="54" spans="2:10" x14ac:dyDescent="0.4">
      <c r="B54" s="117"/>
    </row>
    <row r="55" spans="2:10" ht="29.5" customHeight="1" x14ac:dyDescent="0.4">
      <c r="C55" s="259" t="s">
        <v>44</v>
      </c>
      <c r="D55" s="259" t="s">
        <v>147</v>
      </c>
      <c r="E55" s="345" t="s">
        <v>46</v>
      </c>
      <c r="F55" s="345"/>
      <c r="G55" s="345"/>
      <c r="H55" s="259" t="s">
        <v>10</v>
      </c>
    </row>
    <row r="56" spans="2:10" ht="18" customHeight="1" x14ac:dyDescent="0.4">
      <c r="B56" s="343" t="s">
        <v>148</v>
      </c>
      <c r="C56" s="225" t="s">
        <v>241</v>
      </c>
      <c r="D56" s="129"/>
      <c r="E56" s="396"/>
      <c r="F56" s="396"/>
      <c r="G56" s="396"/>
      <c r="H56" s="114"/>
    </row>
    <row r="57" spans="2:10" ht="18" customHeight="1" x14ac:dyDescent="0.4">
      <c r="B57" s="343"/>
      <c r="C57" s="225" t="s">
        <v>242</v>
      </c>
      <c r="D57" s="129"/>
      <c r="E57" s="396"/>
      <c r="F57" s="396"/>
      <c r="G57" s="396"/>
      <c r="H57" s="114"/>
      <c r="I57" s="117"/>
    </row>
    <row r="58" spans="2:10" ht="18" customHeight="1" x14ac:dyDescent="0.4">
      <c r="B58" s="343"/>
      <c r="C58" s="225" t="s">
        <v>243</v>
      </c>
      <c r="D58" s="129"/>
      <c r="E58" s="396"/>
      <c r="F58" s="396"/>
      <c r="G58" s="396"/>
      <c r="H58" s="114"/>
    </row>
    <row r="59" spans="2:10" ht="18" customHeight="1" x14ac:dyDescent="0.4">
      <c r="B59" s="343"/>
      <c r="C59" s="225" t="s">
        <v>244</v>
      </c>
      <c r="D59" s="129"/>
      <c r="E59" s="396"/>
      <c r="F59" s="396"/>
      <c r="G59" s="396"/>
      <c r="H59" s="114"/>
    </row>
    <row r="60" spans="2:10" x14ac:dyDescent="0.4">
      <c r="B60" s="343"/>
      <c r="C60" s="198" t="s">
        <v>53</v>
      </c>
      <c r="D60" s="37">
        <f>+SUM(D56:D59)</f>
        <v>0</v>
      </c>
      <c r="E60" s="396"/>
      <c r="F60" s="396"/>
      <c r="G60" s="396"/>
      <c r="H60" s="114"/>
    </row>
    <row r="62" spans="2:10" s="48" customFormat="1" ht="42.65" customHeight="1" x14ac:dyDescent="0.45">
      <c r="B62" s="81"/>
      <c r="C62" s="268" t="s">
        <v>127</v>
      </c>
      <c r="D62" s="259" t="s">
        <v>129</v>
      </c>
      <c r="E62" s="343" t="s">
        <v>46</v>
      </c>
      <c r="F62" s="343"/>
      <c r="G62" s="343"/>
      <c r="H62" s="259" t="s">
        <v>10</v>
      </c>
    </row>
    <row r="63" spans="2:10" s="48" customFormat="1" ht="38.5" customHeight="1" x14ac:dyDescent="0.4">
      <c r="B63" s="260" t="s">
        <v>150</v>
      </c>
      <c r="C63" s="269"/>
      <c r="D63" s="199">
        <f>D60+D51</f>
        <v>0</v>
      </c>
      <c r="E63" s="346"/>
      <c r="F63" s="347"/>
      <c r="G63" s="348"/>
      <c r="H63" s="163"/>
    </row>
    <row r="64" spans="2:10" x14ac:dyDescent="0.4">
      <c r="C64" s="342" t="str">
        <f>IF(C63="","Renseigner la cellule ci-dessus en utilisant le menu déroulant","")</f>
        <v>Renseigner la cellule ci-dessus en utilisant le menu déroulant</v>
      </c>
      <c r="D64" s="342"/>
    </row>
    <row r="66" spans="2:8" s="48" customFormat="1" ht="33" customHeight="1" x14ac:dyDescent="0.4">
      <c r="B66" s="335" t="s">
        <v>151</v>
      </c>
      <c r="C66" s="336"/>
      <c r="D66" s="336"/>
      <c r="E66" s="336"/>
      <c r="F66" s="336"/>
      <c r="G66" s="336"/>
      <c r="H66" s="337"/>
    </row>
    <row r="67" spans="2:8" s="48" customFormat="1" ht="17.5" customHeight="1" x14ac:dyDescent="0.4"/>
    <row r="68" spans="2:8" s="48" customFormat="1" ht="43.5" customHeight="1" x14ac:dyDescent="0.4">
      <c r="B68" s="270" t="s">
        <v>26</v>
      </c>
      <c r="C68" s="202">
        <f>F28</f>
        <v>0</v>
      </c>
      <c r="G68" s="204" t="s">
        <v>62</v>
      </c>
      <c r="H68" s="203" t="s">
        <v>245</v>
      </c>
    </row>
    <row r="69" spans="2:8" s="48" customFormat="1" ht="39.65" customHeight="1" x14ac:dyDescent="0.4">
      <c r="B69" s="270" t="s">
        <v>141</v>
      </c>
      <c r="C69" s="200">
        <f>F39</f>
        <v>0</v>
      </c>
      <c r="G69" s="205"/>
      <c r="H69" s="203" t="s">
        <v>246</v>
      </c>
    </row>
    <row r="70" spans="2:8" s="48" customFormat="1" ht="39.65" customHeight="1" x14ac:dyDescent="0.4">
      <c r="B70" s="270" t="s">
        <v>150</v>
      </c>
      <c r="C70" s="201">
        <f>D63</f>
        <v>0</v>
      </c>
      <c r="G70" s="205"/>
      <c r="H70" s="203" t="s">
        <v>247</v>
      </c>
    </row>
    <row r="71" spans="2:8" s="48" customFormat="1" ht="39.65" customHeight="1" x14ac:dyDescent="0.4">
      <c r="B71" s="270" t="s">
        <v>152</v>
      </c>
      <c r="C71" s="271">
        <f>C68+C69</f>
        <v>0</v>
      </c>
      <c r="G71" s="206"/>
      <c r="H71" s="203" t="s">
        <v>248</v>
      </c>
    </row>
    <row r="72" spans="2:8" s="48" customFormat="1" ht="39.65" customHeight="1" x14ac:dyDescent="0.4">
      <c r="B72" s="270" t="s">
        <v>153</v>
      </c>
      <c r="C72" s="271">
        <f>C68+C69+C70</f>
        <v>0</v>
      </c>
      <c r="G72" s="207" t="s">
        <v>72</v>
      </c>
      <c r="H72" s="203" t="s">
        <v>249</v>
      </c>
    </row>
    <row r="73" spans="2:8" s="48" customFormat="1" ht="36" x14ac:dyDescent="0.4">
      <c r="G73" s="208"/>
      <c r="H73" s="203" t="s">
        <v>250</v>
      </c>
    </row>
    <row r="74" spans="2:8" s="48" customFormat="1" ht="47.5" customHeight="1" x14ac:dyDescent="0.4">
      <c r="G74" s="208"/>
      <c r="H74" s="203" t="s">
        <v>251</v>
      </c>
    </row>
    <row r="75" spans="2:8" s="48" customFormat="1" ht="36" x14ac:dyDescent="0.4">
      <c r="G75" s="209"/>
      <c r="H75" s="203" t="s">
        <v>252</v>
      </c>
    </row>
    <row r="76" spans="2:8" s="48" customFormat="1" ht="38.5" customHeight="1" x14ac:dyDescent="0.4">
      <c r="B76" s="338" t="s">
        <v>154</v>
      </c>
      <c r="C76" s="340" t="str">
        <f>IF(OR(C71=0,C28=""),"",IF(OR(AND(C28="Sans études avec infrastructure",C71&lt;66),AND(C28="Sans études sans infrastructure",C71&lt;64),AND(C28="Avec études sans infrastructure",C71&lt;74),AND(C28="Avec études avec infrastructure",C71&lt;76)),"Avis défavorable",IF(OR(AND(C28="Sans études avec infrastructure",C71&gt;65),AND(C28="Sans études sans infrastructure",C71&gt;63),AND(C28="Avec études sans infrastructure",C71&gt;73),AND(C28="Avec études avec infrastructure",C71&gt;75)),"Avis favorable")))</f>
        <v/>
      </c>
    </row>
    <row r="77" spans="2:8" s="48" customFormat="1" ht="38.5" customHeight="1" x14ac:dyDescent="0.4">
      <c r="B77" s="338"/>
      <c r="C77" s="340"/>
    </row>
    <row r="78" spans="2:8" s="48" customFormat="1" ht="38.5" customHeight="1" x14ac:dyDescent="0.4">
      <c r="B78" s="338"/>
      <c r="C78" s="340"/>
    </row>
    <row r="79" spans="2:8" s="48" customFormat="1" ht="38.5" customHeight="1" x14ac:dyDescent="0.4">
      <c r="B79" s="339"/>
      <c r="C79" s="340"/>
    </row>
    <row r="80" spans="2:8" s="48" customFormat="1" ht="38.5" customHeight="1" x14ac:dyDescent="0.4"/>
    <row r="81" spans="2:8" s="48" customFormat="1" ht="38.5" customHeight="1" x14ac:dyDescent="0.4"/>
    <row r="82" spans="2:8" s="48" customFormat="1" ht="20.5" x14ac:dyDescent="0.45">
      <c r="B82" s="174"/>
      <c r="C82" s="80"/>
      <c r="D82" s="156"/>
      <c r="E82" s="156"/>
      <c r="F82" s="156"/>
    </row>
    <row r="83" spans="2:8" s="48" customFormat="1" ht="18" customHeight="1" x14ac:dyDescent="0.4">
      <c r="B83" s="351" t="s">
        <v>77</v>
      </c>
      <c r="C83" s="312"/>
      <c r="D83" s="312"/>
      <c r="E83" s="312"/>
      <c r="F83" s="312"/>
      <c r="G83" s="312"/>
      <c r="H83" s="312"/>
    </row>
    <row r="84" spans="2:8" s="48" customFormat="1" ht="18" customHeight="1" x14ac:dyDescent="0.4">
      <c r="B84" s="351"/>
      <c r="C84" s="312"/>
      <c r="D84" s="312"/>
      <c r="E84" s="312"/>
      <c r="F84" s="312"/>
      <c r="G84" s="312"/>
      <c r="H84" s="312"/>
    </row>
    <row r="85" spans="2:8" s="48" customFormat="1" ht="18" customHeight="1" x14ac:dyDescent="0.4">
      <c r="B85" s="351"/>
      <c r="C85" s="312"/>
      <c r="D85" s="312"/>
      <c r="E85" s="312"/>
      <c r="F85" s="312"/>
      <c r="G85" s="312"/>
      <c r="H85" s="312"/>
    </row>
    <row r="86" spans="2:8" s="48" customFormat="1" ht="18" customHeight="1" x14ac:dyDescent="0.4">
      <c r="B86" s="351"/>
      <c r="C86" s="312"/>
      <c r="D86" s="312"/>
      <c r="E86" s="312"/>
      <c r="F86" s="312"/>
      <c r="G86" s="312"/>
      <c r="H86" s="312"/>
    </row>
    <row r="87" spans="2:8" s="48" customFormat="1" ht="18" customHeight="1" x14ac:dyDescent="0.4">
      <c r="B87" s="351"/>
      <c r="C87" s="312"/>
      <c r="D87" s="312"/>
      <c r="E87" s="312"/>
      <c r="F87" s="312"/>
      <c r="G87" s="312"/>
      <c r="H87" s="312"/>
    </row>
    <row r="88" spans="2:8" s="48" customFormat="1" ht="32.5" customHeight="1" x14ac:dyDescent="0.45">
      <c r="B88" s="81"/>
      <c r="C88" s="115"/>
      <c r="D88" s="175"/>
      <c r="E88" s="175"/>
      <c r="F88" s="175"/>
      <c r="G88" s="164"/>
      <c r="H88" s="164"/>
    </row>
    <row r="89" spans="2:8" s="48" customFormat="1" ht="32.5" customHeight="1" x14ac:dyDescent="0.4">
      <c r="B89" s="210" t="s">
        <v>78</v>
      </c>
      <c r="C89" s="350"/>
      <c r="D89" s="350"/>
      <c r="E89" s="350"/>
      <c r="F89" s="350"/>
      <c r="G89" s="350"/>
      <c r="H89" s="350"/>
    </row>
    <row r="90" spans="2:8" s="48" customFormat="1" ht="32.5" customHeight="1" x14ac:dyDescent="0.4">
      <c r="B90" s="210" t="s">
        <v>79</v>
      </c>
      <c r="C90" s="350"/>
      <c r="D90" s="350"/>
      <c r="E90" s="350"/>
      <c r="F90" s="350"/>
      <c r="G90" s="350"/>
      <c r="H90" s="350"/>
    </row>
    <row r="91" spans="2:8" s="48" customFormat="1" ht="32.5" customHeight="1" x14ac:dyDescent="0.4">
      <c r="B91" s="210" t="s">
        <v>80</v>
      </c>
      <c r="C91" s="350"/>
      <c r="D91" s="350"/>
      <c r="E91" s="350"/>
      <c r="F91" s="350"/>
      <c r="G91" s="350"/>
      <c r="H91" s="350"/>
    </row>
    <row r="92" spans="2:8" s="48" customFormat="1" ht="32.5" customHeight="1" x14ac:dyDescent="0.4">
      <c r="B92" s="210" t="s">
        <v>81</v>
      </c>
      <c r="C92" s="350"/>
      <c r="D92" s="350"/>
      <c r="E92" s="350"/>
      <c r="F92" s="350"/>
      <c r="G92" s="350"/>
      <c r="H92" s="350"/>
    </row>
    <row r="93" spans="2:8" s="48" customFormat="1" ht="32.5" customHeight="1" x14ac:dyDescent="0.4">
      <c r="B93" s="210" t="s">
        <v>155</v>
      </c>
      <c r="C93" s="350"/>
      <c r="D93" s="350"/>
      <c r="E93" s="350"/>
      <c r="F93" s="350"/>
      <c r="G93" s="350"/>
      <c r="H93" s="350"/>
    </row>
    <row r="94" spans="2:8" s="48" customFormat="1" ht="32.5" customHeight="1" x14ac:dyDescent="0.4">
      <c r="B94" s="210" t="s">
        <v>83</v>
      </c>
      <c r="C94" s="350"/>
      <c r="D94" s="350"/>
      <c r="E94" s="350"/>
      <c r="F94" s="350"/>
      <c r="G94" s="350"/>
      <c r="H94" s="350"/>
    </row>
    <row r="95" spans="2:8" s="48" customFormat="1" ht="32.5" customHeight="1" x14ac:dyDescent="0.4">
      <c r="B95" s="210" t="s">
        <v>84</v>
      </c>
      <c r="C95" s="341" t="s">
        <v>85</v>
      </c>
      <c r="D95" s="341"/>
      <c r="E95" s="341"/>
      <c r="F95" s="341"/>
      <c r="G95" s="341"/>
      <c r="H95" s="341"/>
    </row>
    <row r="96" spans="2:8" s="48" customFormat="1" ht="32.5" customHeight="1" x14ac:dyDescent="0.4">
      <c r="B96" s="210" t="s">
        <v>86</v>
      </c>
      <c r="C96" s="350"/>
      <c r="D96" s="350"/>
      <c r="E96" s="350"/>
      <c r="F96" s="350"/>
      <c r="G96" s="350"/>
      <c r="H96" s="350"/>
    </row>
    <row r="97" spans="2:2" s="48" customFormat="1" ht="20.5" x14ac:dyDescent="0.45">
      <c r="B97" s="81"/>
    </row>
  </sheetData>
  <mergeCells count="56">
    <mergeCell ref="C4:H4"/>
    <mergeCell ref="C5:H5"/>
    <mergeCell ref="B2:H2"/>
    <mergeCell ref="E58:G58"/>
    <mergeCell ref="E59:G59"/>
    <mergeCell ref="C6:H6"/>
    <mergeCell ref="C7:H7"/>
    <mergeCell ref="C8:H8"/>
    <mergeCell ref="C9:H9"/>
    <mergeCell ref="B33:B36"/>
    <mergeCell ref="E49:G49"/>
    <mergeCell ref="E50:G50"/>
    <mergeCell ref="E51:G51"/>
    <mergeCell ref="E57:G57"/>
    <mergeCell ref="B31:H31"/>
    <mergeCell ref="C10:H10"/>
    <mergeCell ref="B13:H13"/>
    <mergeCell ref="C15:C16"/>
    <mergeCell ref="D15:D16"/>
    <mergeCell ref="E15:E16"/>
    <mergeCell ref="F15:F16"/>
    <mergeCell ref="G15:G16"/>
    <mergeCell ref="H15:H16"/>
    <mergeCell ref="C29:D29"/>
    <mergeCell ref="C38:D38"/>
    <mergeCell ref="C39:D39"/>
    <mergeCell ref="B42:H42"/>
    <mergeCell ref="E62:G62"/>
    <mergeCell ref="B56:B60"/>
    <mergeCell ref="E56:G56"/>
    <mergeCell ref="E60:G60"/>
    <mergeCell ref="B47:B51"/>
    <mergeCell ref="E55:G55"/>
    <mergeCell ref="E46:G46"/>
    <mergeCell ref="C40:D40"/>
    <mergeCell ref="B18:B19"/>
    <mergeCell ref="B20:B22"/>
    <mergeCell ref="B24:B25"/>
    <mergeCell ref="B27:B28"/>
    <mergeCell ref="C27:D27"/>
    <mergeCell ref="C28:D28"/>
    <mergeCell ref="E63:G63"/>
    <mergeCell ref="B66:H66"/>
    <mergeCell ref="C64:D64"/>
    <mergeCell ref="C95:H95"/>
    <mergeCell ref="C96:H96"/>
    <mergeCell ref="C90:H90"/>
    <mergeCell ref="C91:H91"/>
    <mergeCell ref="C92:H92"/>
    <mergeCell ref="C93:H93"/>
    <mergeCell ref="C94:H94"/>
    <mergeCell ref="B76:B79"/>
    <mergeCell ref="C76:C79"/>
    <mergeCell ref="B83:B87"/>
    <mergeCell ref="C83:H87"/>
    <mergeCell ref="C89:H89"/>
  </mergeCells>
  <conditionalFormatting sqref="C76">
    <cfRule type="containsText" dxfId="38" priority="4" operator="containsText" text="Avis d'ajournement">
      <formula>NOT(ISERROR(SEARCH("Avis d'ajournement",C76)))</formula>
    </cfRule>
    <cfRule type="containsText" dxfId="37" priority="5" operator="containsText" text="Avis défavorable">
      <formula>NOT(ISERROR(SEARCH("Avis défavorable",C76)))</formula>
    </cfRule>
    <cfRule type="containsText" dxfId="36" priority="6" operator="containsText" text="Avis favorable">
      <formula>NOT(ISERROR(SEARCH("Avis favorable",C76)))</formula>
    </cfRule>
  </conditionalFormatting>
  <conditionalFormatting sqref="C29:D29">
    <cfRule type="colorScale" priority="3">
      <colorScale>
        <cfvo type="min"/>
        <cfvo type="max"/>
        <color rgb="FFFF7128"/>
        <color rgb="FFFFEF9C"/>
      </colorScale>
    </cfRule>
  </conditionalFormatting>
  <conditionalFormatting sqref="C40:D40">
    <cfRule type="colorScale" priority="2">
      <colorScale>
        <cfvo type="min"/>
        <cfvo type="max"/>
        <color rgb="FFFF7128"/>
        <color rgb="FFFFEF9C"/>
      </colorScale>
    </cfRule>
  </conditionalFormatting>
  <conditionalFormatting sqref="C64:D64">
    <cfRule type="colorScale" priority="1">
      <colorScale>
        <cfvo type="min"/>
        <cfvo type="max"/>
        <color rgb="FFFF7128"/>
        <color rgb="FFFFEF9C"/>
      </colorScale>
    </cfRule>
  </conditionalFormatting>
  <dataValidations count="7">
    <dataValidation type="list" allowBlank="1" showInputMessage="1" showErrorMessage="1" sqref="C28" xr:uid="{E02EF14C-201E-4A24-8BF1-445FD01DDEA6}">
      <formula1>"Sans études avec infrastructure, Sans études sans infrastructure,Avec études sans infrastructure,Avec études avec infrastructure"</formula1>
    </dataValidation>
    <dataValidation type="list" allowBlank="1" showInputMessage="1" showErrorMessage="1" sqref="D24:D25" xr:uid="{461E7D16-B126-450A-89A7-08FC0EAF01ED}">
      <formula1>"Projet sans études,1,2,3,4"</formula1>
    </dataValidation>
    <dataValidation type="list" allowBlank="1" showInputMessage="1" showErrorMessage="1" sqref="D23" xr:uid="{EECF3F8D-6A91-4AB3-A59A-3A2BEDB19235}">
      <formula1>"Projet sans infrastructure,1,2,3,4"</formula1>
    </dataValidation>
    <dataValidation type="list" allowBlank="1" showInputMessage="1" showErrorMessage="1" sqref="D17:D22 D34:D36" xr:uid="{9385E5BE-10CF-4F42-8B86-1FFC8E46B5BC}">
      <formula1>"1,2,3,4"</formula1>
    </dataValidation>
    <dataValidation type="list" allowBlank="1" showInputMessage="1" showErrorMessage="1" sqref="C63 C39" xr:uid="{F2213D1D-80AB-4F81-A000-412D0B13CC9C}">
      <formula1>"Tout domaine d'intervention"</formula1>
    </dataValidation>
    <dataValidation type="list" allowBlank="1" showInputMessage="1" showErrorMessage="1" sqref="D48" xr:uid="{A05DCE8C-FFD4-472B-8BAF-A97846B3B6C6}">
      <formula1>"0,1,2"</formula1>
    </dataValidation>
    <dataValidation type="list" allowBlank="1" showInputMessage="1" showErrorMessage="1" sqref="D47 D49:D50 D56:D59" xr:uid="{C7A535B4-856A-4DD7-9816-5D7D84145BB2}">
      <formula1>"0,1"</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5FA4E-0E20-439D-873A-3499DE14AA40}">
  <sheetPr>
    <tabColor rgb="FFFFFF00"/>
  </sheetPr>
  <dimension ref="A1:P88"/>
  <sheetViews>
    <sheetView showGridLines="0" topLeftCell="A20" zoomScale="55" zoomScaleNormal="55" workbookViewId="0">
      <selection activeCell="C11" sqref="C11"/>
    </sheetView>
  </sheetViews>
  <sheetFormatPr baseColWidth="10" defaultColWidth="11.453125" defaultRowHeight="18" x14ac:dyDescent="0.4"/>
  <cols>
    <col min="1" max="1" width="27.7265625" style="31" customWidth="1"/>
    <col min="2" max="2" width="39.54296875" style="31" customWidth="1"/>
    <col min="3" max="3" width="123.7265625" style="31" customWidth="1"/>
    <col min="4" max="4" width="19.54296875" style="31" customWidth="1"/>
    <col min="5" max="5" width="20.453125" style="31" customWidth="1"/>
    <col min="6" max="6" width="20.81640625" style="31" customWidth="1"/>
    <col min="7" max="7" width="83.453125" style="31" customWidth="1"/>
    <col min="8" max="8" width="90.54296875" style="31" customWidth="1"/>
    <col min="9" max="12" width="11.453125" style="31"/>
    <col min="13" max="13" width="65" style="31" customWidth="1"/>
    <col min="14" max="16384" width="11.453125" style="31"/>
  </cols>
  <sheetData>
    <row r="1" spans="1:16" s="48" customFormat="1" ht="99.75" customHeight="1" x14ac:dyDescent="0.4"/>
    <row r="2" spans="1:16" s="48" customFormat="1" ht="85.5" customHeight="1" x14ac:dyDescent="0.4">
      <c r="B2" s="294" t="s">
        <v>253</v>
      </c>
      <c r="C2" s="294"/>
      <c r="D2" s="294"/>
      <c r="E2" s="294"/>
      <c r="F2" s="294"/>
      <c r="G2" s="294"/>
      <c r="H2" s="294"/>
    </row>
    <row r="3" spans="1:16" x14ac:dyDescent="0.4">
      <c r="B3" s="48"/>
      <c r="C3" s="49"/>
      <c r="D3" s="49"/>
      <c r="E3" s="49"/>
    </row>
    <row r="4" spans="1:16" ht="20.5" x14ac:dyDescent="0.4">
      <c r="B4" s="176" t="s">
        <v>111</v>
      </c>
      <c r="C4" s="401"/>
      <c r="D4" s="401"/>
      <c r="E4" s="401"/>
      <c r="F4" s="401"/>
      <c r="G4" s="401"/>
      <c r="H4" s="401"/>
    </row>
    <row r="5" spans="1:16" ht="20.5" x14ac:dyDescent="0.4">
      <c r="B5" s="176" t="s">
        <v>112</v>
      </c>
      <c r="C5" s="401"/>
      <c r="D5" s="401"/>
      <c r="E5" s="401"/>
      <c r="F5" s="401"/>
      <c r="G5" s="401"/>
      <c r="H5" s="401"/>
    </row>
    <row r="6" spans="1:16" ht="47.5" customHeight="1" x14ac:dyDescent="0.4">
      <c r="B6" s="176" t="s">
        <v>209</v>
      </c>
      <c r="C6" s="353" t="s">
        <v>210</v>
      </c>
      <c r="D6" s="353"/>
      <c r="E6" s="353"/>
      <c r="F6" s="353"/>
      <c r="G6" s="353"/>
      <c r="H6" s="353"/>
    </row>
    <row r="7" spans="1:16" ht="55.5" customHeight="1" x14ac:dyDescent="0.4">
      <c r="B7" s="176" t="s">
        <v>254</v>
      </c>
      <c r="C7" s="353" t="s">
        <v>255</v>
      </c>
      <c r="D7" s="353"/>
      <c r="E7" s="353"/>
      <c r="F7" s="353"/>
      <c r="G7" s="353"/>
      <c r="H7" s="353"/>
    </row>
    <row r="8" spans="1:16" ht="30.75" customHeight="1" x14ac:dyDescent="0.4">
      <c r="B8" s="176" t="s">
        <v>117</v>
      </c>
      <c r="C8" s="401"/>
      <c r="D8" s="401"/>
      <c r="E8" s="401"/>
      <c r="F8" s="401"/>
      <c r="G8" s="401"/>
      <c r="H8" s="401"/>
    </row>
    <row r="9" spans="1:16" ht="41" x14ac:dyDescent="0.4">
      <c r="B9" s="176" t="s">
        <v>118</v>
      </c>
      <c r="C9" s="401"/>
      <c r="D9" s="401"/>
      <c r="E9" s="401"/>
      <c r="F9" s="401"/>
      <c r="G9" s="401"/>
      <c r="H9" s="401"/>
    </row>
    <row r="10" spans="1:16" ht="20.5" x14ac:dyDescent="0.4">
      <c r="B10" s="176" t="s">
        <v>119</v>
      </c>
      <c r="C10" s="410"/>
      <c r="D10" s="411"/>
      <c r="E10" s="411"/>
      <c r="F10" s="411"/>
      <c r="G10" s="411"/>
      <c r="H10" s="412"/>
    </row>
    <row r="11" spans="1:16" ht="23" x14ac:dyDescent="0.5">
      <c r="B11" s="106"/>
      <c r="C11" s="95"/>
      <c r="D11" s="91"/>
    </row>
    <row r="12" spans="1:16" ht="23" x14ac:dyDescent="0.5">
      <c r="B12" s="106"/>
      <c r="C12" s="95"/>
      <c r="D12" s="91"/>
    </row>
    <row r="13" spans="1:16" s="48" customFormat="1" ht="44.15" customHeight="1" x14ac:dyDescent="0.4">
      <c r="B13" s="335" t="s">
        <v>120</v>
      </c>
      <c r="C13" s="336"/>
      <c r="D13" s="336"/>
      <c r="E13" s="336"/>
      <c r="F13" s="336"/>
      <c r="G13" s="336"/>
      <c r="H13" s="337"/>
    </row>
    <row r="14" spans="1:16" ht="23" x14ac:dyDescent="0.5">
      <c r="B14" s="106"/>
      <c r="C14" s="32"/>
      <c r="D14" s="91"/>
      <c r="E14" s="33"/>
      <c r="F14" s="33"/>
      <c r="G14" s="34"/>
      <c r="H14" s="34"/>
      <c r="M14" s="92"/>
      <c r="N14" s="93"/>
      <c r="O14" s="93"/>
      <c r="P14" s="93"/>
    </row>
    <row r="15" spans="1:16" ht="40" customHeight="1" x14ac:dyDescent="0.4">
      <c r="A15" s="31" t="s">
        <v>4</v>
      </c>
      <c r="B15" s="155"/>
      <c r="C15" s="345" t="s">
        <v>121</v>
      </c>
      <c r="D15" s="345" t="s">
        <v>122</v>
      </c>
      <c r="E15" s="345" t="s">
        <v>123</v>
      </c>
      <c r="F15" s="345" t="s">
        <v>8</v>
      </c>
      <c r="G15" s="345" t="s">
        <v>9</v>
      </c>
      <c r="H15" s="345" t="s">
        <v>10</v>
      </c>
      <c r="J15" s="48"/>
    </row>
    <row r="16" spans="1:16" ht="40" customHeight="1" x14ac:dyDescent="0.4">
      <c r="B16" s="155"/>
      <c r="C16" s="352"/>
      <c r="D16" s="352"/>
      <c r="E16" s="352"/>
      <c r="F16" s="352"/>
      <c r="G16" s="352"/>
      <c r="H16" s="352"/>
      <c r="J16" s="131"/>
    </row>
    <row r="17" spans="2:16" ht="36" x14ac:dyDescent="0.4">
      <c r="B17" s="195" t="s">
        <v>11</v>
      </c>
      <c r="C17" s="35" t="s">
        <v>124</v>
      </c>
      <c r="D17" s="160"/>
      <c r="E17" s="36">
        <v>4</v>
      </c>
      <c r="F17" s="160">
        <f t="shared" ref="F17:F22" si="0">D17*E17</f>
        <v>0</v>
      </c>
      <c r="G17" s="36" t="s">
        <v>13</v>
      </c>
      <c r="H17" s="37"/>
      <c r="J17" s="132"/>
    </row>
    <row r="18" spans="2:16" ht="36" x14ac:dyDescent="0.4">
      <c r="B18" s="375" t="s">
        <v>14</v>
      </c>
      <c r="C18" s="35" t="s">
        <v>15</v>
      </c>
      <c r="D18" s="160"/>
      <c r="E18" s="36">
        <v>4</v>
      </c>
      <c r="F18" s="160">
        <f t="shared" si="0"/>
        <v>0</v>
      </c>
      <c r="G18" s="36" t="s">
        <v>13</v>
      </c>
      <c r="H18" s="37"/>
      <c r="J18" s="131"/>
    </row>
    <row r="19" spans="2:16" ht="72" x14ac:dyDescent="0.4">
      <c r="B19" s="376"/>
      <c r="C19" s="35" t="s">
        <v>16</v>
      </c>
      <c r="D19" s="160"/>
      <c r="E19" s="36">
        <v>5</v>
      </c>
      <c r="F19" s="160">
        <f t="shared" si="0"/>
        <v>0</v>
      </c>
      <c r="G19" s="36" t="s">
        <v>13</v>
      </c>
      <c r="H19" s="37"/>
      <c r="J19" s="131"/>
    </row>
    <row r="20" spans="2:16" ht="36" customHeight="1" x14ac:dyDescent="0.4">
      <c r="B20" s="382" t="s">
        <v>17</v>
      </c>
      <c r="C20" s="35" t="s">
        <v>18</v>
      </c>
      <c r="D20" s="160"/>
      <c r="E20" s="36">
        <v>3</v>
      </c>
      <c r="F20" s="160">
        <f t="shared" si="0"/>
        <v>0</v>
      </c>
      <c r="G20" s="36"/>
      <c r="H20" s="37"/>
      <c r="J20" s="98"/>
    </row>
    <row r="21" spans="2:16" ht="18" customHeight="1" x14ac:dyDescent="0.4">
      <c r="B21" s="383"/>
      <c r="C21" s="35" t="s">
        <v>19</v>
      </c>
      <c r="D21" s="160"/>
      <c r="E21" s="36">
        <v>2</v>
      </c>
      <c r="F21" s="160">
        <f t="shared" si="0"/>
        <v>0</v>
      </c>
      <c r="G21" s="36"/>
      <c r="H21" s="37"/>
      <c r="J21" s="98"/>
    </row>
    <row r="22" spans="2:16" ht="72" customHeight="1" x14ac:dyDescent="0.4">
      <c r="B22" s="384"/>
      <c r="C22" s="35" t="s">
        <v>20</v>
      </c>
      <c r="D22" s="160"/>
      <c r="E22" s="36">
        <v>2</v>
      </c>
      <c r="F22" s="160">
        <f t="shared" si="0"/>
        <v>0</v>
      </c>
      <c r="G22" s="36"/>
      <c r="H22" s="37"/>
      <c r="J22" s="98"/>
    </row>
    <row r="23" spans="2:16" ht="123" customHeight="1" x14ac:dyDescent="0.4">
      <c r="B23" s="252" t="s">
        <v>159</v>
      </c>
      <c r="C23" s="35" t="s">
        <v>22</v>
      </c>
      <c r="D23" s="160"/>
      <c r="E23" s="36">
        <v>1</v>
      </c>
      <c r="F23" s="160">
        <f>IF(D23="Projet sans infrastructure","N/A",D23*E23)</f>
        <v>0</v>
      </c>
      <c r="G23" s="36" t="s">
        <v>13</v>
      </c>
      <c r="H23" s="37"/>
      <c r="J23" s="98"/>
      <c r="K23" s="94"/>
    </row>
    <row r="24" spans="2:16" ht="36" customHeight="1" x14ac:dyDescent="0.4">
      <c r="B24" s="375" t="s">
        <v>126</v>
      </c>
      <c r="C24" s="35" t="s">
        <v>24</v>
      </c>
      <c r="D24" s="160"/>
      <c r="E24" s="36">
        <v>3</v>
      </c>
      <c r="F24" s="160">
        <f>IF(D24="Projet sans études","N/A",D24*E24)</f>
        <v>0</v>
      </c>
      <c r="G24" s="36" t="s">
        <v>13</v>
      </c>
      <c r="H24" s="37"/>
      <c r="J24" s="98"/>
    </row>
    <row r="25" spans="2:16" ht="58" customHeight="1" x14ac:dyDescent="0.4">
      <c r="B25" s="376"/>
      <c r="C25" s="35" t="s">
        <v>25</v>
      </c>
      <c r="D25" s="160"/>
      <c r="E25" s="36">
        <v>2</v>
      </c>
      <c r="F25" s="160">
        <f>IF(D25="Projet sans études","N/A",D25*E25)</f>
        <v>0</v>
      </c>
      <c r="G25" s="36" t="s">
        <v>13</v>
      </c>
      <c r="H25" s="37"/>
      <c r="J25" s="98"/>
    </row>
    <row r="26" spans="2:16" ht="20.5" x14ac:dyDescent="0.45">
      <c r="B26" s="46"/>
      <c r="C26" s="38"/>
      <c r="D26" s="39"/>
      <c r="E26" s="39"/>
      <c r="F26" s="39"/>
      <c r="G26" s="39"/>
      <c r="H26" s="39"/>
      <c r="J26" s="48"/>
    </row>
    <row r="27" spans="2:16" s="48" customFormat="1" ht="42.65" customHeight="1" x14ac:dyDescent="0.4">
      <c r="B27" s="385" t="str">
        <f>+'critères transversaux'!B16</f>
        <v>Total critères transversaux</v>
      </c>
      <c r="C27" s="357" t="s">
        <v>127</v>
      </c>
      <c r="D27" s="358"/>
      <c r="E27" s="259" t="s">
        <v>128</v>
      </c>
      <c r="F27" s="259" t="s">
        <v>129</v>
      </c>
      <c r="G27" s="259" t="s">
        <v>9</v>
      </c>
      <c r="H27" s="259" t="s">
        <v>10</v>
      </c>
    </row>
    <row r="28" spans="2:16" s="48" customFormat="1" ht="38.5" customHeight="1" x14ac:dyDescent="0.4">
      <c r="B28" s="385"/>
      <c r="C28" s="381"/>
      <c r="D28" s="381"/>
      <c r="E28" s="161" t="str">
        <f>IF(C28="Sans études avec infrastructure",84,IF(C28="Sans études sans infrastructure",80,IF(C28="Avec études sans infrastructure",100,IF(C28="Avec études avec infrastructure",104,""))))</f>
        <v/>
      </c>
      <c r="F28" s="261">
        <f>SUM(F17:F25)</f>
        <v>0</v>
      </c>
      <c r="G28" s="163"/>
      <c r="H28" s="163"/>
    </row>
    <row r="29" spans="2:16" s="48" customFormat="1" ht="20.5" x14ac:dyDescent="0.4">
      <c r="B29" s="262"/>
      <c r="C29" s="342" t="str">
        <f>IF(C28="","Renseigner la cellule ci-dessus en utilisant le menu déroulant","")</f>
        <v>Renseigner la cellule ci-dessus en utilisant le menu déroulant</v>
      </c>
      <c r="D29" s="342"/>
      <c r="E29" s="175"/>
      <c r="F29" s="165"/>
    </row>
    <row r="30" spans="2:16" ht="59.5" customHeight="1" x14ac:dyDescent="0.4">
      <c r="M30" s="98"/>
      <c r="N30" s="93"/>
      <c r="O30" s="93"/>
      <c r="P30" s="93"/>
    </row>
    <row r="31" spans="2:16" s="48" customFormat="1" ht="39.65" customHeight="1" x14ac:dyDescent="0.4">
      <c r="B31" s="335" t="s">
        <v>130</v>
      </c>
      <c r="C31" s="336"/>
      <c r="D31" s="336"/>
      <c r="E31" s="336"/>
      <c r="F31" s="336"/>
      <c r="G31" s="336"/>
      <c r="H31" s="337"/>
    </row>
    <row r="33" spans="2:10" ht="41" x14ac:dyDescent="0.4">
      <c r="B33" s="343" t="s">
        <v>254</v>
      </c>
      <c r="C33" s="264" t="s">
        <v>132</v>
      </c>
      <c r="D33" s="264" t="s">
        <v>6</v>
      </c>
      <c r="E33" s="264" t="s">
        <v>133</v>
      </c>
      <c r="F33" s="264" t="s">
        <v>134</v>
      </c>
      <c r="G33" s="264" t="s">
        <v>46</v>
      </c>
      <c r="H33" s="264" t="s">
        <v>10</v>
      </c>
    </row>
    <row r="34" spans="2:10" s="97" customFormat="1" ht="36" x14ac:dyDescent="0.4">
      <c r="B34" s="343"/>
      <c r="C34" s="112" t="s">
        <v>256</v>
      </c>
      <c r="D34" s="160"/>
      <c r="E34" s="108">
        <v>5</v>
      </c>
      <c r="F34" s="108">
        <f>+D34*E34</f>
        <v>0</v>
      </c>
      <c r="G34" s="109"/>
      <c r="H34" s="109"/>
    </row>
    <row r="35" spans="2:10" s="97" customFormat="1" x14ac:dyDescent="0.4">
      <c r="B35" s="343"/>
      <c r="C35" s="112" t="s">
        <v>257</v>
      </c>
      <c r="D35" s="160"/>
      <c r="E35" s="108">
        <v>4</v>
      </c>
      <c r="F35" s="108">
        <f>+D35*E35</f>
        <v>0</v>
      </c>
      <c r="G35" s="109"/>
      <c r="H35" s="109"/>
    </row>
    <row r="36" spans="2:10" s="97" customFormat="1" ht="36" x14ac:dyDescent="0.4">
      <c r="B36" s="343"/>
      <c r="C36" s="112" t="s">
        <v>258</v>
      </c>
      <c r="D36" s="160"/>
      <c r="E36" s="108">
        <v>3</v>
      </c>
      <c r="F36" s="108">
        <f>+D36*E36</f>
        <v>0</v>
      </c>
      <c r="G36" s="109"/>
      <c r="H36" s="109"/>
    </row>
    <row r="37" spans="2:10" s="148" customFormat="1" ht="20.5" x14ac:dyDescent="0.4">
      <c r="B37" s="272"/>
      <c r="C37" s="218"/>
      <c r="D37" s="218"/>
      <c r="E37" s="219"/>
      <c r="F37" s="220"/>
      <c r="G37" s="218"/>
      <c r="H37" s="218"/>
    </row>
    <row r="38" spans="2:10" s="48" customFormat="1" ht="42.65" customHeight="1" x14ac:dyDescent="0.45">
      <c r="B38" s="81"/>
      <c r="C38" s="420" t="s">
        <v>127</v>
      </c>
      <c r="D38" s="420"/>
      <c r="E38" s="273" t="s">
        <v>128</v>
      </c>
      <c r="F38" s="273" t="s">
        <v>129</v>
      </c>
      <c r="G38" s="273" t="s">
        <v>9</v>
      </c>
      <c r="H38" s="273" t="s">
        <v>10</v>
      </c>
    </row>
    <row r="39" spans="2:10" s="48" customFormat="1" ht="50.15" customHeight="1" x14ac:dyDescent="0.4">
      <c r="B39" s="260" t="s">
        <v>141</v>
      </c>
      <c r="C39" s="421"/>
      <c r="D39" s="421"/>
      <c r="E39" s="161">
        <f>4*SUM(E34:E36)</f>
        <v>48</v>
      </c>
      <c r="F39" s="261">
        <f>SUM(F34:F36)</f>
        <v>0</v>
      </c>
      <c r="G39" s="163"/>
      <c r="H39" s="163"/>
    </row>
    <row r="40" spans="2:10" s="48" customFormat="1" ht="20.5" x14ac:dyDescent="0.4">
      <c r="B40" s="262"/>
      <c r="C40" s="342" t="str">
        <f>IF(C39="","Renseigner la cellule ci-dessus en utilisant le menu déroulant","")</f>
        <v>Renseigner la cellule ci-dessus en utilisant le menu déroulant</v>
      </c>
      <c r="D40" s="342"/>
      <c r="E40" s="175"/>
      <c r="F40" s="165"/>
    </row>
    <row r="41" spans="2:10" ht="70" customHeight="1" x14ac:dyDescent="0.4"/>
    <row r="42" spans="2:10" s="48" customFormat="1" ht="38.15" customHeight="1" x14ac:dyDescent="0.4">
      <c r="B42" s="335" t="s">
        <v>142</v>
      </c>
      <c r="C42" s="336"/>
      <c r="D42" s="336"/>
      <c r="E42" s="336"/>
      <c r="F42" s="336"/>
      <c r="G42" s="336"/>
      <c r="H42" s="337"/>
    </row>
    <row r="43" spans="2:10" s="130" customFormat="1" ht="23" x14ac:dyDescent="0.5">
      <c r="B43" s="106"/>
    </row>
    <row r="44" spans="2:10" s="48" customFormat="1" ht="23" x14ac:dyDescent="0.5">
      <c r="B44" s="194" t="s">
        <v>143</v>
      </c>
    </row>
    <row r="45" spans="2:10" s="48" customFormat="1" x14ac:dyDescent="0.4">
      <c r="B45" s="51"/>
      <c r="C45" s="52"/>
      <c r="D45" s="156"/>
    </row>
    <row r="46" spans="2:10" s="48" customFormat="1" ht="34" customHeight="1" x14ac:dyDescent="0.4">
      <c r="C46" s="264" t="s">
        <v>44</v>
      </c>
      <c r="D46" s="264" t="s">
        <v>45</v>
      </c>
      <c r="E46" s="343" t="s">
        <v>46</v>
      </c>
      <c r="F46" s="343"/>
      <c r="G46" s="343"/>
      <c r="H46" s="264" t="s">
        <v>10</v>
      </c>
    </row>
    <row r="47" spans="2:10" s="48" customFormat="1" ht="54" x14ac:dyDescent="0.4">
      <c r="B47" s="345" t="s">
        <v>47</v>
      </c>
      <c r="C47" s="193" t="s">
        <v>48</v>
      </c>
      <c r="D47" s="168"/>
      <c r="E47" s="169"/>
      <c r="F47" s="170"/>
      <c r="G47" s="182"/>
      <c r="H47" s="135"/>
      <c r="J47" s="99"/>
    </row>
    <row r="48" spans="2:10" s="48" customFormat="1" ht="117.75" customHeight="1" x14ac:dyDescent="0.4">
      <c r="B48" s="362"/>
      <c r="C48" s="184" t="s">
        <v>49</v>
      </c>
      <c r="D48" s="168"/>
      <c r="E48" s="169"/>
      <c r="F48" s="170"/>
      <c r="G48" s="182"/>
      <c r="H48" s="189"/>
      <c r="I48" s="164"/>
      <c r="J48" s="99"/>
    </row>
    <row r="49" spans="2:10" s="48" customFormat="1" ht="36" x14ac:dyDescent="0.4">
      <c r="B49" s="362"/>
      <c r="C49" s="185" t="s">
        <v>51</v>
      </c>
      <c r="D49" s="171"/>
      <c r="E49" s="363"/>
      <c r="F49" s="364"/>
      <c r="G49" s="365"/>
      <c r="H49" s="190"/>
    </row>
    <row r="50" spans="2:10" s="48" customFormat="1" ht="36" x14ac:dyDescent="0.4">
      <c r="B50" s="362"/>
      <c r="C50" s="187" t="s">
        <v>144</v>
      </c>
      <c r="D50" s="188"/>
      <c r="E50" s="366"/>
      <c r="F50" s="367"/>
      <c r="G50" s="368"/>
      <c r="H50" s="191"/>
      <c r="I50" s="38"/>
      <c r="J50" s="38"/>
    </row>
    <row r="51" spans="2:10" s="48" customFormat="1" ht="18" customHeight="1" x14ac:dyDescent="0.4">
      <c r="B51" s="352"/>
      <c r="C51" s="186" t="s">
        <v>145</v>
      </c>
      <c r="D51" s="183">
        <f>SUM(D47:D50)</f>
        <v>0</v>
      </c>
      <c r="E51" s="369"/>
      <c r="F51" s="370"/>
      <c r="G51" s="371"/>
      <c r="H51" s="192"/>
    </row>
    <row r="52" spans="2:10" s="48" customFormat="1" x14ac:dyDescent="0.4"/>
    <row r="53" spans="2:10" s="48" customFormat="1" ht="42.65" customHeight="1" x14ac:dyDescent="0.45">
      <c r="B53" s="81"/>
      <c r="C53" s="268" t="s">
        <v>127</v>
      </c>
      <c r="D53" s="259" t="s">
        <v>129</v>
      </c>
      <c r="E53" s="343" t="s">
        <v>46</v>
      </c>
      <c r="F53" s="343"/>
      <c r="G53" s="343"/>
      <c r="H53" s="259" t="s">
        <v>10</v>
      </c>
    </row>
    <row r="54" spans="2:10" s="48" customFormat="1" ht="38.5" customHeight="1" x14ac:dyDescent="0.4">
      <c r="B54" s="260" t="s">
        <v>150</v>
      </c>
      <c r="C54" s="269"/>
      <c r="D54" s="199">
        <f>D51</f>
        <v>0</v>
      </c>
      <c r="E54" s="346"/>
      <c r="F54" s="347"/>
      <c r="G54" s="348"/>
      <c r="H54" s="163"/>
    </row>
    <row r="55" spans="2:10" s="48" customFormat="1" ht="20.5" x14ac:dyDescent="0.4">
      <c r="B55" s="262"/>
      <c r="C55" s="342" t="str">
        <f>IF(C54="","Renseigner la cellule ci-dessus en utilisant le menu déroulant","")</f>
        <v>Renseigner la cellule ci-dessus en utilisant le menu déroulant</v>
      </c>
      <c r="D55" s="342"/>
      <c r="E55" s="175"/>
      <c r="F55" s="165"/>
    </row>
    <row r="57" spans="2:10" s="48" customFormat="1" ht="33" customHeight="1" x14ac:dyDescent="0.4">
      <c r="B57" s="335" t="s">
        <v>151</v>
      </c>
      <c r="C57" s="336"/>
      <c r="D57" s="336"/>
      <c r="E57" s="336"/>
      <c r="F57" s="336"/>
      <c r="G57" s="336"/>
      <c r="H57" s="337"/>
    </row>
    <row r="58" spans="2:10" s="48" customFormat="1" ht="17.5" customHeight="1" x14ac:dyDescent="0.4"/>
    <row r="59" spans="2:10" s="48" customFormat="1" ht="43.5" customHeight="1" x14ac:dyDescent="0.4">
      <c r="B59" s="270" t="s">
        <v>26</v>
      </c>
      <c r="C59" s="202">
        <f>F28</f>
        <v>0</v>
      </c>
      <c r="G59" s="204" t="s">
        <v>62</v>
      </c>
      <c r="H59" s="203" t="s">
        <v>245</v>
      </c>
    </row>
    <row r="60" spans="2:10" s="48" customFormat="1" ht="39.65" customHeight="1" x14ac:dyDescent="0.4">
      <c r="B60" s="270" t="s">
        <v>141</v>
      </c>
      <c r="C60" s="200">
        <f>F39</f>
        <v>0</v>
      </c>
      <c r="G60" s="205"/>
      <c r="H60" s="203" t="s">
        <v>246</v>
      </c>
    </row>
    <row r="61" spans="2:10" s="48" customFormat="1" ht="39.65" customHeight="1" x14ac:dyDescent="0.4">
      <c r="B61" s="270" t="s">
        <v>150</v>
      </c>
      <c r="C61" s="201">
        <f>D54</f>
        <v>0</v>
      </c>
      <c r="G61" s="205"/>
      <c r="H61" s="203" t="s">
        <v>247</v>
      </c>
    </row>
    <row r="62" spans="2:10" s="48" customFormat="1" ht="39.65" customHeight="1" x14ac:dyDescent="0.4">
      <c r="B62" s="270" t="s">
        <v>152</v>
      </c>
      <c r="C62" s="271">
        <f>C59+C60</f>
        <v>0</v>
      </c>
      <c r="G62" s="206"/>
      <c r="H62" s="203" t="s">
        <v>248</v>
      </c>
    </row>
    <row r="63" spans="2:10" s="48" customFormat="1" ht="39.65" customHeight="1" x14ac:dyDescent="0.4">
      <c r="B63" s="270" t="s">
        <v>153</v>
      </c>
      <c r="C63" s="271">
        <f>C59+C60+C61</f>
        <v>0</v>
      </c>
      <c r="G63" s="207" t="s">
        <v>72</v>
      </c>
      <c r="H63" s="203" t="s">
        <v>249</v>
      </c>
    </row>
    <row r="64" spans="2:10" s="48" customFormat="1" ht="36" x14ac:dyDescent="0.4">
      <c r="G64" s="208"/>
      <c r="H64" s="203" t="s">
        <v>250</v>
      </c>
    </row>
    <row r="65" spans="2:8" s="48" customFormat="1" ht="47.5" customHeight="1" x14ac:dyDescent="0.4">
      <c r="G65" s="208"/>
      <c r="H65" s="203" t="s">
        <v>251</v>
      </c>
    </row>
    <row r="66" spans="2:8" s="48" customFormat="1" ht="36" x14ac:dyDescent="0.4">
      <c r="G66" s="209"/>
      <c r="H66" s="203" t="s">
        <v>252</v>
      </c>
    </row>
    <row r="67" spans="2:8" s="48" customFormat="1" ht="38.5" customHeight="1" x14ac:dyDescent="0.4">
      <c r="B67" s="338" t="s">
        <v>154</v>
      </c>
      <c r="C67" s="340" t="str">
        <f>IF(OR(C62=0,C28=""),"",IF(OR(AND(C28="Sans études avec infrastructure",C62&lt;66),AND(C28="Sans études sans infrastructure",C62&lt;64),AND(C28="Avec études sans infrastructure",C62&lt;74),AND(C28="Avec études avec infrastructure",C62&lt;76)),"Avis défavorable",IF(OR(AND(C28="Sans études avec infrastructure",C62&gt;65),AND(C28="Sans études sans infrastructure",C62&gt;63),AND(C28="Avec études sans infrastructure",C62&gt;73),AND(C28="Avec études avec infrastructure",C62&gt;75)),"Avis favorable")))</f>
        <v/>
      </c>
    </row>
    <row r="68" spans="2:8" s="48" customFormat="1" ht="38.5" customHeight="1" x14ac:dyDescent="0.4">
      <c r="B68" s="338"/>
      <c r="C68" s="340"/>
    </row>
    <row r="69" spans="2:8" s="48" customFormat="1" ht="38.5" customHeight="1" x14ac:dyDescent="0.4">
      <c r="B69" s="338"/>
      <c r="C69" s="340"/>
    </row>
    <row r="70" spans="2:8" s="48" customFormat="1" ht="38.5" customHeight="1" x14ac:dyDescent="0.4">
      <c r="B70" s="339"/>
      <c r="C70" s="340"/>
    </row>
    <row r="71" spans="2:8" s="48" customFormat="1" ht="38.5" customHeight="1" x14ac:dyDescent="0.4"/>
    <row r="72" spans="2:8" s="48" customFormat="1" ht="38.5" customHeight="1" x14ac:dyDescent="0.4"/>
    <row r="73" spans="2:8" s="48" customFormat="1" ht="20.5" x14ac:dyDescent="0.45">
      <c r="B73" s="174"/>
      <c r="C73" s="80"/>
      <c r="D73" s="156"/>
      <c r="E73" s="156"/>
      <c r="F73" s="156"/>
    </row>
    <row r="74" spans="2:8" s="48" customFormat="1" ht="18" customHeight="1" x14ac:dyDescent="0.4">
      <c r="B74" s="351" t="s">
        <v>77</v>
      </c>
      <c r="C74" s="312"/>
      <c r="D74" s="312"/>
      <c r="E74" s="312"/>
      <c r="F74" s="312"/>
      <c r="G74" s="312"/>
      <c r="H74" s="312"/>
    </row>
    <row r="75" spans="2:8" s="48" customFormat="1" ht="18" customHeight="1" x14ac:dyDescent="0.4">
      <c r="B75" s="351"/>
      <c r="C75" s="312"/>
      <c r="D75" s="312"/>
      <c r="E75" s="312"/>
      <c r="F75" s="312"/>
      <c r="G75" s="312"/>
      <c r="H75" s="312"/>
    </row>
    <row r="76" spans="2:8" s="48" customFormat="1" ht="18" customHeight="1" x14ac:dyDescent="0.4">
      <c r="B76" s="351"/>
      <c r="C76" s="312"/>
      <c r="D76" s="312"/>
      <c r="E76" s="312"/>
      <c r="F76" s="312"/>
      <c r="G76" s="312"/>
      <c r="H76" s="312"/>
    </row>
    <row r="77" spans="2:8" s="48" customFormat="1" ht="18" customHeight="1" x14ac:dyDescent="0.4">
      <c r="B77" s="351"/>
      <c r="C77" s="312"/>
      <c r="D77" s="312"/>
      <c r="E77" s="312"/>
      <c r="F77" s="312"/>
      <c r="G77" s="312"/>
      <c r="H77" s="312"/>
    </row>
    <row r="78" spans="2:8" s="48" customFormat="1" ht="18" customHeight="1" x14ac:dyDescent="0.4">
      <c r="B78" s="351"/>
      <c r="C78" s="312"/>
      <c r="D78" s="312"/>
      <c r="E78" s="312"/>
      <c r="F78" s="312"/>
      <c r="G78" s="312"/>
      <c r="H78" s="312"/>
    </row>
    <row r="79" spans="2:8" s="48" customFormat="1" ht="32.5" customHeight="1" x14ac:dyDescent="0.45">
      <c r="B79" s="81"/>
      <c r="C79" s="115"/>
      <c r="D79" s="175"/>
      <c r="E79" s="175"/>
      <c r="F79" s="175"/>
      <c r="G79" s="164"/>
      <c r="H79" s="164"/>
    </row>
    <row r="80" spans="2:8" s="48" customFormat="1" ht="32.5" customHeight="1" x14ac:dyDescent="0.4">
      <c r="B80" s="210" t="s">
        <v>78</v>
      </c>
      <c r="C80" s="350"/>
      <c r="D80" s="350"/>
      <c r="E80" s="350"/>
      <c r="F80" s="350"/>
      <c r="G80" s="350"/>
      <c r="H80" s="350"/>
    </row>
    <row r="81" spans="2:8" s="48" customFormat="1" ht="32.5" customHeight="1" x14ac:dyDescent="0.4">
      <c r="B81" s="210" t="s">
        <v>79</v>
      </c>
      <c r="C81" s="350"/>
      <c r="D81" s="350"/>
      <c r="E81" s="350"/>
      <c r="F81" s="350"/>
      <c r="G81" s="350"/>
      <c r="H81" s="350"/>
    </row>
    <row r="82" spans="2:8" s="48" customFormat="1" ht="32.5" customHeight="1" x14ac:dyDescent="0.4">
      <c r="B82" s="210" t="s">
        <v>80</v>
      </c>
      <c r="C82" s="350"/>
      <c r="D82" s="350"/>
      <c r="E82" s="350"/>
      <c r="F82" s="350"/>
      <c r="G82" s="350"/>
      <c r="H82" s="350"/>
    </row>
    <row r="83" spans="2:8" s="48" customFormat="1" ht="32.5" customHeight="1" x14ac:dyDescent="0.4">
      <c r="B83" s="210" t="s">
        <v>81</v>
      </c>
      <c r="C83" s="350"/>
      <c r="D83" s="350"/>
      <c r="E83" s="350"/>
      <c r="F83" s="350"/>
      <c r="G83" s="350"/>
      <c r="H83" s="350"/>
    </row>
    <row r="84" spans="2:8" s="48" customFormat="1" ht="32.5" customHeight="1" x14ac:dyDescent="0.4">
      <c r="B84" s="210" t="s">
        <v>155</v>
      </c>
      <c r="C84" s="350"/>
      <c r="D84" s="350"/>
      <c r="E84" s="350"/>
      <c r="F84" s="350"/>
      <c r="G84" s="350"/>
      <c r="H84" s="350"/>
    </row>
    <row r="85" spans="2:8" s="48" customFormat="1" ht="32.5" customHeight="1" x14ac:dyDescent="0.4">
      <c r="B85" s="210" t="s">
        <v>83</v>
      </c>
      <c r="C85" s="350"/>
      <c r="D85" s="350"/>
      <c r="E85" s="350"/>
      <c r="F85" s="350"/>
      <c r="G85" s="350"/>
      <c r="H85" s="350"/>
    </row>
    <row r="86" spans="2:8" s="48" customFormat="1" ht="32.5" customHeight="1" x14ac:dyDescent="0.4">
      <c r="B86" s="210" t="s">
        <v>84</v>
      </c>
      <c r="C86" s="341" t="s">
        <v>85</v>
      </c>
      <c r="D86" s="341"/>
      <c r="E86" s="341"/>
      <c r="F86" s="341"/>
      <c r="G86" s="341"/>
      <c r="H86" s="341"/>
    </row>
    <row r="87" spans="2:8" s="48" customFormat="1" ht="32.5" customHeight="1" x14ac:dyDescent="0.4">
      <c r="B87" s="210" t="s">
        <v>86</v>
      </c>
      <c r="C87" s="350"/>
      <c r="D87" s="350"/>
      <c r="E87" s="350"/>
      <c r="F87" s="350"/>
      <c r="G87" s="350"/>
      <c r="H87" s="350"/>
    </row>
    <row r="88" spans="2:8" s="48" customFormat="1" ht="20.5" x14ac:dyDescent="0.45">
      <c r="B88" s="81"/>
    </row>
  </sheetData>
  <mergeCells count="49">
    <mergeCell ref="C80:H80"/>
    <mergeCell ref="C86:H86"/>
    <mergeCell ref="C87:H87"/>
    <mergeCell ref="C81:H81"/>
    <mergeCell ref="C82:H82"/>
    <mergeCell ref="C83:H83"/>
    <mergeCell ref="C84:H84"/>
    <mergeCell ref="C85:H85"/>
    <mergeCell ref="B18:B19"/>
    <mergeCell ref="B20:B22"/>
    <mergeCell ref="B67:B70"/>
    <mergeCell ref="C67:C70"/>
    <mergeCell ref="B74:B78"/>
    <mergeCell ref="C74:H78"/>
    <mergeCell ref="C27:D27"/>
    <mergeCell ref="C28:D28"/>
    <mergeCell ref="B57:H57"/>
    <mergeCell ref="B33:B36"/>
    <mergeCell ref="B31:H31"/>
    <mergeCell ref="C38:D38"/>
    <mergeCell ref="C39:D39"/>
    <mergeCell ref="B24:B25"/>
    <mergeCell ref="B27:B28"/>
    <mergeCell ref="C29:D29"/>
    <mergeCell ref="B2:H2"/>
    <mergeCell ref="C10:H10"/>
    <mergeCell ref="B13:H13"/>
    <mergeCell ref="C15:C16"/>
    <mergeCell ref="D15:D16"/>
    <mergeCell ref="E15:E16"/>
    <mergeCell ref="F15:F16"/>
    <mergeCell ref="G15:G16"/>
    <mergeCell ref="H15:H16"/>
    <mergeCell ref="C4:H4"/>
    <mergeCell ref="C5:H5"/>
    <mergeCell ref="C9:H9"/>
    <mergeCell ref="C6:H6"/>
    <mergeCell ref="C7:H7"/>
    <mergeCell ref="C8:H8"/>
    <mergeCell ref="C40:D40"/>
    <mergeCell ref="C55:D55"/>
    <mergeCell ref="B42:H42"/>
    <mergeCell ref="E46:G46"/>
    <mergeCell ref="B47:B51"/>
    <mergeCell ref="E49:G49"/>
    <mergeCell ref="E50:G50"/>
    <mergeCell ref="E51:G51"/>
    <mergeCell ref="E53:G53"/>
    <mergeCell ref="E54:G54"/>
  </mergeCells>
  <conditionalFormatting sqref="C67">
    <cfRule type="containsText" dxfId="35" priority="4" operator="containsText" text="Avis d'ajournement">
      <formula>NOT(ISERROR(SEARCH("Avis d'ajournement",C67)))</formula>
    </cfRule>
    <cfRule type="containsText" dxfId="34" priority="5" operator="containsText" text="Avis défavorable">
      <formula>NOT(ISERROR(SEARCH("Avis défavorable",C67)))</formula>
    </cfRule>
    <cfRule type="containsText" dxfId="33" priority="6" operator="containsText" text="Avis favorable">
      <formula>NOT(ISERROR(SEARCH("Avis favorable",C67)))</formula>
    </cfRule>
  </conditionalFormatting>
  <conditionalFormatting sqref="C29:D29">
    <cfRule type="colorScale" priority="3">
      <colorScale>
        <cfvo type="min"/>
        <cfvo type="max"/>
        <color rgb="FFFF7128"/>
        <color rgb="FFFFEF9C"/>
      </colorScale>
    </cfRule>
  </conditionalFormatting>
  <conditionalFormatting sqref="C40:D40">
    <cfRule type="colorScale" priority="2">
      <colorScale>
        <cfvo type="min"/>
        <cfvo type="max"/>
        <color rgb="FFFF7128"/>
        <color rgb="FFFFEF9C"/>
      </colorScale>
    </cfRule>
  </conditionalFormatting>
  <conditionalFormatting sqref="C55:D55">
    <cfRule type="colorScale" priority="1">
      <colorScale>
        <cfvo type="min"/>
        <cfvo type="max"/>
        <color rgb="FFFF7128"/>
        <color rgb="FFFFEF9C"/>
      </colorScale>
    </cfRule>
  </conditionalFormatting>
  <dataValidations count="7">
    <dataValidation type="list" allowBlank="1" showInputMessage="1" showErrorMessage="1" sqref="D17:D22 D34:D36" xr:uid="{93B0DE16-1911-4EEC-9856-5945FA0AB258}">
      <formula1>"1,2,3,4"</formula1>
    </dataValidation>
    <dataValidation type="list" allowBlank="1" showInputMessage="1" showErrorMessage="1" sqref="D23" xr:uid="{B5BB6264-261B-4F74-BC25-B493DFBF179C}">
      <formula1>"Projet sans infrastructure,1,2,3,4"</formula1>
    </dataValidation>
    <dataValidation type="list" allowBlank="1" showInputMessage="1" showErrorMessage="1" sqref="D24:D25" xr:uid="{12443606-DC9D-4B5C-A1CA-C20F04D404C1}">
      <formula1>"Projet sans études,1,2,3,4"</formula1>
    </dataValidation>
    <dataValidation type="list" allowBlank="1" showInputMessage="1" showErrorMessage="1" sqref="C28" xr:uid="{2161927D-C3C9-4725-A156-662CC0EFF897}">
      <formula1>"Sans études avec infrastructure, Sans études sans infrastructure,Avec études sans infrastructure,Avec études avec infrastructure"</formula1>
    </dataValidation>
    <dataValidation type="list" allowBlank="1" showInputMessage="1" showErrorMessage="1" sqref="D47 D49:D50" xr:uid="{CEB11491-A1BE-4C8F-BEB8-A70F6B54A328}">
      <formula1>"0,1"</formula1>
    </dataValidation>
    <dataValidation type="list" allowBlank="1" showInputMessage="1" showErrorMessage="1" sqref="D48" xr:uid="{01A59B2D-BD88-4AE7-B6DE-AD936BCD2D67}">
      <formula1>"0,1,2"</formula1>
    </dataValidation>
    <dataValidation type="list" allowBlank="1" showInputMessage="1" showErrorMessage="1" sqref="C54 C39" xr:uid="{70D7932F-732B-4DE4-8EC8-CD042D20D4D0}">
      <formula1>"Tout domaine d'intervention"</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F40E5-65FE-48BF-AB87-255A3F1539A9}">
  <sheetPr>
    <tabColor rgb="FFFFFF00"/>
  </sheetPr>
  <dimension ref="A1:P93"/>
  <sheetViews>
    <sheetView showGridLines="0" topLeftCell="A27" zoomScale="55" zoomScaleNormal="55" workbookViewId="0">
      <selection activeCell="C3" sqref="C3"/>
    </sheetView>
  </sheetViews>
  <sheetFormatPr baseColWidth="10" defaultColWidth="11.453125" defaultRowHeight="18" x14ac:dyDescent="0.4"/>
  <cols>
    <col min="1" max="1" width="27.7265625" style="31" customWidth="1"/>
    <col min="2" max="2" width="33.81640625" style="31" customWidth="1"/>
    <col min="3" max="3" width="123.7265625" style="31" customWidth="1"/>
    <col min="4" max="4" width="19.54296875" style="31" customWidth="1"/>
    <col min="5" max="5" width="20.453125" style="31" customWidth="1"/>
    <col min="6" max="6" width="20.81640625" style="31" customWidth="1"/>
    <col min="7" max="7" width="83.453125" style="31" customWidth="1"/>
    <col min="8" max="8" width="90.54296875" style="31" customWidth="1"/>
    <col min="9" max="12" width="11.453125" style="31"/>
    <col min="13" max="13" width="65" style="31" customWidth="1"/>
    <col min="14" max="16384" width="11.453125" style="31"/>
  </cols>
  <sheetData>
    <row r="1" spans="1:16" s="48" customFormat="1" ht="99.75" customHeight="1" x14ac:dyDescent="0.4"/>
    <row r="2" spans="1:16" s="48" customFormat="1" ht="92.25" customHeight="1" x14ac:dyDescent="0.4">
      <c r="B2" s="294" t="s">
        <v>259</v>
      </c>
      <c r="C2" s="294"/>
      <c r="D2" s="294"/>
      <c r="E2" s="294"/>
      <c r="F2" s="294"/>
      <c r="G2" s="294"/>
      <c r="H2" s="294"/>
    </row>
    <row r="3" spans="1:16" x14ac:dyDescent="0.4">
      <c r="B3" s="48"/>
      <c r="C3" s="49"/>
      <c r="D3" s="49"/>
      <c r="E3" s="49"/>
    </row>
    <row r="4" spans="1:16" ht="20.5" x14ac:dyDescent="0.4">
      <c r="B4" s="176" t="s">
        <v>111</v>
      </c>
      <c r="C4" s="401"/>
      <c r="D4" s="401"/>
      <c r="E4" s="401"/>
      <c r="F4" s="401"/>
      <c r="G4" s="401"/>
      <c r="H4" s="401"/>
    </row>
    <row r="5" spans="1:16" ht="20.5" x14ac:dyDescent="0.4">
      <c r="B5" s="176" t="s">
        <v>112</v>
      </c>
      <c r="C5" s="401"/>
      <c r="D5" s="401"/>
      <c r="E5" s="401"/>
      <c r="F5" s="401"/>
      <c r="G5" s="401"/>
      <c r="H5" s="401"/>
    </row>
    <row r="6" spans="1:16" ht="57" customHeight="1" x14ac:dyDescent="0.4">
      <c r="B6" s="176" t="s">
        <v>209</v>
      </c>
      <c r="C6" s="353" t="s">
        <v>210</v>
      </c>
      <c r="D6" s="353"/>
      <c r="E6" s="353"/>
      <c r="F6" s="353"/>
      <c r="G6" s="353"/>
      <c r="H6" s="353"/>
    </row>
    <row r="7" spans="1:16" ht="55.5" customHeight="1" x14ac:dyDescent="0.4">
      <c r="B7" s="176" t="s">
        <v>260</v>
      </c>
      <c r="C7" s="353" t="s">
        <v>261</v>
      </c>
      <c r="D7" s="353"/>
      <c r="E7" s="353"/>
      <c r="F7" s="353"/>
      <c r="G7" s="353"/>
      <c r="H7" s="353"/>
    </row>
    <row r="8" spans="1:16" ht="30.75" customHeight="1" x14ac:dyDescent="0.4">
      <c r="B8" s="176" t="s">
        <v>117</v>
      </c>
      <c r="C8" s="401"/>
      <c r="D8" s="401"/>
      <c r="E8" s="401"/>
      <c r="F8" s="401"/>
      <c r="G8" s="401"/>
      <c r="H8" s="401"/>
    </row>
    <row r="9" spans="1:16" ht="41" x14ac:dyDescent="0.4">
      <c r="B9" s="176" t="s">
        <v>118</v>
      </c>
      <c r="C9" s="401"/>
      <c r="D9" s="401"/>
      <c r="E9" s="401"/>
      <c r="F9" s="401"/>
      <c r="G9" s="401"/>
      <c r="H9" s="401"/>
    </row>
    <row r="10" spans="1:16" ht="20.5" x14ac:dyDescent="0.4">
      <c r="B10" s="176" t="s">
        <v>119</v>
      </c>
      <c r="C10" s="410"/>
      <c r="D10" s="411"/>
      <c r="E10" s="411"/>
      <c r="F10" s="411"/>
      <c r="G10" s="411"/>
      <c r="H10" s="412"/>
    </row>
    <row r="11" spans="1:16" ht="44.5" customHeight="1" x14ac:dyDescent="0.4">
      <c r="C11" s="224"/>
      <c r="D11" s="224"/>
      <c r="E11" s="224"/>
      <c r="F11" s="224"/>
      <c r="G11" s="224"/>
      <c r="H11" s="224"/>
    </row>
    <row r="12" spans="1:16" ht="44.5" customHeight="1" x14ac:dyDescent="0.4">
      <c r="C12" s="224"/>
      <c r="D12" s="224"/>
      <c r="E12" s="224"/>
      <c r="F12" s="224"/>
      <c r="G12" s="224"/>
      <c r="H12" s="224"/>
    </row>
    <row r="13" spans="1:16" s="48" customFormat="1" ht="44.15" customHeight="1" x14ac:dyDescent="0.4">
      <c r="B13" s="335" t="s">
        <v>120</v>
      </c>
      <c r="C13" s="336"/>
      <c r="D13" s="336"/>
      <c r="E13" s="336"/>
      <c r="F13" s="336"/>
      <c r="G13" s="336"/>
      <c r="H13" s="337"/>
    </row>
    <row r="14" spans="1:16" ht="23" x14ac:dyDescent="0.5">
      <c r="B14" s="106"/>
      <c r="C14" s="32"/>
      <c r="D14" s="91"/>
      <c r="E14" s="33"/>
      <c r="F14" s="33"/>
      <c r="G14" s="34"/>
      <c r="H14" s="34"/>
      <c r="M14" s="92"/>
      <c r="N14" s="93"/>
      <c r="O14" s="93"/>
      <c r="P14" s="93"/>
    </row>
    <row r="15" spans="1:16" ht="40" customHeight="1" x14ac:dyDescent="0.4">
      <c r="A15" s="31" t="s">
        <v>4</v>
      </c>
      <c r="B15" s="155"/>
      <c r="C15" s="345" t="s">
        <v>121</v>
      </c>
      <c r="D15" s="345" t="s">
        <v>122</v>
      </c>
      <c r="E15" s="345" t="s">
        <v>123</v>
      </c>
      <c r="F15" s="345" t="s">
        <v>8</v>
      </c>
      <c r="G15" s="345" t="s">
        <v>9</v>
      </c>
      <c r="H15" s="345" t="s">
        <v>10</v>
      </c>
      <c r="J15" s="48"/>
    </row>
    <row r="16" spans="1:16" ht="40" customHeight="1" x14ac:dyDescent="0.4">
      <c r="B16" s="155"/>
      <c r="C16" s="352"/>
      <c r="D16" s="352"/>
      <c r="E16" s="352"/>
      <c r="F16" s="352"/>
      <c r="G16" s="352"/>
      <c r="H16" s="352"/>
      <c r="J16" s="131"/>
    </row>
    <row r="17" spans="2:16" ht="36" x14ac:dyDescent="0.4">
      <c r="B17" s="195" t="s">
        <v>11</v>
      </c>
      <c r="C17" s="35" t="s">
        <v>124</v>
      </c>
      <c r="D17" s="160"/>
      <c r="E17" s="36">
        <v>4</v>
      </c>
      <c r="F17" s="160">
        <f t="shared" ref="F17:F22" si="0">D17*E17</f>
        <v>0</v>
      </c>
      <c r="G17" s="36" t="s">
        <v>13</v>
      </c>
      <c r="H17" s="37"/>
      <c r="J17" s="132"/>
    </row>
    <row r="18" spans="2:16" ht="36" x14ac:dyDescent="0.4">
      <c r="B18" s="375" t="s">
        <v>14</v>
      </c>
      <c r="C18" s="35" t="s">
        <v>15</v>
      </c>
      <c r="D18" s="160"/>
      <c r="E18" s="36">
        <v>4</v>
      </c>
      <c r="F18" s="160">
        <f t="shared" si="0"/>
        <v>0</v>
      </c>
      <c r="G18" s="36" t="s">
        <v>13</v>
      </c>
      <c r="H18" s="37"/>
      <c r="J18" s="131"/>
    </row>
    <row r="19" spans="2:16" ht="72" x14ac:dyDescent="0.4">
      <c r="B19" s="376"/>
      <c r="C19" s="35" t="s">
        <v>16</v>
      </c>
      <c r="D19" s="160"/>
      <c r="E19" s="36">
        <v>5</v>
      </c>
      <c r="F19" s="160">
        <f t="shared" si="0"/>
        <v>0</v>
      </c>
      <c r="G19" s="36" t="s">
        <v>13</v>
      </c>
      <c r="H19" s="37"/>
      <c r="J19" s="131"/>
    </row>
    <row r="20" spans="2:16" ht="36" customHeight="1" x14ac:dyDescent="0.4">
      <c r="B20" s="382" t="s">
        <v>17</v>
      </c>
      <c r="C20" s="35" t="s">
        <v>18</v>
      </c>
      <c r="D20" s="160"/>
      <c r="E20" s="36">
        <v>3</v>
      </c>
      <c r="F20" s="160">
        <f t="shared" si="0"/>
        <v>0</v>
      </c>
      <c r="G20" s="36"/>
      <c r="H20" s="37"/>
      <c r="J20" s="98"/>
    </row>
    <row r="21" spans="2:16" ht="18" customHeight="1" x14ac:dyDescent="0.4">
      <c r="B21" s="383"/>
      <c r="C21" s="35" t="s">
        <v>19</v>
      </c>
      <c r="D21" s="160"/>
      <c r="E21" s="36">
        <v>2</v>
      </c>
      <c r="F21" s="160">
        <f t="shared" si="0"/>
        <v>0</v>
      </c>
      <c r="G21" s="36"/>
      <c r="H21" s="37"/>
      <c r="J21" s="98"/>
    </row>
    <row r="22" spans="2:16" ht="72" customHeight="1" x14ac:dyDescent="0.4">
      <c r="B22" s="384"/>
      <c r="C22" s="35" t="s">
        <v>20</v>
      </c>
      <c r="D22" s="160"/>
      <c r="E22" s="36">
        <v>2</v>
      </c>
      <c r="F22" s="160">
        <f t="shared" si="0"/>
        <v>0</v>
      </c>
      <c r="G22" s="36"/>
      <c r="H22" s="37"/>
      <c r="J22" s="98"/>
    </row>
    <row r="23" spans="2:16" ht="123" customHeight="1" x14ac:dyDescent="0.4">
      <c r="B23" s="252" t="s">
        <v>159</v>
      </c>
      <c r="C23" s="35" t="s">
        <v>22</v>
      </c>
      <c r="D23" s="160"/>
      <c r="E23" s="36">
        <v>1</v>
      </c>
      <c r="F23" s="160">
        <f>IF(D23="Projet sans infrastructure","N/A",D23*E23)</f>
        <v>0</v>
      </c>
      <c r="G23" s="36" t="s">
        <v>13</v>
      </c>
      <c r="H23" s="37"/>
      <c r="J23" s="98"/>
      <c r="K23" s="94"/>
    </row>
    <row r="24" spans="2:16" ht="36" customHeight="1" x14ac:dyDescent="0.4">
      <c r="B24" s="375" t="s">
        <v>126</v>
      </c>
      <c r="C24" s="35" t="s">
        <v>24</v>
      </c>
      <c r="D24" s="160"/>
      <c r="E24" s="36">
        <v>3</v>
      </c>
      <c r="F24" s="160">
        <f>IF(D24="Projet sans études","N/A",D24*E24)</f>
        <v>0</v>
      </c>
      <c r="G24" s="36" t="s">
        <v>13</v>
      </c>
      <c r="H24" s="37"/>
      <c r="J24" s="98"/>
    </row>
    <row r="25" spans="2:16" ht="58" customHeight="1" x14ac:dyDescent="0.4">
      <c r="B25" s="376"/>
      <c r="C25" s="35" t="s">
        <v>25</v>
      </c>
      <c r="D25" s="160"/>
      <c r="E25" s="36">
        <v>2</v>
      </c>
      <c r="F25" s="160">
        <f>IF(D25="Projet sans études","N/A",D25*E25)</f>
        <v>0</v>
      </c>
      <c r="G25" s="36" t="s">
        <v>13</v>
      </c>
      <c r="H25" s="37"/>
      <c r="J25" s="98"/>
    </row>
    <row r="26" spans="2:16" ht="20.5" x14ac:dyDescent="0.45">
      <c r="B26" s="46"/>
      <c r="C26" s="38"/>
      <c r="D26" s="39"/>
      <c r="E26" s="39"/>
      <c r="F26" s="39"/>
      <c r="G26" s="39"/>
      <c r="H26" s="39"/>
      <c r="J26" s="48"/>
    </row>
    <row r="27" spans="2:16" s="48" customFormat="1" ht="42.65" customHeight="1" x14ac:dyDescent="0.4">
      <c r="B27" s="385" t="str">
        <f>+'critères transversaux'!B16</f>
        <v>Total critères transversaux</v>
      </c>
      <c r="C27" s="357" t="s">
        <v>127</v>
      </c>
      <c r="D27" s="358"/>
      <c r="E27" s="259" t="s">
        <v>128</v>
      </c>
      <c r="F27" s="259" t="s">
        <v>129</v>
      </c>
      <c r="G27" s="259" t="s">
        <v>9</v>
      </c>
      <c r="H27" s="259" t="s">
        <v>10</v>
      </c>
    </row>
    <row r="28" spans="2:16" s="48" customFormat="1" ht="38.5" customHeight="1" x14ac:dyDescent="0.4">
      <c r="B28" s="385"/>
      <c r="C28" s="381"/>
      <c r="D28" s="381"/>
      <c r="E28" s="161" t="str">
        <f>IF(C28="Sans études avec infrastructure",84,IF(C28="Sans études sans infrastructure",80,IF(C28="Avec études sans infrastructure",100,IF(C28="Avec études avec infrastructure",104,""))))</f>
        <v/>
      </c>
      <c r="F28" s="261">
        <f>SUM(F17:F25)</f>
        <v>0</v>
      </c>
      <c r="G28" s="163"/>
      <c r="H28" s="163"/>
    </row>
    <row r="29" spans="2:16" s="48" customFormat="1" ht="20.5" x14ac:dyDescent="0.4">
      <c r="B29" s="262"/>
      <c r="C29" s="342" t="str">
        <f>IF(C28="","Renseigner la cellule ci-dessus en utilisant le menu déroulant","")</f>
        <v>Renseigner la cellule ci-dessus en utilisant le menu déroulant</v>
      </c>
      <c r="D29" s="342"/>
      <c r="E29" s="175"/>
      <c r="F29" s="165"/>
    </row>
    <row r="30" spans="2:16" x14ac:dyDescent="0.4">
      <c r="M30" s="98"/>
      <c r="N30" s="93"/>
      <c r="O30" s="93"/>
      <c r="P30" s="93"/>
    </row>
    <row r="31" spans="2:16" s="48" customFormat="1" ht="39.65" customHeight="1" x14ac:dyDescent="0.4">
      <c r="B31" s="335" t="s">
        <v>130</v>
      </c>
      <c r="C31" s="336"/>
      <c r="D31" s="336"/>
      <c r="E31" s="336"/>
      <c r="F31" s="336"/>
      <c r="G31" s="336"/>
      <c r="H31" s="337"/>
    </row>
    <row r="33" spans="2:12" ht="41" x14ac:dyDescent="0.4">
      <c r="B33" s="382" t="s">
        <v>260</v>
      </c>
      <c r="C33" s="264" t="s">
        <v>132</v>
      </c>
      <c r="D33" s="264" t="s">
        <v>6</v>
      </c>
      <c r="E33" s="264" t="s">
        <v>133</v>
      </c>
      <c r="F33" s="264" t="s">
        <v>134</v>
      </c>
      <c r="G33" s="264" t="s">
        <v>46</v>
      </c>
      <c r="H33" s="264" t="s">
        <v>10</v>
      </c>
    </row>
    <row r="34" spans="2:12" ht="36" x14ac:dyDescent="0.4">
      <c r="B34" s="383"/>
      <c r="C34" s="112" t="s">
        <v>262</v>
      </c>
      <c r="D34" s="160"/>
      <c r="E34" s="108">
        <v>2</v>
      </c>
      <c r="F34" s="108">
        <f>D34*E34</f>
        <v>0</v>
      </c>
      <c r="G34" s="109"/>
      <c r="H34" s="109"/>
    </row>
    <row r="35" spans="2:12" ht="48.65" customHeight="1" x14ac:dyDescent="0.4">
      <c r="B35" s="384"/>
      <c r="C35" s="112" t="s">
        <v>263</v>
      </c>
      <c r="D35" s="160"/>
      <c r="E35" s="108">
        <v>2</v>
      </c>
      <c r="F35" s="108">
        <f>D35*E35</f>
        <v>0</v>
      </c>
      <c r="G35" s="109"/>
      <c r="H35" s="109"/>
    </row>
    <row r="36" spans="2:12" s="148" customFormat="1" ht="20.5" x14ac:dyDescent="0.4">
      <c r="B36" s="226"/>
      <c r="C36" s="48"/>
      <c r="D36" s="48"/>
      <c r="E36" s="48"/>
      <c r="F36" s="48"/>
      <c r="G36" s="48"/>
      <c r="H36" s="48"/>
      <c r="I36" s="48"/>
      <c r="J36" s="48"/>
      <c r="K36" s="48"/>
      <c r="L36" s="48"/>
    </row>
    <row r="37" spans="2:12" s="48" customFormat="1" ht="42.65" customHeight="1" x14ac:dyDescent="0.45">
      <c r="B37" s="81"/>
      <c r="C37" s="420" t="s">
        <v>127</v>
      </c>
      <c r="D37" s="420"/>
      <c r="E37" s="273" t="s">
        <v>128</v>
      </c>
      <c r="F37" s="273" t="s">
        <v>129</v>
      </c>
      <c r="G37" s="273" t="s">
        <v>9</v>
      </c>
      <c r="H37" s="273" t="s">
        <v>10</v>
      </c>
    </row>
    <row r="38" spans="2:12" s="48" customFormat="1" ht="50.15" customHeight="1" x14ac:dyDescent="0.4">
      <c r="B38" s="260" t="s">
        <v>141</v>
      </c>
      <c r="C38" s="421"/>
      <c r="D38" s="421"/>
      <c r="E38" s="161">
        <f>4*SUM(E34:E35)</f>
        <v>16</v>
      </c>
      <c r="F38" s="261">
        <f>SUM(F34:F35)</f>
        <v>0</v>
      </c>
      <c r="G38" s="163"/>
      <c r="H38" s="163"/>
    </row>
    <row r="39" spans="2:12" s="48" customFormat="1" ht="20.5" x14ac:dyDescent="0.4">
      <c r="B39" s="262"/>
      <c r="C39" s="342" t="str">
        <f>IF(C38="","Renseigner la cellule ci-dessus en utilisant le menu déroulant","")</f>
        <v>Renseigner la cellule ci-dessus en utilisant le menu déroulant</v>
      </c>
      <c r="D39" s="342"/>
      <c r="E39" s="175"/>
      <c r="F39" s="165"/>
    </row>
    <row r="40" spans="2:12" ht="70" customHeight="1" x14ac:dyDescent="0.4"/>
    <row r="41" spans="2:12" s="48" customFormat="1" ht="38.15" customHeight="1" x14ac:dyDescent="0.4">
      <c r="B41" s="335" t="s">
        <v>142</v>
      </c>
      <c r="C41" s="336"/>
      <c r="D41" s="336"/>
      <c r="E41" s="336"/>
      <c r="F41" s="336"/>
      <c r="G41" s="336"/>
      <c r="H41" s="337"/>
    </row>
    <row r="42" spans="2:12" s="130" customFormat="1" ht="23" x14ac:dyDescent="0.5">
      <c r="B42" s="106"/>
    </row>
    <row r="43" spans="2:12" s="48" customFormat="1" ht="23" x14ac:dyDescent="0.5">
      <c r="B43" s="194" t="s">
        <v>143</v>
      </c>
    </row>
    <row r="44" spans="2:12" s="48" customFormat="1" x14ac:dyDescent="0.4">
      <c r="B44" s="51"/>
      <c r="C44" s="52"/>
      <c r="D44" s="156"/>
    </row>
    <row r="45" spans="2:12" s="48" customFormat="1" ht="34" customHeight="1" x14ac:dyDescent="0.4">
      <c r="C45" s="264" t="s">
        <v>44</v>
      </c>
      <c r="D45" s="264" t="s">
        <v>45</v>
      </c>
      <c r="E45" s="343" t="s">
        <v>46</v>
      </c>
      <c r="F45" s="343"/>
      <c r="G45" s="343"/>
      <c r="H45" s="264" t="s">
        <v>10</v>
      </c>
    </row>
    <row r="46" spans="2:12" s="48" customFormat="1" ht="54" x14ac:dyDescent="0.4">
      <c r="B46" s="345" t="s">
        <v>47</v>
      </c>
      <c r="C46" s="193" t="s">
        <v>48</v>
      </c>
      <c r="D46" s="168"/>
      <c r="E46" s="169"/>
      <c r="F46" s="170"/>
      <c r="G46" s="182"/>
      <c r="H46" s="135"/>
      <c r="J46" s="99"/>
    </row>
    <row r="47" spans="2:12" s="48" customFormat="1" ht="117.75" customHeight="1" x14ac:dyDescent="0.4">
      <c r="B47" s="362"/>
      <c r="C47" s="184" t="s">
        <v>49</v>
      </c>
      <c r="D47" s="168"/>
      <c r="E47" s="169"/>
      <c r="F47" s="170"/>
      <c r="G47" s="182"/>
      <c r="H47" s="189"/>
      <c r="I47" s="164"/>
      <c r="J47" s="99"/>
    </row>
    <row r="48" spans="2:12" s="48" customFormat="1" ht="36" x14ac:dyDescent="0.4">
      <c r="B48" s="362"/>
      <c r="C48" s="185" t="s">
        <v>51</v>
      </c>
      <c r="D48" s="171"/>
      <c r="E48" s="363"/>
      <c r="F48" s="364"/>
      <c r="G48" s="365"/>
      <c r="H48" s="190"/>
    </row>
    <row r="49" spans="2:13" s="48" customFormat="1" ht="36" x14ac:dyDescent="0.4">
      <c r="B49" s="362"/>
      <c r="C49" s="187" t="s">
        <v>144</v>
      </c>
      <c r="D49" s="188"/>
      <c r="E49" s="366"/>
      <c r="F49" s="367"/>
      <c r="G49" s="368"/>
      <c r="H49" s="191"/>
      <c r="I49" s="38"/>
      <c r="J49" s="38"/>
    </row>
    <row r="50" spans="2:13" s="48" customFormat="1" ht="18" customHeight="1" x14ac:dyDescent="0.4">
      <c r="B50" s="352"/>
      <c r="C50" s="186" t="s">
        <v>145</v>
      </c>
      <c r="D50" s="183">
        <f>SUM(D46:D49)</f>
        <v>0</v>
      </c>
      <c r="E50" s="369"/>
      <c r="F50" s="370"/>
      <c r="G50" s="371"/>
      <c r="H50" s="192"/>
    </row>
    <row r="51" spans="2:13" x14ac:dyDescent="0.4">
      <c r="B51" s="117"/>
    </row>
    <row r="52" spans="2:13" s="48" customFormat="1" ht="38.15" customHeight="1" x14ac:dyDescent="0.5">
      <c r="B52" s="194" t="s">
        <v>146</v>
      </c>
    </row>
    <row r="53" spans="2:13" s="48" customFormat="1" ht="13" customHeight="1" x14ac:dyDescent="0.5">
      <c r="B53" s="194"/>
    </row>
    <row r="54" spans="2:13" ht="36.65" customHeight="1" x14ac:dyDescent="0.4">
      <c r="C54" s="264" t="s">
        <v>44</v>
      </c>
      <c r="D54" s="264" t="s">
        <v>147</v>
      </c>
      <c r="E54" s="343" t="s">
        <v>46</v>
      </c>
      <c r="F54" s="343"/>
      <c r="G54" s="343"/>
      <c r="H54" s="264" t="s">
        <v>10</v>
      </c>
    </row>
    <row r="55" spans="2:13" x14ac:dyDescent="0.4">
      <c r="B55" s="378" t="s">
        <v>148</v>
      </c>
      <c r="C55" s="227" t="s">
        <v>244</v>
      </c>
      <c r="D55" s="168"/>
      <c r="E55" s="422"/>
      <c r="F55" s="422"/>
      <c r="G55" s="422"/>
      <c r="H55" s="228"/>
      <c r="I55" s="117"/>
      <c r="J55" s="117"/>
      <c r="K55" s="117"/>
      <c r="L55" s="117"/>
      <c r="M55" s="117"/>
    </row>
    <row r="56" spans="2:13" ht="31.5" customHeight="1" x14ac:dyDescent="0.4">
      <c r="B56" s="378"/>
      <c r="C56" s="198" t="s">
        <v>53</v>
      </c>
      <c r="D56" s="37">
        <f>+SUM(D55:D55)</f>
        <v>0</v>
      </c>
      <c r="E56" s="396"/>
      <c r="F56" s="396"/>
      <c r="G56" s="396"/>
      <c r="H56" s="114"/>
    </row>
    <row r="58" spans="2:13" s="48" customFormat="1" ht="42.65" customHeight="1" x14ac:dyDescent="0.45">
      <c r="B58" s="81"/>
      <c r="C58" s="268" t="s">
        <v>127</v>
      </c>
      <c r="D58" s="259" t="s">
        <v>129</v>
      </c>
      <c r="E58" s="343" t="s">
        <v>46</v>
      </c>
      <c r="F58" s="343"/>
      <c r="G58" s="343"/>
      <c r="H58" s="259" t="s">
        <v>10</v>
      </c>
    </row>
    <row r="59" spans="2:13" s="48" customFormat="1" ht="38.5" customHeight="1" x14ac:dyDescent="0.4">
      <c r="B59" s="260" t="s">
        <v>150</v>
      </c>
      <c r="C59" s="269"/>
      <c r="D59" s="199">
        <f>D56+D50</f>
        <v>0</v>
      </c>
      <c r="E59" s="346"/>
      <c r="F59" s="347"/>
      <c r="G59" s="348"/>
      <c r="H59" s="163"/>
    </row>
    <row r="60" spans="2:13" s="48" customFormat="1" ht="20.5" x14ac:dyDescent="0.4">
      <c r="B60" s="262"/>
      <c r="C60" s="342" t="str">
        <f>IF(C59="","Renseigner la cellule ci-dessus en utilisant le menu déroulant","")</f>
        <v>Renseigner la cellule ci-dessus en utilisant le menu déroulant</v>
      </c>
      <c r="D60" s="342"/>
      <c r="E60" s="175"/>
      <c r="F60" s="165"/>
    </row>
    <row r="62" spans="2:13" s="48" customFormat="1" ht="33" customHeight="1" x14ac:dyDescent="0.4">
      <c r="B62" s="335" t="s">
        <v>151</v>
      </c>
      <c r="C62" s="336"/>
      <c r="D62" s="336"/>
      <c r="E62" s="336"/>
      <c r="F62" s="336"/>
      <c r="G62" s="336"/>
      <c r="H62" s="337"/>
    </row>
    <row r="63" spans="2:13" s="48" customFormat="1" ht="17.5" customHeight="1" x14ac:dyDescent="0.4"/>
    <row r="64" spans="2:13" s="48" customFormat="1" ht="43.5" customHeight="1" x14ac:dyDescent="0.4">
      <c r="B64" s="270" t="s">
        <v>26</v>
      </c>
      <c r="C64" s="202">
        <f>F28</f>
        <v>0</v>
      </c>
      <c r="G64" s="204" t="s">
        <v>62</v>
      </c>
      <c r="H64" s="203" t="s">
        <v>264</v>
      </c>
    </row>
    <row r="65" spans="2:8" s="48" customFormat="1" ht="39.65" customHeight="1" x14ac:dyDescent="0.4">
      <c r="B65" s="270" t="s">
        <v>141</v>
      </c>
      <c r="C65" s="200">
        <f>F38</f>
        <v>0</v>
      </c>
      <c r="G65" s="205"/>
      <c r="H65" s="203" t="s">
        <v>265</v>
      </c>
    </row>
    <row r="66" spans="2:8" s="48" customFormat="1" ht="39.65" customHeight="1" x14ac:dyDescent="0.4">
      <c r="B66" s="270" t="s">
        <v>150</v>
      </c>
      <c r="C66" s="201">
        <f>D59</f>
        <v>0</v>
      </c>
      <c r="G66" s="205"/>
      <c r="H66" s="203" t="s">
        <v>266</v>
      </c>
    </row>
    <row r="67" spans="2:8" s="48" customFormat="1" ht="39.65" customHeight="1" x14ac:dyDescent="0.4">
      <c r="B67" s="270" t="s">
        <v>152</v>
      </c>
      <c r="C67" s="271">
        <f>C64+C65</f>
        <v>0</v>
      </c>
      <c r="G67" s="206"/>
      <c r="H67" s="203" t="s">
        <v>267</v>
      </c>
    </row>
    <row r="68" spans="2:8" s="48" customFormat="1" ht="39.65" customHeight="1" x14ac:dyDescent="0.4">
      <c r="B68" s="270" t="s">
        <v>153</v>
      </c>
      <c r="C68" s="271">
        <f>C64+C65+C66</f>
        <v>0</v>
      </c>
      <c r="G68" s="207" t="s">
        <v>72</v>
      </c>
      <c r="H68" s="203" t="s">
        <v>268</v>
      </c>
    </row>
    <row r="69" spans="2:8" s="48" customFormat="1" ht="36" x14ac:dyDescent="0.4">
      <c r="G69" s="208"/>
      <c r="H69" s="203" t="s">
        <v>269</v>
      </c>
    </row>
    <row r="70" spans="2:8" s="48" customFormat="1" ht="47.5" customHeight="1" x14ac:dyDescent="0.4">
      <c r="G70" s="208"/>
      <c r="H70" s="203" t="s">
        <v>270</v>
      </c>
    </row>
    <row r="71" spans="2:8" s="48" customFormat="1" ht="36" x14ac:dyDescent="0.4">
      <c r="G71" s="209"/>
      <c r="H71" s="203" t="s">
        <v>271</v>
      </c>
    </row>
    <row r="72" spans="2:8" s="48" customFormat="1" ht="38.5" customHeight="1" x14ac:dyDescent="0.4">
      <c r="B72" s="338" t="s">
        <v>154</v>
      </c>
      <c r="C72" s="340" t="str">
        <f>IF(OR(C67=0,C28=""),"",IF(OR(AND(C28="Sans études avec infrastructure",C67&lt;50),AND(C28="Sans études sans infrastructure",C67&lt;48),AND(C28="Avec études sans infrastructure",C67&lt;58),AND(C28="Avec études avec infrastructure",C67&lt;60)),"Avis défavorable",IF(OR(AND(C28="Sans études avec infrastructure",C67&gt;49),AND(C28="Sans études sans infrastructure",C67&gt;47),AND(C28="Avec études sans infrastructure",C67&gt;57),AND(C28="Avec études avec infrastructure",C67&gt;59)),"Avis favorable")))</f>
        <v/>
      </c>
    </row>
    <row r="73" spans="2:8" s="48" customFormat="1" ht="38.5" customHeight="1" x14ac:dyDescent="0.4">
      <c r="B73" s="338"/>
      <c r="C73" s="340"/>
    </row>
    <row r="74" spans="2:8" s="48" customFormat="1" ht="38.5" customHeight="1" x14ac:dyDescent="0.4">
      <c r="B74" s="338"/>
      <c r="C74" s="340"/>
    </row>
    <row r="75" spans="2:8" s="48" customFormat="1" ht="38.5" customHeight="1" x14ac:dyDescent="0.4">
      <c r="B75" s="339"/>
      <c r="C75" s="340"/>
    </row>
    <row r="76" spans="2:8" s="48" customFormat="1" ht="38.5" customHeight="1" x14ac:dyDescent="0.4"/>
    <row r="77" spans="2:8" s="48" customFormat="1" ht="38.5" customHeight="1" x14ac:dyDescent="0.4"/>
    <row r="78" spans="2:8" s="48" customFormat="1" ht="20.5" x14ac:dyDescent="0.45">
      <c r="B78" s="174"/>
      <c r="C78" s="80"/>
      <c r="D78" s="156"/>
      <c r="E78" s="156"/>
      <c r="F78" s="156"/>
    </row>
    <row r="79" spans="2:8" s="48" customFormat="1" ht="18" customHeight="1" x14ac:dyDescent="0.4">
      <c r="B79" s="351" t="s">
        <v>77</v>
      </c>
      <c r="C79" s="312"/>
      <c r="D79" s="312"/>
      <c r="E79" s="312"/>
      <c r="F79" s="312"/>
      <c r="G79" s="312"/>
      <c r="H79" s="312"/>
    </row>
    <row r="80" spans="2:8" s="48" customFormat="1" ht="18" customHeight="1" x14ac:dyDescent="0.4">
      <c r="B80" s="351"/>
      <c r="C80" s="312"/>
      <c r="D80" s="312"/>
      <c r="E80" s="312"/>
      <c r="F80" s="312"/>
      <c r="G80" s="312"/>
      <c r="H80" s="312"/>
    </row>
    <row r="81" spans="2:8" s="48" customFormat="1" ht="18" customHeight="1" x14ac:dyDescent="0.4">
      <c r="B81" s="351"/>
      <c r="C81" s="312"/>
      <c r="D81" s="312"/>
      <c r="E81" s="312"/>
      <c r="F81" s="312"/>
      <c r="G81" s="312"/>
      <c r="H81" s="312"/>
    </row>
    <row r="82" spans="2:8" s="48" customFormat="1" ht="18" customHeight="1" x14ac:dyDescent="0.4">
      <c r="B82" s="351"/>
      <c r="C82" s="312"/>
      <c r="D82" s="312"/>
      <c r="E82" s="312"/>
      <c r="F82" s="312"/>
      <c r="G82" s="312"/>
      <c r="H82" s="312"/>
    </row>
    <row r="83" spans="2:8" s="48" customFormat="1" ht="18" customHeight="1" x14ac:dyDescent="0.4">
      <c r="B83" s="351"/>
      <c r="C83" s="312"/>
      <c r="D83" s="312"/>
      <c r="E83" s="312"/>
      <c r="F83" s="312"/>
      <c r="G83" s="312"/>
      <c r="H83" s="312"/>
    </row>
    <row r="84" spans="2:8" s="48" customFormat="1" ht="32.5" customHeight="1" x14ac:dyDescent="0.45">
      <c r="B84" s="81"/>
      <c r="C84" s="115"/>
      <c r="D84" s="175"/>
      <c r="E84" s="175"/>
      <c r="F84" s="175"/>
      <c r="G84" s="164"/>
      <c r="H84" s="164"/>
    </row>
    <row r="85" spans="2:8" s="48" customFormat="1" ht="32.5" customHeight="1" x14ac:dyDescent="0.4">
      <c r="B85" s="210" t="s">
        <v>78</v>
      </c>
      <c r="C85" s="350"/>
      <c r="D85" s="350"/>
      <c r="E85" s="350"/>
      <c r="F85" s="350"/>
      <c r="G85" s="350"/>
      <c r="H85" s="350"/>
    </row>
    <row r="86" spans="2:8" s="48" customFormat="1" ht="32.5" customHeight="1" x14ac:dyDescent="0.4">
      <c r="B86" s="210" t="s">
        <v>79</v>
      </c>
      <c r="C86" s="350"/>
      <c r="D86" s="350"/>
      <c r="E86" s="350"/>
      <c r="F86" s="350"/>
      <c r="G86" s="350"/>
      <c r="H86" s="350"/>
    </row>
    <row r="87" spans="2:8" s="48" customFormat="1" ht="32.5" customHeight="1" x14ac:dyDescent="0.4">
      <c r="B87" s="210" t="s">
        <v>80</v>
      </c>
      <c r="C87" s="350"/>
      <c r="D87" s="350"/>
      <c r="E87" s="350"/>
      <c r="F87" s="350"/>
      <c r="G87" s="350"/>
      <c r="H87" s="350"/>
    </row>
    <row r="88" spans="2:8" s="48" customFormat="1" ht="32.5" customHeight="1" x14ac:dyDescent="0.4">
      <c r="B88" s="210" t="s">
        <v>81</v>
      </c>
      <c r="C88" s="350"/>
      <c r="D88" s="350"/>
      <c r="E88" s="350"/>
      <c r="F88" s="350"/>
      <c r="G88" s="350"/>
      <c r="H88" s="350"/>
    </row>
    <row r="89" spans="2:8" s="48" customFormat="1" ht="32.5" customHeight="1" x14ac:dyDescent="0.4">
      <c r="B89" s="210" t="s">
        <v>155</v>
      </c>
      <c r="C89" s="350"/>
      <c r="D89" s="350"/>
      <c r="E89" s="350"/>
      <c r="F89" s="350"/>
      <c r="G89" s="350"/>
      <c r="H89" s="350"/>
    </row>
    <row r="90" spans="2:8" s="48" customFormat="1" ht="32.5" customHeight="1" x14ac:dyDescent="0.4">
      <c r="B90" s="210" t="s">
        <v>83</v>
      </c>
      <c r="C90" s="350"/>
      <c r="D90" s="350"/>
      <c r="E90" s="350"/>
      <c r="F90" s="350"/>
      <c r="G90" s="350"/>
      <c r="H90" s="350"/>
    </row>
    <row r="91" spans="2:8" s="48" customFormat="1" ht="32.5" customHeight="1" x14ac:dyDescent="0.4">
      <c r="B91" s="210" t="s">
        <v>84</v>
      </c>
      <c r="C91" s="341" t="s">
        <v>85</v>
      </c>
      <c r="D91" s="341"/>
      <c r="E91" s="341"/>
      <c r="F91" s="341"/>
      <c r="G91" s="341"/>
      <c r="H91" s="341"/>
    </row>
    <row r="92" spans="2:8" s="48" customFormat="1" ht="32.5" customHeight="1" x14ac:dyDescent="0.4">
      <c r="B92" s="210" t="s">
        <v>86</v>
      </c>
      <c r="C92" s="350"/>
      <c r="D92" s="350"/>
      <c r="E92" s="350"/>
      <c r="F92" s="350"/>
      <c r="G92" s="350"/>
      <c r="H92" s="350"/>
    </row>
    <row r="93" spans="2:8" s="48" customFormat="1" ht="20.5" x14ac:dyDescent="0.45">
      <c r="B93" s="81"/>
    </row>
  </sheetData>
  <mergeCells count="53">
    <mergeCell ref="C90:H90"/>
    <mergeCell ref="C91:H91"/>
    <mergeCell ref="C92:H92"/>
    <mergeCell ref="C72:C75"/>
    <mergeCell ref="B79:B83"/>
    <mergeCell ref="C79:H83"/>
    <mergeCell ref="C85:H85"/>
    <mergeCell ref="C86:H86"/>
    <mergeCell ref="C87:H87"/>
    <mergeCell ref="C88:H88"/>
    <mergeCell ref="C89:H89"/>
    <mergeCell ref="E58:G58"/>
    <mergeCell ref="E59:G59"/>
    <mergeCell ref="B62:H62"/>
    <mergeCell ref="B72:B75"/>
    <mergeCell ref="C10:H10"/>
    <mergeCell ref="B13:H13"/>
    <mergeCell ref="C15:C16"/>
    <mergeCell ref="D15:D16"/>
    <mergeCell ref="E15:E16"/>
    <mergeCell ref="F15:F16"/>
    <mergeCell ref="G15:G16"/>
    <mergeCell ref="H15:H16"/>
    <mergeCell ref="B33:B35"/>
    <mergeCell ref="B18:B19"/>
    <mergeCell ref="B20:B22"/>
    <mergeCell ref="B24:B25"/>
    <mergeCell ref="B27:B28"/>
    <mergeCell ref="C9:H9"/>
    <mergeCell ref="C4:H4"/>
    <mergeCell ref="C5:H5"/>
    <mergeCell ref="B2:H2"/>
    <mergeCell ref="C27:D27"/>
    <mergeCell ref="C28:D28"/>
    <mergeCell ref="C6:H6"/>
    <mergeCell ref="C7:H7"/>
    <mergeCell ref="C8:H8"/>
    <mergeCell ref="C29:D29"/>
    <mergeCell ref="C39:D39"/>
    <mergeCell ref="C60:D60"/>
    <mergeCell ref="B31:H31"/>
    <mergeCell ref="E54:G54"/>
    <mergeCell ref="E55:G55"/>
    <mergeCell ref="B55:B56"/>
    <mergeCell ref="E56:G56"/>
    <mergeCell ref="C37:D37"/>
    <mergeCell ref="C38:D38"/>
    <mergeCell ref="B41:H41"/>
    <mergeCell ref="E45:G45"/>
    <mergeCell ref="B46:B50"/>
    <mergeCell ref="E48:G48"/>
    <mergeCell ref="E49:G49"/>
    <mergeCell ref="E50:G50"/>
  </mergeCells>
  <conditionalFormatting sqref="C72">
    <cfRule type="containsText" dxfId="32" priority="4" operator="containsText" text="Avis d'ajournement">
      <formula>NOT(ISERROR(SEARCH("Avis d'ajournement",C72)))</formula>
    </cfRule>
    <cfRule type="containsText" dxfId="31" priority="5" operator="containsText" text="Avis défavorable">
      <formula>NOT(ISERROR(SEARCH("Avis défavorable",C72)))</formula>
    </cfRule>
    <cfRule type="containsText" dxfId="30" priority="6" operator="containsText" text="Avis favorable">
      <formula>NOT(ISERROR(SEARCH("Avis favorable",C72)))</formula>
    </cfRule>
  </conditionalFormatting>
  <conditionalFormatting sqref="C29:D29">
    <cfRule type="colorScale" priority="3">
      <colorScale>
        <cfvo type="min"/>
        <cfvo type="max"/>
        <color rgb="FFFF7128"/>
        <color rgb="FFFFEF9C"/>
      </colorScale>
    </cfRule>
  </conditionalFormatting>
  <conditionalFormatting sqref="C39:D39">
    <cfRule type="colorScale" priority="2">
      <colorScale>
        <cfvo type="min"/>
        <cfvo type="max"/>
        <color rgb="FFFF7128"/>
        <color rgb="FFFFEF9C"/>
      </colorScale>
    </cfRule>
  </conditionalFormatting>
  <conditionalFormatting sqref="C60:D60">
    <cfRule type="colorScale" priority="1">
      <colorScale>
        <cfvo type="min"/>
        <cfvo type="max"/>
        <color rgb="FFFF7128"/>
        <color rgb="FFFFEF9C"/>
      </colorScale>
    </cfRule>
  </conditionalFormatting>
  <dataValidations count="7">
    <dataValidation type="list" allowBlank="1" showInputMessage="1" showErrorMessage="1" sqref="C28" xr:uid="{28DB8BF9-C513-4C96-BD5C-A57875C4D9A8}">
      <formula1>"Sans études avec infrastructure, Sans études sans infrastructure,Avec études sans infrastructure,Avec études avec infrastructure"</formula1>
    </dataValidation>
    <dataValidation type="list" allowBlank="1" showInputMessage="1" showErrorMessage="1" sqref="D24:D25" xr:uid="{1F801678-0F87-4B54-AEE4-31A4624544C6}">
      <formula1>"Projet sans études,1,2,3,4"</formula1>
    </dataValidation>
    <dataValidation type="list" allowBlank="1" showInputMessage="1" showErrorMessage="1" sqref="D23" xr:uid="{166D9C95-3FDF-40DF-836C-0154339060D1}">
      <formula1>"Projet sans infrastructure,1,2,3,4"</formula1>
    </dataValidation>
    <dataValidation type="list" allowBlank="1" showInputMessage="1" showErrorMessage="1" sqref="D17:D22 D34:D35" xr:uid="{0DB9EF31-94F6-408C-AA13-ACCA21A60988}">
      <formula1>"1,2,3,4"</formula1>
    </dataValidation>
    <dataValidation type="list" allowBlank="1" showInputMessage="1" showErrorMessage="1" sqref="C59 C38" xr:uid="{C811A62A-3D6C-474B-966A-DC8E49A91706}">
      <formula1>"Tout domaine d'intervention"</formula1>
    </dataValidation>
    <dataValidation type="list" allowBlank="1" showInputMessage="1" showErrorMessage="1" sqref="D47" xr:uid="{5B45E769-14CE-44A4-9D3A-E6EBEC800455}">
      <formula1>"0,1,2"</formula1>
    </dataValidation>
    <dataValidation type="list" allowBlank="1" showInputMessage="1" showErrorMessage="1" sqref="D46 D48:D49 D55" xr:uid="{289D476A-31DD-4B46-98AB-773CFEAF5C30}">
      <formula1>"0,1"</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E2FB6-9C9A-47D8-81E7-1022C0F7F3C8}">
  <sheetPr>
    <tabColor rgb="FFFFFF00"/>
  </sheetPr>
  <dimension ref="A1:P93"/>
  <sheetViews>
    <sheetView showGridLines="0" topLeftCell="A28" zoomScale="55" zoomScaleNormal="55" workbookViewId="0">
      <selection activeCell="C6" sqref="C6:H6"/>
    </sheetView>
  </sheetViews>
  <sheetFormatPr baseColWidth="10" defaultColWidth="11.453125" defaultRowHeight="18" x14ac:dyDescent="0.4"/>
  <cols>
    <col min="1" max="1" width="27.7265625" style="31" customWidth="1"/>
    <col min="2" max="2" width="37.54296875" style="31" customWidth="1"/>
    <col min="3" max="3" width="123.7265625" style="31" customWidth="1"/>
    <col min="4" max="4" width="19.54296875" style="31" customWidth="1"/>
    <col min="5" max="5" width="20.453125" style="31" customWidth="1"/>
    <col min="6" max="6" width="20.81640625" style="31" customWidth="1"/>
    <col min="7" max="7" width="83.453125" style="31" customWidth="1"/>
    <col min="8" max="8" width="90.54296875" style="31" customWidth="1"/>
    <col min="9" max="12" width="11.453125" style="31"/>
    <col min="13" max="13" width="65" style="31" customWidth="1"/>
    <col min="14" max="16384" width="11.453125" style="31"/>
  </cols>
  <sheetData>
    <row r="1" spans="1:16" s="48" customFormat="1" ht="99.75" customHeight="1" x14ac:dyDescent="0.4"/>
    <row r="2" spans="1:16" s="48" customFormat="1" ht="79.5" customHeight="1" x14ac:dyDescent="0.4">
      <c r="B2" s="294" t="s">
        <v>272</v>
      </c>
      <c r="C2" s="294"/>
      <c r="D2" s="294"/>
      <c r="E2" s="294"/>
      <c r="F2" s="294"/>
      <c r="G2" s="294"/>
      <c r="H2" s="294"/>
    </row>
    <row r="3" spans="1:16" x14ac:dyDescent="0.4">
      <c r="B3" s="48"/>
      <c r="C3" s="49"/>
      <c r="D3" s="49"/>
      <c r="E3" s="49"/>
    </row>
    <row r="4" spans="1:16" ht="20.5" x14ac:dyDescent="0.4">
      <c r="B4" s="176" t="s">
        <v>111</v>
      </c>
      <c r="C4" s="401"/>
      <c r="D4" s="401"/>
      <c r="E4" s="401"/>
      <c r="F4" s="401"/>
      <c r="G4" s="401"/>
      <c r="H4" s="401"/>
    </row>
    <row r="5" spans="1:16" ht="20.5" x14ac:dyDescent="0.4">
      <c r="B5" s="176" t="s">
        <v>112</v>
      </c>
      <c r="C5" s="401"/>
      <c r="D5" s="401"/>
      <c r="E5" s="401"/>
      <c r="F5" s="401"/>
      <c r="G5" s="401"/>
      <c r="H5" s="401"/>
    </row>
    <row r="6" spans="1:16" ht="47.5" customHeight="1" x14ac:dyDescent="0.4">
      <c r="B6" s="176" t="s">
        <v>209</v>
      </c>
      <c r="C6" s="353" t="s">
        <v>210</v>
      </c>
      <c r="D6" s="353"/>
      <c r="E6" s="353"/>
      <c r="F6" s="353"/>
      <c r="G6" s="353"/>
      <c r="H6" s="353"/>
    </row>
    <row r="7" spans="1:16" ht="55.5" customHeight="1" x14ac:dyDescent="0.4">
      <c r="B7" s="176" t="s">
        <v>273</v>
      </c>
      <c r="C7" s="353" t="s">
        <v>274</v>
      </c>
      <c r="D7" s="353"/>
      <c r="E7" s="353"/>
      <c r="F7" s="353"/>
      <c r="G7" s="353"/>
      <c r="H7" s="353"/>
    </row>
    <row r="8" spans="1:16" ht="30.75" customHeight="1" x14ac:dyDescent="0.4">
      <c r="B8" s="176" t="s">
        <v>117</v>
      </c>
      <c r="C8" s="401"/>
      <c r="D8" s="401"/>
      <c r="E8" s="401"/>
      <c r="F8" s="401"/>
      <c r="G8" s="401"/>
      <c r="H8" s="401"/>
    </row>
    <row r="9" spans="1:16" ht="41" x14ac:dyDescent="0.4">
      <c r="B9" s="176" t="s">
        <v>118</v>
      </c>
      <c r="C9" s="401"/>
      <c r="D9" s="401"/>
      <c r="E9" s="401"/>
      <c r="F9" s="401"/>
      <c r="G9" s="401"/>
      <c r="H9" s="401"/>
    </row>
    <row r="10" spans="1:16" ht="20.5" x14ac:dyDescent="0.4">
      <c r="B10" s="176" t="s">
        <v>119</v>
      </c>
      <c r="C10" s="410"/>
      <c r="D10" s="411"/>
      <c r="E10" s="411"/>
      <c r="F10" s="411"/>
      <c r="G10" s="411"/>
      <c r="H10" s="412"/>
    </row>
    <row r="11" spans="1:16" x14ac:dyDescent="0.4">
      <c r="B11" s="48"/>
      <c r="C11" s="49"/>
      <c r="D11" s="49"/>
      <c r="E11" s="49"/>
    </row>
    <row r="12" spans="1:16" x14ac:dyDescent="0.4">
      <c r="B12" s="48"/>
      <c r="C12" s="49"/>
      <c r="D12" s="49"/>
      <c r="E12" s="49"/>
    </row>
    <row r="13" spans="1:16" s="48" customFormat="1" ht="44.15" customHeight="1" x14ac:dyDescent="0.4">
      <c r="B13" s="335" t="s">
        <v>120</v>
      </c>
      <c r="C13" s="336"/>
      <c r="D13" s="336"/>
      <c r="E13" s="336"/>
      <c r="F13" s="336"/>
      <c r="G13" s="336"/>
      <c r="H13" s="337"/>
    </row>
    <row r="14" spans="1:16" ht="23" x14ac:dyDescent="0.5">
      <c r="B14" s="106"/>
      <c r="C14" s="32"/>
      <c r="D14" s="91"/>
      <c r="E14" s="33"/>
      <c r="F14" s="33"/>
      <c r="G14" s="34"/>
      <c r="H14" s="34"/>
      <c r="M14" s="92"/>
      <c r="N14" s="93"/>
      <c r="O14" s="93"/>
      <c r="P14" s="93"/>
    </row>
    <row r="15" spans="1:16" ht="40" customHeight="1" x14ac:dyDescent="0.4">
      <c r="A15" s="31" t="s">
        <v>4</v>
      </c>
      <c r="B15" s="155"/>
      <c r="C15" s="345" t="s">
        <v>121</v>
      </c>
      <c r="D15" s="345" t="s">
        <v>122</v>
      </c>
      <c r="E15" s="345" t="s">
        <v>123</v>
      </c>
      <c r="F15" s="345" t="s">
        <v>8</v>
      </c>
      <c r="G15" s="345" t="s">
        <v>9</v>
      </c>
      <c r="H15" s="345" t="s">
        <v>10</v>
      </c>
      <c r="J15" s="48"/>
    </row>
    <row r="16" spans="1:16" ht="40" customHeight="1" x14ac:dyDescent="0.4">
      <c r="B16" s="155"/>
      <c r="C16" s="352"/>
      <c r="D16" s="352"/>
      <c r="E16" s="352"/>
      <c r="F16" s="352"/>
      <c r="G16" s="352"/>
      <c r="H16" s="352"/>
      <c r="J16" s="131"/>
    </row>
    <row r="17" spans="2:16" ht="36" x14ac:dyDescent="0.4">
      <c r="B17" s="195" t="s">
        <v>11</v>
      </c>
      <c r="C17" s="35" t="s">
        <v>124</v>
      </c>
      <c r="D17" s="160"/>
      <c r="E17" s="36">
        <v>4</v>
      </c>
      <c r="F17" s="160">
        <f t="shared" ref="F17:F22" si="0">D17*E17</f>
        <v>0</v>
      </c>
      <c r="G17" s="36" t="s">
        <v>13</v>
      </c>
      <c r="H17" s="37"/>
      <c r="J17" s="132"/>
    </row>
    <row r="18" spans="2:16" ht="36" x14ac:dyDescent="0.4">
      <c r="B18" s="375" t="s">
        <v>14</v>
      </c>
      <c r="C18" s="35" t="s">
        <v>15</v>
      </c>
      <c r="D18" s="160"/>
      <c r="E18" s="36">
        <v>4</v>
      </c>
      <c r="F18" s="160">
        <f t="shared" si="0"/>
        <v>0</v>
      </c>
      <c r="G18" s="36" t="s">
        <v>13</v>
      </c>
      <c r="H18" s="37"/>
      <c r="J18" s="131"/>
    </row>
    <row r="19" spans="2:16" ht="72" x14ac:dyDescent="0.4">
      <c r="B19" s="376"/>
      <c r="C19" s="35" t="s">
        <v>16</v>
      </c>
      <c r="D19" s="160"/>
      <c r="E19" s="36">
        <v>5</v>
      </c>
      <c r="F19" s="160">
        <f t="shared" si="0"/>
        <v>0</v>
      </c>
      <c r="G19" s="36" t="s">
        <v>13</v>
      </c>
      <c r="H19" s="37"/>
      <c r="J19" s="131"/>
    </row>
    <row r="20" spans="2:16" ht="36" customHeight="1" x14ac:dyDescent="0.4">
      <c r="B20" s="382" t="s">
        <v>17</v>
      </c>
      <c r="C20" s="35" t="s">
        <v>18</v>
      </c>
      <c r="D20" s="160"/>
      <c r="E20" s="36">
        <v>3</v>
      </c>
      <c r="F20" s="160">
        <f t="shared" si="0"/>
        <v>0</v>
      </c>
      <c r="G20" s="36"/>
      <c r="H20" s="37"/>
      <c r="J20" s="98"/>
    </row>
    <row r="21" spans="2:16" ht="18" customHeight="1" x14ac:dyDescent="0.4">
      <c r="B21" s="383"/>
      <c r="C21" s="35" t="s">
        <v>19</v>
      </c>
      <c r="D21" s="160"/>
      <c r="E21" s="36">
        <v>2</v>
      </c>
      <c r="F21" s="160">
        <f t="shared" si="0"/>
        <v>0</v>
      </c>
      <c r="G21" s="36"/>
      <c r="H21" s="37"/>
      <c r="J21" s="98"/>
    </row>
    <row r="22" spans="2:16" ht="72" customHeight="1" x14ac:dyDescent="0.4">
      <c r="B22" s="384"/>
      <c r="C22" s="35" t="s">
        <v>20</v>
      </c>
      <c r="D22" s="160"/>
      <c r="E22" s="36">
        <v>2</v>
      </c>
      <c r="F22" s="160">
        <f t="shared" si="0"/>
        <v>0</v>
      </c>
      <c r="G22" s="36"/>
      <c r="H22" s="37"/>
      <c r="J22" s="98"/>
    </row>
    <row r="23" spans="2:16" ht="123" customHeight="1" x14ac:dyDescent="0.4">
      <c r="B23" s="252" t="s">
        <v>159</v>
      </c>
      <c r="C23" s="35" t="s">
        <v>22</v>
      </c>
      <c r="D23" s="160"/>
      <c r="E23" s="36">
        <v>1</v>
      </c>
      <c r="F23" s="160">
        <f>IF(D23="Projet sans infrastructure","N/A",D23*E23)</f>
        <v>0</v>
      </c>
      <c r="G23" s="36" t="s">
        <v>13</v>
      </c>
      <c r="H23" s="37"/>
      <c r="J23" s="98"/>
      <c r="K23" s="94"/>
    </row>
    <row r="24" spans="2:16" ht="36" customHeight="1" x14ac:dyDescent="0.4">
      <c r="B24" s="375" t="s">
        <v>126</v>
      </c>
      <c r="C24" s="35" t="s">
        <v>24</v>
      </c>
      <c r="D24" s="160"/>
      <c r="E24" s="36">
        <v>3</v>
      </c>
      <c r="F24" s="160">
        <f>IF(D24="Projet sans études","N/A",D24*E24)</f>
        <v>0</v>
      </c>
      <c r="G24" s="36" t="s">
        <v>13</v>
      </c>
      <c r="H24" s="37"/>
      <c r="J24" s="98"/>
    </row>
    <row r="25" spans="2:16" ht="58" customHeight="1" x14ac:dyDescent="0.4">
      <c r="B25" s="376"/>
      <c r="C25" s="35" t="s">
        <v>25</v>
      </c>
      <c r="D25" s="160"/>
      <c r="E25" s="36">
        <v>2</v>
      </c>
      <c r="F25" s="160">
        <f>IF(D25="Projet sans études","N/A",D25*E25)</f>
        <v>0</v>
      </c>
      <c r="G25" s="36" t="s">
        <v>13</v>
      </c>
      <c r="H25" s="37"/>
      <c r="J25" s="98"/>
    </row>
    <row r="26" spans="2:16" ht="20.5" x14ac:dyDescent="0.45">
      <c r="B26" s="46"/>
      <c r="C26" s="38"/>
      <c r="D26" s="39"/>
      <c r="E26" s="39"/>
      <c r="F26" s="39"/>
      <c r="G26" s="39"/>
      <c r="H26" s="39"/>
      <c r="J26" s="48"/>
    </row>
    <row r="27" spans="2:16" s="48" customFormat="1" ht="42.65" customHeight="1" x14ac:dyDescent="0.4">
      <c r="B27" s="385" t="str">
        <f>+'critères transversaux'!B16</f>
        <v>Total critères transversaux</v>
      </c>
      <c r="C27" s="357" t="s">
        <v>127</v>
      </c>
      <c r="D27" s="358"/>
      <c r="E27" s="259" t="s">
        <v>128</v>
      </c>
      <c r="F27" s="259" t="s">
        <v>129</v>
      </c>
      <c r="G27" s="259" t="s">
        <v>9</v>
      </c>
      <c r="H27" s="259" t="s">
        <v>10</v>
      </c>
    </row>
    <row r="28" spans="2:16" s="48" customFormat="1" ht="38.5" customHeight="1" x14ac:dyDescent="0.4">
      <c r="B28" s="385"/>
      <c r="C28" s="381"/>
      <c r="D28" s="381"/>
      <c r="E28" s="161" t="str">
        <f>IF(C28="Sans études avec infrastructure",84,IF(C28="Sans études sans infrastructure",80,IF(C28="Avec études sans infrastructure",100,IF(C28="Avec études avec infrastructure",104,""))))</f>
        <v/>
      </c>
      <c r="F28" s="261">
        <f>SUM(F17:F25)</f>
        <v>0</v>
      </c>
      <c r="G28" s="163"/>
      <c r="H28" s="163"/>
    </row>
    <row r="29" spans="2:16" s="48" customFormat="1" ht="20.5" x14ac:dyDescent="0.4">
      <c r="B29" s="262"/>
      <c r="C29" s="342" t="str">
        <f>IF(C28="","Renseigner la cellule ci-dessus en utilisant le menu déroulant","")</f>
        <v>Renseigner la cellule ci-dessus en utilisant le menu déroulant</v>
      </c>
      <c r="D29" s="342"/>
      <c r="E29" s="175"/>
      <c r="F29" s="165"/>
    </row>
    <row r="30" spans="2:16" ht="59.5" customHeight="1" x14ac:dyDescent="0.4">
      <c r="M30" s="98"/>
      <c r="N30" s="93"/>
      <c r="O30" s="93"/>
      <c r="P30" s="93"/>
    </row>
    <row r="31" spans="2:16" s="48" customFormat="1" ht="39.65" customHeight="1" x14ac:dyDescent="0.4">
      <c r="B31" s="335" t="s">
        <v>130</v>
      </c>
      <c r="C31" s="336"/>
      <c r="D31" s="336"/>
      <c r="E31" s="336"/>
      <c r="F31" s="336"/>
      <c r="G31" s="336"/>
      <c r="H31" s="337"/>
    </row>
    <row r="33" spans="2:10" ht="41" x14ac:dyDescent="0.4">
      <c r="B33" s="382" t="s">
        <v>273</v>
      </c>
      <c r="C33" s="264" t="s">
        <v>132</v>
      </c>
      <c r="D33" s="264" t="s">
        <v>6</v>
      </c>
      <c r="E33" s="264" t="s">
        <v>133</v>
      </c>
      <c r="F33" s="264" t="s">
        <v>134</v>
      </c>
      <c r="G33" s="264" t="s">
        <v>46</v>
      </c>
      <c r="H33" s="264" t="s">
        <v>10</v>
      </c>
    </row>
    <row r="34" spans="2:10" ht="33" customHeight="1" x14ac:dyDescent="0.4">
      <c r="B34" s="383"/>
      <c r="C34" s="216" t="s">
        <v>275</v>
      </c>
      <c r="D34" s="160"/>
      <c r="E34" s="215">
        <v>4</v>
      </c>
      <c r="F34" s="215">
        <f>D34*E34</f>
        <v>0</v>
      </c>
      <c r="G34" s="213"/>
      <c r="H34" s="213"/>
    </row>
    <row r="35" spans="2:10" ht="33" customHeight="1" x14ac:dyDescent="0.4">
      <c r="B35" s="384"/>
      <c r="C35" s="216" t="s">
        <v>276</v>
      </c>
      <c r="D35" s="160"/>
      <c r="E35" s="215">
        <v>2</v>
      </c>
      <c r="F35" s="215">
        <f>D35*E35</f>
        <v>0</v>
      </c>
      <c r="G35" s="213"/>
      <c r="H35" s="213"/>
    </row>
    <row r="36" spans="2:10" x14ac:dyDescent="0.4">
      <c r="B36" s="117"/>
    </row>
    <row r="37" spans="2:10" s="48" customFormat="1" ht="42.65" customHeight="1" x14ac:dyDescent="0.45">
      <c r="B37" s="81"/>
      <c r="C37" s="420" t="s">
        <v>127</v>
      </c>
      <c r="D37" s="420"/>
      <c r="E37" s="273" t="s">
        <v>128</v>
      </c>
      <c r="F37" s="273" t="s">
        <v>129</v>
      </c>
      <c r="G37" s="273" t="s">
        <v>9</v>
      </c>
      <c r="H37" s="273" t="s">
        <v>10</v>
      </c>
    </row>
    <row r="38" spans="2:10" s="48" customFormat="1" ht="50.15" customHeight="1" x14ac:dyDescent="0.4">
      <c r="B38" s="260" t="s">
        <v>141</v>
      </c>
      <c r="C38" s="421"/>
      <c r="D38" s="421"/>
      <c r="E38" s="161">
        <f>4*SUM(E34:E35)</f>
        <v>24</v>
      </c>
      <c r="F38" s="261">
        <f>SUM(F34:F35)</f>
        <v>0</v>
      </c>
      <c r="G38" s="163"/>
      <c r="H38" s="163"/>
    </row>
    <row r="39" spans="2:10" s="48" customFormat="1" ht="20.5" x14ac:dyDescent="0.4">
      <c r="B39" s="262"/>
      <c r="C39" s="342" t="str">
        <f>IF(C38="","Renseigner la cellule ci-dessus en utilisant le menu déroulant","")</f>
        <v>Renseigner la cellule ci-dessus en utilisant le menu déroulant</v>
      </c>
      <c r="D39" s="342"/>
      <c r="E39" s="175"/>
      <c r="F39" s="165"/>
    </row>
    <row r="40" spans="2:10" ht="70" customHeight="1" x14ac:dyDescent="0.4"/>
    <row r="41" spans="2:10" s="48" customFormat="1" ht="38.15" customHeight="1" x14ac:dyDescent="0.4">
      <c r="B41" s="335" t="s">
        <v>142</v>
      </c>
      <c r="C41" s="336"/>
      <c r="D41" s="336"/>
      <c r="E41" s="336"/>
      <c r="F41" s="336"/>
      <c r="G41" s="336"/>
      <c r="H41" s="337"/>
    </row>
    <row r="42" spans="2:10" s="130" customFormat="1" ht="23" x14ac:dyDescent="0.5">
      <c r="B42" s="106"/>
    </row>
    <row r="43" spans="2:10" s="48" customFormat="1" ht="23" x14ac:dyDescent="0.5">
      <c r="B43" s="194" t="s">
        <v>143</v>
      </c>
    </row>
    <row r="44" spans="2:10" s="48" customFormat="1" x14ac:dyDescent="0.4">
      <c r="B44" s="51"/>
      <c r="C44" s="52"/>
      <c r="D44" s="156"/>
    </row>
    <row r="45" spans="2:10" s="48" customFormat="1" ht="34" customHeight="1" x14ac:dyDescent="0.4">
      <c r="C45" s="264" t="s">
        <v>44</v>
      </c>
      <c r="D45" s="264" t="s">
        <v>45</v>
      </c>
      <c r="E45" s="343" t="s">
        <v>46</v>
      </c>
      <c r="F45" s="343"/>
      <c r="G45" s="343"/>
      <c r="H45" s="264" t="s">
        <v>10</v>
      </c>
    </row>
    <row r="46" spans="2:10" s="48" customFormat="1" ht="54" x14ac:dyDescent="0.4">
      <c r="B46" s="345" t="s">
        <v>47</v>
      </c>
      <c r="C46" s="193" t="s">
        <v>48</v>
      </c>
      <c r="D46" s="168"/>
      <c r="E46" s="423"/>
      <c r="F46" s="424"/>
      <c r="G46" s="425"/>
      <c r="H46" s="135"/>
      <c r="J46" s="99"/>
    </row>
    <row r="47" spans="2:10" s="48" customFormat="1" ht="117.75" customHeight="1" x14ac:dyDescent="0.4">
      <c r="B47" s="362"/>
      <c r="C47" s="184" t="s">
        <v>49</v>
      </c>
      <c r="D47" s="168"/>
      <c r="E47" s="169"/>
      <c r="F47" s="170"/>
      <c r="G47" s="182"/>
      <c r="H47" s="189"/>
      <c r="I47" s="164"/>
      <c r="J47" s="99"/>
    </row>
    <row r="48" spans="2:10" s="48" customFormat="1" ht="36" x14ac:dyDescent="0.4">
      <c r="B48" s="362"/>
      <c r="C48" s="185" t="s">
        <v>51</v>
      </c>
      <c r="D48" s="171"/>
      <c r="E48" s="363"/>
      <c r="F48" s="364"/>
      <c r="G48" s="365"/>
      <c r="H48" s="190"/>
    </row>
    <row r="49" spans="2:10" s="48" customFormat="1" ht="36" x14ac:dyDescent="0.4">
      <c r="B49" s="362"/>
      <c r="C49" s="187" t="s">
        <v>144</v>
      </c>
      <c r="D49" s="248"/>
      <c r="E49" s="366"/>
      <c r="F49" s="367"/>
      <c r="G49" s="368"/>
      <c r="H49" s="191"/>
      <c r="I49" s="38"/>
      <c r="J49" s="38"/>
    </row>
    <row r="50" spans="2:10" s="48" customFormat="1" ht="18" customHeight="1" x14ac:dyDescent="0.4">
      <c r="B50" s="352"/>
      <c r="C50" s="186" t="s">
        <v>145</v>
      </c>
      <c r="D50" s="183">
        <f>SUM(D46:D49)</f>
        <v>0</v>
      </c>
      <c r="E50" s="369"/>
      <c r="F50" s="370"/>
      <c r="G50" s="371"/>
      <c r="H50" s="192"/>
    </row>
    <row r="51" spans="2:10" x14ac:dyDescent="0.4">
      <c r="B51" s="117"/>
    </row>
    <row r="52" spans="2:10" s="48" customFormat="1" ht="38.15" customHeight="1" x14ac:dyDescent="0.5">
      <c r="B52" s="194" t="s">
        <v>146</v>
      </c>
    </row>
    <row r="53" spans="2:10" s="48" customFormat="1" ht="14.5" customHeight="1" x14ac:dyDescent="0.5">
      <c r="B53" s="194"/>
    </row>
    <row r="54" spans="2:10" ht="20.5" x14ac:dyDescent="0.4">
      <c r="C54" s="264" t="s">
        <v>44</v>
      </c>
      <c r="D54" s="264" t="s">
        <v>147</v>
      </c>
      <c r="E54" s="343" t="s">
        <v>46</v>
      </c>
      <c r="F54" s="343"/>
      <c r="G54" s="343"/>
      <c r="H54" s="264" t="s">
        <v>10</v>
      </c>
    </row>
    <row r="55" spans="2:10" x14ac:dyDescent="0.4">
      <c r="B55" s="378" t="s">
        <v>148</v>
      </c>
      <c r="C55" s="221" t="s">
        <v>277</v>
      </c>
      <c r="D55" s="168"/>
      <c r="E55" s="414"/>
      <c r="F55" s="415"/>
      <c r="G55" s="416"/>
      <c r="H55" s="114"/>
    </row>
    <row r="56" spans="2:10" ht="33" customHeight="1" x14ac:dyDescent="0.4">
      <c r="B56" s="378"/>
      <c r="C56" s="198" t="s">
        <v>53</v>
      </c>
      <c r="D56" s="37">
        <f>+SUM(D55:D55)</f>
        <v>0</v>
      </c>
      <c r="E56" s="396"/>
      <c r="F56" s="396"/>
      <c r="G56" s="396"/>
      <c r="H56" s="114"/>
    </row>
    <row r="58" spans="2:10" s="48" customFormat="1" ht="42.65" customHeight="1" x14ac:dyDescent="0.45">
      <c r="B58" s="81"/>
      <c r="C58" s="268" t="s">
        <v>127</v>
      </c>
      <c r="D58" s="259" t="s">
        <v>129</v>
      </c>
      <c r="E58" s="343" t="s">
        <v>46</v>
      </c>
      <c r="F58" s="343"/>
      <c r="G58" s="343"/>
      <c r="H58" s="259" t="s">
        <v>10</v>
      </c>
    </row>
    <row r="59" spans="2:10" s="48" customFormat="1" ht="38.5" customHeight="1" x14ac:dyDescent="0.4">
      <c r="B59" s="260" t="s">
        <v>150</v>
      </c>
      <c r="C59" s="269"/>
      <c r="D59" s="199">
        <f>D56+D50</f>
        <v>0</v>
      </c>
      <c r="E59" s="346"/>
      <c r="F59" s="347"/>
      <c r="G59" s="348"/>
      <c r="H59" s="163"/>
    </row>
    <row r="60" spans="2:10" x14ac:dyDescent="0.4">
      <c r="C60" s="342" t="str">
        <f>IF(C59="","Renseigner la cellule ci-dessus en utilisant le menu déroulant","")</f>
        <v>Renseigner la cellule ci-dessus en utilisant le menu déroulant</v>
      </c>
      <c r="D60" s="342"/>
    </row>
    <row r="62" spans="2:10" s="48" customFormat="1" ht="33" customHeight="1" x14ac:dyDescent="0.4">
      <c r="B62" s="335" t="s">
        <v>151</v>
      </c>
      <c r="C62" s="336"/>
      <c r="D62" s="336"/>
      <c r="E62" s="336"/>
      <c r="F62" s="336"/>
      <c r="G62" s="336"/>
      <c r="H62" s="337"/>
    </row>
    <row r="63" spans="2:10" s="48" customFormat="1" ht="17.5" customHeight="1" x14ac:dyDescent="0.4"/>
    <row r="64" spans="2:10" s="48" customFormat="1" ht="43.5" customHeight="1" x14ac:dyDescent="0.4">
      <c r="B64" s="270" t="s">
        <v>26</v>
      </c>
      <c r="C64" s="202">
        <f>F28</f>
        <v>0</v>
      </c>
      <c r="G64" s="204" t="s">
        <v>62</v>
      </c>
      <c r="H64" s="203" t="s">
        <v>278</v>
      </c>
    </row>
    <row r="65" spans="2:8" s="48" customFormat="1" ht="39.65" customHeight="1" x14ac:dyDescent="0.4">
      <c r="B65" s="270" t="s">
        <v>141</v>
      </c>
      <c r="C65" s="200">
        <f>F38</f>
        <v>0</v>
      </c>
      <c r="G65" s="205"/>
      <c r="H65" s="203" t="s">
        <v>279</v>
      </c>
    </row>
    <row r="66" spans="2:8" s="48" customFormat="1" ht="39.65" customHeight="1" x14ac:dyDescent="0.4">
      <c r="B66" s="270" t="s">
        <v>150</v>
      </c>
      <c r="C66" s="201">
        <f>D59</f>
        <v>0</v>
      </c>
      <c r="G66" s="205"/>
      <c r="H66" s="203" t="s">
        <v>280</v>
      </c>
    </row>
    <row r="67" spans="2:8" s="48" customFormat="1" ht="39.65" customHeight="1" x14ac:dyDescent="0.4">
      <c r="B67" s="270" t="s">
        <v>152</v>
      </c>
      <c r="C67" s="271">
        <f>C64+C65</f>
        <v>0</v>
      </c>
      <c r="G67" s="206"/>
      <c r="H67" s="203" t="s">
        <v>281</v>
      </c>
    </row>
    <row r="68" spans="2:8" s="48" customFormat="1" ht="39.65" customHeight="1" x14ac:dyDescent="0.4">
      <c r="B68" s="270" t="s">
        <v>153</v>
      </c>
      <c r="C68" s="271">
        <f>C64+C65+C66</f>
        <v>0</v>
      </c>
      <c r="G68" s="207" t="s">
        <v>72</v>
      </c>
      <c r="H68" s="203" t="s">
        <v>282</v>
      </c>
    </row>
    <row r="69" spans="2:8" s="48" customFormat="1" ht="36" x14ac:dyDescent="0.4">
      <c r="G69" s="208"/>
      <c r="H69" s="203" t="s">
        <v>283</v>
      </c>
    </row>
    <row r="70" spans="2:8" s="48" customFormat="1" ht="47.5" customHeight="1" x14ac:dyDescent="0.4">
      <c r="G70" s="208"/>
      <c r="H70" s="203" t="s">
        <v>284</v>
      </c>
    </row>
    <row r="71" spans="2:8" s="48" customFormat="1" ht="36" x14ac:dyDescent="0.4">
      <c r="G71" s="209"/>
      <c r="H71" s="203" t="s">
        <v>285</v>
      </c>
    </row>
    <row r="72" spans="2:8" s="48" customFormat="1" ht="38.5" customHeight="1" x14ac:dyDescent="0.4">
      <c r="B72" s="338" t="s">
        <v>154</v>
      </c>
      <c r="C72" s="340" t="str">
        <f>IF(OR(C67=0,C28=""),"",IF(OR(AND(C28="Sans études avec infrastructure",C67&lt;54),AND(C28="Sans études sans infrastructure",C67&lt;52),AND(C28="Avec études sans infrastructure",C67&lt;62),AND(C28="Avec études avec infrastructure",C67&lt;64)),"Avis défavorable",IF(OR(AND(C28="Sans études avec infrastructure",C67&gt;53),AND(C28="Sans études sans infrastructure",C67&gt;51),AND(C28="Avec études sans infrastructure",C67&gt;61),AND(C28="Avec études avec infrastructure",C67&gt;63)),"Avis favorable")))</f>
        <v/>
      </c>
    </row>
    <row r="73" spans="2:8" s="48" customFormat="1" ht="38.5" customHeight="1" x14ac:dyDescent="0.4">
      <c r="B73" s="338"/>
      <c r="C73" s="340"/>
    </row>
    <row r="74" spans="2:8" s="48" customFormat="1" ht="38.5" customHeight="1" x14ac:dyDescent="0.4">
      <c r="B74" s="338"/>
      <c r="C74" s="340"/>
    </row>
    <row r="75" spans="2:8" s="48" customFormat="1" ht="38.5" customHeight="1" x14ac:dyDescent="0.4">
      <c r="B75" s="339"/>
      <c r="C75" s="340"/>
    </row>
    <row r="76" spans="2:8" s="48" customFormat="1" ht="38.5" customHeight="1" x14ac:dyDescent="0.4"/>
    <row r="77" spans="2:8" s="48" customFormat="1" ht="38.5" customHeight="1" x14ac:dyDescent="0.4"/>
    <row r="78" spans="2:8" s="48" customFormat="1" ht="20.5" x14ac:dyDescent="0.45">
      <c r="B78" s="174"/>
      <c r="C78" s="80"/>
      <c r="D78" s="156"/>
      <c r="E78" s="156"/>
      <c r="F78" s="156"/>
    </row>
    <row r="79" spans="2:8" s="48" customFormat="1" ht="18" customHeight="1" x14ac:dyDescent="0.4">
      <c r="B79" s="351" t="s">
        <v>77</v>
      </c>
      <c r="C79" s="312"/>
      <c r="D79" s="312"/>
      <c r="E79" s="312"/>
      <c r="F79" s="312"/>
      <c r="G79" s="312"/>
      <c r="H79" s="312"/>
    </row>
    <row r="80" spans="2:8" s="48" customFormat="1" ht="18" customHeight="1" x14ac:dyDescent="0.4">
      <c r="B80" s="351"/>
      <c r="C80" s="312"/>
      <c r="D80" s="312"/>
      <c r="E80" s="312"/>
      <c r="F80" s="312"/>
      <c r="G80" s="312"/>
      <c r="H80" s="312"/>
    </row>
    <row r="81" spans="2:8" s="48" customFormat="1" ht="18" customHeight="1" x14ac:dyDescent="0.4">
      <c r="B81" s="351"/>
      <c r="C81" s="312"/>
      <c r="D81" s="312"/>
      <c r="E81" s="312"/>
      <c r="F81" s="312"/>
      <c r="G81" s="312"/>
      <c r="H81" s="312"/>
    </row>
    <row r="82" spans="2:8" s="48" customFormat="1" ht="18" customHeight="1" x14ac:dyDescent="0.4">
      <c r="B82" s="351"/>
      <c r="C82" s="312"/>
      <c r="D82" s="312"/>
      <c r="E82" s="312"/>
      <c r="F82" s="312"/>
      <c r="G82" s="312"/>
      <c r="H82" s="312"/>
    </row>
    <row r="83" spans="2:8" s="48" customFormat="1" ht="18" customHeight="1" x14ac:dyDescent="0.4">
      <c r="B83" s="351"/>
      <c r="C83" s="312"/>
      <c r="D83" s="312"/>
      <c r="E83" s="312"/>
      <c r="F83" s="312"/>
      <c r="G83" s="312"/>
      <c r="H83" s="312"/>
    </row>
    <row r="84" spans="2:8" s="48" customFormat="1" ht="32.5" customHeight="1" x14ac:dyDescent="0.45">
      <c r="B84" s="81"/>
      <c r="C84" s="115"/>
      <c r="D84" s="175"/>
      <c r="E84" s="175"/>
      <c r="F84" s="175"/>
      <c r="G84" s="164"/>
      <c r="H84" s="164"/>
    </row>
    <row r="85" spans="2:8" s="48" customFormat="1" ht="32.5" customHeight="1" x14ac:dyDescent="0.4">
      <c r="B85" s="210" t="s">
        <v>78</v>
      </c>
      <c r="C85" s="350"/>
      <c r="D85" s="350"/>
      <c r="E85" s="350"/>
      <c r="F85" s="350"/>
      <c r="G85" s="350"/>
      <c r="H85" s="350"/>
    </row>
    <row r="86" spans="2:8" s="48" customFormat="1" ht="32.5" customHeight="1" x14ac:dyDescent="0.4">
      <c r="B86" s="210" t="s">
        <v>79</v>
      </c>
      <c r="C86" s="350"/>
      <c r="D86" s="350"/>
      <c r="E86" s="350"/>
      <c r="F86" s="350"/>
      <c r="G86" s="350"/>
      <c r="H86" s="350"/>
    </row>
    <row r="87" spans="2:8" s="48" customFormat="1" ht="32.5" customHeight="1" x14ac:dyDescent="0.4">
      <c r="B87" s="210" t="s">
        <v>80</v>
      </c>
      <c r="C87" s="350"/>
      <c r="D87" s="350"/>
      <c r="E87" s="350"/>
      <c r="F87" s="350"/>
      <c r="G87" s="350"/>
      <c r="H87" s="350"/>
    </row>
    <row r="88" spans="2:8" s="48" customFormat="1" ht="32.5" customHeight="1" x14ac:dyDescent="0.4">
      <c r="B88" s="210" t="s">
        <v>81</v>
      </c>
      <c r="C88" s="350"/>
      <c r="D88" s="350"/>
      <c r="E88" s="350"/>
      <c r="F88" s="350"/>
      <c r="G88" s="350"/>
      <c r="H88" s="350"/>
    </row>
    <row r="89" spans="2:8" s="48" customFormat="1" ht="32.5" customHeight="1" x14ac:dyDescent="0.4">
      <c r="B89" s="210" t="s">
        <v>155</v>
      </c>
      <c r="C89" s="350"/>
      <c r="D89" s="350"/>
      <c r="E89" s="350"/>
      <c r="F89" s="350"/>
      <c r="G89" s="350"/>
      <c r="H89" s="350"/>
    </row>
    <row r="90" spans="2:8" s="48" customFormat="1" ht="32.5" customHeight="1" x14ac:dyDescent="0.4">
      <c r="B90" s="210" t="s">
        <v>83</v>
      </c>
      <c r="C90" s="350"/>
      <c r="D90" s="350"/>
      <c r="E90" s="350"/>
      <c r="F90" s="350"/>
      <c r="G90" s="350"/>
      <c r="H90" s="350"/>
    </row>
    <row r="91" spans="2:8" s="48" customFormat="1" ht="32.5" customHeight="1" x14ac:dyDescent="0.4">
      <c r="B91" s="210" t="s">
        <v>84</v>
      </c>
      <c r="C91" s="341" t="s">
        <v>85</v>
      </c>
      <c r="D91" s="341"/>
      <c r="E91" s="341"/>
      <c r="F91" s="341"/>
      <c r="G91" s="341"/>
      <c r="H91" s="341"/>
    </row>
    <row r="92" spans="2:8" s="48" customFormat="1" ht="32.5" customHeight="1" x14ac:dyDescent="0.4">
      <c r="B92" s="210" t="s">
        <v>86</v>
      </c>
      <c r="C92" s="350"/>
      <c r="D92" s="350"/>
      <c r="E92" s="350"/>
      <c r="F92" s="350"/>
      <c r="G92" s="350"/>
      <c r="H92" s="350"/>
    </row>
    <row r="93" spans="2:8" s="48" customFormat="1" ht="20.5" x14ac:dyDescent="0.45">
      <c r="B93" s="81"/>
    </row>
  </sheetData>
  <mergeCells count="54">
    <mergeCell ref="E55:G55"/>
    <mergeCell ref="E58:G58"/>
    <mergeCell ref="C91:H91"/>
    <mergeCell ref="C92:H92"/>
    <mergeCell ref="B79:B83"/>
    <mergeCell ref="C79:H83"/>
    <mergeCell ref="C85:H85"/>
    <mergeCell ref="C86:H86"/>
    <mergeCell ref="C87:H87"/>
    <mergeCell ref="C88:H88"/>
    <mergeCell ref="C89:H89"/>
    <mergeCell ref="C90:H90"/>
    <mergeCell ref="E59:G59"/>
    <mergeCell ref="B62:H62"/>
    <mergeCell ref="B72:B75"/>
    <mergeCell ref="C72:C75"/>
    <mergeCell ref="B46:B50"/>
    <mergeCell ref="E46:G46"/>
    <mergeCell ref="E48:G48"/>
    <mergeCell ref="E49:G49"/>
    <mergeCell ref="E50:G50"/>
    <mergeCell ref="B31:H31"/>
    <mergeCell ref="C37:D37"/>
    <mergeCell ref="C38:D38"/>
    <mergeCell ref="B41:H41"/>
    <mergeCell ref="E45:G45"/>
    <mergeCell ref="C39:D39"/>
    <mergeCell ref="B18:B19"/>
    <mergeCell ref="B20:B22"/>
    <mergeCell ref="B24:B25"/>
    <mergeCell ref="B27:B28"/>
    <mergeCell ref="C27:D27"/>
    <mergeCell ref="C28:D28"/>
    <mergeCell ref="E15:E16"/>
    <mergeCell ref="F15:F16"/>
    <mergeCell ref="G15:G16"/>
    <mergeCell ref="H15:H16"/>
    <mergeCell ref="B13:H13"/>
    <mergeCell ref="C60:D60"/>
    <mergeCell ref="C29:D29"/>
    <mergeCell ref="B2:H2"/>
    <mergeCell ref="E54:G54"/>
    <mergeCell ref="B55:B56"/>
    <mergeCell ref="E56:G56"/>
    <mergeCell ref="B33:B35"/>
    <mergeCell ref="C7:H7"/>
    <mergeCell ref="C8:H8"/>
    <mergeCell ref="C9:H9"/>
    <mergeCell ref="C6:H6"/>
    <mergeCell ref="C4:H4"/>
    <mergeCell ref="C5:H5"/>
    <mergeCell ref="C10:H10"/>
    <mergeCell ref="C15:C16"/>
    <mergeCell ref="D15:D16"/>
  </mergeCells>
  <conditionalFormatting sqref="C72">
    <cfRule type="containsText" dxfId="29" priority="4" operator="containsText" text="Avis d'ajournement">
      <formula>NOT(ISERROR(SEARCH("Avis d'ajournement",C72)))</formula>
    </cfRule>
    <cfRule type="containsText" dxfId="28" priority="5" operator="containsText" text="Avis défavorable">
      <formula>NOT(ISERROR(SEARCH("Avis défavorable",C72)))</formula>
    </cfRule>
    <cfRule type="containsText" dxfId="27" priority="6" operator="containsText" text="Avis favorable">
      <formula>NOT(ISERROR(SEARCH("Avis favorable",C72)))</formula>
    </cfRule>
  </conditionalFormatting>
  <conditionalFormatting sqref="C29:D29">
    <cfRule type="colorScale" priority="2">
      <colorScale>
        <cfvo type="min"/>
        <cfvo type="max"/>
        <color rgb="FFFF7128"/>
        <color rgb="FFFFEF9C"/>
      </colorScale>
    </cfRule>
  </conditionalFormatting>
  <conditionalFormatting sqref="C39:D39">
    <cfRule type="colorScale" priority="3">
      <colorScale>
        <cfvo type="min"/>
        <cfvo type="max"/>
        <color rgb="FFFF7128"/>
        <color rgb="FFFFEF9C"/>
      </colorScale>
    </cfRule>
  </conditionalFormatting>
  <conditionalFormatting sqref="C60:D60">
    <cfRule type="colorScale" priority="1">
      <colorScale>
        <cfvo type="min"/>
        <cfvo type="max"/>
        <color rgb="FFFF7128"/>
        <color rgb="FFFFEF9C"/>
      </colorScale>
    </cfRule>
  </conditionalFormatting>
  <dataValidations count="7">
    <dataValidation type="list" allowBlank="1" showInputMessage="1" showErrorMessage="1" sqref="D17:D22 D34:D35" xr:uid="{CC427DB7-BB64-465E-939A-2C7B610921C5}">
      <formula1>"1,2,3,4"</formula1>
    </dataValidation>
    <dataValidation type="list" allowBlank="1" showInputMessage="1" showErrorMessage="1" sqref="D23" xr:uid="{9D1BFDE9-6494-440C-BC04-A7253D6B0F50}">
      <formula1>"Projet sans infrastructure,1,2,3,4"</formula1>
    </dataValidation>
    <dataValidation type="list" allowBlank="1" showInputMessage="1" showErrorMessage="1" sqref="D24:D25" xr:uid="{7DCA3661-3C46-4847-8E11-BB1CEF519B4A}">
      <formula1>"Projet sans études,1,2,3,4"</formula1>
    </dataValidation>
    <dataValidation type="list" allowBlank="1" showInputMessage="1" showErrorMessage="1" sqref="C28" xr:uid="{87B5C099-091A-4BBD-8F69-6B4561390086}">
      <formula1>"Sans études avec infrastructure, Sans études sans infrastructure,Avec études sans infrastructure,Avec études avec infrastructure"</formula1>
    </dataValidation>
    <dataValidation type="list" allowBlank="1" showInputMessage="1" showErrorMessage="1" sqref="D46 D48:D49 D55" xr:uid="{71B40E04-0FCB-4611-9CD1-D865A5D03004}">
      <formula1>"0,1"</formula1>
    </dataValidation>
    <dataValidation type="list" allowBlank="1" showInputMessage="1" showErrorMessage="1" sqref="D47" xr:uid="{CEE98338-6A33-4455-BB17-A134ED93C63F}">
      <formula1>"0,1,2"</formula1>
    </dataValidation>
    <dataValidation type="list" allowBlank="1" showInputMessage="1" showErrorMessage="1" sqref="C59 C38" xr:uid="{64DE1F74-1A53-4B81-A7EC-88DEB41A24EA}">
      <formula1>"Tout domaine d'intervention"</formula1>
    </dataValidation>
  </dataValidation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57E4E-C8E4-460B-BBF2-21A1176F196F}">
  <sheetPr>
    <tabColor rgb="FFFFFF00"/>
  </sheetPr>
  <dimension ref="A1:P96"/>
  <sheetViews>
    <sheetView showGridLines="0" topLeftCell="A20" zoomScale="55" zoomScaleNormal="55" workbookViewId="0">
      <selection activeCell="C7" sqref="C7:H7"/>
    </sheetView>
  </sheetViews>
  <sheetFormatPr baseColWidth="10" defaultColWidth="11.453125" defaultRowHeight="18" x14ac:dyDescent="0.4"/>
  <cols>
    <col min="1" max="1" width="27.7265625" style="31" customWidth="1"/>
    <col min="2" max="2" width="38.453125" style="31" customWidth="1"/>
    <col min="3" max="3" width="123.7265625" style="31" customWidth="1"/>
    <col min="4" max="4" width="19.54296875" style="31" customWidth="1"/>
    <col min="5" max="5" width="20.453125" style="31" customWidth="1"/>
    <col min="6" max="6" width="20.81640625" style="31" customWidth="1"/>
    <col min="7" max="7" width="83.453125" style="31" customWidth="1"/>
    <col min="8" max="8" width="90.54296875" style="31" customWidth="1"/>
    <col min="9" max="12" width="11.453125" style="31"/>
    <col min="13" max="13" width="65" style="31" customWidth="1"/>
    <col min="14" max="16384" width="11.453125" style="31"/>
  </cols>
  <sheetData>
    <row r="1" spans="1:16" s="48" customFormat="1" ht="99.75" customHeight="1" x14ac:dyDescent="0.4"/>
    <row r="2" spans="1:16" s="48" customFormat="1" ht="81" customHeight="1" x14ac:dyDescent="0.4">
      <c r="B2" s="294" t="s">
        <v>286</v>
      </c>
      <c r="C2" s="294"/>
      <c r="D2" s="294"/>
      <c r="E2" s="294"/>
      <c r="F2" s="294"/>
      <c r="G2" s="294"/>
      <c r="H2" s="294"/>
    </row>
    <row r="3" spans="1:16" x14ac:dyDescent="0.4">
      <c r="B3" s="48"/>
      <c r="C3" s="49"/>
      <c r="D3" s="49"/>
      <c r="E3" s="49"/>
    </row>
    <row r="4" spans="1:16" ht="20.5" x14ac:dyDescent="0.4">
      <c r="B4" s="176" t="s">
        <v>111</v>
      </c>
      <c r="C4" s="401"/>
      <c r="D4" s="401"/>
      <c r="E4" s="401"/>
      <c r="F4" s="401"/>
      <c r="G4" s="401"/>
      <c r="H4" s="401"/>
    </row>
    <row r="5" spans="1:16" ht="20.5" x14ac:dyDescent="0.4">
      <c r="B5" s="176" t="s">
        <v>112</v>
      </c>
      <c r="C5" s="401"/>
      <c r="D5" s="401"/>
      <c r="E5" s="401"/>
      <c r="F5" s="401"/>
      <c r="G5" s="401"/>
      <c r="H5" s="401"/>
    </row>
    <row r="6" spans="1:16" ht="47.5" customHeight="1" x14ac:dyDescent="0.4">
      <c r="B6" s="176" t="s">
        <v>287</v>
      </c>
      <c r="C6" s="353" t="s">
        <v>288</v>
      </c>
      <c r="D6" s="353"/>
      <c r="E6" s="353"/>
      <c r="F6" s="353"/>
      <c r="G6" s="353"/>
      <c r="H6" s="353"/>
    </row>
    <row r="7" spans="1:16" ht="55.5" customHeight="1" x14ac:dyDescent="0.4">
      <c r="B7" s="176" t="s">
        <v>289</v>
      </c>
      <c r="C7" s="353" t="s">
        <v>290</v>
      </c>
      <c r="D7" s="353"/>
      <c r="E7" s="353"/>
      <c r="F7" s="353"/>
      <c r="G7" s="353"/>
      <c r="H7" s="353"/>
    </row>
    <row r="8" spans="1:16" ht="30.75" customHeight="1" x14ac:dyDescent="0.4">
      <c r="B8" s="176" t="s">
        <v>117</v>
      </c>
      <c r="C8" s="401"/>
      <c r="D8" s="401"/>
      <c r="E8" s="401"/>
      <c r="F8" s="401"/>
      <c r="G8" s="401"/>
      <c r="H8" s="401"/>
    </row>
    <row r="9" spans="1:16" ht="41" x14ac:dyDescent="0.4">
      <c r="B9" s="176" t="s">
        <v>118</v>
      </c>
      <c r="C9" s="401"/>
      <c r="D9" s="401"/>
      <c r="E9" s="401"/>
      <c r="F9" s="401"/>
      <c r="G9" s="401"/>
      <c r="H9" s="401"/>
    </row>
    <row r="10" spans="1:16" ht="20.5" x14ac:dyDescent="0.4">
      <c r="B10" s="176" t="s">
        <v>119</v>
      </c>
      <c r="C10" s="410"/>
      <c r="D10" s="411"/>
      <c r="E10" s="411"/>
      <c r="F10" s="411"/>
      <c r="G10" s="411"/>
      <c r="H10" s="412"/>
    </row>
    <row r="11" spans="1:16" x14ac:dyDescent="0.4">
      <c r="B11" s="48"/>
      <c r="C11" s="49"/>
      <c r="D11" s="49"/>
      <c r="E11" s="49"/>
    </row>
    <row r="12" spans="1:16" x14ac:dyDescent="0.4">
      <c r="B12" s="48"/>
      <c r="C12" s="49"/>
      <c r="D12" s="49"/>
      <c r="E12" s="49"/>
    </row>
    <row r="13" spans="1:16" s="48" customFormat="1" ht="44.15" customHeight="1" x14ac:dyDescent="0.4">
      <c r="B13" s="335" t="s">
        <v>120</v>
      </c>
      <c r="C13" s="336"/>
      <c r="D13" s="336"/>
      <c r="E13" s="336"/>
      <c r="F13" s="336"/>
      <c r="G13" s="336"/>
      <c r="H13" s="337"/>
    </row>
    <row r="14" spans="1:16" ht="23" x14ac:dyDescent="0.5">
      <c r="B14" s="106"/>
      <c r="C14" s="32"/>
      <c r="D14" s="91"/>
      <c r="E14" s="33"/>
      <c r="F14" s="33"/>
      <c r="G14" s="34"/>
      <c r="H14" s="34"/>
      <c r="M14" s="92"/>
      <c r="N14" s="93"/>
      <c r="O14" s="93"/>
      <c r="P14" s="93"/>
    </row>
    <row r="15" spans="1:16" ht="40" customHeight="1" x14ac:dyDescent="0.4">
      <c r="A15" s="31" t="s">
        <v>4</v>
      </c>
      <c r="B15" s="155"/>
      <c r="C15" s="345" t="s">
        <v>121</v>
      </c>
      <c r="D15" s="345" t="s">
        <v>122</v>
      </c>
      <c r="E15" s="345" t="s">
        <v>123</v>
      </c>
      <c r="F15" s="345" t="s">
        <v>8</v>
      </c>
      <c r="G15" s="345" t="s">
        <v>9</v>
      </c>
      <c r="H15" s="345" t="s">
        <v>10</v>
      </c>
      <c r="J15" s="48"/>
    </row>
    <row r="16" spans="1:16" ht="40" customHeight="1" x14ac:dyDescent="0.4">
      <c r="B16" s="155"/>
      <c r="C16" s="352"/>
      <c r="D16" s="352"/>
      <c r="E16" s="352"/>
      <c r="F16" s="352"/>
      <c r="G16" s="352"/>
      <c r="H16" s="352"/>
      <c r="J16" s="131"/>
    </row>
    <row r="17" spans="2:16" ht="36" x14ac:dyDescent="0.4">
      <c r="B17" s="195" t="s">
        <v>11</v>
      </c>
      <c r="C17" s="35" t="s">
        <v>124</v>
      </c>
      <c r="D17" s="160"/>
      <c r="E17" s="36">
        <v>4</v>
      </c>
      <c r="F17" s="160">
        <f t="shared" ref="F17:F22" si="0">D17*E17</f>
        <v>0</v>
      </c>
      <c r="G17" s="36" t="s">
        <v>13</v>
      </c>
      <c r="H17" s="37"/>
      <c r="J17" s="132"/>
    </row>
    <row r="18" spans="2:16" ht="36" x14ac:dyDescent="0.4">
      <c r="B18" s="375" t="s">
        <v>14</v>
      </c>
      <c r="C18" s="35" t="s">
        <v>15</v>
      </c>
      <c r="D18" s="160"/>
      <c r="E18" s="36">
        <v>4</v>
      </c>
      <c r="F18" s="160">
        <f t="shared" si="0"/>
        <v>0</v>
      </c>
      <c r="G18" s="36" t="s">
        <v>13</v>
      </c>
      <c r="H18" s="37"/>
      <c r="J18" s="131"/>
    </row>
    <row r="19" spans="2:16" ht="72" x14ac:dyDescent="0.4">
      <c r="B19" s="376"/>
      <c r="C19" s="35" t="s">
        <v>16</v>
      </c>
      <c r="D19" s="160"/>
      <c r="E19" s="36">
        <v>5</v>
      </c>
      <c r="F19" s="160">
        <f t="shared" si="0"/>
        <v>0</v>
      </c>
      <c r="G19" s="36" t="s">
        <v>13</v>
      </c>
      <c r="H19" s="37"/>
      <c r="J19" s="131"/>
    </row>
    <row r="20" spans="2:16" ht="36" customHeight="1" x14ac:dyDescent="0.4">
      <c r="B20" s="382" t="s">
        <v>17</v>
      </c>
      <c r="C20" s="35" t="s">
        <v>18</v>
      </c>
      <c r="D20" s="160"/>
      <c r="E20" s="36">
        <v>3</v>
      </c>
      <c r="F20" s="160">
        <f t="shared" si="0"/>
        <v>0</v>
      </c>
      <c r="G20" s="36"/>
      <c r="H20" s="37"/>
      <c r="J20" s="98"/>
    </row>
    <row r="21" spans="2:16" ht="18" customHeight="1" x14ac:dyDescent="0.4">
      <c r="B21" s="383"/>
      <c r="C21" s="35" t="s">
        <v>19</v>
      </c>
      <c r="D21" s="160"/>
      <c r="E21" s="36">
        <v>2</v>
      </c>
      <c r="F21" s="160">
        <f t="shared" si="0"/>
        <v>0</v>
      </c>
      <c r="G21" s="36"/>
      <c r="H21" s="37"/>
      <c r="J21" s="98"/>
    </row>
    <row r="22" spans="2:16" ht="72" customHeight="1" x14ac:dyDescent="0.4">
      <c r="B22" s="384"/>
      <c r="C22" s="35" t="s">
        <v>20</v>
      </c>
      <c r="D22" s="160"/>
      <c r="E22" s="36">
        <v>2</v>
      </c>
      <c r="F22" s="160">
        <f t="shared" si="0"/>
        <v>0</v>
      </c>
      <c r="G22" s="36"/>
      <c r="H22" s="37"/>
      <c r="J22" s="98"/>
    </row>
    <row r="23" spans="2:16" ht="123" customHeight="1" x14ac:dyDescent="0.4">
      <c r="B23" s="252" t="s">
        <v>159</v>
      </c>
      <c r="C23" s="35" t="s">
        <v>22</v>
      </c>
      <c r="D23" s="160"/>
      <c r="E23" s="36">
        <v>1</v>
      </c>
      <c r="F23" s="160">
        <f>IF(D23="Projet sans infrastructure","N/A",D23*E23)</f>
        <v>0</v>
      </c>
      <c r="G23" s="36" t="s">
        <v>13</v>
      </c>
      <c r="H23" s="37"/>
      <c r="J23" s="98"/>
      <c r="K23" s="94"/>
    </row>
    <row r="24" spans="2:16" ht="36" customHeight="1" x14ac:dyDescent="0.4">
      <c r="B24" s="375" t="s">
        <v>126</v>
      </c>
      <c r="C24" s="35" t="s">
        <v>24</v>
      </c>
      <c r="D24" s="160"/>
      <c r="E24" s="36">
        <v>3</v>
      </c>
      <c r="F24" s="160">
        <f>IF(D24="Projet sans études","N/A",D24*E24)</f>
        <v>0</v>
      </c>
      <c r="G24" s="36" t="s">
        <v>13</v>
      </c>
      <c r="H24" s="37"/>
      <c r="J24" s="98"/>
    </row>
    <row r="25" spans="2:16" ht="58" customHeight="1" x14ac:dyDescent="0.4">
      <c r="B25" s="376"/>
      <c r="C25" s="35" t="s">
        <v>25</v>
      </c>
      <c r="D25" s="160"/>
      <c r="E25" s="36">
        <v>2</v>
      </c>
      <c r="F25" s="160">
        <f>IF(D25="Projet sans études","N/A",D25*E25)</f>
        <v>0</v>
      </c>
      <c r="G25" s="36" t="s">
        <v>13</v>
      </c>
      <c r="H25" s="37"/>
      <c r="J25" s="98"/>
    </row>
    <row r="26" spans="2:16" ht="20.5" x14ac:dyDescent="0.45">
      <c r="B26" s="46"/>
      <c r="C26" s="38"/>
      <c r="D26" s="39"/>
      <c r="E26" s="39"/>
      <c r="F26" s="39"/>
      <c r="G26" s="39"/>
      <c r="H26" s="39"/>
      <c r="J26" s="48"/>
    </row>
    <row r="27" spans="2:16" s="48" customFormat="1" ht="42.65" customHeight="1" x14ac:dyDescent="0.4">
      <c r="B27" s="385" t="str">
        <f>+'critères transversaux'!B16</f>
        <v>Total critères transversaux</v>
      </c>
      <c r="C27" s="357" t="s">
        <v>127</v>
      </c>
      <c r="D27" s="358"/>
      <c r="E27" s="259" t="s">
        <v>128</v>
      </c>
      <c r="F27" s="259" t="s">
        <v>129</v>
      </c>
      <c r="G27" s="259" t="s">
        <v>9</v>
      </c>
      <c r="H27" s="259" t="s">
        <v>10</v>
      </c>
    </row>
    <row r="28" spans="2:16" s="48" customFormat="1" ht="38.5" customHeight="1" x14ac:dyDescent="0.4">
      <c r="B28" s="385"/>
      <c r="C28" s="381"/>
      <c r="D28" s="381"/>
      <c r="E28" s="161" t="str">
        <f>IF(C28="Sans études avec infrastructure",84,IF(C28="Sans études sans infrastructure",80,IF(C28="Avec études sans infrastructure",100,IF(C28="Avec études avec infrastructure",104,""))))</f>
        <v/>
      </c>
      <c r="F28" s="261">
        <f>SUM(F17:F25)</f>
        <v>0</v>
      </c>
      <c r="G28" s="163"/>
      <c r="H28" s="163"/>
    </row>
    <row r="29" spans="2:16" s="48" customFormat="1" ht="20.5" x14ac:dyDescent="0.4">
      <c r="B29" s="262"/>
      <c r="C29" s="342" t="str">
        <f>IF(C28="","Renseigner la cellule ci-dessus en utilisant le menu déroulant","")</f>
        <v>Renseigner la cellule ci-dessus en utilisant le menu déroulant</v>
      </c>
      <c r="D29" s="342"/>
      <c r="E29" s="175"/>
      <c r="F29" s="165"/>
    </row>
    <row r="30" spans="2:16" ht="59.5" customHeight="1" x14ac:dyDescent="0.4">
      <c r="M30" s="98"/>
      <c r="N30" s="93"/>
      <c r="O30" s="93"/>
      <c r="P30" s="93"/>
    </row>
    <row r="31" spans="2:16" s="48" customFormat="1" ht="39.65" customHeight="1" x14ac:dyDescent="0.4">
      <c r="B31" s="335" t="s">
        <v>130</v>
      </c>
      <c r="C31" s="336"/>
      <c r="D31" s="336"/>
      <c r="E31" s="336"/>
      <c r="F31" s="336"/>
      <c r="G31" s="336"/>
      <c r="H31" s="337"/>
    </row>
    <row r="32" spans="2:16" x14ac:dyDescent="0.4">
      <c r="C32" s="80"/>
      <c r="E32" s="49"/>
      <c r="F32" s="49"/>
    </row>
    <row r="33" spans="2:10" ht="41" x14ac:dyDescent="0.4">
      <c r="B33" s="426" t="s">
        <v>289</v>
      </c>
      <c r="C33" s="264" t="s">
        <v>132</v>
      </c>
      <c r="D33" s="264" t="s">
        <v>6</v>
      </c>
      <c r="E33" s="264" t="s">
        <v>133</v>
      </c>
      <c r="F33" s="264" t="s">
        <v>134</v>
      </c>
      <c r="G33" s="264" t="s">
        <v>46</v>
      </c>
      <c r="H33" s="264" t="s">
        <v>10</v>
      </c>
    </row>
    <row r="34" spans="2:10" ht="18" customHeight="1" x14ac:dyDescent="0.4">
      <c r="B34" s="426"/>
      <c r="C34" s="129" t="s">
        <v>291</v>
      </c>
      <c r="D34" s="160"/>
      <c r="E34" s="108">
        <v>2</v>
      </c>
      <c r="F34" s="108">
        <f>D34*E34</f>
        <v>0</v>
      </c>
      <c r="G34" s="109"/>
      <c r="H34" s="109"/>
      <c r="I34" s="117"/>
    </row>
    <row r="35" spans="2:10" ht="18" customHeight="1" x14ac:dyDescent="0.4">
      <c r="B35" s="426"/>
      <c r="C35" s="129" t="s">
        <v>292</v>
      </c>
      <c r="D35" s="160"/>
      <c r="E35" s="108">
        <v>5</v>
      </c>
      <c r="F35" s="108">
        <f>D35*E35</f>
        <v>0</v>
      </c>
      <c r="G35" s="109"/>
      <c r="H35" s="109"/>
      <c r="I35" s="117"/>
    </row>
    <row r="36" spans="2:10" x14ac:dyDescent="0.4">
      <c r="B36" s="426"/>
      <c r="C36" s="129" t="s">
        <v>293</v>
      </c>
      <c r="D36" s="160"/>
      <c r="E36" s="108">
        <v>4</v>
      </c>
      <c r="F36" s="108">
        <f>D36*E36</f>
        <v>0</v>
      </c>
      <c r="G36" s="109"/>
      <c r="H36" s="109"/>
      <c r="I36" s="117"/>
    </row>
    <row r="37" spans="2:10" x14ac:dyDescent="0.4">
      <c r="B37" s="426"/>
      <c r="C37" s="129" t="s">
        <v>294</v>
      </c>
      <c r="D37" s="160"/>
      <c r="E37" s="108">
        <v>4</v>
      </c>
      <c r="F37" s="108">
        <f>D37*E37</f>
        <v>0</v>
      </c>
      <c r="G37" s="109"/>
      <c r="H37" s="109"/>
      <c r="I37" s="117"/>
    </row>
    <row r="39" spans="2:10" s="48" customFormat="1" ht="42.65" customHeight="1" x14ac:dyDescent="0.45">
      <c r="B39" s="81"/>
      <c r="C39" s="420" t="s">
        <v>127</v>
      </c>
      <c r="D39" s="420"/>
      <c r="E39" s="273" t="s">
        <v>128</v>
      </c>
      <c r="F39" s="273" t="s">
        <v>129</v>
      </c>
      <c r="G39" s="273" t="s">
        <v>9</v>
      </c>
      <c r="H39" s="273" t="s">
        <v>10</v>
      </c>
    </row>
    <row r="40" spans="2:10" s="48" customFormat="1" ht="50.15" customHeight="1" x14ac:dyDescent="0.4">
      <c r="B40" s="260" t="s">
        <v>141</v>
      </c>
      <c r="C40" s="421"/>
      <c r="D40" s="421"/>
      <c r="E40" s="161">
        <f>4*SUM(E34:E37)</f>
        <v>60</v>
      </c>
      <c r="F40" s="261">
        <f>SUM(F34:F37)</f>
        <v>0</v>
      </c>
      <c r="G40" s="163"/>
      <c r="H40" s="163"/>
    </row>
    <row r="41" spans="2:10" s="48" customFormat="1" ht="20.5" x14ac:dyDescent="0.4">
      <c r="B41" s="262"/>
      <c r="C41" s="342" t="str">
        <f>IF(C40="","Renseigner la cellule ci-dessus en utilisant le menu déroulant","")</f>
        <v>Renseigner la cellule ci-dessus en utilisant le menu déroulant</v>
      </c>
      <c r="D41" s="342"/>
      <c r="E41" s="175"/>
      <c r="F41" s="165"/>
    </row>
    <row r="42" spans="2:10" ht="70" customHeight="1" x14ac:dyDescent="0.4"/>
    <row r="43" spans="2:10" s="48" customFormat="1" ht="38.15" customHeight="1" x14ac:dyDescent="0.4">
      <c r="B43" s="335" t="s">
        <v>142</v>
      </c>
      <c r="C43" s="336"/>
      <c r="D43" s="336"/>
      <c r="E43" s="336"/>
      <c r="F43" s="336"/>
      <c r="G43" s="336"/>
      <c r="H43" s="337"/>
    </row>
    <row r="44" spans="2:10" s="130" customFormat="1" ht="23" x14ac:dyDescent="0.5">
      <c r="B44" s="106"/>
    </row>
    <row r="45" spans="2:10" s="48" customFormat="1" ht="23" x14ac:dyDescent="0.5">
      <c r="B45" s="194" t="s">
        <v>143</v>
      </c>
    </row>
    <row r="46" spans="2:10" s="48" customFormat="1" x14ac:dyDescent="0.4">
      <c r="B46" s="51"/>
      <c r="C46" s="52"/>
      <c r="D46" s="156"/>
    </row>
    <row r="47" spans="2:10" s="48" customFormat="1" ht="34" customHeight="1" x14ac:dyDescent="0.4">
      <c r="C47" s="264" t="s">
        <v>44</v>
      </c>
      <c r="D47" s="264" t="s">
        <v>45</v>
      </c>
      <c r="E47" s="343" t="s">
        <v>46</v>
      </c>
      <c r="F47" s="343"/>
      <c r="G47" s="343"/>
      <c r="H47" s="264" t="s">
        <v>10</v>
      </c>
    </row>
    <row r="48" spans="2:10" s="48" customFormat="1" ht="54" x14ac:dyDescent="0.4">
      <c r="B48" s="345" t="s">
        <v>47</v>
      </c>
      <c r="C48" s="193" t="s">
        <v>48</v>
      </c>
      <c r="D48" s="168"/>
      <c r="E48" s="423"/>
      <c r="F48" s="424"/>
      <c r="G48" s="425"/>
      <c r="H48" s="135"/>
      <c r="J48" s="99"/>
    </row>
    <row r="49" spans="2:10" s="48" customFormat="1" ht="117.75" customHeight="1" x14ac:dyDescent="0.4">
      <c r="B49" s="362"/>
      <c r="C49" s="184" t="s">
        <v>49</v>
      </c>
      <c r="D49" s="168"/>
      <c r="E49" s="169"/>
      <c r="F49" s="170"/>
      <c r="G49" s="182"/>
      <c r="H49" s="189"/>
      <c r="I49" s="164"/>
      <c r="J49" s="99"/>
    </row>
    <row r="50" spans="2:10" s="48" customFormat="1" ht="36" x14ac:dyDescent="0.4">
      <c r="B50" s="362"/>
      <c r="C50" s="185" t="s">
        <v>51</v>
      </c>
      <c r="D50" s="171"/>
      <c r="E50" s="363"/>
      <c r="F50" s="364"/>
      <c r="G50" s="365"/>
      <c r="H50" s="190"/>
    </row>
    <row r="51" spans="2:10" s="48" customFormat="1" ht="36" x14ac:dyDescent="0.4">
      <c r="B51" s="362"/>
      <c r="C51" s="187" t="s">
        <v>144</v>
      </c>
      <c r="D51" s="248"/>
      <c r="E51" s="366"/>
      <c r="F51" s="367"/>
      <c r="G51" s="368"/>
      <c r="H51" s="191"/>
      <c r="I51" s="38"/>
      <c r="J51" s="38"/>
    </row>
    <row r="52" spans="2:10" s="48" customFormat="1" ht="18" customHeight="1" x14ac:dyDescent="0.4">
      <c r="B52" s="352"/>
      <c r="C52" s="186" t="s">
        <v>145</v>
      </c>
      <c r="D52" s="183">
        <f>SUM(D48:D51)</f>
        <v>0</v>
      </c>
      <c r="E52" s="369"/>
      <c r="F52" s="370"/>
      <c r="G52" s="371"/>
      <c r="H52" s="192"/>
    </row>
    <row r="53" spans="2:10" x14ac:dyDescent="0.4">
      <c r="B53" s="117"/>
    </row>
    <row r="54" spans="2:10" s="48" customFormat="1" ht="38.15" customHeight="1" x14ac:dyDescent="0.5">
      <c r="B54" s="194" t="s">
        <v>146</v>
      </c>
    </row>
    <row r="55" spans="2:10" x14ac:dyDescent="0.4">
      <c r="B55" s="117"/>
    </row>
    <row r="56" spans="2:10" ht="32.15" customHeight="1" x14ac:dyDescent="0.4">
      <c r="B56" s="48"/>
      <c r="C56" s="264" t="s">
        <v>44</v>
      </c>
      <c r="D56" s="264" t="s">
        <v>147</v>
      </c>
      <c r="E56" s="343" t="s">
        <v>46</v>
      </c>
      <c r="F56" s="343"/>
      <c r="G56" s="343"/>
      <c r="H56" s="264" t="s">
        <v>10</v>
      </c>
    </row>
    <row r="57" spans="2:10" ht="36" x14ac:dyDescent="0.4">
      <c r="B57" s="378" t="s">
        <v>148</v>
      </c>
      <c r="C57" s="221" t="s">
        <v>295</v>
      </c>
      <c r="D57" s="168"/>
      <c r="E57" s="427"/>
      <c r="F57" s="415"/>
      <c r="G57" s="416"/>
      <c r="H57" s="114"/>
      <c r="I57" s="117"/>
    </row>
    <row r="58" spans="2:10" ht="36" x14ac:dyDescent="0.4">
      <c r="B58" s="378"/>
      <c r="C58" s="221" t="s">
        <v>296</v>
      </c>
      <c r="D58" s="168"/>
      <c r="E58" s="427"/>
      <c r="F58" s="415"/>
      <c r="G58" s="416"/>
      <c r="H58" s="114"/>
    </row>
    <row r="59" spans="2:10" x14ac:dyDescent="0.4">
      <c r="B59" s="378"/>
      <c r="C59" s="198" t="s">
        <v>53</v>
      </c>
      <c r="D59" s="37">
        <f>+SUM(D57:D58)</f>
        <v>0</v>
      </c>
      <c r="E59" s="396"/>
      <c r="F59" s="396"/>
      <c r="G59" s="396"/>
      <c r="H59" s="114"/>
    </row>
    <row r="61" spans="2:10" s="48" customFormat="1" ht="42.65" customHeight="1" x14ac:dyDescent="0.45">
      <c r="B61" s="81"/>
      <c r="C61" s="268" t="s">
        <v>127</v>
      </c>
      <c r="D61" s="259" t="s">
        <v>129</v>
      </c>
      <c r="E61" s="343" t="s">
        <v>46</v>
      </c>
      <c r="F61" s="343"/>
      <c r="G61" s="343"/>
      <c r="H61" s="259" t="s">
        <v>10</v>
      </c>
    </row>
    <row r="62" spans="2:10" s="48" customFormat="1" ht="38.5" customHeight="1" x14ac:dyDescent="0.4">
      <c r="B62" s="260" t="s">
        <v>150</v>
      </c>
      <c r="C62" s="269"/>
      <c r="D62" s="199">
        <f>D59+D52</f>
        <v>0</v>
      </c>
      <c r="E62" s="346"/>
      <c r="F62" s="347"/>
      <c r="G62" s="348"/>
      <c r="H62" s="163"/>
    </row>
    <row r="63" spans="2:10" s="48" customFormat="1" ht="20.5" x14ac:dyDescent="0.4">
      <c r="B63" s="262"/>
      <c r="C63" s="342" t="str">
        <f>IF(C62="","Renseigner la cellule ci-dessus en utilisant le menu déroulant","")</f>
        <v>Renseigner la cellule ci-dessus en utilisant le menu déroulant</v>
      </c>
      <c r="D63" s="342"/>
      <c r="E63" s="175"/>
      <c r="F63" s="165"/>
    </row>
    <row r="65" spans="2:8" s="48" customFormat="1" ht="33" customHeight="1" x14ac:dyDescent="0.4">
      <c r="B65" s="335" t="s">
        <v>151</v>
      </c>
      <c r="C65" s="336"/>
      <c r="D65" s="336"/>
      <c r="E65" s="336"/>
      <c r="F65" s="336"/>
      <c r="G65" s="336"/>
      <c r="H65" s="337"/>
    </row>
    <row r="66" spans="2:8" s="48" customFormat="1" ht="17.5" customHeight="1" x14ac:dyDescent="0.4"/>
    <row r="67" spans="2:8" s="48" customFormat="1" ht="43.5" customHeight="1" x14ac:dyDescent="0.4">
      <c r="B67" s="270" t="s">
        <v>26</v>
      </c>
      <c r="C67" s="202">
        <f>F28</f>
        <v>0</v>
      </c>
      <c r="G67" s="204" t="s">
        <v>62</v>
      </c>
      <c r="H67" s="203" t="s">
        <v>297</v>
      </c>
    </row>
    <row r="68" spans="2:8" s="48" customFormat="1" ht="39.65" customHeight="1" x14ac:dyDescent="0.4">
      <c r="B68" s="270" t="s">
        <v>141</v>
      </c>
      <c r="C68" s="200">
        <f>F40</f>
        <v>0</v>
      </c>
      <c r="G68" s="205"/>
      <c r="H68" s="203" t="s">
        <v>298</v>
      </c>
    </row>
    <row r="69" spans="2:8" s="48" customFormat="1" ht="39.65" customHeight="1" x14ac:dyDescent="0.4">
      <c r="B69" s="270" t="s">
        <v>150</v>
      </c>
      <c r="C69" s="201">
        <f>D62</f>
        <v>0</v>
      </c>
      <c r="G69" s="205"/>
      <c r="H69" s="203" t="s">
        <v>299</v>
      </c>
    </row>
    <row r="70" spans="2:8" s="48" customFormat="1" ht="39.65" customHeight="1" x14ac:dyDescent="0.4">
      <c r="B70" s="270" t="s">
        <v>152</v>
      </c>
      <c r="C70" s="271">
        <f>C67+C68</f>
        <v>0</v>
      </c>
      <c r="G70" s="206"/>
      <c r="H70" s="203" t="s">
        <v>300</v>
      </c>
    </row>
    <row r="71" spans="2:8" s="48" customFormat="1" ht="39.65" customHeight="1" x14ac:dyDescent="0.4">
      <c r="B71" s="270" t="s">
        <v>153</v>
      </c>
      <c r="C71" s="271">
        <f>C67+C68+C69</f>
        <v>0</v>
      </c>
      <c r="G71" s="207" t="s">
        <v>72</v>
      </c>
      <c r="H71" s="203" t="s">
        <v>301</v>
      </c>
    </row>
    <row r="72" spans="2:8" s="48" customFormat="1" ht="36" x14ac:dyDescent="0.4">
      <c r="G72" s="208"/>
      <c r="H72" s="203" t="s">
        <v>302</v>
      </c>
    </row>
    <row r="73" spans="2:8" s="48" customFormat="1" ht="47.5" customHeight="1" x14ac:dyDescent="0.4">
      <c r="G73" s="208"/>
      <c r="H73" s="203" t="s">
        <v>303</v>
      </c>
    </row>
    <row r="74" spans="2:8" s="48" customFormat="1" ht="36" x14ac:dyDescent="0.4">
      <c r="G74" s="209"/>
      <c r="H74" s="203" t="s">
        <v>304</v>
      </c>
    </row>
    <row r="75" spans="2:8" s="48" customFormat="1" ht="38.5" customHeight="1" x14ac:dyDescent="0.4">
      <c r="B75" s="338" t="s">
        <v>154</v>
      </c>
      <c r="C75" s="340" t="str">
        <f>IF(OR(C70=0,C28=""),"",IF(OR(AND(C28="Sans études avec infrastructure",C70&lt;72),AND(C28="Sans études sans infrastructure",C70&lt;70),AND(C28="Avec études sans infrastructure",C70&lt;80),AND(C28="Avec études avec infrastructure",C70&lt;82)),"Avis défavorable",IF(OR(AND(C28="Sans études avec infrastructure",C70&gt;71),AND(C28="Sans études sans infrastructure",C70&gt;69),AND(C28="Avec études sans infrastructure",C70&gt;79),AND(C28="Avec études avec infrastructure",C70&gt;81)),"Avis favorable")))</f>
        <v/>
      </c>
    </row>
    <row r="76" spans="2:8" s="48" customFormat="1" ht="38.5" customHeight="1" x14ac:dyDescent="0.4">
      <c r="B76" s="338"/>
      <c r="C76" s="340"/>
    </row>
    <row r="77" spans="2:8" s="48" customFormat="1" ht="38.5" customHeight="1" x14ac:dyDescent="0.4">
      <c r="B77" s="338"/>
      <c r="C77" s="340"/>
    </row>
    <row r="78" spans="2:8" s="48" customFormat="1" ht="38.5" customHeight="1" x14ac:dyDescent="0.4">
      <c r="B78" s="339"/>
      <c r="C78" s="340"/>
    </row>
    <row r="79" spans="2:8" s="48" customFormat="1" ht="38.5" customHeight="1" x14ac:dyDescent="0.4"/>
    <row r="80" spans="2:8" s="48" customFormat="1" ht="38.5" customHeight="1" x14ac:dyDescent="0.4"/>
    <row r="81" spans="2:8" s="48" customFormat="1" ht="20.5" x14ac:dyDescent="0.45">
      <c r="B81" s="174"/>
      <c r="C81" s="80"/>
      <c r="D81" s="156"/>
      <c r="E81" s="156"/>
      <c r="F81" s="156"/>
    </row>
    <row r="82" spans="2:8" s="48" customFormat="1" ht="18" customHeight="1" x14ac:dyDescent="0.4">
      <c r="B82" s="351" t="s">
        <v>77</v>
      </c>
      <c r="C82" s="312"/>
      <c r="D82" s="312"/>
      <c r="E82" s="312"/>
      <c r="F82" s="312"/>
      <c r="G82" s="312"/>
      <c r="H82" s="312"/>
    </row>
    <row r="83" spans="2:8" s="48" customFormat="1" ht="18" customHeight="1" x14ac:dyDescent="0.4">
      <c r="B83" s="351"/>
      <c r="C83" s="312"/>
      <c r="D83" s="312"/>
      <c r="E83" s="312"/>
      <c r="F83" s="312"/>
      <c r="G83" s="312"/>
      <c r="H83" s="312"/>
    </row>
    <row r="84" spans="2:8" s="48" customFormat="1" ht="18" customHeight="1" x14ac:dyDescent="0.4">
      <c r="B84" s="351"/>
      <c r="C84" s="312"/>
      <c r="D84" s="312"/>
      <c r="E84" s="312"/>
      <c r="F84" s="312"/>
      <c r="G84" s="312"/>
      <c r="H84" s="312"/>
    </row>
    <row r="85" spans="2:8" s="48" customFormat="1" ht="18" customHeight="1" x14ac:dyDescent="0.4">
      <c r="B85" s="351"/>
      <c r="C85" s="312"/>
      <c r="D85" s="312"/>
      <c r="E85" s="312"/>
      <c r="F85" s="312"/>
      <c r="G85" s="312"/>
      <c r="H85" s="312"/>
    </row>
    <row r="86" spans="2:8" s="48" customFormat="1" ht="18" customHeight="1" x14ac:dyDescent="0.4">
      <c r="B86" s="351"/>
      <c r="C86" s="312"/>
      <c r="D86" s="312"/>
      <c r="E86" s="312"/>
      <c r="F86" s="312"/>
      <c r="G86" s="312"/>
      <c r="H86" s="312"/>
    </row>
    <row r="87" spans="2:8" s="48" customFormat="1" ht="32.5" customHeight="1" x14ac:dyDescent="0.45">
      <c r="B87" s="81"/>
      <c r="C87" s="115"/>
      <c r="D87" s="175"/>
      <c r="E87" s="175"/>
      <c r="F87" s="175"/>
      <c r="G87" s="164"/>
      <c r="H87" s="164"/>
    </row>
    <row r="88" spans="2:8" s="48" customFormat="1" ht="32.5" customHeight="1" x14ac:dyDescent="0.4">
      <c r="B88" s="210" t="s">
        <v>78</v>
      </c>
      <c r="C88" s="350"/>
      <c r="D88" s="350"/>
      <c r="E88" s="350"/>
      <c r="F88" s="350"/>
      <c r="G88" s="350"/>
      <c r="H88" s="350"/>
    </row>
    <row r="89" spans="2:8" s="48" customFormat="1" ht="32.5" customHeight="1" x14ac:dyDescent="0.4">
      <c r="B89" s="210" t="s">
        <v>79</v>
      </c>
      <c r="C89" s="350"/>
      <c r="D89" s="350"/>
      <c r="E89" s="350"/>
      <c r="F89" s="350"/>
      <c r="G89" s="350"/>
      <c r="H89" s="350"/>
    </row>
    <row r="90" spans="2:8" s="48" customFormat="1" ht="32.5" customHeight="1" x14ac:dyDescent="0.4">
      <c r="B90" s="210" t="s">
        <v>80</v>
      </c>
      <c r="C90" s="350"/>
      <c r="D90" s="350"/>
      <c r="E90" s="350"/>
      <c r="F90" s="350"/>
      <c r="G90" s="350"/>
      <c r="H90" s="350"/>
    </row>
    <row r="91" spans="2:8" s="48" customFormat="1" ht="32.5" customHeight="1" x14ac:dyDescent="0.4">
      <c r="B91" s="210" t="s">
        <v>81</v>
      </c>
      <c r="C91" s="350"/>
      <c r="D91" s="350"/>
      <c r="E91" s="350"/>
      <c r="F91" s="350"/>
      <c r="G91" s="350"/>
      <c r="H91" s="350"/>
    </row>
    <row r="92" spans="2:8" s="48" customFormat="1" ht="32.5" customHeight="1" x14ac:dyDescent="0.4">
      <c r="B92" s="210" t="s">
        <v>155</v>
      </c>
      <c r="C92" s="350"/>
      <c r="D92" s="350"/>
      <c r="E92" s="350"/>
      <c r="F92" s="350"/>
      <c r="G92" s="350"/>
      <c r="H92" s="350"/>
    </row>
    <row r="93" spans="2:8" s="48" customFormat="1" ht="32.5" customHeight="1" x14ac:dyDescent="0.4">
      <c r="B93" s="210" t="s">
        <v>83</v>
      </c>
      <c r="C93" s="350"/>
      <c r="D93" s="350"/>
      <c r="E93" s="350"/>
      <c r="F93" s="350"/>
      <c r="G93" s="350"/>
      <c r="H93" s="350"/>
    </row>
    <row r="94" spans="2:8" s="48" customFormat="1" ht="32.5" customHeight="1" x14ac:dyDescent="0.4">
      <c r="B94" s="210" t="s">
        <v>84</v>
      </c>
      <c r="C94" s="341" t="s">
        <v>85</v>
      </c>
      <c r="D94" s="341"/>
      <c r="E94" s="341"/>
      <c r="F94" s="341"/>
      <c r="G94" s="341"/>
      <c r="H94" s="341"/>
    </row>
    <row r="95" spans="2:8" s="48" customFormat="1" ht="32.5" customHeight="1" x14ac:dyDescent="0.4">
      <c r="B95" s="210" t="s">
        <v>86</v>
      </c>
      <c r="C95" s="350"/>
      <c r="D95" s="350"/>
      <c r="E95" s="350"/>
      <c r="F95" s="350"/>
      <c r="G95" s="350"/>
      <c r="H95" s="350"/>
    </row>
    <row r="96" spans="2:8" s="48" customFormat="1" ht="20.5" x14ac:dyDescent="0.45">
      <c r="B96" s="81"/>
    </row>
  </sheetData>
  <mergeCells count="55">
    <mergeCell ref="E61:G61"/>
    <mergeCell ref="E62:G62"/>
    <mergeCell ref="B65:H65"/>
    <mergeCell ref="B75:B78"/>
    <mergeCell ref="C75:C78"/>
    <mergeCell ref="C63:D63"/>
    <mergeCell ref="E57:G57"/>
    <mergeCell ref="E58:G58"/>
    <mergeCell ref="E47:G47"/>
    <mergeCell ref="B48:B52"/>
    <mergeCell ref="E48:G48"/>
    <mergeCell ref="E50:G50"/>
    <mergeCell ref="E51:G51"/>
    <mergeCell ref="E52:G52"/>
    <mergeCell ref="B57:B59"/>
    <mergeCell ref="E59:G59"/>
    <mergeCell ref="B31:H31"/>
    <mergeCell ref="C39:D39"/>
    <mergeCell ref="C40:D40"/>
    <mergeCell ref="B43:H43"/>
    <mergeCell ref="B18:B19"/>
    <mergeCell ref="B20:B22"/>
    <mergeCell ref="B24:B25"/>
    <mergeCell ref="B27:B28"/>
    <mergeCell ref="C27:D27"/>
    <mergeCell ref="C28:D28"/>
    <mergeCell ref="B33:B37"/>
    <mergeCell ref="C29:D29"/>
    <mergeCell ref="C41:D41"/>
    <mergeCell ref="C95:H95"/>
    <mergeCell ref="B82:B86"/>
    <mergeCell ref="C82:H86"/>
    <mergeCell ref="C88:H88"/>
    <mergeCell ref="C89:H89"/>
    <mergeCell ref="C90:H90"/>
    <mergeCell ref="C91:H91"/>
    <mergeCell ref="C92:H92"/>
    <mergeCell ref="C93:H93"/>
    <mergeCell ref="C94:H94"/>
    <mergeCell ref="C4:H4"/>
    <mergeCell ref="C5:H5"/>
    <mergeCell ref="B2:H2"/>
    <mergeCell ref="C6:H6"/>
    <mergeCell ref="E56:G56"/>
    <mergeCell ref="C7:H7"/>
    <mergeCell ref="C8:H8"/>
    <mergeCell ref="C9:H9"/>
    <mergeCell ref="B13:H13"/>
    <mergeCell ref="C10:H10"/>
    <mergeCell ref="C15:C16"/>
    <mergeCell ref="D15:D16"/>
    <mergeCell ref="E15:E16"/>
    <mergeCell ref="F15:F16"/>
    <mergeCell ref="G15:G16"/>
    <mergeCell ref="H15:H16"/>
  </mergeCells>
  <conditionalFormatting sqref="C75">
    <cfRule type="containsText" dxfId="26" priority="4" operator="containsText" text="Avis d'ajournement">
      <formula>NOT(ISERROR(SEARCH("Avis d'ajournement",C75)))</formula>
    </cfRule>
    <cfRule type="containsText" dxfId="25" priority="5" operator="containsText" text="Avis défavorable">
      <formula>NOT(ISERROR(SEARCH("Avis défavorable",C75)))</formula>
    </cfRule>
    <cfRule type="containsText" dxfId="24" priority="6" operator="containsText" text="Avis favorable">
      <formula>NOT(ISERROR(SEARCH("Avis favorable",C75)))</formula>
    </cfRule>
  </conditionalFormatting>
  <conditionalFormatting sqref="C29:D29">
    <cfRule type="colorScale" priority="3">
      <colorScale>
        <cfvo type="min"/>
        <cfvo type="max"/>
        <color rgb="FFFF7128"/>
        <color rgb="FFFFEF9C"/>
      </colorScale>
    </cfRule>
  </conditionalFormatting>
  <conditionalFormatting sqref="C41:D41">
    <cfRule type="colorScale" priority="2">
      <colorScale>
        <cfvo type="min"/>
        <cfvo type="max"/>
        <color rgb="FFFF7128"/>
        <color rgb="FFFFEF9C"/>
      </colorScale>
    </cfRule>
  </conditionalFormatting>
  <conditionalFormatting sqref="C63:D63">
    <cfRule type="colorScale" priority="1">
      <colorScale>
        <cfvo type="min"/>
        <cfvo type="max"/>
        <color rgb="FFFF7128"/>
        <color rgb="FFFFEF9C"/>
      </colorScale>
    </cfRule>
  </conditionalFormatting>
  <dataValidations count="7">
    <dataValidation type="list" allowBlank="1" showInputMessage="1" showErrorMessage="1" sqref="C28" xr:uid="{6BFCB9CA-95A7-44AE-8DD4-5B2895A9AD57}">
      <formula1>"Sans études avec infrastructure, Sans études sans infrastructure,Avec études sans infrastructure,Avec études avec infrastructure"</formula1>
    </dataValidation>
    <dataValidation type="list" allowBlank="1" showInputMessage="1" showErrorMessage="1" sqref="D24:D25" xr:uid="{281E8DD6-651C-4DFD-A53E-13AE1AF9D1FA}">
      <formula1>"Projet sans études,1,2,3,4"</formula1>
    </dataValidation>
    <dataValidation type="list" allowBlank="1" showInputMessage="1" showErrorMessage="1" sqref="D23" xr:uid="{BFD49580-182D-4915-BFA9-1BEA27F80E0A}">
      <formula1>"Projet sans infrastructure,1,2,3,4"</formula1>
    </dataValidation>
    <dataValidation type="list" allowBlank="1" showInputMessage="1" showErrorMessage="1" sqref="D17:D22 D34:D37" xr:uid="{EBF26602-FE80-44AC-B999-72C705855616}">
      <formula1>"1,2,3,4"</formula1>
    </dataValidation>
    <dataValidation type="list" allowBlank="1" showInputMessage="1" showErrorMessage="1" sqref="C62 C40" xr:uid="{574F975B-7641-4FF1-8BDC-CFB9970BEE31}">
      <formula1>"Tout domaine d'intervention"</formula1>
    </dataValidation>
    <dataValidation type="list" allowBlank="1" showInputMessage="1" showErrorMessage="1" sqref="D49" xr:uid="{26713F83-E83E-4100-9765-11DE9CFE0252}">
      <formula1>"0,1,2"</formula1>
    </dataValidation>
    <dataValidation type="list" allowBlank="1" showInputMessage="1" showErrorMessage="1" sqref="D48 D50:D51 D57:D58" xr:uid="{F7974B4B-97D9-46D2-9BE1-B840057684B2}">
      <formula1>"0,1"</formula1>
    </dataValidation>
  </dataValidation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0E570-F02E-4511-BFF4-2DEB6C6E2A80}">
  <sheetPr>
    <tabColor rgb="FFFFFF00"/>
  </sheetPr>
  <dimension ref="A1:P85"/>
  <sheetViews>
    <sheetView showGridLines="0" topLeftCell="A24" zoomScale="52" zoomScaleNormal="52" workbookViewId="0">
      <selection activeCell="C29" sqref="C29"/>
    </sheetView>
  </sheetViews>
  <sheetFormatPr baseColWidth="10" defaultColWidth="11.453125" defaultRowHeight="18" x14ac:dyDescent="0.4"/>
  <cols>
    <col min="1" max="1" width="27.54296875" style="31" customWidth="1"/>
    <col min="2" max="2" width="33.81640625" style="31" customWidth="1"/>
    <col min="3" max="3" width="123.54296875" style="31" customWidth="1"/>
    <col min="4" max="4" width="19.54296875" style="31" customWidth="1"/>
    <col min="5" max="5" width="20.453125" style="31" customWidth="1"/>
    <col min="6" max="6" width="20.81640625" style="31" customWidth="1"/>
    <col min="7" max="7" width="83.453125" style="31" customWidth="1"/>
    <col min="8" max="8" width="90.54296875" style="31" customWidth="1"/>
    <col min="9" max="12" width="11.453125" style="31"/>
    <col min="13" max="13" width="65" style="31" customWidth="1"/>
    <col min="14" max="16384" width="11.453125" style="31"/>
  </cols>
  <sheetData>
    <row r="1" spans="1:16" s="48" customFormat="1" ht="83.5" customHeight="1" x14ac:dyDescent="0.4"/>
    <row r="2" spans="1:16" s="48" customFormat="1" ht="52.5" customHeight="1" x14ac:dyDescent="0.4">
      <c r="B2" s="294" t="s">
        <v>305</v>
      </c>
      <c r="C2" s="294"/>
      <c r="D2" s="294"/>
      <c r="E2" s="294"/>
      <c r="F2" s="294"/>
      <c r="G2" s="294"/>
      <c r="H2" s="294"/>
    </row>
    <row r="3" spans="1:16" x14ac:dyDescent="0.4">
      <c r="B3" s="48"/>
      <c r="C3" s="49"/>
      <c r="D3" s="49"/>
      <c r="E3" s="49"/>
    </row>
    <row r="4" spans="1:16" ht="20.5" x14ac:dyDescent="0.4">
      <c r="B4" s="176" t="s">
        <v>111</v>
      </c>
      <c r="C4" s="401"/>
      <c r="D4" s="401"/>
      <c r="E4" s="401"/>
      <c r="F4" s="401"/>
      <c r="G4" s="401"/>
      <c r="H4" s="401"/>
    </row>
    <row r="5" spans="1:16" ht="20.5" x14ac:dyDescent="0.4">
      <c r="B5" s="176" t="s">
        <v>112</v>
      </c>
      <c r="C5" s="401"/>
      <c r="D5" s="401"/>
      <c r="E5" s="401"/>
      <c r="F5" s="401"/>
      <c r="G5" s="401"/>
      <c r="H5" s="401"/>
    </row>
    <row r="6" spans="1:16" ht="47.5" customHeight="1" x14ac:dyDescent="0.4">
      <c r="B6" s="176" t="s">
        <v>306</v>
      </c>
      <c r="C6" s="353" t="s">
        <v>307</v>
      </c>
      <c r="D6" s="353"/>
      <c r="E6" s="353"/>
      <c r="F6" s="353"/>
      <c r="G6" s="353"/>
      <c r="H6" s="353"/>
    </row>
    <row r="7" spans="1:16" ht="55.5" customHeight="1" x14ac:dyDescent="0.4">
      <c r="B7" s="176" t="s">
        <v>308</v>
      </c>
      <c r="C7" s="353" t="s">
        <v>309</v>
      </c>
      <c r="D7" s="353"/>
      <c r="E7" s="353"/>
      <c r="F7" s="353"/>
      <c r="G7" s="353"/>
      <c r="H7" s="353"/>
    </row>
    <row r="8" spans="1:16" ht="30.75" customHeight="1" x14ac:dyDescent="0.4">
      <c r="B8" s="176" t="s">
        <v>117</v>
      </c>
      <c r="C8" s="401"/>
      <c r="D8" s="401"/>
      <c r="E8" s="401"/>
      <c r="F8" s="401"/>
      <c r="G8" s="401"/>
      <c r="H8" s="401"/>
    </row>
    <row r="9" spans="1:16" ht="41" x14ac:dyDescent="0.4">
      <c r="B9" s="176" t="s">
        <v>118</v>
      </c>
      <c r="C9" s="401"/>
      <c r="D9" s="401"/>
      <c r="E9" s="401"/>
      <c r="F9" s="401"/>
      <c r="G9" s="401"/>
      <c r="H9" s="401"/>
    </row>
    <row r="10" spans="1:16" ht="20.5" x14ac:dyDescent="0.4">
      <c r="B10" s="176" t="s">
        <v>119</v>
      </c>
      <c r="C10" s="410"/>
      <c r="D10" s="411"/>
      <c r="E10" s="411"/>
      <c r="F10" s="411"/>
      <c r="G10" s="411"/>
      <c r="H10" s="412"/>
    </row>
    <row r="11" spans="1:16" x14ac:dyDescent="0.4">
      <c r="B11" s="48"/>
      <c r="C11" s="49"/>
      <c r="D11" s="49"/>
      <c r="E11" s="49"/>
    </row>
    <row r="12" spans="1:16" x14ac:dyDescent="0.4">
      <c r="B12" s="48"/>
      <c r="C12" s="49"/>
      <c r="D12" s="49"/>
      <c r="E12" s="49"/>
    </row>
    <row r="13" spans="1:16" s="48" customFormat="1" ht="44.15" customHeight="1" x14ac:dyDescent="0.4">
      <c r="B13" s="335" t="s">
        <v>120</v>
      </c>
      <c r="C13" s="336"/>
      <c r="D13" s="336"/>
      <c r="E13" s="336"/>
      <c r="F13" s="336"/>
      <c r="G13" s="336"/>
      <c r="H13" s="337"/>
    </row>
    <row r="14" spans="1:16" ht="23" x14ac:dyDescent="0.5">
      <c r="B14" s="106"/>
      <c r="C14" s="32"/>
      <c r="D14" s="91"/>
      <c r="E14" s="33"/>
      <c r="F14" s="33"/>
      <c r="G14" s="34"/>
      <c r="H14" s="34"/>
      <c r="M14" s="92"/>
      <c r="N14" s="93"/>
      <c r="O14" s="93"/>
      <c r="P14" s="93"/>
    </row>
    <row r="15" spans="1:16" ht="40" customHeight="1" x14ac:dyDescent="0.4">
      <c r="A15" s="31" t="s">
        <v>4</v>
      </c>
      <c r="B15" s="155"/>
      <c r="C15" s="345" t="s">
        <v>121</v>
      </c>
      <c r="D15" s="345" t="s">
        <v>122</v>
      </c>
      <c r="E15" s="345" t="s">
        <v>123</v>
      </c>
      <c r="F15" s="345" t="s">
        <v>8</v>
      </c>
      <c r="G15" s="345" t="s">
        <v>9</v>
      </c>
      <c r="H15" s="345" t="s">
        <v>10</v>
      </c>
      <c r="J15" s="48"/>
    </row>
    <row r="16" spans="1:16" ht="40" customHeight="1" x14ac:dyDescent="0.4">
      <c r="B16" s="155"/>
      <c r="C16" s="352"/>
      <c r="D16" s="352"/>
      <c r="E16" s="352"/>
      <c r="F16" s="352"/>
      <c r="G16" s="352"/>
      <c r="H16" s="352"/>
      <c r="J16" s="131"/>
    </row>
    <row r="17" spans="2:16" ht="36" x14ac:dyDescent="0.4">
      <c r="B17" s="195" t="s">
        <v>11</v>
      </c>
      <c r="C17" s="35" t="s">
        <v>124</v>
      </c>
      <c r="D17" s="160"/>
      <c r="E17" s="36">
        <v>4</v>
      </c>
      <c r="F17" s="160">
        <f t="shared" ref="F17:F22" si="0">D17*E17</f>
        <v>0</v>
      </c>
      <c r="G17" s="36" t="s">
        <v>13</v>
      </c>
      <c r="H17" s="37"/>
      <c r="J17" s="132"/>
    </row>
    <row r="18" spans="2:16" ht="36" x14ac:dyDescent="0.4">
      <c r="B18" s="375" t="s">
        <v>14</v>
      </c>
      <c r="C18" s="35" t="s">
        <v>15</v>
      </c>
      <c r="D18" s="160"/>
      <c r="E18" s="36">
        <v>4</v>
      </c>
      <c r="F18" s="160">
        <f t="shared" si="0"/>
        <v>0</v>
      </c>
      <c r="G18" s="36" t="s">
        <v>13</v>
      </c>
      <c r="H18" s="37"/>
      <c r="J18" s="131"/>
    </row>
    <row r="19" spans="2:16" ht="72" x14ac:dyDescent="0.4">
      <c r="B19" s="376"/>
      <c r="C19" s="35" t="s">
        <v>16</v>
      </c>
      <c r="D19" s="160"/>
      <c r="E19" s="36">
        <v>5</v>
      </c>
      <c r="F19" s="160">
        <f t="shared" si="0"/>
        <v>0</v>
      </c>
      <c r="G19" s="36" t="s">
        <v>13</v>
      </c>
      <c r="H19" s="37"/>
      <c r="J19" s="131"/>
    </row>
    <row r="20" spans="2:16" ht="36" customHeight="1" x14ac:dyDescent="0.4">
      <c r="B20" s="382" t="s">
        <v>17</v>
      </c>
      <c r="C20" s="35" t="s">
        <v>18</v>
      </c>
      <c r="D20" s="160"/>
      <c r="E20" s="36">
        <v>3</v>
      </c>
      <c r="F20" s="160">
        <f t="shared" si="0"/>
        <v>0</v>
      </c>
      <c r="G20" s="36"/>
      <c r="H20" s="37"/>
      <c r="J20" s="98"/>
    </row>
    <row r="21" spans="2:16" ht="18" customHeight="1" x14ac:dyDescent="0.4">
      <c r="B21" s="383"/>
      <c r="C21" s="35" t="s">
        <v>19</v>
      </c>
      <c r="D21" s="160"/>
      <c r="E21" s="36">
        <v>2</v>
      </c>
      <c r="F21" s="160">
        <f t="shared" si="0"/>
        <v>0</v>
      </c>
      <c r="G21" s="36"/>
      <c r="H21" s="37"/>
      <c r="J21" s="98"/>
    </row>
    <row r="22" spans="2:16" ht="72" customHeight="1" x14ac:dyDescent="0.4">
      <c r="B22" s="384"/>
      <c r="C22" s="35" t="s">
        <v>20</v>
      </c>
      <c r="D22" s="160"/>
      <c r="E22" s="36">
        <v>2</v>
      </c>
      <c r="F22" s="160">
        <f t="shared" si="0"/>
        <v>0</v>
      </c>
      <c r="G22" s="36"/>
      <c r="H22" s="37"/>
      <c r="J22" s="98"/>
    </row>
    <row r="23" spans="2:16" ht="123" customHeight="1" x14ac:dyDescent="0.4">
      <c r="B23" s="252" t="s">
        <v>159</v>
      </c>
      <c r="C23" s="35" t="s">
        <v>22</v>
      </c>
      <c r="D23" s="160"/>
      <c r="E23" s="36">
        <v>1</v>
      </c>
      <c r="F23" s="160">
        <f>IF(D23="Projet sans infrastructure","N/A",D23*E23)</f>
        <v>0</v>
      </c>
      <c r="G23" s="36" t="s">
        <v>13</v>
      </c>
      <c r="H23" s="37"/>
      <c r="J23" s="98"/>
      <c r="K23" s="94"/>
    </row>
    <row r="24" spans="2:16" ht="36" customHeight="1" x14ac:dyDescent="0.4">
      <c r="B24" s="375" t="s">
        <v>126</v>
      </c>
      <c r="C24" s="35" t="s">
        <v>24</v>
      </c>
      <c r="D24" s="160"/>
      <c r="E24" s="36">
        <v>3</v>
      </c>
      <c r="F24" s="160">
        <f>IF(D24="Projet sans études","N/A",D24*E24)</f>
        <v>0</v>
      </c>
      <c r="G24" s="36" t="s">
        <v>13</v>
      </c>
      <c r="H24" s="37"/>
      <c r="J24" s="98"/>
    </row>
    <row r="25" spans="2:16" ht="58" customHeight="1" x14ac:dyDescent="0.4">
      <c r="B25" s="376"/>
      <c r="C25" s="35" t="s">
        <v>25</v>
      </c>
      <c r="D25" s="160"/>
      <c r="E25" s="36">
        <v>2</v>
      </c>
      <c r="F25" s="160">
        <f>IF(D25="Projet sans études","N/A",D25*E25)</f>
        <v>0</v>
      </c>
      <c r="G25" s="36" t="s">
        <v>13</v>
      </c>
      <c r="H25" s="37"/>
      <c r="J25" s="98"/>
    </row>
    <row r="26" spans="2:16" ht="20.5" x14ac:dyDescent="0.45">
      <c r="B26" s="46"/>
      <c r="C26" s="38"/>
      <c r="D26" s="39"/>
      <c r="E26" s="39"/>
      <c r="F26" s="39"/>
      <c r="G26" s="39"/>
      <c r="H26" s="39"/>
      <c r="J26" s="48"/>
    </row>
    <row r="27" spans="2:16" s="48" customFormat="1" ht="42.65" customHeight="1" x14ac:dyDescent="0.4">
      <c r="B27" s="385" t="str">
        <f>+'[1]critères transversaux'!B16</f>
        <v>Total critères transversaux</v>
      </c>
      <c r="C27" s="357" t="s">
        <v>127</v>
      </c>
      <c r="D27" s="358"/>
      <c r="E27" s="259" t="s">
        <v>128</v>
      </c>
      <c r="F27" s="259" t="s">
        <v>129</v>
      </c>
      <c r="G27" s="259" t="s">
        <v>9</v>
      </c>
      <c r="H27" s="259" t="s">
        <v>10</v>
      </c>
    </row>
    <row r="28" spans="2:16" s="48" customFormat="1" ht="38.5" customHeight="1" x14ac:dyDescent="0.4">
      <c r="B28" s="385"/>
      <c r="C28" s="381"/>
      <c r="D28" s="381"/>
      <c r="E28" s="161" t="str">
        <f>IF(C28="Sans études avec infrastructure",84,IF(C28="Sans études sans infrastructure",80,IF(C28="Avec études sans infrastructure",100,IF(C28="Avec études avec infrastructure",104,""))))</f>
        <v/>
      </c>
      <c r="F28" s="261">
        <f>SUM(F17:F25)</f>
        <v>0</v>
      </c>
      <c r="G28" s="163"/>
      <c r="H28" s="163"/>
    </row>
    <row r="29" spans="2:16" ht="59.5" customHeight="1" x14ac:dyDescent="0.4">
      <c r="M29" s="98"/>
      <c r="N29" s="93"/>
      <c r="O29" s="93"/>
      <c r="P29" s="93"/>
    </row>
    <row r="30" spans="2:16" s="48" customFormat="1" ht="39.65" customHeight="1" x14ac:dyDescent="0.4">
      <c r="B30" s="335" t="s">
        <v>130</v>
      </c>
      <c r="C30" s="336"/>
      <c r="D30" s="336"/>
      <c r="E30" s="336"/>
      <c r="F30" s="336"/>
      <c r="G30" s="336"/>
      <c r="H30" s="337"/>
    </row>
    <row r="32" spans="2:16" ht="41" x14ac:dyDescent="0.4">
      <c r="B32" s="378"/>
      <c r="C32" s="264" t="s">
        <v>132</v>
      </c>
      <c r="D32" s="264" t="s">
        <v>6</v>
      </c>
      <c r="E32" s="264" t="s">
        <v>133</v>
      </c>
      <c r="F32" s="264" t="s">
        <v>134</v>
      </c>
      <c r="G32" s="264" t="s">
        <v>46</v>
      </c>
      <c r="H32" s="264" t="s">
        <v>10</v>
      </c>
    </row>
    <row r="33" spans="2:10" ht="35.15" customHeight="1" x14ac:dyDescent="0.4">
      <c r="B33" s="378"/>
      <c r="C33" s="112" t="s">
        <v>310</v>
      </c>
      <c r="D33" s="160"/>
      <c r="E33" s="108">
        <v>3</v>
      </c>
      <c r="F33" s="108">
        <f>D33*E33</f>
        <v>0</v>
      </c>
      <c r="G33" s="109"/>
      <c r="H33" s="109"/>
      <c r="I33" s="117"/>
    </row>
    <row r="34" spans="2:10" ht="35.15" customHeight="1" x14ac:dyDescent="0.4">
      <c r="B34" s="378"/>
      <c r="C34" s="112" t="s">
        <v>311</v>
      </c>
      <c r="D34" s="160"/>
      <c r="E34" s="108">
        <v>2</v>
      </c>
      <c r="F34" s="108">
        <f>D34*E34</f>
        <v>0</v>
      </c>
      <c r="G34" s="109"/>
      <c r="H34" s="109"/>
      <c r="I34" s="117"/>
    </row>
    <row r="36" spans="2:10" s="48" customFormat="1" ht="42.65" customHeight="1" x14ac:dyDescent="0.45">
      <c r="B36" s="81"/>
      <c r="C36" s="420" t="s">
        <v>127</v>
      </c>
      <c r="D36" s="420"/>
      <c r="E36" s="273" t="s">
        <v>128</v>
      </c>
      <c r="F36" s="273" t="s">
        <v>129</v>
      </c>
      <c r="G36" s="273" t="s">
        <v>9</v>
      </c>
      <c r="H36" s="273" t="s">
        <v>10</v>
      </c>
    </row>
    <row r="37" spans="2:10" s="48" customFormat="1" ht="50.15" customHeight="1" x14ac:dyDescent="0.4">
      <c r="B37" s="260" t="s">
        <v>141</v>
      </c>
      <c r="C37" s="421"/>
      <c r="D37" s="421"/>
      <c r="E37" s="161">
        <f>4*SUM(E33 + E34)</f>
        <v>20</v>
      </c>
      <c r="F37" s="261">
        <f>SUM(F34)</f>
        <v>0</v>
      </c>
      <c r="G37" s="163"/>
      <c r="H37" s="163"/>
    </row>
    <row r="38" spans="2:10" ht="70" customHeight="1" x14ac:dyDescent="0.4"/>
    <row r="39" spans="2:10" s="48" customFormat="1" ht="38.15" customHeight="1" x14ac:dyDescent="0.4">
      <c r="B39" s="335" t="s">
        <v>142</v>
      </c>
      <c r="C39" s="336"/>
      <c r="D39" s="336"/>
      <c r="E39" s="336"/>
      <c r="F39" s="336"/>
      <c r="G39" s="336"/>
      <c r="H39" s="337"/>
    </row>
    <row r="40" spans="2:10" s="130" customFormat="1" ht="23" x14ac:dyDescent="0.5">
      <c r="B40" s="106"/>
    </row>
    <row r="41" spans="2:10" s="48" customFormat="1" ht="23" x14ac:dyDescent="0.5">
      <c r="B41" s="194" t="s">
        <v>143</v>
      </c>
    </row>
    <row r="42" spans="2:10" s="48" customFormat="1" x14ac:dyDescent="0.4">
      <c r="B42" s="51"/>
      <c r="C42" s="52"/>
      <c r="D42" s="156"/>
    </row>
    <row r="43" spans="2:10" s="48" customFormat="1" ht="34" customHeight="1" x14ac:dyDescent="0.4">
      <c r="C43" s="264" t="s">
        <v>44</v>
      </c>
      <c r="D43" s="264" t="s">
        <v>45</v>
      </c>
      <c r="E43" s="343" t="s">
        <v>46</v>
      </c>
      <c r="F43" s="343"/>
      <c r="G43" s="343"/>
      <c r="H43" s="264" t="s">
        <v>10</v>
      </c>
    </row>
    <row r="44" spans="2:10" s="48" customFormat="1" ht="54" x14ac:dyDescent="0.4">
      <c r="B44" s="345" t="s">
        <v>47</v>
      </c>
      <c r="C44" s="193" t="s">
        <v>48</v>
      </c>
      <c r="D44" s="168"/>
      <c r="E44" s="169"/>
      <c r="F44" s="170"/>
      <c r="G44" s="182"/>
      <c r="H44" s="135"/>
      <c r="J44" s="99"/>
    </row>
    <row r="45" spans="2:10" s="48" customFormat="1" ht="117.75" customHeight="1" x14ac:dyDescent="0.4">
      <c r="B45" s="362"/>
      <c r="C45" s="184" t="s">
        <v>49</v>
      </c>
      <c r="D45" s="168"/>
      <c r="E45" s="169"/>
      <c r="F45" s="170"/>
      <c r="G45" s="182"/>
      <c r="H45" s="189"/>
      <c r="I45" s="164"/>
      <c r="J45" s="99"/>
    </row>
    <row r="46" spans="2:10" s="48" customFormat="1" ht="36" x14ac:dyDescent="0.4">
      <c r="B46" s="362"/>
      <c r="C46" s="185" t="s">
        <v>51</v>
      </c>
      <c r="D46" s="171"/>
      <c r="E46" s="363"/>
      <c r="F46" s="364"/>
      <c r="G46" s="365"/>
      <c r="H46" s="190"/>
    </row>
    <row r="47" spans="2:10" s="48" customFormat="1" ht="36" x14ac:dyDescent="0.4">
      <c r="B47" s="362"/>
      <c r="C47" s="187" t="s">
        <v>144</v>
      </c>
      <c r="D47" s="188"/>
      <c r="E47" s="366"/>
      <c r="F47" s="367"/>
      <c r="G47" s="368"/>
      <c r="H47" s="191"/>
      <c r="I47" s="38"/>
      <c r="J47" s="38"/>
    </row>
    <row r="48" spans="2:10" s="48" customFormat="1" ht="18" customHeight="1" x14ac:dyDescent="0.4">
      <c r="B48" s="352"/>
      <c r="C48" s="186" t="s">
        <v>145</v>
      </c>
      <c r="D48" s="183">
        <f>SUM(D44:D47)</f>
        <v>0</v>
      </c>
      <c r="E48" s="369"/>
      <c r="F48" s="370"/>
      <c r="G48" s="371"/>
      <c r="H48" s="192"/>
    </row>
    <row r="49" spans="2:8" s="48" customFormat="1" x14ac:dyDescent="0.4"/>
    <row r="50" spans="2:8" s="48" customFormat="1" ht="42.65" customHeight="1" x14ac:dyDescent="0.45">
      <c r="B50" s="81"/>
      <c r="C50" s="268" t="s">
        <v>127</v>
      </c>
      <c r="D50" s="259" t="s">
        <v>129</v>
      </c>
      <c r="E50" s="343" t="s">
        <v>46</v>
      </c>
      <c r="F50" s="343"/>
      <c r="G50" s="343"/>
      <c r="H50" s="259" t="s">
        <v>10</v>
      </c>
    </row>
    <row r="51" spans="2:8" s="48" customFormat="1" ht="38.5" customHeight="1" x14ac:dyDescent="0.4">
      <c r="B51" s="260" t="s">
        <v>150</v>
      </c>
      <c r="C51" s="269"/>
      <c r="D51" s="199">
        <f>D48</f>
        <v>0</v>
      </c>
      <c r="E51" s="346"/>
      <c r="F51" s="347"/>
      <c r="G51" s="348"/>
      <c r="H51" s="163"/>
    </row>
    <row r="54" spans="2:8" s="48" customFormat="1" ht="33" customHeight="1" x14ac:dyDescent="0.4">
      <c r="B54" s="335" t="s">
        <v>151</v>
      </c>
      <c r="C54" s="336"/>
      <c r="D54" s="336"/>
      <c r="E54" s="336"/>
      <c r="F54" s="336"/>
      <c r="G54" s="336"/>
      <c r="H54" s="337"/>
    </row>
    <row r="55" spans="2:8" s="48" customFormat="1" ht="17.5" customHeight="1" x14ac:dyDescent="0.4"/>
    <row r="56" spans="2:8" s="48" customFormat="1" ht="43.5" customHeight="1" x14ac:dyDescent="0.4">
      <c r="B56" s="270" t="s">
        <v>26</v>
      </c>
      <c r="C56" s="202">
        <f>F28</f>
        <v>0</v>
      </c>
      <c r="G56" s="204" t="s">
        <v>62</v>
      </c>
      <c r="H56" s="203" t="s">
        <v>217</v>
      </c>
    </row>
    <row r="57" spans="2:8" s="48" customFormat="1" ht="39.65" customHeight="1" x14ac:dyDescent="0.4">
      <c r="B57" s="270" t="s">
        <v>141</v>
      </c>
      <c r="C57" s="200">
        <f>F37</f>
        <v>0</v>
      </c>
      <c r="G57" s="205"/>
      <c r="H57" s="203" t="s">
        <v>218</v>
      </c>
    </row>
    <row r="58" spans="2:8" s="48" customFormat="1" ht="39.65" customHeight="1" x14ac:dyDescent="0.4">
      <c r="B58" s="270" t="s">
        <v>150</v>
      </c>
      <c r="C58" s="201">
        <f>D51</f>
        <v>0</v>
      </c>
      <c r="G58" s="205"/>
      <c r="H58" s="203" t="s">
        <v>219</v>
      </c>
    </row>
    <row r="59" spans="2:8" s="48" customFormat="1" ht="39.65" customHeight="1" x14ac:dyDescent="0.4">
      <c r="B59" s="270" t="s">
        <v>152</v>
      </c>
      <c r="C59" s="271">
        <f>C56+C57</f>
        <v>0</v>
      </c>
      <c r="G59" s="206"/>
      <c r="H59" s="203" t="s">
        <v>220</v>
      </c>
    </row>
    <row r="60" spans="2:8" s="48" customFormat="1" ht="39.65" customHeight="1" x14ac:dyDescent="0.4">
      <c r="B60" s="270" t="s">
        <v>153</v>
      </c>
      <c r="C60" s="271">
        <f>C56+C57+C58</f>
        <v>0</v>
      </c>
      <c r="G60" s="207" t="s">
        <v>72</v>
      </c>
      <c r="H60" s="203" t="s">
        <v>221</v>
      </c>
    </row>
    <row r="61" spans="2:8" s="48" customFormat="1" ht="36" x14ac:dyDescent="0.4">
      <c r="G61" s="208"/>
      <c r="H61" s="203" t="s">
        <v>222</v>
      </c>
    </row>
    <row r="62" spans="2:8" s="48" customFormat="1" ht="47.5" customHeight="1" x14ac:dyDescent="0.4">
      <c r="G62" s="208"/>
      <c r="H62" s="203" t="s">
        <v>223</v>
      </c>
    </row>
    <row r="63" spans="2:8" s="48" customFormat="1" ht="36" x14ac:dyDescent="0.4">
      <c r="G63" s="209"/>
      <c r="H63" s="203" t="s">
        <v>224</v>
      </c>
    </row>
    <row r="64" spans="2:8" s="48" customFormat="1" ht="38.5" customHeight="1" x14ac:dyDescent="0.4">
      <c r="B64" s="338" t="s">
        <v>154</v>
      </c>
      <c r="C64" s="340" t="str">
        <f>IF(OR(C59=0,C28=""),"",IF(OR(AND(C28="Sans études avec infrastructure",C59&lt;52),AND(C28="Sans études sans infrastructure",C59&lt;50),AND(C28="Avec études sans infrastructure",C59&lt;60),AND(C28="Avec études avec infrastructure",C59&lt;62)),"Avis défavorable",IF(OR(AND(C28="Sans études avec infrastructure",C59&gt;51),AND(C28="Sans études sans infrastructure",C59&gt;49),AND(C28="Avec études sans infrastructure",C59&gt;59),AND(C28="Avec études avec infrastructure",C59&gt;61)),"Avis favorable")))</f>
        <v/>
      </c>
    </row>
    <row r="65" spans="2:8" s="48" customFormat="1" ht="38.5" customHeight="1" x14ac:dyDescent="0.4">
      <c r="B65" s="338"/>
      <c r="C65" s="340"/>
    </row>
    <row r="66" spans="2:8" s="48" customFormat="1" ht="38.5" customHeight="1" x14ac:dyDescent="0.4">
      <c r="B66" s="338"/>
      <c r="C66" s="340"/>
    </row>
    <row r="67" spans="2:8" s="48" customFormat="1" ht="38.5" customHeight="1" x14ac:dyDescent="0.4">
      <c r="B67" s="339"/>
      <c r="C67" s="340"/>
    </row>
    <row r="68" spans="2:8" s="48" customFormat="1" ht="38.5" customHeight="1" x14ac:dyDescent="0.4"/>
    <row r="69" spans="2:8" s="48" customFormat="1" ht="38.5" customHeight="1" x14ac:dyDescent="0.4"/>
    <row r="70" spans="2:8" s="48" customFormat="1" ht="20.5" x14ac:dyDescent="0.45">
      <c r="B70" s="174"/>
      <c r="C70" s="80"/>
      <c r="D70" s="156"/>
      <c r="E70" s="156"/>
      <c r="F70" s="156"/>
    </row>
    <row r="71" spans="2:8" s="48" customFormat="1" ht="18" customHeight="1" x14ac:dyDescent="0.4">
      <c r="B71" s="351" t="s">
        <v>77</v>
      </c>
      <c r="C71" s="312"/>
      <c r="D71" s="312"/>
      <c r="E71" s="312"/>
      <c r="F71" s="312"/>
      <c r="G71" s="312"/>
      <c r="H71" s="312"/>
    </row>
    <row r="72" spans="2:8" s="48" customFormat="1" ht="18" customHeight="1" x14ac:dyDescent="0.4">
      <c r="B72" s="351"/>
      <c r="C72" s="312"/>
      <c r="D72" s="312"/>
      <c r="E72" s="312"/>
      <c r="F72" s="312"/>
      <c r="G72" s="312"/>
      <c r="H72" s="312"/>
    </row>
    <row r="73" spans="2:8" s="48" customFormat="1" ht="18" customHeight="1" x14ac:dyDescent="0.4">
      <c r="B73" s="351"/>
      <c r="C73" s="312"/>
      <c r="D73" s="312"/>
      <c r="E73" s="312"/>
      <c r="F73" s="312"/>
      <c r="G73" s="312"/>
      <c r="H73" s="312"/>
    </row>
    <row r="74" spans="2:8" s="48" customFormat="1" ht="18" customHeight="1" x14ac:dyDescent="0.4">
      <c r="B74" s="351"/>
      <c r="C74" s="312"/>
      <c r="D74" s="312"/>
      <c r="E74" s="312"/>
      <c r="F74" s="312"/>
      <c r="G74" s="312"/>
      <c r="H74" s="312"/>
    </row>
    <row r="75" spans="2:8" s="48" customFormat="1" ht="18" customHeight="1" x14ac:dyDescent="0.4">
      <c r="B75" s="351"/>
      <c r="C75" s="312"/>
      <c r="D75" s="312"/>
      <c r="E75" s="312"/>
      <c r="F75" s="312"/>
      <c r="G75" s="312"/>
      <c r="H75" s="312"/>
    </row>
    <row r="76" spans="2:8" s="48" customFormat="1" ht="32.5" customHeight="1" x14ac:dyDescent="0.45">
      <c r="B76" s="81"/>
      <c r="C76" s="115"/>
      <c r="D76" s="175"/>
      <c r="E76" s="175"/>
      <c r="F76" s="175"/>
      <c r="G76" s="164"/>
      <c r="H76" s="164"/>
    </row>
    <row r="77" spans="2:8" s="48" customFormat="1" ht="32.5" customHeight="1" x14ac:dyDescent="0.4">
      <c r="B77" s="210" t="s">
        <v>78</v>
      </c>
      <c r="C77" s="350"/>
      <c r="D77" s="350"/>
      <c r="E77" s="350"/>
      <c r="F77" s="350"/>
      <c r="G77" s="350"/>
      <c r="H77" s="350"/>
    </row>
    <row r="78" spans="2:8" s="48" customFormat="1" ht="32.5" customHeight="1" x14ac:dyDescent="0.4">
      <c r="B78" s="210" t="s">
        <v>79</v>
      </c>
      <c r="C78" s="350"/>
      <c r="D78" s="350"/>
      <c r="E78" s="350"/>
      <c r="F78" s="350"/>
      <c r="G78" s="350"/>
      <c r="H78" s="350"/>
    </row>
    <row r="79" spans="2:8" s="48" customFormat="1" ht="32.5" customHeight="1" x14ac:dyDescent="0.4">
      <c r="B79" s="210" t="s">
        <v>80</v>
      </c>
      <c r="C79" s="350"/>
      <c r="D79" s="350"/>
      <c r="E79" s="350"/>
      <c r="F79" s="350"/>
      <c r="G79" s="350"/>
      <c r="H79" s="350"/>
    </row>
    <row r="80" spans="2:8" s="48" customFormat="1" ht="32.5" customHeight="1" x14ac:dyDescent="0.4">
      <c r="B80" s="210" t="s">
        <v>81</v>
      </c>
      <c r="C80" s="350"/>
      <c r="D80" s="350"/>
      <c r="E80" s="350"/>
      <c r="F80" s="350"/>
      <c r="G80" s="350"/>
      <c r="H80" s="350"/>
    </row>
    <row r="81" spans="2:8" s="48" customFormat="1" ht="32.5" customHeight="1" x14ac:dyDescent="0.4">
      <c r="B81" s="210" t="s">
        <v>155</v>
      </c>
      <c r="C81" s="350"/>
      <c r="D81" s="350"/>
      <c r="E81" s="350"/>
      <c r="F81" s="350"/>
      <c r="G81" s="350"/>
      <c r="H81" s="350"/>
    </row>
    <row r="82" spans="2:8" s="48" customFormat="1" ht="32.5" customHeight="1" x14ac:dyDescent="0.4">
      <c r="B82" s="210" t="s">
        <v>83</v>
      </c>
      <c r="C82" s="350"/>
      <c r="D82" s="350"/>
      <c r="E82" s="350"/>
      <c r="F82" s="350"/>
      <c r="G82" s="350"/>
      <c r="H82" s="350"/>
    </row>
    <row r="83" spans="2:8" s="48" customFormat="1" ht="32.5" customHeight="1" x14ac:dyDescent="0.4">
      <c r="B83" s="210" t="s">
        <v>84</v>
      </c>
      <c r="C83" s="341" t="s">
        <v>85</v>
      </c>
      <c r="D83" s="341"/>
      <c r="E83" s="341"/>
      <c r="F83" s="341"/>
      <c r="G83" s="341"/>
      <c r="H83" s="341"/>
    </row>
    <row r="84" spans="2:8" s="48" customFormat="1" ht="32.5" customHeight="1" x14ac:dyDescent="0.4">
      <c r="B84" s="210" t="s">
        <v>86</v>
      </c>
      <c r="C84" s="350"/>
      <c r="D84" s="350"/>
      <c r="E84" s="350"/>
      <c r="F84" s="350"/>
      <c r="G84" s="350"/>
      <c r="H84" s="350"/>
    </row>
    <row r="85" spans="2:8" s="48" customFormat="1" ht="20.5" x14ac:dyDescent="0.45">
      <c r="B85" s="81"/>
    </row>
  </sheetData>
  <mergeCells count="46">
    <mergeCell ref="C84:H84"/>
    <mergeCell ref="C78:H78"/>
    <mergeCell ref="C79:H79"/>
    <mergeCell ref="C80:H80"/>
    <mergeCell ref="C81:H81"/>
    <mergeCell ref="C82:H82"/>
    <mergeCell ref="C83:H83"/>
    <mergeCell ref="C77:H77"/>
    <mergeCell ref="B44:B48"/>
    <mergeCell ref="E46:G46"/>
    <mergeCell ref="E47:G47"/>
    <mergeCell ref="E48:G48"/>
    <mergeCell ref="E50:G50"/>
    <mergeCell ref="E51:G51"/>
    <mergeCell ref="B54:H54"/>
    <mergeCell ref="B64:B67"/>
    <mergeCell ref="C64:C67"/>
    <mergeCell ref="B71:B75"/>
    <mergeCell ref="C71:H75"/>
    <mergeCell ref="E43:G43"/>
    <mergeCell ref="B18:B19"/>
    <mergeCell ref="B20:B22"/>
    <mergeCell ref="B24:B25"/>
    <mergeCell ref="B27:B28"/>
    <mergeCell ref="C27:D27"/>
    <mergeCell ref="C28:D28"/>
    <mergeCell ref="B30:H30"/>
    <mergeCell ref="B32:B34"/>
    <mergeCell ref="C36:D36"/>
    <mergeCell ref="C37:D37"/>
    <mergeCell ref="B39:H39"/>
    <mergeCell ref="C9:H9"/>
    <mergeCell ref="C10:H10"/>
    <mergeCell ref="B13:H13"/>
    <mergeCell ref="C15:C16"/>
    <mergeCell ref="D15:D16"/>
    <mergeCell ref="E15:E16"/>
    <mergeCell ref="F15:F16"/>
    <mergeCell ref="G15:G16"/>
    <mergeCell ref="H15:H16"/>
    <mergeCell ref="C8:H8"/>
    <mergeCell ref="B2:H2"/>
    <mergeCell ref="C4:H4"/>
    <mergeCell ref="C5:H5"/>
    <mergeCell ref="C6:H6"/>
    <mergeCell ref="C7:H7"/>
  </mergeCells>
  <conditionalFormatting sqref="C64">
    <cfRule type="containsText" dxfId="23" priority="1" operator="containsText" text="Avis d'ajournement">
      <formula>NOT(ISERROR(SEARCH("Avis d'ajournement",C64)))</formula>
    </cfRule>
    <cfRule type="containsText" dxfId="22" priority="2" operator="containsText" text="Avis défavorable">
      <formula>NOT(ISERROR(SEARCH("Avis défavorable",C64)))</formula>
    </cfRule>
    <cfRule type="containsText" dxfId="21" priority="3" operator="containsText" text="Avis favorable">
      <formula>NOT(ISERROR(SEARCH("Avis favorable",C64)))</formula>
    </cfRule>
  </conditionalFormatting>
  <dataValidations count="7">
    <dataValidation type="list" allowBlank="1" showInputMessage="1" showErrorMessage="1" sqref="D33:D34 D17:D22" xr:uid="{19790054-FDDE-4D5B-8646-4B94CD180B66}">
      <formula1>"1,2,3,4"</formula1>
    </dataValidation>
    <dataValidation type="list" allowBlank="1" showInputMessage="1" showErrorMessage="1" sqref="D23" xr:uid="{84CF67E1-DE1E-47C7-98AC-BC596CC72CAD}">
      <formula1>"Projet sans infrastructure,1,2,3,4"</formula1>
    </dataValidation>
    <dataValidation type="list" allowBlank="1" showInputMessage="1" showErrorMessage="1" sqref="D24:D25" xr:uid="{7986BE55-1A43-4D94-BCAD-E2F5CA02B3DB}">
      <formula1>"Projet sans études,1,2,3,4"</formula1>
    </dataValidation>
    <dataValidation type="list" allowBlank="1" showInputMessage="1" showErrorMessage="1" sqref="C28" xr:uid="{5749B277-6342-464D-B4C5-3553EA24F9D4}">
      <formula1>"Sans études avec infrastructure, Sans études sans infrastructure,Avec études sans infrastructure,Avec études avec infrastructure"</formula1>
    </dataValidation>
    <dataValidation type="list" allowBlank="1" showInputMessage="1" showErrorMessage="1" sqref="C37 C51" xr:uid="{26AC3560-590F-44EA-9BA8-E6B97B689555}">
      <formula1>"Tout domaine d'intervention"</formula1>
    </dataValidation>
    <dataValidation type="list" allowBlank="1" showInputMessage="1" showErrorMessage="1" sqref="D45" xr:uid="{23722A91-5ACA-4019-8934-A6EED4DC6156}">
      <formula1>"0,1,2"</formula1>
    </dataValidation>
    <dataValidation type="list" allowBlank="1" showInputMessage="1" showErrorMessage="1" sqref="D44 D46:D47" xr:uid="{3B5F175F-3FB6-463B-A452-ACB9C6978B12}">
      <formula1>"0,1"</formula1>
    </dataValidation>
  </dataValidation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4585B-A67E-4D77-BA86-81CBC6AA7B76}">
  <sheetPr>
    <tabColor rgb="FFFFFF00"/>
  </sheetPr>
  <dimension ref="A1:P86"/>
  <sheetViews>
    <sheetView showGridLines="0" zoomScale="55" zoomScaleNormal="55" workbookViewId="0">
      <selection activeCell="C7" sqref="C7:H7"/>
    </sheetView>
  </sheetViews>
  <sheetFormatPr baseColWidth="10" defaultColWidth="11.453125" defaultRowHeight="18" x14ac:dyDescent="0.4"/>
  <cols>
    <col min="1" max="1" width="27.7265625" style="31" customWidth="1"/>
    <col min="2" max="2" width="33.81640625" style="31" customWidth="1"/>
    <col min="3" max="3" width="123.7265625" style="31" customWidth="1"/>
    <col min="4" max="4" width="19.54296875" style="31" customWidth="1"/>
    <col min="5" max="5" width="20.453125" style="31" customWidth="1"/>
    <col min="6" max="6" width="20.81640625" style="31" customWidth="1"/>
    <col min="7" max="7" width="83.453125" style="31" customWidth="1"/>
    <col min="8" max="8" width="90.54296875" style="31" customWidth="1"/>
    <col min="9" max="12" width="11.453125" style="31"/>
    <col min="13" max="13" width="65" style="31" customWidth="1"/>
    <col min="14" max="16384" width="11.453125" style="31"/>
  </cols>
  <sheetData>
    <row r="1" spans="1:16" s="48" customFormat="1" ht="99.75" customHeight="1" x14ac:dyDescent="0.4"/>
    <row r="2" spans="1:16" s="48" customFormat="1" ht="82.5" customHeight="1" x14ac:dyDescent="0.4">
      <c r="B2" s="294" t="s">
        <v>312</v>
      </c>
      <c r="C2" s="294"/>
      <c r="D2" s="294"/>
      <c r="E2" s="294"/>
      <c r="F2" s="294"/>
      <c r="G2" s="294"/>
      <c r="H2" s="294"/>
    </row>
    <row r="3" spans="1:16" x14ac:dyDescent="0.4">
      <c r="B3" s="48"/>
      <c r="C3" s="49"/>
      <c r="D3" s="49"/>
      <c r="E3" s="49"/>
    </row>
    <row r="4" spans="1:16" ht="20.5" x14ac:dyDescent="0.4">
      <c r="B4" s="176" t="s">
        <v>111</v>
      </c>
      <c r="C4" s="401"/>
      <c r="D4" s="401"/>
      <c r="E4" s="401"/>
      <c r="F4" s="401"/>
      <c r="G4" s="401"/>
      <c r="H4" s="401"/>
    </row>
    <row r="5" spans="1:16" ht="20.5" x14ac:dyDescent="0.4">
      <c r="B5" s="176" t="s">
        <v>112</v>
      </c>
      <c r="C5" s="401"/>
      <c r="D5" s="401"/>
      <c r="E5" s="401"/>
      <c r="F5" s="401"/>
      <c r="G5" s="401"/>
      <c r="H5" s="401"/>
    </row>
    <row r="6" spans="1:16" ht="47.5" customHeight="1" x14ac:dyDescent="0.4">
      <c r="B6" s="176" t="s">
        <v>306</v>
      </c>
      <c r="C6" s="353" t="s">
        <v>307</v>
      </c>
      <c r="D6" s="353"/>
      <c r="E6" s="353"/>
      <c r="F6" s="353"/>
      <c r="G6" s="353"/>
      <c r="H6" s="353"/>
    </row>
    <row r="7" spans="1:16" ht="55.5" customHeight="1" x14ac:dyDescent="0.4">
      <c r="B7" s="176" t="s">
        <v>313</v>
      </c>
      <c r="C7" s="353" t="s">
        <v>314</v>
      </c>
      <c r="D7" s="353"/>
      <c r="E7" s="353"/>
      <c r="F7" s="353"/>
      <c r="G7" s="353"/>
      <c r="H7" s="353"/>
    </row>
    <row r="8" spans="1:16" ht="30.75" customHeight="1" x14ac:dyDescent="0.4">
      <c r="B8" s="176" t="s">
        <v>117</v>
      </c>
      <c r="C8" s="401"/>
      <c r="D8" s="401"/>
      <c r="E8" s="401"/>
      <c r="F8" s="401"/>
      <c r="G8" s="401"/>
      <c r="H8" s="401"/>
    </row>
    <row r="9" spans="1:16" ht="41" x14ac:dyDescent="0.4">
      <c r="B9" s="176" t="s">
        <v>118</v>
      </c>
      <c r="C9" s="401"/>
      <c r="D9" s="401"/>
      <c r="E9" s="401"/>
      <c r="F9" s="401"/>
      <c r="G9" s="401"/>
      <c r="H9" s="401"/>
    </row>
    <row r="10" spans="1:16" ht="20.5" x14ac:dyDescent="0.4">
      <c r="B10" s="176" t="s">
        <v>119</v>
      </c>
      <c r="C10" s="410"/>
      <c r="D10" s="411"/>
      <c r="E10" s="411"/>
      <c r="F10" s="411"/>
      <c r="G10" s="411"/>
      <c r="H10" s="412"/>
    </row>
    <row r="11" spans="1:16" x14ac:dyDescent="0.4">
      <c r="B11" s="48"/>
      <c r="C11" s="49"/>
      <c r="D11" s="49"/>
      <c r="E11" s="49"/>
    </row>
    <row r="12" spans="1:16" x14ac:dyDescent="0.4">
      <c r="B12" s="48"/>
      <c r="C12" s="49"/>
      <c r="D12" s="49"/>
      <c r="E12" s="49"/>
    </row>
    <row r="13" spans="1:16" s="48" customFormat="1" ht="44.15" customHeight="1" x14ac:dyDescent="0.4">
      <c r="B13" s="335" t="s">
        <v>120</v>
      </c>
      <c r="C13" s="336"/>
      <c r="D13" s="336"/>
      <c r="E13" s="336"/>
      <c r="F13" s="336"/>
      <c r="G13" s="336"/>
      <c r="H13" s="337"/>
    </row>
    <row r="14" spans="1:16" ht="23" x14ac:dyDescent="0.5">
      <c r="B14" s="106"/>
      <c r="C14" s="32"/>
      <c r="D14" s="91"/>
      <c r="E14" s="33"/>
      <c r="F14" s="33"/>
      <c r="G14" s="34"/>
      <c r="H14" s="34"/>
      <c r="M14" s="92"/>
      <c r="N14" s="93"/>
      <c r="O14" s="93"/>
      <c r="P14" s="93"/>
    </row>
    <row r="15" spans="1:16" ht="40" customHeight="1" x14ac:dyDescent="0.4">
      <c r="A15" s="31" t="s">
        <v>4</v>
      </c>
      <c r="B15" s="155"/>
      <c r="C15" s="345" t="s">
        <v>121</v>
      </c>
      <c r="D15" s="345" t="s">
        <v>122</v>
      </c>
      <c r="E15" s="345" t="s">
        <v>123</v>
      </c>
      <c r="F15" s="345" t="s">
        <v>8</v>
      </c>
      <c r="G15" s="345" t="s">
        <v>9</v>
      </c>
      <c r="H15" s="345" t="s">
        <v>10</v>
      </c>
      <c r="J15" s="48"/>
    </row>
    <row r="16" spans="1:16" ht="40" customHeight="1" x14ac:dyDescent="0.4">
      <c r="B16" s="155"/>
      <c r="C16" s="352"/>
      <c r="D16" s="352"/>
      <c r="E16" s="352"/>
      <c r="F16" s="352"/>
      <c r="G16" s="352"/>
      <c r="H16" s="352"/>
      <c r="J16" s="131"/>
    </row>
    <row r="17" spans="2:16" ht="36" x14ac:dyDescent="0.4">
      <c r="B17" s="195" t="s">
        <v>11</v>
      </c>
      <c r="C17" s="35" t="s">
        <v>124</v>
      </c>
      <c r="D17" s="160"/>
      <c r="E17" s="36">
        <v>4</v>
      </c>
      <c r="F17" s="160">
        <f t="shared" ref="F17:F22" si="0">D17*E17</f>
        <v>0</v>
      </c>
      <c r="G17" s="36" t="s">
        <v>13</v>
      </c>
      <c r="H17" s="37"/>
      <c r="J17" s="132"/>
    </row>
    <row r="18" spans="2:16" ht="36" x14ac:dyDescent="0.4">
      <c r="B18" s="375" t="s">
        <v>14</v>
      </c>
      <c r="C18" s="35" t="s">
        <v>15</v>
      </c>
      <c r="D18" s="160"/>
      <c r="E18" s="36">
        <v>4</v>
      </c>
      <c r="F18" s="160">
        <f t="shared" si="0"/>
        <v>0</v>
      </c>
      <c r="G18" s="36" t="s">
        <v>13</v>
      </c>
      <c r="H18" s="37"/>
      <c r="J18" s="131"/>
    </row>
    <row r="19" spans="2:16" ht="72" x14ac:dyDescent="0.4">
      <c r="B19" s="376"/>
      <c r="C19" s="35" t="s">
        <v>16</v>
      </c>
      <c r="D19" s="160"/>
      <c r="E19" s="36">
        <v>5</v>
      </c>
      <c r="F19" s="160">
        <f t="shared" si="0"/>
        <v>0</v>
      </c>
      <c r="G19" s="36" t="s">
        <v>13</v>
      </c>
      <c r="H19" s="37"/>
      <c r="J19" s="131"/>
    </row>
    <row r="20" spans="2:16" ht="36" customHeight="1" x14ac:dyDescent="0.4">
      <c r="B20" s="382" t="s">
        <v>17</v>
      </c>
      <c r="C20" s="35" t="s">
        <v>18</v>
      </c>
      <c r="D20" s="160"/>
      <c r="E20" s="36">
        <v>3</v>
      </c>
      <c r="F20" s="160">
        <f t="shared" si="0"/>
        <v>0</v>
      </c>
      <c r="G20" s="36"/>
      <c r="H20" s="37"/>
      <c r="J20" s="98"/>
    </row>
    <row r="21" spans="2:16" ht="18" customHeight="1" x14ac:dyDescent="0.4">
      <c r="B21" s="383"/>
      <c r="C21" s="35" t="s">
        <v>19</v>
      </c>
      <c r="D21" s="160"/>
      <c r="E21" s="36">
        <v>2</v>
      </c>
      <c r="F21" s="160">
        <f t="shared" si="0"/>
        <v>0</v>
      </c>
      <c r="G21" s="36"/>
      <c r="H21" s="37"/>
      <c r="J21" s="98"/>
    </row>
    <row r="22" spans="2:16" ht="72" customHeight="1" x14ac:dyDescent="0.4">
      <c r="B22" s="384"/>
      <c r="C22" s="35" t="s">
        <v>20</v>
      </c>
      <c r="D22" s="160"/>
      <c r="E22" s="36">
        <v>2</v>
      </c>
      <c r="F22" s="160">
        <f t="shared" si="0"/>
        <v>0</v>
      </c>
      <c r="G22" s="36"/>
      <c r="H22" s="37"/>
      <c r="J22" s="98"/>
    </row>
    <row r="23" spans="2:16" ht="123" customHeight="1" x14ac:dyDescent="0.4">
      <c r="B23" s="252" t="s">
        <v>159</v>
      </c>
      <c r="C23" s="35" t="s">
        <v>22</v>
      </c>
      <c r="D23" s="160"/>
      <c r="E23" s="36">
        <v>1</v>
      </c>
      <c r="F23" s="160">
        <f>IF(D23="Projet sans infrastructure","N/A",D23*E23)</f>
        <v>0</v>
      </c>
      <c r="G23" s="36" t="s">
        <v>13</v>
      </c>
      <c r="H23" s="37"/>
      <c r="J23" s="98"/>
      <c r="K23" s="94"/>
    </row>
    <row r="24" spans="2:16" ht="36" customHeight="1" x14ac:dyDescent="0.4">
      <c r="B24" s="375" t="s">
        <v>126</v>
      </c>
      <c r="C24" s="35" t="s">
        <v>24</v>
      </c>
      <c r="D24" s="160"/>
      <c r="E24" s="36">
        <v>3</v>
      </c>
      <c r="F24" s="160">
        <f>IF(D24="Projet sans études","N/A",D24*E24)</f>
        <v>0</v>
      </c>
      <c r="G24" s="36" t="s">
        <v>13</v>
      </c>
      <c r="H24" s="37"/>
      <c r="J24" s="98"/>
    </row>
    <row r="25" spans="2:16" ht="58" customHeight="1" x14ac:dyDescent="0.4">
      <c r="B25" s="376"/>
      <c r="C25" s="35" t="s">
        <v>25</v>
      </c>
      <c r="D25" s="160"/>
      <c r="E25" s="36">
        <v>2</v>
      </c>
      <c r="F25" s="160">
        <f>IF(D25="Projet sans études","N/A",D25*E25)</f>
        <v>0</v>
      </c>
      <c r="G25" s="36" t="s">
        <v>13</v>
      </c>
      <c r="H25" s="37"/>
      <c r="J25" s="98"/>
    </row>
    <row r="26" spans="2:16" ht="20.5" x14ac:dyDescent="0.45">
      <c r="B26" s="46"/>
      <c r="C26" s="38"/>
      <c r="D26" s="39"/>
      <c r="E26" s="39"/>
      <c r="F26" s="39"/>
      <c r="G26" s="39"/>
      <c r="H26" s="39"/>
      <c r="J26" s="48"/>
    </row>
    <row r="27" spans="2:16" s="48" customFormat="1" ht="42.65" customHeight="1" x14ac:dyDescent="0.4">
      <c r="B27" s="385" t="str">
        <f>+'critères transversaux'!B16</f>
        <v>Total critères transversaux</v>
      </c>
      <c r="C27" s="357" t="s">
        <v>127</v>
      </c>
      <c r="D27" s="358"/>
      <c r="E27" s="259" t="s">
        <v>128</v>
      </c>
      <c r="F27" s="259" t="s">
        <v>129</v>
      </c>
      <c r="G27" s="259" t="s">
        <v>9</v>
      </c>
      <c r="H27" s="259" t="s">
        <v>10</v>
      </c>
    </row>
    <row r="28" spans="2:16" s="48" customFormat="1" ht="38.5" customHeight="1" x14ac:dyDescent="0.4">
      <c r="B28" s="385"/>
      <c r="C28" s="381"/>
      <c r="D28" s="381"/>
      <c r="E28" s="161" t="str">
        <f>IF(C28="Sans études avec infrastructure",84,IF(C28="Sans études sans infrastructure",80,IF(C28="Avec études sans infrastructure",100,IF(C28="Avec études avec infrastructure",104,""))))</f>
        <v/>
      </c>
      <c r="F28" s="261">
        <f>SUM(F17:F25)</f>
        <v>0</v>
      </c>
      <c r="G28" s="163"/>
      <c r="H28" s="163"/>
    </row>
    <row r="29" spans="2:16" s="48" customFormat="1" ht="20.5" x14ac:dyDescent="0.4">
      <c r="B29" s="262"/>
      <c r="C29" s="342" t="str">
        <f>IF(C28="","Renseigner la cellule ci-dessus en utilisant le menu déroulant","")</f>
        <v>Renseigner la cellule ci-dessus en utilisant le menu déroulant</v>
      </c>
      <c r="D29" s="342"/>
      <c r="E29" s="175"/>
      <c r="F29" s="165"/>
    </row>
    <row r="30" spans="2:16" ht="59.5" customHeight="1" x14ac:dyDescent="0.4">
      <c r="M30" s="98"/>
      <c r="N30" s="93"/>
      <c r="O30" s="93"/>
      <c r="P30" s="93"/>
    </row>
    <row r="31" spans="2:16" s="48" customFormat="1" ht="39.65" customHeight="1" x14ac:dyDescent="0.4">
      <c r="B31" s="335" t="s">
        <v>130</v>
      </c>
      <c r="C31" s="336"/>
      <c r="D31" s="336"/>
      <c r="E31" s="336"/>
      <c r="F31" s="336"/>
      <c r="G31" s="336"/>
      <c r="H31" s="337"/>
    </row>
    <row r="33" spans="2:10" ht="41" x14ac:dyDescent="0.4">
      <c r="B33" s="378" t="s">
        <v>313</v>
      </c>
      <c r="C33" s="264" t="s">
        <v>132</v>
      </c>
      <c r="D33" s="264" t="s">
        <v>6</v>
      </c>
      <c r="E33" s="264" t="s">
        <v>133</v>
      </c>
      <c r="F33" s="264" t="s">
        <v>134</v>
      </c>
      <c r="G33" s="264" t="s">
        <v>46</v>
      </c>
      <c r="H33" s="264" t="s">
        <v>10</v>
      </c>
    </row>
    <row r="34" spans="2:10" ht="35.15" customHeight="1" x14ac:dyDescent="0.4">
      <c r="B34" s="378"/>
      <c r="C34" s="112" t="s">
        <v>291</v>
      </c>
      <c r="D34" s="160"/>
      <c r="E34" s="108">
        <v>2</v>
      </c>
      <c r="F34" s="108">
        <f>D34*E34</f>
        <v>0</v>
      </c>
      <c r="G34" s="109"/>
      <c r="H34" s="109"/>
      <c r="I34" s="117"/>
    </row>
    <row r="36" spans="2:10" s="48" customFormat="1" ht="42.65" customHeight="1" x14ac:dyDescent="0.45">
      <c r="B36" s="81"/>
      <c r="C36" s="420" t="s">
        <v>127</v>
      </c>
      <c r="D36" s="420"/>
      <c r="E36" s="273" t="s">
        <v>128</v>
      </c>
      <c r="F36" s="273" t="s">
        <v>129</v>
      </c>
      <c r="G36" s="273" t="s">
        <v>9</v>
      </c>
      <c r="H36" s="273" t="s">
        <v>10</v>
      </c>
    </row>
    <row r="37" spans="2:10" s="48" customFormat="1" ht="50.15" customHeight="1" x14ac:dyDescent="0.4">
      <c r="B37" s="260" t="s">
        <v>141</v>
      </c>
      <c r="C37" s="421"/>
      <c r="D37" s="421"/>
      <c r="E37" s="161">
        <f>4*SUM(E34)</f>
        <v>8</v>
      </c>
      <c r="F37" s="261">
        <f>SUM(F34)</f>
        <v>0</v>
      </c>
      <c r="G37" s="163"/>
      <c r="H37" s="163"/>
    </row>
    <row r="38" spans="2:10" s="48" customFormat="1" ht="20.5" x14ac:dyDescent="0.4">
      <c r="B38" s="262"/>
      <c r="C38" s="342" t="str">
        <f>IF(C37="","Renseigner la cellule ci-dessus en utilisant le menu déroulant","")</f>
        <v>Renseigner la cellule ci-dessus en utilisant le menu déroulant</v>
      </c>
      <c r="D38" s="342"/>
      <c r="E38" s="175"/>
      <c r="F38" s="165"/>
    </row>
    <row r="39" spans="2:10" ht="70" customHeight="1" x14ac:dyDescent="0.4"/>
    <row r="40" spans="2:10" s="48" customFormat="1" ht="38.15" customHeight="1" x14ac:dyDescent="0.4">
      <c r="B40" s="335" t="s">
        <v>142</v>
      </c>
      <c r="C40" s="336"/>
      <c r="D40" s="336"/>
      <c r="E40" s="336"/>
      <c r="F40" s="336"/>
      <c r="G40" s="336"/>
      <c r="H40" s="337"/>
    </row>
    <row r="41" spans="2:10" s="130" customFormat="1" ht="23" x14ac:dyDescent="0.5">
      <c r="B41" s="106"/>
    </row>
    <row r="42" spans="2:10" s="48" customFormat="1" ht="23" x14ac:dyDescent="0.5">
      <c r="B42" s="194" t="s">
        <v>143</v>
      </c>
    </row>
    <row r="43" spans="2:10" s="48" customFormat="1" x14ac:dyDescent="0.4">
      <c r="B43" s="51"/>
      <c r="C43" s="52"/>
      <c r="D43" s="156"/>
    </row>
    <row r="44" spans="2:10" s="48" customFormat="1" ht="34" customHeight="1" x14ac:dyDescent="0.4">
      <c r="C44" s="264" t="s">
        <v>44</v>
      </c>
      <c r="D44" s="264" t="s">
        <v>45</v>
      </c>
      <c r="E44" s="343" t="s">
        <v>46</v>
      </c>
      <c r="F44" s="343"/>
      <c r="G44" s="343"/>
      <c r="H44" s="264" t="s">
        <v>10</v>
      </c>
    </row>
    <row r="45" spans="2:10" s="48" customFormat="1" ht="54" x14ac:dyDescent="0.4">
      <c r="B45" s="345" t="s">
        <v>47</v>
      </c>
      <c r="C45" s="193" t="s">
        <v>48</v>
      </c>
      <c r="D45" s="168"/>
      <c r="E45" s="169"/>
      <c r="F45" s="170"/>
      <c r="G45" s="182"/>
      <c r="H45" s="135"/>
      <c r="J45" s="99"/>
    </row>
    <row r="46" spans="2:10" s="48" customFormat="1" ht="117.75" customHeight="1" x14ac:dyDescent="0.4">
      <c r="B46" s="362"/>
      <c r="C46" s="184" t="s">
        <v>49</v>
      </c>
      <c r="D46" s="168"/>
      <c r="E46" s="169"/>
      <c r="F46" s="170"/>
      <c r="G46" s="182"/>
      <c r="H46" s="189"/>
      <c r="I46" s="164"/>
      <c r="J46" s="99"/>
    </row>
    <row r="47" spans="2:10" s="48" customFormat="1" ht="36" x14ac:dyDescent="0.4">
      <c r="B47" s="362"/>
      <c r="C47" s="185" t="s">
        <v>51</v>
      </c>
      <c r="D47" s="171"/>
      <c r="E47" s="363"/>
      <c r="F47" s="364"/>
      <c r="G47" s="365"/>
      <c r="H47" s="190"/>
    </row>
    <row r="48" spans="2:10" s="48" customFormat="1" ht="36" x14ac:dyDescent="0.4">
      <c r="B48" s="362"/>
      <c r="C48" s="187" t="s">
        <v>144</v>
      </c>
      <c r="D48" s="188"/>
      <c r="E48" s="366"/>
      <c r="F48" s="367"/>
      <c r="G48" s="368"/>
      <c r="H48" s="191"/>
      <c r="I48" s="38"/>
      <c r="J48" s="38"/>
    </row>
    <row r="49" spans="2:8" s="48" customFormat="1" ht="18" customHeight="1" x14ac:dyDescent="0.4">
      <c r="B49" s="352"/>
      <c r="C49" s="186" t="s">
        <v>145</v>
      </c>
      <c r="D49" s="183">
        <f>SUM(D45:D48)</f>
        <v>0</v>
      </c>
      <c r="E49" s="369"/>
      <c r="F49" s="370"/>
      <c r="G49" s="371"/>
      <c r="H49" s="192"/>
    </row>
    <row r="50" spans="2:8" s="48" customFormat="1" x14ac:dyDescent="0.4"/>
    <row r="51" spans="2:8" s="48" customFormat="1" ht="42.65" customHeight="1" x14ac:dyDescent="0.45">
      <c r="B51" s="81"/>
      <c r="C51" s="268" t="s">
        <v>127</v>
      </c>
      <c r="D51" s="259" t="s">
        <v>129</v>
      </c>
      <c r="E51" s="343" t="s">
        <v>46</v>
      </c>
      <c r="F51" s="343"/>
      <c r="G51" s="343"/>
      <c r="H51" s="259" t="s">
        <v>10</v>
      </c>
    </row>
    <row r="52" spans="2:8" s="48" customFormat="1" ht="38.5" customHeight="1" x14ac:dyDescent="0.4">
      <c r="B52" s="260" t="s">
        <v>150</v>
      </c>
      <c r="C52" s="269"/>
      <c r="D52" s="199">
        <f>D49</f>
        <v>0</v>
      </c>
      <c r="E52" s="346"/>
      <c r="F52" s="347"/>
      <c r="G52" s="348"/>
      <c r="H52" s="163"/>
    </row>
    <row r="53" spans="2:8" s="48" customFormat="1" ht="20.5" x14ac:dyDescent="0.4">
      <c r="B53" s="262"/>
      <c r="C53" s="342" t="str">
        <f>IF(C52="","Renseigner la cellule ci-dessus en utilisant le menu déroulant","")</f>
        <v>Renseigner la cellule ci-dessus en utilisant le menu déroulant</v>
      </c>
      <c r="D53" s="342"/>
      <c r="E53" s="175"/>
      <c r="F53" s="165"/>
    </row>
    <row r="55" spans="2:8" s="48" customFormat="1" ht="33" customHeight="1" x14ac:dyDescent="0.4">
      <c r="B55" s="335" t="s">
        <v>151</v>
      </c>
      <c r="C55" s="336"/>
      <c r="D55" s="336"/>
      <c r="E55" s="336"/>
      <c r="F55" s="336"/>
      <c r="G55" s="336"/>
      <c r="H55" s="337"/>
    </row>
    <row r="56" spans="2:8" s="48" customFormat="1" ht="17.5" customHeight="1" x14ac:dyDescent="0.4"/>
    <row r="57" spans="2:8" s="48" customFormat="1" ht="43.5" customHeight="1" x14ac:dyDescent="0.4">
      <c r="B57" s="270" t="s">
        <v>26</v>
      </c>
      <c r="C57" s="202">
        <f>F28</f>
        <v>0</v>
      </c>
      <c r="G57" s="204" t="s">
        <v>62</v>
      </c>
      <c r="H57" s="203" t="s">
        <v>315</v>
      </c>
    </row>
    <row r="58" spans="2:8" s="48" customFormat="1" ht="39.65" customHeight="1" x14ac:dyDescent="0.4">
      <c r="B58" s="270" t="s">
        <v>141</v>
      </c>
      <c r="C58" s="200">
        <f>F37</f>
        <v>0</v>
      </c>
      <c r="G58" s="205"/>
      <c r="H58" s="203" t="s">
        <v>316</v>
      </c>
    </row>
    <row r="59" spans="2:8" s="48" customFormat="1" ht="39.65" customHeight="1" x14ac:dyDescent="0.4">
      <c r="B59" s="270" t="s">
        <v>150</v>
      </c>
      <c r="C59" s="201">
        <f>D52</f>
        <v>0</v>
      </c>
      <c r="G59" s="205"/>
      <c r="H59" s="203" t="s">
        <v>317</v>
      </c>
    </row>
    <row r="60" spans="2:8" s="48" customFormat="1" ht="39.65" customHeight="1" x14ac:dyDescent="0.4">
      <c r="B60" s="270" t="s">
        <v>152</v>
      </c>
      <c r="C60" s="271">
        <f>C57+C58</f>
        <v>0</v>
      </c>
      <c r="G60" s="206"/>
      <c r="H60" s="203" t="s">
        <v>318</v>
      </c>
    </row>
    <row r="61" spans="2:8" s="48" customFormat="1" ht="39.65" customHeight="1" x14ac:dyDescent="0.4">
      <c r="B61" s="270" t="s">
        <v>153</v>
      </c>
      <c r="C61" s="271">
        <f>C57+C58+C59</f>
        <v>0</v>
      </c>
      <c r="G61" s="207" t="s">
        <v>72</v>
      </c>
      <c r="H61" s="203" t="s">
        <v>319</v>
      </c>
    </row>
    <row r="62" spans="2:8" s="48" customFormat="1" ht="36" x14ac:dyDescent="0.4">
      <c r="G62" s="208"/>
      <c r="H62" s="203" t="s">
        <v>320</v>
      </c>
    </row>
    <row r="63" spans="2:8" s="48" customFormat="1" ht="47.5" customHeight="1" x14ac:dyDescent="0.4">
      <c r="G63" s="208"/>
      <c r="H63" s="203" t="s">
        <v>321</v>
      </c>
    </row>
    <row r="64" spans="2:8" s="48" customFormat="1" ht="36" x14ac:dyDescent="0.4">
      <c r="G64" s="209"/>
      <c r="H64" s="203" t="s">
        <v>322</v>
      </c>
    </row>
    <row r="65" spans="2:8" s="48" customFormat="1" ht="38.5" customHeight="1" x14ac:dyDescent="0.4">
      <c r="B65" s="338" t="s">
        <v>154</v>
      </c>
      <c r="C65" s="340" t="str">
        <f>IF(OR(C60=0,C28=""),"",IF(OR(AND(C28="Sans études avec infrastructure",C60&lt;46),AND(C28="Sans études sans infrastructure",C60&lt;44),AND(C28="Avec études sans infrastructure",C60&lt;54),AND(C28="Avec études avec infrastructure",C60&lt;56)),"Avis défavorable",IF(OR(AND(C28="Sans études avec infrastructure",C60&gt;45),AND(C28="Sans études sans infrastructure",C60&gt;43),AND(C28="Avec études sans infrastructure",C60&gt;53),AND(C28="Avec études avec infrastructure",C60&gt;55)),"Avis favorable")))</f>
        <v/>
      </c>
    </row>
    <row r="66" spans="2:8" s="48" customFormat="1" ht="38.5" customHeight="1" x14ac:dyDescent="0.4">
      <c r="B66" s="338"/>
      <c r="C66" s="340"/>
    </row>
    <row r="67" spans="2:8" s="48" customFormat="1" ht="38.5" customHeight="1" x14ac:dyDescent="0.4">
      <c r="B67" s="338"/>
      <c r="C67" s="340"/>
    </row>
    <row r="68" spans="2:8" s="48" customFormat="1" ht="38.5" customHeight="1" x14ac:dyDescent="0.4">
      <c r="B68" s="339"/>
      <c r="C68" s="340"/>
    </row>
    <row r="69" spans="2:8" s="48" customFormat="1" ht="38.5" customHeight="1" x14ac:dyDescent="0.4"/>
    <row r="70" spans="2:8" s="48" customFormat="1" ht="38.5" customHeight="1" x14ac:dyDescent="0.4"/>
    <row r="71" spans="2:8" s="48" customFormat="1" ht="20.5" x14ac:dyDescent="0.45">
      <c r="B71" s="174"/>
      <c r="C71" s="80"/>
      <c r="D71" s="156"/>
      <c r="E71" s="156"/>
      <c r="F71" s="156"/>
    </row>
    <row r="72" spans="2:8" s="48" customFormat="1" ht="18" customHeight="1" x14ac:dyDescent="0.4">
      <c r="B72" s="351" t="s">
        <v>77</v>
      </c>
      <c r="C72" s="312"/>
      <c r="D72" s="312"/>
      <c r="E72" s="312"/>
      <c r="F72" s="312"/>
      <c r="G72" s="312"/>
      <c r="H72" s="312"/>
    </row>
    <row r="73" spans="2:8" s="48" customFormat="1" ht="18" customHeight="1" x14ac:dyDescent="0.4">
      <c r="B73" s="351"/>
      <c r="C73" s="312"/>
      <c r="D73" s="312"/>
      <c r="E73" s="312"/>
      <c r="F73" s="312"/>
      <c r="G73" s="312"/>
      <c r="H73" s="312"/>
    </row>
    <row r="74" spans="2:8" s="48" customFormat="1" ht="18" customHeight="1" x14ac:dyDescent="0.4">
      <c r="B74" s="351"/>
      <c r="C74" s="312"/>
      <c r="D74" s="312"/>
      <c r="E74" s="312"/>
      <c r="F74" s="312"/>
      <c r="G74" s="312"/>
      <c r="H74" s="312"/>
    </row>
    <row r="75" spans="2:8" s="48" customFormat="1" ht="18" customHeight="1" x14ac:dyDescent="0.4">
      <c r="B75" s="351"/>
      <c r="C75" s="312"/>
      <c r="D75" s="312"/>
      <c r="E75" s="312"/>
      <c r="F75" s="312"/>
      <c r="G75" s="312"/>
      <c r="H75" s="312"/>
    </row>
    <row r="76" spans="2:8" s="48" customFormat="1" ht="18" customHeight="1" x14ac:dyDescent="0.4">
      <c r="B76" s="351"/>
      <c r="C76" s="312"/>
      <c r="D76" s="312"/>
      <c r="E76" s="312"/>
      <c r="F76" s="312"/>
      <c r="G76" s="312"/>
      <c r="H76" s="312"/>
    </row>
    <row r="77" spans="2:8" s="48" customFormat="1" ht="32.5" customHeight="1" x14ac:dyDescent="0.45">
      <c r="B77" s="81"/>
      <c r="C77" s="115"/>
      <c r="D77" s="175"/>
      <c r="E77" s="175"/>
      <c r="F77" s="175"/>
      <c r="G77" s="164"/>
      <c r="H77" s="164"/>
    </row>
    <row r="78" spans="2:8" s="48" customFormat="1" ht="32.5" customHeight="1" x14ac:dyDescent="0.4">
      <c r="B78" s="210" t="s">
        <v>78</v>
      </c>
      <c r="C78" s="350"/>
      <c r="D78" s="350"/>
      <c r="E78" s="350"/>
      <c r="F78" s="350"/>
      <c r="G78" s="350"/>
      <c r="H78" s="350"/>
    </row>
    <row r="79" spans="2:8" s="48" customFormat="1" ht="32.5" customHeight="1" x14ac:dyDescent="0.4">
      <c r="B79" s="210" t="s">
        <v>79</v>
      </c>
      <c r="C79" s="350"/>
      <c r="D79" s="350"/>
      <c r="E79" s="350"/>
      <c r="F79" s="350"/>
      <c r="G79" s="350"/>
      <c r="H79" s="350"/>
    </row>
    <row r="80" spans="2:8" s="48" customFormat="1" ht="32.5" customHeight="1" x14ac:dyDescent="0.4">
      <c r="B80" s="210" t="s">
        <v>80</v>
      </c>
      <c r="C80" s="350"/>
      <c r="D80" s="350"/>
      <c r="E80" s="350"/>
      <c r="F80" s="350"/>
      <c r="G80" s="350"/>
      <c r="H80" s="350"/>
    </row>
    <row r="81" spans="2:8" s="48" customFormat="1" ht="32.5" customHeight="1" x14ac:dyDescent="0.4">
      <c r="B81" s="210" t="s">
        <v>81</v>
      </c>
      <c r="C81" s="350"/>
      <c r="D81" s="350"/>
      <c r="E81" s="350"/>
      <c r="F81" s="350"/>
      <c r="G81" s="350"/>
      <c r="H81" s="350"/>
    </row>
    <row r="82" spans="2:8" s="48" customFormat="1" ht="32.5" customHeight="1" x14ac:dyDescent="0.4">
      <c r="B82" s="210" t="s">
        <v>155</v>
      </c>
      <c r="C82" s="350"/>
      <c r="D82" s="350"/>
      <c r="E82" s="350"/>
      <c r="F82" s="350"/>
      <c r="G82" s="350"/>
      <c r="H82" s="350"/>
    </row>
    <row r="83" spans="2:8" s="48" customFormat="1" ht="32.5" customHeight="1" x14ac:dyDescent="0.4">
      <c r="B83" s="210" t="s">
        <v>83</v>
      </c>
      <c r="C83" s="350"/>
      <c r="D83" s="350"/>
      <c r="E83" s="350"/>
      <c r="F83" s="350"/>
      <c r="G83" s="350"/>
      <c r="H83" s="350"/>
    </row>
    <row r="84" spans="2:8" s="48" customFormat="1" ht="32.5" customHeight="1" x14ac:dyDescent="0.4">
      <c r="B84" s="210" t="s">
        <v>84</v>
      </c>
      <c r="C84" s="341" t="s">
        <v>85</v>
      </c>
      <c r="D84" s="341"/>
      <c r="E84" s="341"/>
      <c r="F84" s="341"/>
      <c r="G84" s="341"/>
      <c r="H84" s="341"/>
    </row>
    <row r="85" spans="2:8" s="48" customFormat="1" ht="32.5" customHeight="1" x14ac:dyDescent="0.4">
      <c r="B85" s="210" t="s">
        <v>86</v>
      </c>
      <c r="C85" s="350"/>
      <c r="D85" s="350"/>
      <c r="E85" s="350"/>
      <c r="F85" s="350"/>
      <c r="G85" s="350"/>
      <c r="H85" s="350"/>
    </row>
    <row r="86" spans="2:8" s="48" customFormat="1" ht="20.5" x14ac:dyDescent="0.45">
      <c r="B86" s="81"/>
    </row>
  </sheetData>
  <mergeCells count="49">
    <mergeCell ref="C81:H81"/>
    <mergeCell ref="C82:H82"/>
    <mergeCell ref="C83:H83"/>
    <mergeCell ref="C84:H84"/>
    <mergeCell ref="C85:H85"/>
    <mergeCell ref="B72:B76"/>
    <mergeCell ref="C72:H76"/>
    <mergeCell ref="C78:H78"/>
    <mergeCell ref="C79:H79"/>
    <mergeCell ref="C80:H80"/>
    <mergeCell ref="E51:G51"/>
    <mergeCell ref="E52:G52"/>
    <mergeCell ref="B55:H55"/>
    <mergeCell ref="B65:B68"/>
    <mergeCell ref="C65:C68"/>
    <mergeCell ref="C53:D53"/>
    <mergeCell ref="C37:D37"/>
    <mergeCell ref="B40:H40"/>
    <mergeCell ref="E44:G44"/>
    <mergeCell ref="B45:B49"/>
    <mergeCell ref="E47:G47"/>
    <mergeCell ref="E48:G48"/>
    <mergeCell ref="E49:G49"/>
    <mergeCell ref="C38:D38"/>
    <mergeCell ref="B27:B28"/>
    <mergeCell ref="C27:D27"/>
    <mergeCell ref="C28:D28"/>
    <mergeCell ref="B31:H31"/>
    <mergeCell ref="C36:D36"/>
    <mergeCell ref="B33:B34"/>
    <mergeCell ref="C29:D29"/>
    <mergeCell ref="G15:G16"/>
    <mergeCell ref="H15:H16"/>
    <mergeCell ref="B18:B19"/>
    <mergeCell ref="B20:B22"/>
    <mergeCell ref="B24:B25"/>
    <mergeCell ref="C15:C16"/>
    <mergeCell ref="D15:D16"/>
    <mergeCell ref="E15:E16"/>
    <mergeCell ref="F15:F16"/>
    <mergeCell ref="B13:H13"/>
    <mergeCell ref="C4:H4"/>
    <mergeCell ref="C5:H5"/>
    <mergeCell ref="C6:H6"/>
    <mergeCell ref="B2:H2"/>
    <mergeCell ref="C10:H10"/>
    <mergeCell ref="C7:H7"/>
    <mergeCell ref="C8:H8"/>
    <mergeCell ref="C9:H9"/>
  </mergeCells>
  <conditionalFormatting sqref="C65">
    <cfRule type="containsText" dxfId="20" priority="4" operator="containsText" text="Avis d'ajournement">
      <formula>NOT(ISERROR(SEARCH("Avis d'ajournement",C65)))</formula>
    </cfRule>
    <cfRule type="containsText" dxfId="19" priority="5" operator="containsText" text="Avis défavorable">
      <formula>NOT(ISERROR(SEARCH("Avis défavorable",C65)))</formula>
    </cfRule>
    <cfRule type="containsText" dxfId="18" priority="6" operator="containsText" text="Avis favorable">
      <formula>NOT(ISERROR(SEARCH("Avis favorable",C65)))</formula>
    </cfRule>
  </conditionalFormatting>
  <conditionalFormatting sqref="C29:D29">
    <cfRule type="colorScale" priority="3">
      <colorScale>
        <cfvo type="min"/>
        <cfvo type="max"/>
        <color rgb="FFFF7128"/>
        <color rgb="FFFFEF9C"/>
      </colorScale>
    </cfRule>
  </conditionalFormatting>
  <conditionalFormatting sqref="C38:D38">
    <cfRule type="colorScale" priority="2">
      <colorScale>
        <cfvo type="min"/>
        <cfvo type="max"/>
        <color rgb="FFFF7128"/>
        <color rgb="FFFFEF9C"/>
      </colorScale>
    </cfRule>
  </conditionalFormatting>
  <conditionalFormatting sqref="C53:D53">
    <cfRule type="colorScale" priority="1">
      <colorScale>
        <cfvo type="min"/>
        <cfvo type="max"/>
        <color rgb="FFFF7128"/>
        <color rgb="FFFFEF9C"/>
      </colorScale>
    </cfRule>
  </conditionalFormatting>
  <dataValidations count="7">
    <dataValidation type="list" allowBlank="1" showInputMessage="1" showErrorMessage="1" sqref="D17:D22 D34" xr:uid="{DF4FA615-1C44-4E08-B767-85258B2CEF37}">
      <formula1>"1,2,3,4"</formula1>
    </dataValidation>
    <dataValidation type="list" allowBlank="1" showInputMessage="1" showErrorMessage="1" sqref="D23" xr:uid="{DFAB1D71-31C0-442F-A275-7DF59E629887}">
      <formula1>"Projet sans infrastructure,1,2,3,4"</formula1>
    </dataValidation>
    <dataValidation type="list" allowBlank="1" showInputMessage="1" showErrorMessage="1" sqref="D24:D25" xr:uid="{4645E0A0-389D-4998-9131-D2C1B1318462}">
      <formula1>"Projet sans études,1,2,3,4"</formula1>
    </dataValidation>
    <dataValidation type="list" allowBlank="1" showInputMessage="1" showErrorMessage="1" sqref="C28" xr:uid="{D804285D-6F89-4C4A-9A37-1A583DBA3230}">
      <formula1>"Sans études avec infrastructure, Sans études sans infrastructure,Avec études sans infrastructure,Avec études avec infrastructure"</formula1>
    </dataValidation>
    <dataValidation type="list" allowBlank="1" showInputMessage="1" showErrorMessage="1" sqref="C52 C37" xr:uid="{889E1149-DC8E-48E4-8681-1DF994A741B8}">
      <formula1>"Tout domaine d'intervention"</formula1>
    </dataValidation>
    <dataValidation type="list" allowBlank="1" showInputMessage="1" showErrorMessage="1" sqref="D46" xr:uid="{6958229C-FA8B-43AB-9806-67487A93D8BA}">
      <formula1>"0,1,2"</formula1>
    </dataValidation>
    <dataValidation type="list" allowBlank="1" showInputMessage="1" showErrorMessage="1" sqref="D45 D47:D48" xr:uid="{D190E202-5AFB-49BD-9E27-263C7E76292F}">
      <formula1>"0,1"</formula1>
    </dataValidation>
  </dataValidation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266E1-6830-4EBD-81EC-309DCAE226DA}">
  <sheetPr>
    <tabColor rgb="FF00B050"/>
  </sheetPr>
  <dimension ref="A1:P94"/>
  <sheetViews>
    <sheetView showGridLines="0" topLeftCell="C6" zoomScale="55" zoomScaleNormal="55" workbookViewId="0">
      <selection activeCell="C7" sqref="C7:H7"/>
    </sheetView>
  </sheetViews>
  <sheetFormatPr baseColWidth="10" defaultColWidth="11.453125" defaultRowHeight="18" x14ac:dyDescent="0.4"/>
  <cols>
    <col min="1" max="1" width="27.7265625" style="31" customWidth="1"/>
    <col min="2" max="2" width="54" style="31" customWidth="1"/>
    <col min="3" max="3" width="123.7265625" style="31" customWidth="1"/>
    <col min="4" max="4" width="19.54296875" style="31" customWidth="1"/>
    <col min="5" max="5" width="20.453125" style="31" customWidth="1"/>
    <col min="6" max="6" width="20.81640625" style="31" customWidth="1"/>
    <col min="7" max="7" width="83.453125" style="31" customWidth="1"/>
    <col min="8" max="8" width="104.1796875" style="31" customWidth="1"/>
    <col min="9" max="9" width="70.453125" style="31" customWidth="1"/>
    <col min="10" max="10" width="51.7265625" style="31" customWidth="1"/>
    <col min="11" max="12" width="11.453125" style="31"/>
    <col min="13" max="13" width="65" style="31" customWidth="1"/>
    <col min="14" max="16384" width="11.453125" style="31"/>
  </cols>
  <sheetData>
    <row r="1" spans="1:16" s="48" customFormat="1" ht="99.75" customHeight="1" x14ac:dyDescent="0.4"/>
    <row r="2" spans="1:16" s="48" customFormat="1" ht="90.75" customHeight="1" x14ac:dyDescent="0.4">
      <c r="B2" s="294" t="s">
        <v>323</v>
      </c>
      <c r="C2" s="294"/>
      <c r="D2" s="294"/>
      <c r="E2" s="294"/>
      <c r="F2" s="294"/>
      <c r="G2" s="294"/>
      <c r="H2" s="294"/>
    </row>
    <row r="3" spans="1:16" x14ac:dyDescent="0.4">
      <c r="B3" s="48"/>
      <c r="C3" s="49"/>
      <c r="D3" s="49"/>
      <c r="E3" s="49"/>
    </row>
    <row r="4" spans="1:16" ht="20.5" x14ac:dyDescent="0.4">
      <c r="B4" s="176" t="s">
        <v>111</v>
      </c>
      <c r="C4" s="401"/>
      <c r="D4" s="401"/>
      <c r="E4" s="401"/>
      <c r="F4" s="401"/>
      <c r="G4" s="401"/>
      <c r="H4" s="401"/>
    </row>
    <row r="5" spans="1:16" ht="20.5" x14ac:dyDescent="0.4">
      <c r="B5" s="176" t="s">
        <v>112</v>
      </c>
      <c r="C5" s="401"/>
      <c r="D5" s="401"/>
      <c r="E5" s="401"/>
      <c r="F5" s="401"/>
      <c r="G5" s="401"/>
      <c r="H5" s="401"/>
    </row>
    <row r="6" spans="1:16" ht="20.5" x14ac:dyDescent="0.4">
      <c r="B6" s="176" t="s">
        <v>324</v>
      </c>
      <c r="C6" s="401" t="s">
        <v>325</v>
      </c>
      <c r="D6" s="401"/>
      <c r="E6" s="401"/>
      <c r="F6" s="401"/>
      <c r="G6" s="401"/>
      <c r="H6" s="401"/>
    </row>
    <row r="7" spans="1:16" ht="55.5" customHeight="1" x14ac:dyDescent="0.4">
      <c r="B7" s="176" t="s">
        <v>326</v>
      </c>
      <c r="C7" s="353" t="s">
        <v>327</v>
      </c>
      <c r="D7" s="353"/>
      <c r="E7" s="353"/>
      <c r="F7" s="353"/>
      <c r="G7" s="353"/>
      <c r="H7" s="353"/>
    </row>
    <row r="8" spans="1:16" ht="30.75" customHeight="1" x14ac:dyDescent="0.4">
      <c r="B8" s="176" t="s">
        <v>117</v>
      </c>
      <c r="C8" s="401"/>
      <c r="D8" s="401"/>
      <c r="E8" s="401"/>
      <c r="F8" s="401"/>
      <c r="G8" s="401"/>
      <c r="H8" s="401"/>
    </row>
    <row r="9" spans="1:16" ht="41" x14ac:dyDescent="0.4">
      <c r="B9" s="176" t="s">
        <v>328</v>
      </c>
      <c r="C9" s="401"/>
      <c r="D9" s="401"/>
      <c r="E9" s="401"/>
      <c r="F9" s="401"/>
      <c r="G9" s="401"/>
      <c r="H9" s="401"/>
    </row>
    <row r="10" spans="1:16" ht="20.5" x14ac:dyDescent="0.4">
      <c r="B10" s="176" t="s">
        <v>119</v>
      </c>
      <c r="C10" s="410"/>
      <c r="D10" s="411"/>
      <c r="E10" s="411"/>
      <c r="F10" s="411"/>
      <c r="G10" s="411"/>
      <c r="H10" s="412"/>
    </row>
    <row r="11" spans="1:16" ht="46.5" customHeight="1" x14ac:dyDescent="0.4">
      <c r="B11" s="48"/>
      <c r="C11" s="49"/>
      <c r="D11" s="49"/>
      <c r="E11" s="49"/>
    </row>
    <row r="12" spans="1:16" ht="46.5" customHeight="1" x14ac:dyDescent="0.4">
      <c r="B12" s="48"/>
      <c r="C12" s="49"/>
      <c r="D12" s="49"/>
      <c r="E12" s="49"/>
    </row>
    <row r="13" spans="1:16" s="48" customFormat="1" ht="44.15" customHeight="1" x14ac:dyDescent="0.4">
      <c r="B13" s="335" t="s">
        <v>120</v>
      </c>
      <c r="C13" s="336"/>
      <c r="D13" s="336"/>
      <c r="E13" s="336"/>
      <c r="F13" s="336"/>
      <c r="G13" s="336"/>
      <c r="H13" s="337"/>
    </row>
    <row r="14" spans="1:16" ht="23" x14ac:dyDescent="0.5">
      <c r="B14" s="106"/>
      <c r="C14" s="32"/>
      <c r="D14" s="91"/>
      <c r="E14" s="33"/>
      <c r="F14" s="33"/>
      <c r="G14" s="34"/>
      <c r="H14" s="34"/>
      <c r="M14" s="92"/>
      <c r="N14" s="93"/>
      <c r="O14" s="93"/>
      <c r="P14" s="93"/>
    </row>
    <row r="15" spans="1:16" ht="40" customHeight="1" x14ac:dyDescent="0.4">
      <c r="A15" s="31" t="s">
        <v>4</v>
      </c>
      <c r="B15" s="155"/>
      <c r="C15" s="345" t="s">
        <v>121</v>
      </c>
      <c r="D15" s="345" t="s">
        <v>122</v>
      </c>
      <c r="E15" s="345" t="s">
        <v>123</v>
      </c>
      <c r="F15" s="345" t="s">
        <v>8</v>
      </c>
      <c r="G15" s="345" t="s">
        <v>9</v>
      </c>
      <c r="H15" s="345" t="s">
        <v>10</v>
      </c>
      <c r="J15" s="48"/>
    </row>
    <row r="16" spans="1:16" ht="40" customHeight="1" x14ac:dyDescent="0.4">
      <c r="B16" s="155"/>
      <c r="C16" s="352"/>
      <c r="D16" s="352"/>
      <c r="E16" s="352"/>
      <c r="F16" s="352"/>
      <c r="G16" s="352"/>
      <c r="H16" s="352"/>
      <c r="J16" s="131"/>
    </row>
    <row r="17" spans="2:16" ht="36" x14ac:dyDescent="0.4">
      <c r="B17" s="195" t="s">
        <v>11</v>
      </c>
      <c r="C17" s="35" t="s">
        <v>124</v>
      </c>
      <c r="D17" s="160"/>
      <c r="E17" s="36">
        <v>4</v>
      </c>
      <c r="F17" s="160">
        <f t="shared" ref="F17:F22" si="0">D17*E17</f>
        <v>0</v>
      </c>
      <c r="G17" s="36" t="s">
        <v>13</v>
      </c>
      <c r="H17" s="37"/>
      <c r="J17" s="132"/>
    </row>
    <row r="18" spans="2:16" ht="36" x14ac:dyDescent="0.4">
      <c r="B18" s="375" t="s">
        <v>14</v>
      </c>
      <c r="C18" s="35" t="s">
        <v>15</v>
      </c>
      <c r="D18" s="160"/>
      <c r="E18" s="36">
        <v>4</v>
      </c>
      <c r="F18" s="160">
        <f t="shared" si="0"/>
        <v>0</v>
      </c>
      <c r="G18" s="36" t="s">
        <v>13</v>
      </c>
      <c r="H18" s="37"/>
      <c r="J18" s="131"/>
    </row>
    <row r="19" spans="2:16" ht="72" x14ac:dyDescent="0.4">
      <c r="B19" s="376"/>
      <c r="C19" s="35" t="s">
        <v>16</v>
      </c>
      <c r="D19" s="160"/>
      <c r="E19" s="36">
        <v>5</v>
      </c>
      <c r="F19" s="160">
        <f t="shared" si="0"/>
        <v>0</v>
      </c>
      <c r="G19" s="36" t="s">
        <v>13</v>
      </c>
      <c r="H19" s="37"/>
      <c r="J19" s="131"/>
    </row>
    <row r="20" spans="2:16" ht="36" customHeight="1" x14ac:dyDescent="0.4">
      <c r="B20" s="382" t="s">
        <v>17</v>
      </c>
      <c r="C20" s="35" t="s">
        <v>18</v>
      </c>
      <c r="D20" s="160"/>
      <c r="E20" s="36">
        <v>3</v>
      </c>
      <c r="F20" s="160">
        <f t="shared" si="0"/>
        <v>0</v>
      </c>
      <c r="G20" s="36"/>
      <c r="H20" s="37"/>
      <c r="J20" s="98"/>
    </row>
    <row r="21" spans="2:16" ht="18" customHeight="1" x14ac:dyDescent="0.4">
      <c r="B21" s="383"/>
      <c r="C21" s="35" t="s">
        <v>19</v>
      </c>
      <c r="D21" s="160"/>
      <c r="E21" s="36">
        <v>2</v>
      </c>
      <c r="F21" s="160">
        <f t="shared" si="0"/>
        <v>0</v>
      </c>
      <c r="G21" s="36"/>
      <c r="H21" s="37"/>
      <c r="J21" s="98"/>
    </row>
    <row r="22" spans="2:16" ht="72" customHeight="1" x14ac:dyDescent="0.4">
      <c r="B22" s="384"/>
      <c r="C22" s="35" t="s">
        <v>20</v>
      </c>
      <c r="D22" s="160"/>
      <c r="E22" s="36">
        <v>2</v>
      </c>
      <c r="F22" s="160">
        <f t="shared" si="0"/>
        <v>0</v>
      </c>
      <c r="G22" s="36"/>
      <c r="H22" s="37"/>
      <c r="J22" s="98"/>
    </row>
    <row r="23" spans="2:16" ht="36" customHeight="1" x14ac:dyDescent="0.4">
      <c r="B23" s="375" t="s">
        <v>126</v>
      </c>
      <c r="C23" s="35" t="s">
        <v>24</v>
      </c>
      <c r="D23" s="160"/>
      <c r="E23" s="36">
        <v>3</v>
      </c>
      <c r="F23" s="160">
        <f>IF(D23="Projet sans études","N/A",D23*E23)</f>
        <v>0</v>
      </c>
      <c r="G23" s="36" t="s">
        <v>13</v>
      </c>
      <c r="H23" s="37"/>
      <c r="J23" s="98"/>
    </row>
    <row r="24" spans="2:16" ht="58" customHeight="1" x14ac:dyDescent="0.4">
      <c r="B24" s="376"/>
      <c r="C24" s="35" t="s">
        <v>25</v>
      </c>
      <c r="D24" s="160"/>
      <c r="E24" s="36">
        <v>2</v>
      </c>
      <c r="F24" s="160">
        <f>IF(D24="Projet sans études","N/A",D24*E24)</f>
        <v>0</v>
      </c>
      <c r="G24" s="36" t="s">
        <v>13</v>
      </c>
      <c r="H24" s="37"/>
      <c r="J24" s="98"/>
    </row>
    <row r="25" spans="2:16" ht="20.5" x14ac:dyDescent="0.45">
      <c r="B25" s="46"/>
      <c r="C25" s="38"/>
      <c r="D25" s="39"/>
      <c r="E25" s="39"/>
      <c r="F25" s="39"/>
      <c r="G25" s="39"/>
      <c r="H25" s="39"/>
      <c r="J25" s="48"/>
    </row>
    <row r="26" spans="2:16" s="48" customFormat="1" ht="42.65" customHeight="1" x14ac:dyDescent="0.4">
      <c r="B26" s="385" t="str">
        <f>+'critères transversaux'!B16</f>
        <v>Total critères transversaux</v>
      </c>
      <c r="C26" s="357" t="s">
        <v>127</v>
      </c>
      <c r="D26" s="358"/>
      <c r="E26" s="259" t="s">
        <v>128</v>
      </c>
      <c r="F26" s="259" t="s">
        <v>129</v>
      </c>
      <c r="G26" s="259" t="s">
        <v>9</v>
      </c>
      <c r="H26" s="259" t="s">
        <v>10</v>
      </c>
    </row>
    <row r="27" spans="2:16" s="48" customFormat="1" ht="38.5" customHeight="1" x14ac:dyDescent="0.4">
      <c r="B27" s="385"/>
      <c r="C27" s="381"/>
      <c r="D27" s="381"/>
      <c r="E27" s="161" t="str">
        <f>IF(C27="Sans études",80,IF(C27="Avec études",100,""))</f>
        <v/>
      </c>
      <c r="F27" s="261">
        <f>SUM(F17:F24)</f>
        <v>0</v>
      </c>
      <c r="G27" s="163"/>
      <c r="H27" s="163"/>
    </row>
    <row r="28" spans="2:16" s="48" customFormat="1" ht="20.5" x14ac:dyDescent="0.4">
      <c r="B28" s="262"/>
      <c r="C28" s="342" t="str">
        <f>IF(C27="","Renseigner la cellule ci-dessus en utilisant le menu déroulant","")</f>
        <v>Renseigner la cellule ci-dessus en utilisant le menu déroulant</v>
      </c>
      <c r="D28" s="342"/>
      <c r="E28" s="175"/>
      <c r="F28" s="165"/>
    </row>
    <row r="29" spans="2:16" ht="59.5" customHeight="1" x14ac:dyDescent="0.4">
      <c r="M29" s="98"/>
      <c r="N29" s="93"/>
      <c r="O29" s="93"/>
      <c r="P29" s="93"/>
    </row>
    <row r="30" spans="2:16" s="48" customFormat="1" ht="39.65" customHeight="1" x14ac:dyDescent="0.4">
      <c r="B30" s="335" t="s">
        <v>130</v>
      </c>
      <c r="C30" s="336"/>
      <c r="D30" s="336"/>
      <c r="E30" s="336"/>
      <c r="F30" s="336"/>
      <c r="G30" s="336"/>
      <c r="H30" s="337"/>
    </row>
    <row r="32" spans="2:16" ht="41" x14ac:dyDescent="0.4">
      <c r="B32" s="378" t="s">
        <v>326</v>
      </c>
      <c r="C32" s="264" t="s">
        <v>132</v>
      </c>
      <c r="D32" s="264" t="s">
        <v>6</v>
      </c>
      <c r="E32" s="264" t="s">
        <v>133</v>
      </c>
      <c r="F32" s="264" t="s">
        <v>134</v>
      </c>
      <c r="G32" s="264" t="s">
        <v>46</v>
      </c>
      <c r="H32" s="264" t="s">
        <v>10</v>
      </c>
      <c r="M32" s="98"/>
      <c r="N32" s="93"/>
      <c r="O32" s="93"/>
      <c r="P32" s="93"/>
    </row>
    <row r="33" spans="2:16" ht="191.15" customHeight="1" x14ac:dyDescent="0.4">
      <c r="B33" s="378"/>
      <c r="C33" s="274" t="s">
        <v>329</v>
      </c>
      <c r="D33" s="160"/>
      <c r="E33" s="108">
        <v>3</v>
      </c>
      <c r="F33" s="140">
        <f>D33*E33</f>
        <v>0</v>
      </c>
      <c r="G33" s="230"/>
      <c r="H33" s="230"/>
      <c r="I33" s="229" t="s">
        <v>330</v>
      </c>
      <c r="M33" s="98"/>
      <c r="N33" s="93"/>
      <c r="O33" s="93"/>
      <c r="P33" s="93"/>
    </row>
    <row r="34" spans="2:16" ht="87" customHeight="1" x14ac:dyDescent="0.4">
      <c r="B34" s="378"/>
      <c r="C34" s="35" t="s">
        <v>331</v>
      </c>
      <c r="D34" s="160"/>
      <c r="E34" s="108">
        <v>2</v>
      </c>
      <c r="F34" s="140">
        <f>D34*E34</f>
        <v>0</v>
      </c>
      <c r="G34" s="141"/>
      <c r="H34" s="141"/>
      <c r="I34" s="131"/>
      <c r="M34" s="98"/>
      <c r="N34" s="93"/>
      <c r="O34" s="93"/>
      <c r="P34" s="93"/>
    </row>
    <row r="35" spans="2:16" ht="87" customHeight="1" x14ac:dyDescent="0.4">
      <c r="B35" s="378"/>
      <c r="C35" s="35" t="s">
        <v>332</v>
      </c>
      <c r="D35" s="160"/>
      <c r="E35" s="108">
        <v>4</v>
      </c>
      <c r="F35" s="140">
        <f>D35*E35</f>
        <v>0</v>
      </c>
      <c r="G35" s="141"/>
      <c r="H35" s="141"/>
      <c r="I35" s="131"/>
      <c r="M35" s="98"/>
      <c r="N35" s="93"/>
      <c r="O35" s="93"/>
      <c r="P35" s="93"/>
    </row>
    <row r="36" spans="2:16" ht="66.650000000000006" customHeight="1" x14ac:dyDescent="0.4">
      <c r="B36" s="378"/>
      <c r="C36" s="35" t="s">
        <v>333</v>
      </c>
      <c r="D36" s="160"/>
      <c r="E36" s="108">
        <v>4</v>
      </c>
      <c r="F36" s="140">
        <f>D36*E36</f>
        <v>0</v>
      </c>
      <c r="G36" s="141"/>
      <c r="H36" s="141"/>
      <c r="I36" s="131"/>
      <c r="M36" s="98"/>
      <c r="N36" s="93"/>
      <c r="O36" s="93"/>
      <c r="P36" s="93"/>
    </row>
    <row r="38" spans="2:16" s="48" customFormat="1" ht="42.65" customHeight="1" x14ac:dyDescent="0.45">
      <c r="B38" s="81"/>
      <c r="C38" s="420" t="s">
        <v>127</v>
      </c>
      <c r="D38" s="420"/>
      <c r="E38" s="273" t="s">
        <v>128</v>
      </c>
      <c r="F38" s="273" t="s">
        <v>129</v>
      </c>
      <c r="G38" s="273" t="s">
        <v>9</v>
      </c>
      <c r="H38" s="273" t="s">
        <v>10</v>
      </c>
    </row>
    <row r="39" spans="2:16" s="48" customFormat="1" ht="50.15" customHeight="1" x14ac:dyDescent="0.4">
      <c r="B39" s="260" t="s">
        <v>141</v>
      </c>
      <c r="C39" s="421"/>
      <c r="D39" s="421"/>
      <c r="E39" s="161">
        <f>4*SUM(E33:E36)</f>
        <v>52</v>
      </c>
      <c r="F39" s="261">
        <f>SUM(F33:F36)</f>
        <v>0</v>
      </c>
      <c r="G39" s="163"/>
      <c r="H39" s="163"/>
    </row>
    <row r="40" spans="2:16" s="48" customFormat="1" ht="20.5" x14ac:dyDescent="0.4">
      <c r="B40" s="262"/>
      <c r="C40" s="342" t="str">
        <f>IF(C39="","Renseigner la cellule ci-dessus en utilisant le menu déroulant","")</f>
        <v>Renseigner la cellule ci-dessus en utilisant le menu déroulant</v>
      </c>
      <c r="D40" s="342"/>
      <c r="E40" s="175"/>
      <c r="F40" s="165"/>
    </row>
    <row r="41" spans="2:16" ht="46.5" customHeight="1" x14ac:dyDescent="0.4"/>
    <row r="42" spans="2:16" s="48" customFormat="1" ht="38.15" customHeight="1" x14ac:dyDescent="0.4">
      <c r="B42" s="335" t="s">
        <v>142</v>
      </c>
      <c r="C42" s="336"/>
      <c r="D42" s="336"/>
      <c r="E42" s="336"/>
      <c r="F42" s="336"/>
      <c r="G42" s="336"/>
      <c r="H42" s="337"/>
    </row>
    <row r="43" spans="2:16" s="130" customFormat="1" ht="23" x14ac:dyDescent="0.5">
      <c r="B43" s="106"/>
    </row>
    <row r="44" spans="2:16" s="48" customFormat="1" ht="23" x14ac:dyDescent="0.5">
      <c r="B44" s="194" t="s">
        <v>143</v>
      </c>
    </row>
    <row r="45" spans="2:16" s="48" customFormat="1" x14ac:dyDescent="0.4">
      <c r="B45" s="51"/>
      <c r="C45" s="52"/>
      <c r="D45" s="156"/>
    </row>
    <row r="46" spans="2:16" s="48" customFormat="1" ht="34" customHeight="1" x14ac:dyDescent="0.4">
      <c r="C46" s="264" t="s">
        <v>44</v>
      </c>
      <c r="D46" s="264" t="s">
        <v>45</v>
      </c>
      <c r="E46" s="343" t="s">
        <v>46</v>
      </c>
      <c r="F46" s="343"/>
      <c r="G46" s="343"/>
      <c r="H46" s="264" t="s">
        <v>10</v>
      </c>
    </row>
    <row r="47" spans="2:16" s="48" customFormat="1" ht="54" x14ac:dyDescent="0.4">
      <c r="B47" s="345" t="s">
        <v>47</v>
      </c>
      <c r="C47" s="193" t="s">
        <v>48</v>
      </c>
      <c r="D47" s="168"/>
      <c r="E47" s="169"/>
      <c r="F47" s="170"/>
      <c r="G47" s="182"/>
      <c r="H47" s="135"/>
      <c r="J47" s="99"/>
    </row>
    <row r="48" spans="2:16" s="48" customFormat="1" ht="117.75" customHeight="1" x14ac:dyDescent="0.4">
      <c r="B48" s="362"/>
      <c r="C48" s="184" t="s">
        <v>49</v>
      </c>
      <c r="D48" s="168"/>
      <c r="E48" s="169"/>
      <c r="F48" s="170"/>
      <c r="G48" s="182"/>
      <c r="H48" s="189"/>
      <c r="I48" s="164"/>
      <c r="J48" s="99"/>
    </row>
    <row r="49" spans="2:10" s="48" customFormat="1" ht="36" x14ac:dyDescent="0.4">
      <c r="B49" s="362"/>
      <c r="C49" s="185" t="s">
        <v>51</v>
      </c>
      <c r="D49" s="171"/>
      <c r="E49" s="363"/>
      <c r="F49" s="364"/>
      <c r="G49" s="365"/>
      <c r="H49" s="190"/>
    </row>
    <row r="50" spans="2:10" s="48" customFormat="1" ht="36" x14ac:dyDescent="0.4">
      <c r="B50" s="362"/>
      <c r="C50" s="187" t="s">
        <v>144</v>
      </c>
      <c r="D50" s="188"/>
      <c r="E50" s="366"/>
      <c r="F50" s="367"/>
      <c r="G50" s="368"/>
      <c r="H50" s="191"/>
      <c r="I50" s="38"/>
      <c r="J50" s="38"/>
    </row>
    <row r="51" spans="2:10" s="48" customFormat="1" ht="18" customHeight="1" x14ac:dyDescent="0.4">
      <c r="B51" s="352"/>
      <c r="C51" s="186" t="s">
        <v>145</v>
      </c>
      <c r="D51" s="183">
        <f>SUM(D47:D50)</f>
        <v>0</v>
      </c>
      <c r="E51" s="369"/>
      <c r="F51" s="370"/>
      <c r="G51" s="371"/>
      <c r="H51" s="192"/>
    </row>
    <row r="52" spans="2:10" s="48" customFormat="1" x14ac:dyDescent="0.4"/>
    <row r="53" spans="2:10" s="48" customFormat="1" ht="38.15" customHeight="1" x14ac:dyDescent="0.5">
      <c r="B53" s="194" t="s">
        <v>146</v>
      </c>
    </row>
    <row r="54" spans="2:10" ht="21" customHeight="1" x14ac:dyDescent="0.4"/>
    <row r="55" spans="2:10" ht="34" customHeight="1" x14ac:dyDescent="0.4">
      <c r="C55" s="264" t="s">
        <v>44</v>
      </c>
      <c r="D55" s="264" t="s">
        <v>147</v>
      </c>
      <c r="E55" s="343" t="s">
        <v>46</v>
      </c>
      <c r="F55" s="343"/>
      <c r="G55" s="343"/>
      <c r="H55" s="264" t="s">
        <v>10</v>
      </c>
    </row>
    <row r="56" spans="2:10" ht="72" x14ac:dyDescent="0.4">
      <c r="B56" s="378" t="s">
        <v>148</v>
      </c>
      <c r="C56" s="221" t="s">
        <v>334</v>
      </c>
      <c r="D56" s="168"/>
      <c r="E56" s="414"/>
      <c r="F56" s="415"/>
      <c r="G56" s="416"/>
      <c r="H56" s="114"/>
    </row>
    <row r="57" spans="2:10" ht="18.649999999999999" customHeight="1" x14ac:dyDescent="0.4">
      <c r="B57" s="378"/>
      <c r="C57" s="198" t="s">
        <v>53</v>
      </c>
      <c r="D57" s="37">
        <f>+SUM(D56:D56)</f>
        <v>0</v>
      </c>
      <c r="E57" s="396"/>
      <c r="F57" s="396"/>
      <c r="G57" s="396"/>
      <c r="H57" s="114"/>
    </row>
    <row r="58" spans="2:10" ht="20.149999999999999" customHeight="1" x14ac:dyDescent="0.4"/>
    <row r="59" spans="2:10" s="48" customFormat="1" ht="42.65" customHeight="1" x14ac:dyDescent="0.45">
      <c r="B59" s="81"/>
      <c r="C59" s="268" t="s">
        <v>127</v>
      </c>
      <c r="D59" s="259" t="s">
        <v>129</v>
      </c>
      <c r="E59" s="343" t="s">
        <v>46</v>
      </c>
      <c r="F59" s="343"/>
      <c r="G59" s="343"/>
      <c r="H59" s="259" t="s">
        <v>10</v>
      </c>
    </row>
    <row r="60" spans="2:10" s="48" customFormat="1" ht="38.5" customHeight="1" x14ac:dyDescent="0.4">
      <c r="B60" s="260" t="s">
        <v>150</v>
      </c>
      <c r="C60" s="269"/>
      <c r="D60" s="199">
        <f>D57+D51</f>
        <v>0</v>
      </c>
      <c r="E60" s="346"/>
      <c r="F60" s="347"/>
      <c r="G60" s="348"/>
      <c r="H60" s="163"/>
    </row>
    <row r="61" spans="2:10" s="48" customFormat="1" ht="20.5" x14ac:dyDescent="0.4">
      <c r="B61" s="262"/>
      <c r="C61" s="342" t="str">
        <f>IF(C60="","Renseigner la cellule ci-dessus en utilisant le menu déroulant","")</f>
        <v>Renseigner la cellule ci-dessus en utilisant le menu déroulant</v>
      </c>
      <c r="D61" s="342"/>
      <c r="E61" s="175"/>
      <c r="F61" s="165"/>
    </row>
    <row r="63" spans="2:10" s="48" customFormat="1" ht="33" customHeight="1" x14ac:dyDescent="0.4">
      <c r="B63" s="335" t="s">
        <v>151</v>
      </c>
      <c r="C63" s="336"/>
      <c r="D63" s="336"/>
      <c r="E63" s="336"/>
      <c r="F63" s="336"/>
      <c r="G63" s="336"/>
      <c r="H63" s="337"/>
    </row>
    <row r="64" spans="2:10" s="48" customFormat="1" ht="17.5" customHeight="1" x14ac:dyDescent="0.4"/>
    <row r="65" spans="2:8" s="48" customFormat="1" ht="43.5" customHeight="1" x14ac:dyDescent="0.4">
      <c r="B65" s="270" t="s">
        <v>26</v>
      </c>
      <c r="C65" s="202">
        <f>F27</f>
        <v>0</v>
      </c>
      <c r="G65" s="380" t="s">
        <v>62</v>
      </c>
      <c r="H65" s="203" t="s">
        <v>335</v>
      </c>
    </row>
    <row r="66" spans="2:8" s="48" customFormat="1" ht="39.65" customHeight="1" x14ac:dyDescent="0.4">
      <c r="B66" s="270" t="s">
        <v>141</v>
      </c>
      <c r="C66" s="200">
        <f>F39</f>
        <v>0</v>
      </c>
      <c r="G66" s="380"/>
      <c r="H66" s="203" t="s">
        <v>336</v>
      </c>
    </row>
    <row r="67" spans="2:8" s="48" customFormat="1" ht="39.65" customHeight="1" x14ac:dyDescent="0.4">
      <c r="B67" s="270" t="s">
        <v>150</v>
      </c>
      <c r="C67" s="201">
        <f>D60</f>
        <v>0</v>
      </c>
      <c r="G67" s="434" t="s">
        <v>72</v>
      </c>
      <c r="H67" s="203" t="s">
        <v>337</v>
      </c>
    </row>
    <row r="68" spans="2:8" s="48" customFormat="1" ht="39.65" customHeight="1" x14ac:dyDescent="0.4">
      <c r="B68" s="270" t="s">
        <v>152</v>
      </c>
      <c r="C68" s="271">
        <f>C65+C66</f>
        <v>0</v>
      </c>
      <c r="G68" s="435"/>
      <c r="H68" s="203" t="s">
        <v>338</v>
      </c>
    </row>
    <row r="69" spans="2:8" s="48" customFormat="1" ht="39.65" customHeight="1" x14ac:dyDescent="0.4">
      <c r="B69" s="270" t="s">
        <v>153</v>
      </c>
      <c r="C69" s="271">
        <f>C65+C66+C67</f>
        <v>0</v>
      </c>
    </row>
    <row r="70" spans="2:8" s="48" customFormat="1" ht="46.5" customHeight="1" x14ac:dyDescent="0.4"/>
    <row r="71" spans="2:8" s="48" customFormat="1" ht="47.5" customHeight="1" x14ac:dyDescent="0.4"/>
    <row r="72" spans="2:8" s="48" customFormat="1" x14ac:dyDescent="0.4"/>
    <row r="73" spans="2:8" s="48" customFormat="1" ht="38.5" customHeight="1" x14ac:dyDescent="0.4">
      <c r="B73" s="338" t="s">
        <v>154</v>
      </c>
      <c r="C73" s="340" t="str">
        <f>IF(OR(C68=0,C27=""),"",IF(OR(AND(C27="Sans études",C68&lt;66),AND(C27="Avec études",C68&lt;76)),"Avis défavorable",IF(OR(AND(C27="Sans études",C68&gt;65),AND(C27="Avec études",C68&gt;75)),"Avis favorable")))</f>
        <v/>
      </c>
    </row>
    <row r="74" spans="2:8" s="48" customFormat="1" ht="38.5" customHeight="1" x14ac:dyDescent="0.4">
      <c r="B74" s="338"/>
      <c r="C74" s="340"/>
    </row>
    <row r="75" spans="2:8" s="48" customFormat="1" ht="38.5" customHeight="1" x14ac:dyDescent="0.4">
      <c r="B75" s="338"/>
      <c r="C75" s="340"/>
    </row>
    <row r="76" spans="2:8" s="48" customFormat="1" ht="38.5" customHeight="1" x14ac:dyDescent="0.4">
      <c r="B76" s="339"/>
      <c r="C76" s="340"/>
    </row>
    <row r="77" spans="2:8" s="48" customFormat="1" ht="38.5" customHeight="1" x14ac:dyDescent="0.4"/>
    <row r="78" spans="2:8" s="48" customFormat="1" ht="38.5" customHeight="1" x14ac:dyDescent="0.4"/>
    <row r="79" spans="2:8" s="48" customFormat="1" ht="20.5" x14ac:dyDescent="0.45">
      <c r="B79" s="174"/>
      <c r="C79" s="80"/>
      <c r="D79" s="156"/>
      <c r="E79" s="156"/>
      <c r="F79" s="156"/>
    </row>
    <row r="80" spans="2:8" s="48" customFormat="1" ht="18" customHeight="1" x14ac:dyDescent="0.4">
      <c r="B80" s="351" t="s">
        <v>77</v>
      </c>
      <c r="C80" s="436"/>
      <c r="D80" s="437"/>
      <c r="E80" s="437"/>
      <c r="F80" s="437"/>
      <c r="G80" s="437"/>
      <c r="H80" s="438"/>
    </row>
    <row r="81" spans="2:8" s="48" customFormat="1" ht="18" customHeight="1" x14ac:dyDescent="0.4">
      <c r="B81" s="351"/>
      <c r="C81" s="439"/>
      <c r="D81" s="440"/>
      <c r="E81" s="440"/>
      <c r="F81" s="440"/>
      <c r="G81" s="440"/>
      <c r="H81" s="441"/>
    </row>
    <row r="82" spans="2:8" s="48" customFormat="1" ht="18" customHeight="1" x14ac:dyDescent="0.4">
      <c r="B82" s="351"/>
      <c r="C82" s="439"/>
      <c r="D82" s="440"/>
      <c r="E82" s="440"/>
      <c r="F82" s="440"/>
      <c r="G82" s="440"/>
      <c r="H82" s="441"/>
    </row>
    <row r="83" spans="2:8" s="48" customFormat="1" ht="18" customHeight="1" x14ac:dyDescent="0.4">
      <c r="B83" s="351"/>
      <c r="C83" s="439"/>
      <c r="D83" s="440"/>
      <c r="E83" s="440"/>
      <c r="F83" s="440"/>
      <c r="G83" s="440"/>
      <c r="H83" s="441"/>
    </row>
    <row r="84" spans="2:8" s="48" customFormat="1" ht="18" customHeight="1" x14ac:dyDescent="0.4">
      <c r="B84" s="351"/>
      <c r="C84" s="442"/>
      <c r="D84" s="443"/>
      <c r="E84" s="443"/>
      <c r="F84" s="443"/>
      <c r="G84" s="443"/>
      <c r="H84" s="444"/>
    </row>
    <row r="85" spans="2:8" s="48" customFormat="1" ht="32.5" customHeight="1" x14ac:dyDescent="0.45">
      <c r="B85" s="81"/>
      <c r="C85" s="115"/>
      <c r="D85" s="175"/>
      <c r="E85" s="175"/>
      <c r="F85" s="175"/>
      <c r="G85" s="164"/>
      <c r="H85" s="164"/>
    </row>
    <row r="86" spans="2:8" s="48" customFormat="1" ht="32.5" customHeight="1" x14ac:dyDescent="0.4">
      <c r="B86" s="210" t="s">
        <v>78</v>
      </c>
      <c r="C86" s="431"/>
      <c r="D86" s="432"/>
      <c r="E86" s="432"/>
      <c r="F86" s="432"/>
      <c r="G86" s="432"/>
      <c r="H86" s="433"/>
    </row>
    <row r="87" spans="2:8" s="48" customFormat="1" ht="32.5" customHeight="1" x14ac:dyDescent="0.4">
      <c r="B87" s="210" t="s">
        <v>79</v>
      </c>
      <c r="C87" s="431"/>
      <c r="D87" s="432"/>
      <c r="E87" s="432"/>
      <c r="F87" s="432"/>
      <c r="G87" s="432"/>
      <c r="H87" s="433"/>
    </row>
    <row r="88" spans="2:8" s="48" customFormat="1" ht="32.5" customHeight="1" x14ac:dyDescent="0.4">
      <c r="B88" s="210" t="s">
        <v>80</v>
      </c>
      <c r="C88" s="431"/>
      <c r="D88" s="432"/>
      <c r="E88" s="432"/>
      <c r="F88" s="432"/>
      <c r="G88" s="432"/>
      <c r="H88" s="433"/>
    </row>
    <row r="89" spans="2:8" s="48" customFormat="1" ht="32.5" customHeight="1" x14ac:dyDescent="0.4">
      <c r="B89" s="210" t="s">
        <v>81</v>
      </c>
      <c r="C89" s="431"/>
      <c r="D89" s="432"/>
      <c r="E89" s="432"/>
      <c r="F89" s="432"/>
      <c r="G89" s="432"/>
      <c r="H89" s="433"/>
    </row>
    <row r="90" spans="2:8" s="48" customFormat="1" ht="32.5" customHeight="1" x14ac:dyDescent="0.4">
      <c r="B90" s="210" t="s">
        <v>155</v>
      </c>
      <c r="C90" s="431"/>
      <c r="D90" s="432"/>
      <c r="E90" s="432"/>
      <c r="F90" s="432"/>
      <c r="G90" s="432"/>
      <c r="H90" s="433"/>
    </row>
    <row r="91" spans="2:8" s="48" customFormat="1" ht="32.5" customHeight="1" x14ac:dyDescent="0.4">
      <c r="B91" s="210" t="s">
        <v>83</v>
      </c>
      <c r="C91" s="431"/>
      <c r="D91" s="432"/>
      <c r="E91" s="432"/>
      <c r="F91" s="432"/>
      <c r="G91" s="432"/>
      <c r="H91" s="433"/>
    </row>
    <row r="92" spans="2:8" s="48" customFormat="1" ht="32.5" customHeight="1" x14ac:dyDescent="0.4">
      <c r="B92" s="210" t="s">
        <v>84</v>
      </c>
      <c r="C92" s="428" t="s">
        <v>85</v>
      </c>
      <c r="D92" s="429"/>
      <c r="E92" s="429"/>
      <c r="F92" s="429"/>
      <c r="G92" s="429"/>
      <c r="H92" s="430"/>
    </row>
    <row r="93" spans="2:8" s="48" customFormat="1" ht="32.5" customHeight="1" x14ac:dyDescent="0.4">
      <c r="B93" s="210" t="s">
        <v>86</v>
      </c>
      <c r="C93" s="431"/>
      <c r="D93" s="432"/>
      <c r="E93" s="432"/>
      <c r="F93" s="432"/>
      <c r="G93" s="432"/>
      <c r="H93" s="433"/>
    </row>
    <row r="94" spans="2:8" s="48" customFormat="1" ht="20.5" x14ac:dyDescent="0.45">
      <c r="B94" s="81"/>
      <c r="H94" s="31"/>
    </row>
  </sheetData>
  <mergeCells count="55">
    <mergeCell ref="B18:B19"/>
    <mergeCell ref="E51:G51"/>
    <mergeCell ref="E55:G55"/>
    <mergeCell ref="E56:G56"/>
    <mergeCell ref="C80:H84"/>
    <mergeCell ref="C39:D39"/>
    <mergeCell ref="B42:H42"/>
    <mergeCell ref="B63:H63"/>
    <mergeCell ref="E46:G46"/>
    <mergeCell ref="B20:B22"/>
    <mergeCell ref="B23:B24"/>
    <mergeCell ref="B26:B27"/>
    <mergeCell ref="C26:D26"/>
    <mergeCell ref="C27:D27"/>
    <mergeCell ref="B56:B57"/>
    <mergeCell ref="E57:G57"/>
    <mergeCell ref="B2:H2"/>
    <mergeCell ref="C10:H10"/>
    <mergeCell ref="C15:C16"/>
    <mergeCell ref="D15:D16"/>
    <mergeCell ref="E15:E16"/>
    <mergeCell ref="F15:F16"/>
    <mergeCell ref="G15:G16"/>
    <mergeCell ref="H15:H16"/>
    <mergeCell ref="B13:H13"/>
    <mergeCell ref="C4:H4"/>
    <mergeCell ref="C5:H5"/>
    <mergeCell ref="C7:H7"/>
    <mergeCell ref="C8:H8"/>
    <mergeCell ref="C9:H9"/>
    <mergeCell ref="C6:H6"/>
    <mergeCell ref="E60:G60"/>
    <mergeCell ref="C90:H90"/>
    <mergeCell ref="G65:G66"/>
    <mergeCell ref="G67:G68"/>
    <mergeCell ref="C86:H86"/>
    <mergeCell ref="C87:H87"/>
    <mergeCell ref="C88:H88"/>
    <mergeCell ref="C89:H89"/>
    <mergeCell ref="C28:D28"/>
    <mergeCell ref="C40:D40"/>
    <mergeCell ref="C61:D61"/>
    <mergeCell ref="C92:H92"/>
    <mergeCell ref="C93:H93"/>
    <mergeCell ref="B30:H30"/>
    <mergeCell ref="B32:B36"/>
    <mergeCell ref="C38:D38"/>
    <mergeCell ref="B47:B51"/>
    <mergeCell ref="E49:G49"/>
    <mergeCell ref="E50:G50"/>
    <mergeCell ref="C91:H91"/>
    <mergeCell ref="B73:B76"/>
    <mergeCell ref="C73:C76"/>
    <mergeCell ref="B80:B84"/>
    <mergeCell ref="E59:G59"/>
  </mergeCells>
  <conditionalFormatting sqref="C73">
    <cfRule type="containsText" dxfId="17" priority="4" operator="containsText" text="Avis d'ajournement">
      <formula>NOT(ISERROR(SEARCH("Avis d'ajournement",C73)))</formula>
    </cfRule>
    <cfRule type="containsText" dxfId="16" priority="5" operator="containsText" text="Avis défavorable">
      <formula>NOT(ISERROR(SEARCH("Avis défavorable",C73)))</formula>
    </cfRule>
    <cfRule type="containsText" dxfId="15" priority="6" operator="containsText" text="Avis favorable">
      <formula>NOT(ISERROR(SEARCH("Avis favorable",C73)))</formula>
    </cfRule>
  </conditionalFormatting>
  <conditionalFormatting sqref="C28:D28">
    <cfRule type="colorScale" priority="3">
      <colorScale>
        <cfvo type="min"/>
        <cfvo type="max"/>
        <color rgb="FFFF7128"/>
        <color rgb="FFFFEF9C"/>
      </colorScale>
    </cfRule>
  </conditionalFormatting>
  <conditionalFormatting sqref="C40:D40">
    <cfRule type="colorScale" priority="2">
      <colorScale>
        <cfvo type="min"/>
        <cfvo type="max"/>
        <color rgb="FFFF7128"/>
        <color rgb="FFFFEF9C"/>
      </colorScale>
    </cfRule>
  </conditionalFormatting>
  <conditionalFormatting sqref="C61:D61">
    <cfRule type="colorScale" priority="1">
      <colorScale>
        <cfvo type="min"/>
        <cfvo type="max"/>
        <color rgb="FFFF7128"/>
        <color rgb="FFFFEF9C"/>
      </colorScale>
    </cfRule>
  </conditionalFormatting>
  <dataValidations count="6">
    <dataValidation type="list" allowBlank="1" showInputMessage="1" showErrorMessage="1" sqref="D23:D24" xr:uid="{ED5D6D29-5FFB-4DED-8E9B-C40F31013839}">
      <formula1>"Projet sans études,1,2,3,4"</formula1>
    </dataValidation>
    <dataValidation type="list" allowBlank="1" showInputMessage="1" showErrorMessage="1" sqref="D17:D22 D33:D36" xr:uid="{DCEE48A8-AEB0-4EF8-95BD-EB818C219DDA}">
      <formula1>"1,2,3,4"</formula1>
    </dataValidation>
    <dataValidation type="list" allowBlank="1" showInputMessage="1" showErrorMessage="1" sqref="D47 D49:D50 D56" xr:uid="{1B52EF06-0E1C-441C-AAAC-6155A207BE27}">
      <formula1>"0,1"</formula1>
    </dataValidation>
    <dataValidation type="list" allowBlank="1" showInputMessage="1" showErrorMessage="1" sqref="D48" xr:uid="{2506962E-326B-4100-87FB-7AC8D7779B92}">
      <formula1>"0,1,2"</formula1>
    </dataValidation>
    <dataValidation type="list" allowBlank="1" showInputMessage="1" showErrorMessage="1" sqref="C60 C39" xr:uid="{CFFDD037-B874-4DC4-8504-EF9A338271A6}">
      <formula1>"Tout domaine d'intervention"</formula1>
    </dataValidation>
    <dataValidation type="list" allowBlank="1" showInputMessage="1" showErrorMessage="1" sqref="C27:D27" xr:uid="{A248B545-B918-4604-B5C1-BB3B3C4C4E9D}">
      <formula1>"Sans études,Avec études"</formula1>
    </dataValidation>
  </dataValidation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48FF5-6270-4F5C-B7A2-329E066CFEFB}">
  <sheetPr>
    <tabColor rgb="FFFFFF00"/>
  </sheetPr>
  <dimension ref="A1:P87"/>
  <sheetViews>
    <sheetView showGridLines="0" zoomScale="55" zoomScaleNormal="55" workbookViewId="0">
      <selection activeCell="F1" sqref="F1"/>
    </sheetView>
  </sheetViews>
  <sheetFormatPr baseColWidth="10" defaultColWidth="11.453125" defaultRowHeight="18" x14ac:dyDescent="0.4"/>
  <cols>
    <col min="1" max="1" width="27.7265625" style="31" customWidth="1"/>
    <col min="2" max="2" width="42.54296875" style="31" customWidth="1"/>
    <col min="3" max="3" width="123.7265625" style="31" customWidth="1"/>
    <col min="4" max="4" width="19.54296875" style="31" customWidth="1"/>
    <col min="5" max="5" width="20.453125" style="31" customWidth="1"/>
    <col min="6" max="6" width="20.81640625" style="31" customWidth="1"/>
    <col min="7" max="7" width="83.453125" style="31" customWidth="1"/>
    <col min="8" max="8" width="104.1796875" style="31" customWidth="1"/>
    <col min="9" max="12" width="11.453125" style="31"/>
    <col min="13" max="13" width="65" style="31" customWidth="1"/>
    <col min="14" max="16384" width="11.453125" style="31"/>
  </cols>
  <sheetData>
    <row r="1" spans="1:16" s="48" customFormat="1" ht="99.75" customHeight="1" x14ac:dyDescent="0.4"/>
    <row r="2" spans="1:16" s="48" customFormat="1" ht="81" customHeight="1" x14ac:dyDescent="0.4">
      <c r="B2" s="294" t="s">
        <v>339</v>
      </c>
      <c r="C2" s="294"/>
      <c r="D2" s="294"/>
      <c r="E2" s="294"/>
      <c r="F2" s="294"/>
      <c r="G2" s="294"/>
      <c r="H2" s="294"/>
    </row>
    <row r="3" spans="1:16" x14ac:dyDescent="0.4">
      <c r="B3" s="48"/>
      <c r="C3" s="49"/>
      <c r="D3" s="49"/>
      <c r="E3" s="49"/>
    </row>
    <row r="4" spans="1:16" ht="20.5" x14ac:dyDescent="0.4">
      <c r="B4" s="176" t="s">
        <v>111</v>
      </c>
      <c r="C4" s="401"/>
      <c r="D4" s="401"/>
      <c r="E4" s="401"/>
      <c r="F4" s="401"/>
      <c r="G4" s="401"/>
      <c r="H4" s="401"/>
    </row>
    <row r="5" spans="1:16" ht="20.5" x14ac:dyDescent="0.4">
      <c r="B5" s="176" t="s">
        <v>112</v>
      </c>
      <c r="C5" s="401"/>
      <c r="D5" s="401"/>
      <c r="E5" s="401"/>
      <c r="F5" s="401"/>
      <c r="G5" s="401"/>
      <c r="H5" s="401"/>
    </row>
    <row r="6" spans="1:16" ht="47.5" customHeight="1" x14ac:dyDescent="0.4">
      <c r="B6" s="176" t="s">
        <v>340</v>
      </c>
      <c r="C6" s="353" t="s">
        <v>341</v>
      </c>
      <c r="D6" s="353"/>
      <c r="E6" s="353"/>
      <c r="F6" s="353"/>
      <c r="G6" s="353"/>
      <c r="H6" s="353"/>
    </row>
    <row r="7" spans="1:16" ht="55.5" customHeight="1" x14ac:dyDescent="0.4">
      <c r="B7" s="176" t="s">
        <v>342</v>
      </c>
      <c r="C7" s="353" t="s">
        <v>343</v>
      </c>
      <c r="D7" s="353"/>
      <c r="E7" s="353"/>
      <c r="F7" s="353"/>
      <c r="G7" s="353"/>
      <c r="H7" s="353"/>
    </row>
    <row r="8" spans="1:16" ht="30.75" customHeight="1" x14ac:dyDescent="0.4">
      <c r="B8" s="176" t="s">
        <v>117</v>
      </c>
      <c r="C8" s="401"/>
      <c r="D8" s="401"/>
      <c r="E8" s="401"/>
      <c r="F8" s="401"/>
      <c r="G8" s="401"/>
      <c r="H8" s="401"/>
    </row>
    <row r="9" spans="1:16" ht="41" x14ac:dyDescent="0.4">
      <c r="B9" s="176" t="s">
        <v>118</v>
      </c>
      <c r="C9" s="401"/>
      <c r="D9" s="401"/>
      <c r="E9" s="401"/>
      <c r="F9" s="401"/>
      <c r="G9" s="401"/>
      <c r="H9" s="401"/>
    </row>
    <row r="10" spans="1:16" ht="20.5" x14ac:dyDescent="0.4">
      <c r="B10" s="176" t="s">
        <v>119</v>
      </c>
      <c r="C10" s="410"/>
      <c r="D10" s="411"/>
      <c r="E10" s="411"/>
      <c r="F10" s="411"/>
      <c r="G10" s="411"/>
      <c r="H10" s="412"/>
    </row>
    <row r="11" spans="1:16" x14ac:dyDescent="0.4">
      <c r="B11" s="48"/>
      <c r="C11" s="49"/>
      <c r="D11" s="49"/>
      <c r="E11" s="49"/>
    </row>
    <row r="12" spans="1:16" x14ac:dyDescent="0.4">
      <c r="B12" s="48"/>
      <c r="C12" s="49"/>
      <c r="D12" s="49"/>
      <c r="E12" s="49"/>
    </row>
    <row r="13" spans="1:16" s="48" customFormat="1" ht="44.15" customHeight="1" x14ac:dyDescent="0.4">
      <c r="B13" s="335" t="s">
        <v>120</v>
      </c>
      <c r="C13" s="336"/>
      <c r="D13" s="336"/>
      <c r="E13" s="336"/>
      <c r="F13" s="336"/>
      <c r="G13" s="336"/>
      <c r="H13" s="337"/>
    </row>
    <row r="14" spans="1:16" ht="23" x14ac:dyDescent="0.5">
      <c r="B14" s="106"/>
      <c r="C14" s="32"/>
      <c r="D14" s="91"/>
      <c r="E14" s="33"/>
      <c r="F14" s="33"/>
      <c r="G14" s="34"/>
      <c r="H14" s="34"/>
      <c r="M14" s="92"/>
      <c r="N14" s="93"/>
      <c r="O14" s="93"/>
      <c r="P14" s="93"/>
    </row>
    <row r="15" spans="1:16" ht="40" customHeight="1" x14ac:dyDescent="0.4">
      <c r="A15" s="31" t="s">
        <v>4</v>
      </c>
      <c r="B15" s="155"/>
      <c r="C15" s="345" t="s">
        <v>121</v>
      </c>
      <c r="D15" s="345" t="s">
        <v>122</v>
      </c>
      <c r="E15" s="345" t="s">
        <v>123</v>
      </c>
      <c r="F15" s="345" t="s">
        <v>8</v>
      </c>
      <c r="G15" s="345" t="s">
        <v>9</v>
      </c>
      <c r="H15" s="345" t="s">
        <v>10</v>
      </c>
      <c r="J15" s="48"/>
    </row>
    <row r="16" spans="1:16" ht="40" customHeight="1" x14ac:dyDescent="0.4">
      <c r="B16" s="155"/>
      <c r="C16" s="352"/>
      <c r="D16" s="352"/>
      <c r="E16" s="352"/>
      <c r="F16" s="352"/>
      <c r="G16" s="352"/>
      <c r="H16" s="352"/>
      <c r="J16" s="131"/>
    </row>
    <row r="17" spans="2:16" ht="36" x14ac:dyDescent="0.4">
      <c r="B17" s="195" t="s">
        <v>11</v>
      </c>
      <c r="C17" s="35" t="s">
        <v>124</v>
      </c>
      <c r="D17" s="160"/>
      <c r="E17" s="36">
        <v>4</v>
      </c>
      <c r="F17" s="160">
        <f t="shared" ref="F17:F22" si="0">D17*E17</f>
        <v>0</v>
      </c>
      <c r="G17" s="36" t="s">
        <v>13</v>
      </c>
      <c r="H17" s="37"/>
      <c r="J17" s="132"/>
    </row>
    <row r="18" spans="2:16" ht="36" x14ac:dyDescent="0.4">
      <c r="B18" s="375" t="s">
        <v>14</v>
      </c>
      <c r="C18" s="35" t="s">
        <v>15</v>
      </c>
      <c r="D18" s="160"/>
      <c r="E18" s="36">
        <v>4</v>
      </c>
      <c r="F18" s="160">
        <f t="shared" si="0"/>
        <v>0</v>
      </c>
      <c r="G18" s="36" t="s">
        <v>13</v>
      </c>
      <c r="H18" s="37"/>
      <c r="J18" s="131"/>
    </row>
    <row r="19" spans="2:16" ht="72" x14ac:dyDescent="0.4">
      <c r="B19" s="376"/>
      <c r="C19" s="35" t="s">
        <v>16</v>
      </c>
      <c r="D19" s="160"/>
      <c r="E19" s="36">
        <v>5</v>
      </c>
      <c r="F19" s="160">
        <f t="shared" si="0"/>
        <v>0</v>
      </c>
      <c r="G19" s="36" t="s">
        <v>13</v>
      </c>
      <c r="H19" s="37"/>
      <c r="J19" s="131"/>
    </row>
    <row r="20" spans="2:16" ht="36" customHeight="1" x14ac:dyDescent="0.4">
      <c r="B20" s="382" t="s">
        <v>17</v>
      </c>
      <c r="C20" s="35" t="s">
        <v>18</v>
      </c>
      <c r="D20" s="160"/>
      <c r="E20" s="36">
        <v>3</v>
      </c>
      <c r="F20" s="160">
        <f t="shared" si="0"/>
        <v>0</v>
      </c>
      <c r="G20" s="36"/>
      <c r="H20" s="37"/>
      <c r="J20" s="98"/>
    </row>
    <row r="21" spans="2:16" ht="18" customHeight="1" x14ac:dyDescent="0.4">
      <c r="B21" s="383"/>
      <c r="C21" s="35" t="s">
        <v>19</v>
      </c>
      <c r="D21" s="160"/>
      <c r="E21" s="36">
        <v>2</v>
      </c>
      <c r="F21" s="160">
        <f t="shared" si="0"/>
        <v>0</v>
      </c>
      <c r="G21" s="36"/>
      <c r="H21" s="37"/>
      <c r="J21" s="98"/>
    </row>
    <row r="22" spans="2:16" ht="72" customHeight="1" x14ac:dyDescent="0.4">
      <c r="B22" s="384"/>
      <c r="C22" s="35" t="s">
        <v>20</v>
      </c>
      <c r="D22" s="160"/>
      <c r="E22" s="36">
        <v>2</v>
      </c>
      <c r="F22" s="160">
        <f t="shared" si="0"/>
        <v>0</v>
      </c>
      <c r="G22" s="36"/>
      <c r="H22" s="37"/>
      <c r="J22" s="98"/>
    </row>
    <row r="23" spans="2:16" ht="123" customHeight="1" x14ac:dyDescent="0.4">
      <c r="B23" s="252" t="s">
        <v>159</v>
      </c>
      <c r="C23" s="35" t="s">
        <v>22</v>
      </c>
      <c r="D23" s="160"/>
      <c r="E23" s="36">
        <v>1</v>
      </c>
      <c r="F23" s="160">
        <f>IF(D23="Projet sans infrastructure","N/A",D23*E23)</f>
        <v>0</v>
      </c>
      <c r="G23" s="36" t="s">
        <v>13</v>
      </c>
      <c r="H23" s="37"/>
      <c r="J23" s="98"/>
      <c r="K23" s="94"/>
    </row>
    <row r="24" spans="2:16" ht="36" customHeight="1" x14ac:dyDescent="0.4">
      <c r="B24" s="375" t="s">
        <v>126</v>
      </c>
      <c r="C24" s="35" t="s">
        <v>24</v>
      </c>
      <c r="D24" s="160"/>
      <c r="E24" s="36">
        <v>3</v>
      </c>
      <c r="F24" s="160">
        <f>IF(D24="Projet sans études","N/A",D24*E24)</f>
        <v>0</v>
      </c>
      <c r="G24" s="36" t="s">
        <v>13</v>
      </c>
      <c r="H24" s="37"/>
      <c r="J24" s="98"/>
    </row>
    <row r="25" spans="2:16" ht="58" customHeight="1" x14ac:dyDescent="0.4">
      <c r="B25" s="376"/>
      <c r="C25" s="35" t="s">
        <v>25</v>
      </c>
      <c r="D25" s="160"/>
      <c r="E25" s="36">
        <v>2</v>
      </c>
      <c r="F25" s="160">
        <f>IF(D25="Projet sans études","N/A",D25*E25)</f>
        <v>0</v>
      </c>
      <c r="G25" s="36" t="s">
        <v>13</v>
      </c>
      <c r="H25" s="37"/>
      <c r="J25" s="98"/>
    </row>
    <row r="26" spans="2:16" ht="20.5" x14ac:dyDescent="0.45">
      <c r="B26" s="46"/>
      <c r="C26" s="38"/>
      <c r="D26" s="39"/>
      <c r="E26" s="39"/>
      <c r="F26" s="39"/>
      <c r="G26" s="39"/>
      <c r="H26" s="39"/>
      <c r="J26" s="48"/>
    </row>
    <row r="27" spans="2:16" s="48" customFormat="1" ht="42.65" customHeight="1" x14ac:dyDescent="0.4">
      <c r="B27" s="385" t="str">
        <f>+'critères transversaux'!B16</f>
        <v>Total critères transversaux</v>
      </c>
      <c r="C27" s="357" t="s">
        <v>127</v>
      </c>
      <c r="D27" s="358"/>
      <c r="E27" s="259" t="s">
        <v>128</v>
      </c>
      <c r="F27" s="259" t="s">
        <v>129</v>
      </c>
      <c r="G27" s="259" t="s">
        <v>9</v>
      </c>
      <c r="H27" s="259" t="s">
        <v>10</v>
      </c>
    </row>
    <row r="28" spans="2:16" s="48" customFormat="1" ht="38.5" customHeight="1" x14ac:dyDescent="0.4">
      <c r="B28" s="385"/>
      <c r="C28" s="381"/>
      <c r="D28" s="381"/>
      <c r="E28" s="161" t="str">
        <f>IF(C28="Sans études avec infrastructure",84,IF(C28="Sans études sans infrastructure",80,IF(C28="Avec études sans infrastructure",100,IF(C28="Avec études avec infrastructure",104,""))))</f>
        <v/>
      </c>
      <c r="F28" s="261">
        <f>SUM(F17:F25)</f>
        <v>0</v>
      </c>
      <c r="G28" s="163"/>
      <c r="H28" s="163"/>
    </row>
    <row r="29" spans="2:16" s="48" customFormat="1" ht="20.5" x14ac:dyDescent="0.4">
      <c r="B29" s="262"/>
      <c r="C29" s="342" t="str">
        <f>IF(C28="","Renseigner la cellule ci-dessus en utilisant le menu déroulant","")</f>
        <v>Renseigner la cellule ci-dessus en utilisant le menu déroulant</v>
      </c>
      <c r="D29" s="342"/>
      <c r="E29" s="175"/>
      <c r="F29" s="165"/>
    </row>
    <row r="30" spans="2:16" ht="59.5" customHeight="1" x14ac:dyDescent="0.4">
      <c r="M30" s="98"/>
      <c r="N30" s="93"/>
      <c r="O30" s="93"/>
      <c r="P30" s="93"/>
    </row>
    <row r="31" spans="2:16" s="48" customFormat="1" ht="39.65" customHeight="1" x14ac:dyDescent="0.4">
      <c r="B31" s="335" t="s">
        <v>130</v>
      </c>
      <c r="C31" s="336"/>
      <c r="D31" s="336"/>
      <c r="E31" s="336"/>
      <c r="F31" s="336"/>
      <c r="G31" s="336"/>
      <c r="H31" s="337"/>
    </row>
    <row r="33" spans="2:10" ht="41" x14ac:dyDescent="0.4">
      <c r="B33" s="382" t="s">
        <v>342</v>
      </c>
      <c r="C33" s="264" t="s">
        <v>132</v>
      </c>
      <c r="D33" s="264" t="s">
        <v>6</v>
      </c>
      <c r="E33" s="264" t="s">
        <v>133</v>
      </c>
      <c r="F33" s="264" t="s">
        <v>134</v>
      </c>
      <c r="G33" s="264" t="s">
        <v>46</v>
      </c>
      <c r="H33" s="264" t="s">
        <v>10</v>
      </c>
    </row>
    <row r="34" spans="2:10" ht="36" x14ac:dyDescent="0.4">
      <c r="B34" s="383"/>
      <c r="C34" s="129" t="s">
        <v>344</v>
      </c>
      <c r="D34" s="160"/>
      <c r="E34" s="108">
        <v>2</v>
      </c>
      <c r="F34" s="108">
        <f>D34*E34</f>
        <v>0</v>
      </c>
      <c r="G34" s="109"/>
      <c r="H34" s="110"/>
      <c r="I34" s="100"/>
    </row>
    <row r="35" spans="2:10" ht="44.5" customHeight="1" x14ac:dyDescent="0.4">
      <c r="B35" s="384"/>
      <c r="C35" s="216" t="s">
        <v>345</v>
      </c>
      <c r="D35" s="160"/>
      <c r="E35" s="215">
        <v>2</v>
      </c>
      <c r="F35" s="215">
        <f>D35*E35</f>
        <v>0</v>
      </c>
      <c r="G35" s="213"/>
      <c r="H35" s="213"/>
      <c r="I35" s="100"/>
    </row>
    <row r="37" spans="2:10" s="48" customFormat="1" ht="42.65" customHeight="1" x14ac:dyDescent="0.45">
      <c r="B37" s="81"/>
      <c r="C37" s="420" t="s">
        <v>127</v>
      </c>
      <c r="D37" s="420"/>
      <c r="E37" s="273" t="s">
        <v>128</v>
      </c>
      <c r="F37" s="273" t="s">
        <v>129</v>
      </c>
      <c r="G37" s="273" t="s">
        <v>9</v>
      </c>
      <c r="H37" s="273" t="s">
        <v>10</v>
      </c>
    </row>
    <row r="38" spans="2:10" s="48" customFormat="1" ht="50.15" customHeight="1" x14ac:dyDescent="0.4">
      <c r="B38" s="260" t="s">
        <v>141</v>
      </c>
      <c r="C38" s="421"/>
      <c r="D38" s="421"/>
      <c r="E38" s="161">
        <f>4*SUM(E34:E35)</f>
        <v>16</v>
      </c>
      <c r="F38" s="261">
        <f>SUM(F34:F35)</f>
        <v>0</v>
      </c>
      <c r="G38" s="163"/>
      <c r="H38" s="163"/>
    </row>
    <row r="39" spans="2:10" s="48" customFormat="1" ht="20.5" x14ac:dyDescent="0.4">
      <c r="B39" s="262"/>
      <c r="C39" s="342" t="str">
        <f>IF(C38="","Renseigner la cellule ci-dessus en utilisant le menu déroulant","")</f>
        <v>Renseigner la cellule ci-dessus en utilisant le menu déroulant</v>
      </c>
      <c r="D39" s="342"/>
      <c r="E39" s="175"/>
      <c r="F39" s="165"/>
    </row>
    <row r="40" spans="2:10" ht="46.5" customHeight="1" x14ac:dyDescent="0.4"/>
    <row r="41" spans="2:10" s="48" customFormat="1" ht="38.15" customHeight="1" x14ac:dyDescent="0.4">
      <c r="B41" s="335" t="s">
        <v>142</v>
      </c>
      <c r="C41" s="336"/>
      <c r="D41" s="336"/>
      <c r="E41" s="336"/>
      <c r="F41" s="336"/>
      <c r="G41" s="336"/>
      <c r="H41" s="337"/>
    </row>
    <row r="42" spans="2:10" s="130" customFormat="1" ht="23" x14ac:dyDescent="0.5">
      <c r="B42" s="106"/>
    </row>
    <row r="43" spans="2:10" s="48" customFormat="1" ht="23" x14ac:dyDescent="0.5">
      <c r="B43" s="194" t="s">
        <v>143</v>
      </c>
    </row>
    <row r="44" spans="2:10" s="48" customFormat="1" x14ac:dyDescent="0.4">
      <c r="B44" s="51"/>
      <c r="C44" s="52"/>
      <c r="D44" s="156"/>
    </row>
    <row r="45" spans="2:10" s="48" customFormat="1" ht="34" customHeight="1" x14ac:dyDescent="0.4">
      <c r="C45" s="264" t="s">
        <v>44</v>
      </c>
      <c r="D45" s="264" t="s">
        <v>45</v>
      </c>
      <c r="E45" s="343" t="s">
        <v>46</v>
      </c>
      <c r="F45" s="343"/>
      <c r="G45" s="343"/>
      <c r="H45" s="264" t="s">
        <v>10</v>
      </c>
    </row>
    <row r="46" spans="2:10" s="48" customFormat="1" ht="54" x14ac:dyDescent="0.4">
      <c r="B46" s="345" t="s">
        <v>47</v>
      </c>
      <c r="C46" s="193" t="s">
        <v>48</v>
      </c>
      <c r="D46" s="168"/>
      <c r="E46" s="169"/>
      <c r="F46" s="170"/>
      <c r="G46" s="182"/>
      <c r="H46" s="135"/>
      <c r="J46" s="99"/>
    </row>
    <row r="47" spans="2:10" s="48" customFormat="1" ht="117.75" customHeight="1" x14ac:dyDescent="0.4">
      <c r="B47" s="362"/>
      <c r="C47" s="184" t="s">
        <v>49</v>
      </c>
      <c r="D47" s="168"/>
      <c r="E47" s="169"/>
      <c r="F47" s="170"/>
      <c r="G47" s="182"/>
      <c r="H47" s="189"/>
      <c r="I47" s="164"/>
      <c r="J47" s="99"/>
    </row>
    <row r="48" spans="2:10" s="48" customFormat="1" ht="36" x14ac:dyDescent="0.4">
      <c r="B48" s="362"/>
      <c r="C48" s="185" t="s">
        <v>51</v>
      </c>
      <c r="D48" s="171"/>
      <c r="E48" s="363"/>
      <c r="F48" s="364"/>
      <c r="G48" s="365"/>
      <c r="H48" s="190"/>
    </row>
    <row r="49" spans="2:10" s="48" customFormat="1" ht="36" x14ac:dyDescent="0.4">
      <c r="B49" s="362"/>
      <c r="C49" s="187" t="s">
        <v>144</v>
      </c>
      <c r="D49" s="188"/>
      <c r="E49" s="366"/>
      <c r="F49" s="367"/>
      <c r="G49" s="368"/>
      <c r="H49" s="191"/>
      <c r="I49" s="38"/>
      <c r="J49" s="38"/>
    </row>
    <row r="50" spans="2:10" s="48" customFormat="1" ht="18" customHeight="1" x14ac:dyDescent="0.4">
      <c r="B50" s="352"/>
      <c r="C50" s="186" t="s">
        <v>145</v>
      </c>
      <c r="D50" s="183">
        <f>SUM(D46:D49)</f>
        <v>0</v>
      </c>
      <c r="E50" s="369"/>
      <c r="F50" s="370"/>
      <c r="G50" s="371"/>
      <c r="H50" s="192"/>
    </row>
    <row r="51" spans="2:10" s="48" customFormat="1" x14ac:dyDescent="0.4"/>
    <row r="52" spans="2:10" s="48" customFormat="1" ht="42.65" customHeight="1" x14ac:dyDescent="0.45">
      <c r="B52" s="81"/>
      <c r="C52" s="268" t="s">
        <v>127</v>
      </c>
      <c r="D52" s="259" t="s">
        <v>129</v>
      </c>
      <c r="E52" s="343" t="s">
        <v>46</v>
      </c>
      <c r="F52" s="343"/>
      <c r="G52" s="343"/>
      <c r="H52" s="259" t="s">
        <v>10</v>
      </c>
    </row>
    <row r="53" spans="2:10" s="48" customFormat="1" ht="38.5" customHeight="1" x14ac:dyDescent="0.4">
      <c r="B53" s="260" t="s">
        <v>150</v>
      </c>
      <c r="C53" s="269"/>
      <c r="D53" s="199">
        <f>D50</f>
        <v>0</v>
      </c>
      <c r="E53" s="346"/>
      <c r="F53" s="347"/>
      <c r="G53" s="348"/>
      <c r="H53" s="163"/>
    </row>
    <row r="54" spans="2:10" s="48" customFormat="1" ht="20.5" x14ac:dyDescent="0.4">
      <c r="B54" s="262"/>
      <c r="C54" s="342" t="str">
        <f>IF(C53="","Renseigner la cellule ci-dessus en utilisant le menu déroulant","")</f>
        <v>Renseigner la cellule ci-dessus en utilisant le menu déroulant</v>
      </c>
      <c r="D54" s="342"/>
      <c r="E54" s="175"/>
      <c r="F54" s="165"/>
    </row>
    <row r="56" spans="2:10" s="48" customFormat="1" ht="33" customHeight="1" x14ac:dyDescent="0.4">
      <c r="B56" s="335" t="s">
        <v>151</v>
      </c>
      <c r="C56" s="336"/>
      <c r="D56" s="336"/>
      <c r="E56" s="336"/>
      <c r="F56" s="336"/>
      <c r="G56" s="336"/>
      <c r="H56" s="337"/>
    </row>
    <row r="57" spans="2:10" s="48" customFormat="1" ht="17.5" customHeight="1" x14ac:dyDescent="0.4"/>
    <row r="58" spans="2:10" s="48" customFormat="1" ht="43.5" customHeight="1" x14ac:dyDescent="0.4">
      <c r="B58" s="270" t="s">
        <v>26</v>
      </c>
      <c r="C58" s="202">
        <f>F28</f>
        <v>0</v>
      </c>
      <c r="G58" s="204" t="s">
        <v>62</v>
      </c>
      <c r="H58" s="203" t="s">
        <v>264</v>
      </c>
    </row>
    <row r="59" spans="2:10" s="48" customFormat="1" ht="39.65" customHeight="1" x14ac:dyDescent="0.4">
      <c r="B59" s="270" t="s">
        <v>141</v>
      </c>
      <c r="C59" s="200">
        <f>F38</f>
        <v>0</v>
      </c>
      <c r="G59" s="205"/>
      <c r="H59" s="203" t="s">
        <v>265</v>
      </c>
    </row>
    <row r="60" spans="2:10" s="48" customFormat="1" ht="39.65" customHeight="1" x14ac:dyDescent="0.4">
      <c r="B60" s="270" t="s">
        <v>150</v>
      </c>
      <c r="C60" s="201">
        <f>D53</f>
        <v>0</v>
      </c>
      <c r="G60" s="205"/>
      <c r="H60" s="203" t="s">
        <v>266</v>
      </c>
    </row>
    <row r="61" spans="2:10" s="48" customFormat="1" ht="39.65" customHeight="1" x14ac:dyDescent="0.4">
      <c r="B61" s="270" t="s">
        <v>152</v>
      </c>
      <c r="C61" s="271">
        <f>C58+C59</f>
        <v>0</v>
      </c>
      <c r="G61" s="206"/>
      <c r="H61" s="203" t="s">
        <v>267</v>
      </c>
    </row>
    <row r="62" spans="2:10" s="48" customFormat="1" ht="39.65" customHeight="1" x14ac:dyDescent="0.4">
      <c r="B62" s="270" t="s">
        <v>153</v>
      </c>
      <c r="C62" s="271">
        <f>C58+C59+C60</f>
        <v>0</v>
      </c>
      <c r="G62" s="207" t="s">
        <v>72</v>
      </c>
      <c r="H62" s="203" t="s">
        <v>268</v>
      </c>
    </row>
    <row r="63" spans="2:10" s="48" customFormat="1" ht="46.5" customHeight="1" x14ac:dyDescent="0.4">
      <c r="G63" s="208"/>
      <c r="H63" s="203" t="s">
        <v>269</v>
      </c>
    </row>
    <row r="64" spans="2:10" s="48" customFormat="1" ht="47.5" customHeight="1" x14ac:dyDescent="0.4">
      <c r="G64" s="208"/>
      <c r="H64" s="203" t="s">
        <v>270</v>
      </c>
    </row>
    <row r="65" spans="2:8" s="48" customFormat="1" ht="36" x14ac:dyDescent="0.4">
      <c r="G65" s="209"/>
      <c r="H65" s="203" t="s">
        <v>271</v>
      </c>
    </row>
    <row r="66" spans="2:8" s="48" customFormat="1" ht="38.5" customHeight="1" x14ac:dyDescent="0.4">
      <c r="B66" s="338" t="s">
        <v>154</v>
      </c>
      <c r="C66" s="340" t="str">
        <f>IF(OR(C61=0,C28=""),"",IF(OR(AND(C28="Sans études avec infrastructure",C61&lt;50),AND(C28="Sans études sans infrastructure",C61&lt;48),AND(C28="Avec études sans infrastructure",C61&lt;58),AND(C28="Avec études avec infrastructure",C61&lt;60)),"Avis défavorable",IF(OR(AND(C28="Sans études avec infrastructure",C61&gt;49),AND(C28="Sans études sans infrastructure",C61&gt;47),AND(C28="Avec études sans infrastructure",C61&gt;57),AND(C28="Avec études avec infrastructure",C61&gt;59)),"Avis favorable")))</f>
        <v/>
      </c>
    </row>
    <row r="67" spans="2:8" s="48" customFormat="1" ht="38.5" customHeight="1" x14ac:dyDescent="0.4">
      <c r="B67" s="338"/>
      <c r="C67" s="340"/>
    </row>
    <row r="68" spans="2:8" s="48" customFormat="1" ht="38.5" customHeight="1" x14ac:dyDescent="0.4">
      <c r="B68" s="338"/>
      <c r="C68" s="340"/>
    </row>
    <row r="69" spans="2:8" s="48" customFormat="1" ht="38.5" customHeight="1" x14ac:dyDescent="0.4">
      <c r="B69" s="339"/>
      <c r="C69" s="340"/>
    </row>
    <row r="70" spans="2:8" s="48" customFormat="1" ht="38.5" customHeight="1" x14ac:dyDescent="0.4"/>
    <row r="71" spans="2:8" s="48" customFormat="1" ht="38.5" customHeight="1" x14ac:dyDescent="0.4"/>
    <row r="72" spans="2:8" s="48" customFormat="1" ht="20.5" x14ac:dyDescent="0.45">
      <c r="B72" s="174"/>
      <c r="C72" s="80"/>
      <c r="D72" s="156"/>
      <c r="E72" s="156"/>
      <c r="F72" s="156"/>
    </row>
    <row r="73" spans="2:8" s="48" customFormat="1" ht="18" customHeight="1" x14ac:dyDescent="0.4">
      <c r="B73" s="351" t="s">
        <v>77</v>
      </c>
      <c r="C73" s="436"/>
      <c r="D73" s="437"/>
      <c r="E73" s="437"/>
      <c r="F73" s="437"/>
      <c r="G73" s="437"/>
      <c r="H73" s="438"/>
    </row>
    <row r="74" spans="2:8" s="48" customFormat="1" ht="18" customHeight="1" x14ac:dyDescent="0.4">
      <c r="B74" s="351"/>
      <c r="C74" s="439"/>
      <c r="D74" s="440"/>
      <c r="E74" s="440"/>
      <c r="F74" s="440"/>
      <c r="G74" s="440"/>
      <c r="H74" s="441"/>
    </row>
    <row r="75" spans="2:8" s="48" customFormat="1" ht="18" customHeight="1" x14ac:dyDescent="0.4">
      <c r="B75" s="351"/>
      <c r="C75" s="439"/>
      <c r="D75" s="440"/>
      <c r="E75" s="440"/>
      <c r="F75" s="440"/>
      <c r="G75" s="440"/>
      <c r="H75" s="441"/>
    </row>
    <row r="76" spans="2:8" s="48" customFormat="1" ht="18" customHeight="1" x14ac:dyDescent="0.4">
      <c r="B76" s="351"/>
      <c r="C76" s="439"/>
      <c r="D76" s="440"/>
      <c r="E76" s="440"/>
      <c r="F76" s="440"/>
      <c r="G76" s="440"/>
      <c r="H76" s="441"/>
    </row>
    <row r="77" spans="2:8" s="48" customFormat="1" ht="18" customHeight="1" x14ac:dyDescent="0.4">
      <c r="B77" s="351"/>
      <c r="C77" s="442"/>
      <c r="D77" s="443"/>
      <c r="E77" s="443"/>
      <c r="F77" s="443"/>
      <c r="G77" s="443"/>
      <c r="H77" s="444"/>
    </row>
    <row r="78" spans="2:8" s="48" customFormat="1" ht="32.5" customHeight="1" x14ac:dyDescent="0.45">
      <c r="B78" s="81"/>
      <c r="C78" s="115"/>
      <c r="D78" s="175"/>
      <c r="E78" s="175"/>
      <c r="F78" s="175"/>
      <c r="G78" s="164"/>
      <c r="H78" s="164"/>
    </row>
    <row r="79" spans="2:8" s="48" customFormat="1" ht="32.5" customHeight="1" x14ac:dyDescent="0.4">
      <c r="B79" s="210" t="s">
        <v>78</v>
      </c>
      <c r="C79" s="431"/>
      <c r="D79" s="432"/>
      <c r="E79" s="432"/>
      <c r="F79" s="432"/>
      <c r="G79" s="432"/>
      <c r="H79" s="433"/>
    </row>
    <row r="80" spans="2:8" s="48" customFormat="1" ht="32.5" customHeight="1" x14ac:dyDescent="0.4">
      <c r="B80" s="210" t="s">
        <v>79</v>
      </c>
      <c r="C80" s="431"/>
      <c r="D80" s="432"/>
      <c r="E80" s="432"/>
      <c r="F80" s="432"/>
      <c r="G80" s="432"/>
      <c r="H80" s="433"/>
    </row>
    <row r="81" spans="2:8" s="48" customFormat="1" ht="32.5" customHeight="1" x14ac:dyDescent="0.4">
      <c r="B81" s="210" t="s">
        <v>80</v>
      </c>
      <c r="C81" s="431"/>
      <c r="D81" s="432"/>
      <c r="E81" s="432"/>
      <c r="F81" s="432"/>
      <c r="G81" s="432"/>
      <c r="H81" s="433"/>
    </row>
    <row r="82" spans="2:8" s="48" customFormat="1" ht="32.5" customHeight="1" x14ac:dyDescent="0.4">
      <c r="B82" s="210" t="s">
        <v>81</v>
      </c>
      <c r="C82" s="431"/>
      <c r="D82" s="432"/>
      <c r="E82" s="432"/>
      <c r="F82" s="432"/>
      <c r="G82" s="432"/>
      <c r="H82" s="433"/>
    </row>
    <row r="83" spans="2:8" s="48" customFormat="1" ht="32.5" customHeight="1" x14ac:dyDescent="0.4">
      <c r="B83" s="210" t="s">
        <v>155</v>
      </c>
      <c r="C83" s="431"/>
      <c r="D83" s="432"/>
      <c r="E83" s="432"/>
      <c r="F83" s="432"/>
      <c r="G83" s="432"/>
      <c r="H83" s="433"/>
    </row>
    <row r="84" spans="2:8" s="48" customFormat="1" ht="32.5" customHeight="1" x14ac:dyDescent="0.4">
      <c r="B84" s="210" t="s">
        <v>83</v>
      </c>
      <c r="C84" s="431"/>
      <c r="D84" s="432"/>
      <c r="E84" s="432"/>
      <c r="F84" s="432"/>
      <c r="G84" s="432"/>
      <c r="H84" s="433"/>
    </row>
    <row r="85" spans="2:8" s="48" customFormat="1" ht="32.5" customHeight="1" x14ac:dyDescent="0.4">
      <c r="B85" s="210" t="s">
        <v>84</v>
      </c>
      <c r="C85" s="428" t="s">
        <v>85</v>
      </c>
      <c r="D85" s="429"/>
      <c r="E85" s="429"/>
      <c r="F85" s="429"/>
      <c r="G85" s="429"/>
      <c r="H85" s="430"/>
    </row>
    <row r="86" spans="2:8" s="48" customFormat="1" ht="32.5" customHeight="1" x14ac:dyDescent="0.4">
      <c r="B86" s="210" t="s">
        <v>86</v>
      </c>
      <c r="C86" s="431"/>
      <c r="D86" s="432"/>
      <c r="E86" s="432"/>
      <c r="F86" s="432"/>
      <c r="G86" s="432"/>
      <c r="H86" s="433"/>
    </row>
    <row r="87" spans="2:8" s="48" customFormat="1" ht="20.5" x14ac:dyDescent="0.45">
      <c r="B87" s="81"/>
      <c r="H87" s="31"/>
    </row>
  </sheetData>
  <mergeCells count="49">
    <mergeCell ref="C85:H85"/>
    <mergeCell ref="C86:H86"/>
    <mergeCell ref="C15:C16"/>
    <mergeCell ref="D15:D16"/>
    <mergeCell ref="E15:E16"/>
    <mergeCell ref="F15:F16"/>
    <mergeCell ref="G15:G16"/>
    <mergeCell ref="H15:H16"/>
    <mergeCell ref="C28:D28"/>
    <mergeCell ref="E45:G45"/>
    <mergeCell ref="C83:H83"/>
    <mergeCell ref="C84:H84"/>
    <mergeCell ref="C38:D38"/>
    <mergeCell ref="B41:H41"/>
    <mergeCell ref="B66:B69"/>
    <mergeCell ref="C66:C69"/>
    <mergeCell ref="B73:B77"/>
    <mergeCell ref="C73:H77"/>
    <mergeCell ref="E52:G52"/>
    <mergeCell ref="E53:G53"/>
    <mergeCell ref="B56:H56"/>
    <mergeCell ref="C79:H79"/>
    <mergeCell ref="C80:H80"/>
    <mergeCell ref="C81:H81"/>
    <mergeCell ref="C82:H82"/>
    <mergeCell ref="B18:B19"/>
    <mergeCell ref="B20:B22"/>
    <mergeCell ref="C27:D27"/>
    <mergeCell ref="B24:B25"/>
    <mergeCell ref="B27:B28"/>
    <mergeCell ref="B46:B50"/>
    <mergeCell ref="E48:G48"/>
    <mergeCell ref="E49:G49"/>
    <mergeCell ref="E50:G50"/>
    <mergeCell ref="B31:H31"/>
    <mergeCell ref="B33:B35"/>
    <mergeCell ref="C37:D37"/>
    <mergeCell ref="C29:D29"/>
    <mergeCell ref="C39:D39"/>
    <mergeCell ref="C54:D54"/>
    <mergeCell ref="B2:H2"/>
    <mergeCell ref="C9:H9"/>
    <mergeCell ref="B13:H13"/>
    <mergeCell ref="C6:H6"/>
    <mergeCell ref="C7:H7"/>
    <mergeCell ref="C8:H8"/>
    <mergeCell ref="C4:H4"/>
    <mergeCell ref="C5:H5"/>
    <mergeCell ref="C10:H10"/>
  </mergeCells>
  <conditionalFormatting sqref="C66">
    <cfRule type="containsText" dxfId="14" priority="4" operator="containsText" text="Avis d'ajournement">
      <formula>NOT(ISERROR(SEARCH("Avis d'ajournement",C66)))</formula>
    </cfRule>
    <cfRule type="containsText" dxfId="13" priority="5" operator="containsText" text="Avis défavorable">
      <formula>NOT(ISERROR(SEARCH("Avis défavorable",C66)))</formula>
    </cfRule>
    <cfRule type="containsText" dxfId="12" priority="6" operator="containsText" text="Avis favorable">
      <formula>NOT(ISERROR(SEARCH("Avis favorable",C66)))</formula>
    </cfRule>
  </conditionalFormatting>
  <conditionalFormatting sqref="C29:D29">
    <cfRule type="colorScale" priority="3">
      <colorScale>
        <cfvo type="min"/>
        <cfvo type="max"/>
        <color rgb="FFFF7128"/>
        <color rgb="FFFFEF9C"/>
      </colorScale>
    </cfRule>
  </conditionalFormatting>
  <conditionalFormatting sqref="C39:D39">
    <cfRule type="colorScale" priority="2">
      <colorScale>
        <cfvo type="min"/>
        <cfvo type="max"/>
        <color rgb="FFFF7128"/>
        <color rgb="FFFFEF9C"/>
      </colorScale>
    </cfRule>
  </conditionalFormatting>
  <conditionalFormatting sqref="C54:D54">
    <cfRule type="colorScale" priority="1">
      <colorScale>
        <cfvo type="min"/>
        <cfvo type="max"/>
        <color rgb="FFFF7128"/>
        <color rgb="FFFFEF9C"/>
      </colorScale>
    </cfRule>
  </conditionalFormatting>
  <dataValidations count="7">
    <dataValidation type="list" allowBlank="1" showInputMessage="1" showErrorMessage="1" sqref="D34:D35 D17:D22" xr:uid="{80E32B01-DEB0-4505-9370-AF16402ED27D}">
      <formula1>"1,2,3,4"</formula1>
    </dataValidation>
    <dataValidation type="list" allowBlank="1" showInputMessage="1" showErrorMessage="1" sqref="C53 C38" xr:uid="{145A19CA-C35C-4B7A-860B-E66034A0E335}">
      <formula1>"Tout domaine d'intervention"</formula1>
    </dataValidation>
    <dataValidation type="list" allowBlank="1" showInputMessage="1" showErrorMessage="1" sqref="D47" xr:uid="{6A14B276-61FA-4193-B5B1-5CF6EABD1DE9}">
      <formula1>"0,1,2"</formula1>
    </dataValidation>
    <dataValidation type="list" allowBlank="1" showInputMessage="1" showErrorMessage="1" sqref="D46 D48:D49" xr:uid="{73F21015-3DF1-48F7-A5B0-4536D3C8F600}">
      <formula1>"0,1"</formula1>
    </dataValidation>
    <dataValidation type="list" allowBlank="1" showInputMessage="1" showErrorMessage="1" sqref="D23" xr:uid="{CFF798E1-A79A-4F36-8116-56D0BEA6B330}">
      <formula1>"Projet sans infrastructure,1,2,3,4"</formula1>
    </dataValidation>
    <dataValidation type="list" allowBlank="1" showInputMessage="1" showErrorMessage="1" sqref="D24:D25" xr:uid="{A78655CB-9EC5-4F97-8097-44E854005E68}">
      <formula1>"Projet sans études,1,2,3,4"</formula1>
    </dataValidation>
    <dataValidation type="list" allowBlank="1" showInputMessage="1" showErrorMessage="1" sqref="C28" xr:uid="{CE8514C4-5174-4EBA-8709-AC066A4B808D}">
      <formula1>"Sans études avec infrastructure, Sans études sans infrastructure,Avec études sans infrastructure,Avec études avec infrastructure"</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C9C88-B287-4FFA-A192-4CB9A19B9F1B}">
  <sheetPr>
    <tabColor rgb="FF002060"/>
  </sheetPr>
  <dimension ref="A2:K50"/>
  <sheetViews>
    <sheetView showGridLines="0" zoomScale="55" zoomScaleNormal="55" workbookViewId="0">
      <selection activeCell="E13" sqref="E13"/>
    </sheetView>
  </sheetViews>
  <sheetFormatPr baseColWidth="10" defaultColWidth="11.453125" defaultRowHeight="21" x14ac:dyDescent="0.5"/>
  <cols>
    <col min="1" max="1" width="6.453125" customWidth="1"/>
    <col min="2" max="2" width="42.1796875" style="47" customWidth="1"/>
    <col min="3" max="3" width="99" customWidth="1"/>
    <col min="4" max="4" width="25.7265625" customWidth="1"/>
    <col min="5" max="5" width="30.81640625" customWidth="1"/>
    <col min="6" max="6" width="17" customWidth="1"/>
    <col min="7" max="7" width="22.7265625" customWidth="1"/>
    <col min="8" max="8" width="27.54296875" customWidth="1"/>
    <col min="9" max="9" width="9.26953125"/>
    <col min="10" max="10" width="108.453125" customWidth="1"/>
    <col min="11" max="11" width="21.7265625" customWidth="1"/>
    <col min="12" max="12" width="9.26953125"/>
    <col min="13" max="13" width="65" customWidth="1"/>
  </cols>
  <sheetData>
    <row r="2" spans="1:11" ht="23" x14ac:dyDescent="0.35">
      <c r="A2" s="298" t="s">
        <v>3</v>
      </c>
      <c r="B2" s="298"/>
      <c r="C2" s="298"/>
      <c r="D2" s="298"/>
      <c r="E2" s="298"/>
      <c r="F2" s="298"/>
      <c r="G2" s="298"/>
      <c r="H2" s="298"/>
    </row>
    <row r="3" spans="1:11" ht="20.5" x14ac:dyDescent="0.45">
      <c r="A3" s="31"/>
      <c r="B3" s="43"/>
      <c r="C3" s="32"/>
      <c r="D3" s="33"/>
      <c r="E3" s="33"/>
      <c r="F3" s="33"/>
      <c r="G3" s="34"/>
      <c r="H3" s="34"/>
      <c r="J3" s="15"/>
    </row>
    <row r="4" spans="1:11" ht="20.5" x14ac:dyDescent="0.45">
      <c r="A4" s="31" t="s">
        <v>4</v>
      </c>
      <c r="B4" s="44"/>
      <c r="C4" s="299" t="s">
        <v>5</v>
      </c>
      <c r="D4" s="299" t="s">
        <v>6</v>
      </c>
      <c r="E4" s="299" t="s">
        <v>7</v>
      </c>
      <c r="F4" s="299" t="s">
        <v>8</v>
      </c>
      <c r="G4" s="303" t="s">
        <v>9</v>
      </c>
      <c r="H4" s="299" t="s">
        <v>10</v>
      </c>
      <c r="J4" s="1"/>
    </row>
    <row r="5" spans="1:11" ht="20.5" x14ac:dyDescent="0.45">
      <c r="A5" s="31"/>
      <c r="B5" s="45"/>
      <c r="C5" s="300"/>
      <c r="D5" s="300"/>
      <c r="E5" s="300"/>
      <c r="F5" s="300"/>
      <c r="G5" s="304"/>
      <c r="H5" s="300"/>
      <c r="J5" s="9"/>
    </row>
    <row r="6" spans="1:11" ht="54" x14ac:dyDescent="0.4">
      <c r="A6" s="31"/>
      <c r="B6" s="29" t="s">
        <v>11</v>
      </c>
      <c r="C6" s="35" t="s">
        <v>12</v>
      </c>
      <c r="D6" s="36"/>
      <c r="E6" s="36">
        <v>4</v>
      </c>
      <c r="F6" s="36">
        <f>+E6*D6</f>
        <v>0</v>
      </c>
      <c r="G6" s="36" t="s">
        <v>13</v>
      </c>
      <c r="H6" s="37"/>
      <c r="J6" s="24"/>
    </row>
    <row r="7" spans="1:11" ht="36" x14ac:dyDescent="0.4">
      <c r="A7" s="31"/>
      <c r="B7" s="301" t="s">
        <v>14</v>
      </c>
      <c r="C7" s="35" t="s">
        <v>15</v>
      </c>
      <c r="D7" s="36"/>
      <c r="E7" s="36">
        <v>4</v>
      </c>
      <c r="F7" s="36">
        <f t="shared" ref="F7:F14" si="0">+E7*D7</f>
        <v>0</v>
      </c>
      <c r="G7" s="36" t="s">
        <v>13</v>
      </c>
      <c r="H7" s="37"/>
      <c r="J7" s="25"/>
    </row>
    <row r="8" spans="1:11" ht="72" x14ac:dyDescent="0.4">
      <c r="A8" s="31"/>
      <c r="B8" s="302"/>
      <c r="C8" s="35" t="s">
        <v>16</v>
      </c>
      <c r="D8" s="36"/>
      <c r="E8" s="36">
        <v>5</v>
      </c>
      <c r="F8" s="36">
        <f t="shared" si="0"/>
        <v>0</v>
      </c>
      <c r="G8" s="36" t="s">
        <v>13</v>
      </c>
      <c r="H8" s="37"/>
      <c r="J8" s="9"/>
    </row>
    <row r="9" spans="1:11" ht="54" x14ac:dyDescent="0.4">
      <c r="A9" s="31"/>
      <c r="B9" s="296" t="s">
        <v>17</v>
      </c>
      <c r="C9" s="35" t="s">
        <v>18</v>
      </c>
      <c r="D9" s="36"/>
      <c r="E9" s="36">
        <v>3</v>
      </c>
      <c r="F9" s="36">
        <f t="shared" si="0"/>
        <v>0</v>
      </c>
      <c r="G9" s="36"/>
      <c r="H9" s="37"/>
      <c r="J9" s="10"/>
    </row>
    <row r="10" spans="1:11" ht="18" x14ac:dyDescent="0.4">
      <c r="A10" s="31"/>
      <c r="B10" s="297"/>
      <c r="C10" s="35" t="s">
        <v>19</v>
      </c>
      <c r="D10" s="36"/>
      <c r="E10" s="36">
        <v>2</v>
      </c>
      <c r="F10" s="36">
        <f t="shared" si="0"/>
        <v>0</v>
      </c>
      <c r="G10" s="36"/>
      <c r="H10" s="37"/>
      <c r="J10" s="10"/>
    </row>
    <row r="11" spans="1:11" ht="72" x14ac:dyDescent="0.4">
      <c r="A11" s="31"/>
      <c r="B11" s="297"/>
      <c r="C11" s="35" t="s">
        <v>20</v>
      </c>
      <c r="D11" s="36"/>
      <c r="E11" s="36">
        <v>2</v>
      </c>
      <c r="F11" s="36">
        <f t="shared" si="0"/>
        <v>0</v>
      </c>
      <c r="G11" s="36"/>
      <c r="H11" s="37"/>
      <c r="J11" s="10"/>
    </row>
    <row r="12" spans="1:11" ht="82" x14ac:dyDescent="0.4">
      <c r="A12" s="31"/>
      <c r="B12" s="30" t="s">
        <v>21</v>
      </c>
      <c r="C12" s="35" t="s">
        <v>22</v>
      </c>
      <c r="D12" s="36"/>
      <c r="E12" s="36">
        <v>1</v>
      </c>
      <c r="F12" s="36">
        <f t="shared" si="0"/>
        <v>0</v>
      </c>
      <c r="G12" s="36" t="s">
        <v>13</v>
      </c>
      <c r="H12" s="37"/>
      <c r="J12" s="22"/>
      <c r="K12" s="11"/>
    </row>
    <row r="13" spans="1:11" ht="54" x14ac:dyDescent="0.4">
      <c r="A13" s="31"/>
      <c r="B13" s="295" t="s">
        <v>23</v>
      </c>
      <c r="C13" s="35" t="s">
        <v>24</v>
      </c>
      <c r="D13" s="36"/>
      <c r="E13" s="36">
        <v>3</v>
      </c>
      <c r="F13" s="36">
        <f t="shared" si="0"/>
        <v>0</v>
      </c>
      <c r="G13" s="36" t="s">
        <v>13</v>
      </c>
      <c r="H13" s="37"/>
      <c r="J13" s="19"/>
    </row>
    <row r="14" spans="1:11" ht="54" x14ac:dyDescent="0.4">
      <c r="A14" s="31"/>
      <c r="B14" s="295"/>
      <c r="C14" s="35" t="s">
        <v>25</v>
      </c>
      <c r="D14" s="36"/>
      <c r="E14" s="36">
        <v>2</v>
      </c>
      <c r="F14" s="36">
        <f t="shared" si="0"/>
        <v>0</v>
      </c>
      <c r="G14" s="36" t="s">
        <v>13</v>
      </c>
      <c r="H14" s="37"/>
      <c r="J14" s="23"/>
    </row>
    <row r="15" spans="1:11" ht="20.5" x14ac:dyDescent="0.45">
      <c r="A15" s="31"/>
      <c r="B15" s="46"/>
      <c r="C15" s="38"/>
      <c r="D15" s="39"/>
      <c r="E15" s="39"/>
      <c r="F15" s="39"/>
      <c r="G15" s="39"/>
      <c r="H15" s="39"/>
      <c r="J15" s="1"/>
    </row>
    <row r="16" spans="1:11" ht="18" x14ac:dyDescent="0.4">
      <c r="A16" s="31"/>
      <c r="B16" s="295" t="s">
        <v>26</v>
      </c>
      <c r="C16" s="113" t="s">
        <v>27</v>
      </c>
      <c r="D16" s="40" t="s">
        <v>13</v>
      </c>
      <c r="E16" s="36">
        <f>+SUM(E6:E12)</f>
        <v>21</v>
      </c>
      <c r="F16" s="36">
        <f>+SUM(F6:F12)</f>
        <v>0</v>
      </c>
      <c r="G16" s="40" t="s">
        <v>13</v>
      </c>
      <c r="H16" s="40" t="s">
        <v>13</v>
      </c>
      <c r="J16" s="1"/>
    </row>
    <row r="17" spans="1:10" ht="18" x14ac:dyDescent="0.4">
      <c r="A17" s="31"/>
      <c r="B17" s="295"/>
      <c r="C17" s="113" t="s">
        <v>28</v>
      </c>
      <c r="D17" s="40" t="s">
        <v>13</v>
      </c>
      <c r="E17" s="36">
        <f>+E16-E12</f>
        <v>20</v>
      </c>
      <c r="F17" s="36">
        <f>+F16-F12</f>
        <v>0</v>
      </c>
      <c r="G17" s="40" t="s">
        <v>13</v>
      </c>
      <c r="H17" s="40" t="s">
        <v>13</v>
      </c>
      <c r="J17" s="1"/>
    </row>
    <row r="18" spans="1:10" ht="18" x14ac:dyDescent="0.4">
      <c r="A18" s="31"/>
      <c r="B18" s="295"/>
      <c r="C18" s="113" t="s">
        <v>29</v>
      </c>
      <c r="D18" s="107"/>
      <c r="E18" s="36">
        <f>+SUM(E6:E14)-E12</f>
        <v>25</v>
      </c>
      <c r="F18" s="36">
        <f>+SUM(F6:F14)-F12</f>
        <v>0</v>
      </c>
      <c r="G18" s="41"/>
      <c r="H18" s="41"/>
      <c r="J18" s="1"/>
    </row>
    <row r="19" spans="1:10" ht="18" x14ac:dyDescent="0.4">
      <c r="A19" s="31"/>
      <c r="B19" s="295"/>
      <c r="C19" s="113" t="s">
        <v>30</v>
      </c>
      <c r="D19" s="114"/>
      <c r="E19" s="36">
        <f>+SUM(E6:E14)</f>
        <v>26</v>
      </c>
      <c r="F19" s="36">
        <f>+SUM(F6:F14)</f>
        <v>0</v>
      </c>
      <c r="G19" s="42"/>
      <c r="H19" s="42"/>
    </row>
    <row r="20" spans="1:10" ht="18" x14ac:dyDescent="0.4">
      <c r="A20" s="31"/>
      <c r="B20" s="295"/>
      <c r="C20" s="113" t="s">
        <v>31</v>
      </c>
      <c r="D20" s="114"/>
      <c r="E20" s="36">
        <f>+SUM(E6:E11)</f>
        <v>20</v>
      </c>
      <c r="F20" s="36">
        <f>+SUM(F6:F11)</f>
        <v>0</v>
      </c>
      <c r="G20" s="42"/>
      <c r="H20" s="42"/>
    </row>
    <row r="21" spans="1:10" ht="18" x14ac:dyDescent="0.4">
      <c r="A21" s="31"/>
      <c r="B21" s="295"/>
      <c r="C21" s="113" t="s">
        <v>32</v>
      </c>
      <c r="D21" s="114"/>
      <c r="E21" s="36">
        <f>+SUM(E6:E11)+E13+E14</f>
        <v>25</v>
      </c>
      <c r="F21" s="36">
        <f>+SUM(F6:F11)+F13+F14</f>
        <v>0</v>
      </c>
      <c r="G21" s="42"/>
      <c r="H21" s="42"/>
    </row>
    <row r="22" spans="1:10" ht="20.5" x14ac:dyDescent="0.45">
      <c r="A22" s="31"/>
      <c r="B22" s="46"/>
      <c r="C22" s="31"/>
      <c r="D22" s="31"/>
      <c r="E22" s="31"/>
      <c r="F22" s="31"/>
      <c r="G22" s="31"/>
      <c r="H22" s="31"/>
    </row>
    <row r="23" spans="1:10" ht="20.5" x14ac:dyDescent="0.45">
      <c r="A23" s="31"/>
      <c r="B23" s="46"/>
      <c r="C23" s="31"/>
      <c r="D23" s="31"/>
      <c r="E23" s="31"/>
      <c r="F23" s="31"/>
      <c r="G23" s="31"/>
      <c r="H23" s="31"/>
    </row>
    <row r="24" spans="1:10" ht="20.5" hidden="1" x14ac:dyDescent="0.45">
      <c r="A24" s="31"/>
      <c r="B24" s="46"/>
      <c r="C24" s="31"/>
      <c r="D24" s="31"/>
      <c r="E24" s="31">
        <v>21</v>
      </c>
      <c r="F24" s="31" t="s">
        <v>33</v>
      </c>
      <c r="G24" s="31"/>
      <c r="H24" s="31"/>
    </row>
    <row r="25" spans="1:10" ht="20.5" hidden="1" x14ac:dyDescent="0.45">
      <c r="A25" s="31"/>
      <c r="B25" s="46"/>
      <c r="C25" s="31"/>
      <c r="D25" s="31"/>
      <c r="E25" s="31">
        <v>20</v>
      </c>
      <c r="F25" s="31" t="s">
        <v>34</v>
      </c>
      <c r="G25" s="31"/>
      <c r="H25" s="31"/>
    </row>
    <row r="26" spans="1:10" ht="20.5" hidden="1" x14ac:dyDescent="0.45">
      <c r="A26" s="31"/>
      <c r="B26" s="46"/>
      <c r="C26" s="31"/>
      <c r="D26" s="31"/>
      <c r="E26" s="31">
        <v>25</v>
      </c>
      <c r="F26" s="31" t="s">
        <v>35</v>
      </c>
      <c r="G26" s="31"/>
      <c r="H26" s="31"/>
    </row>
    <row r="27" spans="1:10" ht="20.5" hidden="1" x14ac:dyDescent="0.45">
      <c r="A27" s="31"/>
      <c r="B27" s="46"/>
      <c r="C27" s="31"/>
      <c r="D27" s="31"/>
      <c r="E27" s="31">
        <v>26</v>
      </c>
      <c r="F27" s="31" t="s">
        <v>36</v>
      </c>
      <c r="G27" s="31"/>
      <c r="H27" s="31"/>
    </row>
    <row r="28" spans="1:10" ht="20.5" hidden="1" x14ac:dyDescent="0.45">
      <c r="A28" s="31"/>
      <c r="B28" s="46"/>
      <c r="C28" s="31"/>
      <c r="D28" s="31"/>
      <c r="E28" s="31"/>
      <c r="F28" s="31"/>
      <c r="G28" s="31"/>
      <c r="H28" s="31"/>
    </row>
    <row r="29" spans="1:10" ht="20.5" hidden="1" x14ac:dyDescent="0.45">
      <c r="A29" s="31"/>
      <c r="B29" s="46"/>
      <c r="C29" s="31"/>
      <c r="D29" s="31"/>
      <c r="E29" s="31"/>
      <c r="F29" s="31"/>
      <c r="G29" s="31"/>
      <c r="H29" s="31"/>
    </row>
    <row r="30" spans="1:10" ht="20.5" hidden="1" x14ac:dyDescent="0.45">
      <c r="A30" s="31"/>
      <c r="B30" s="46"/>
      <c r="C30" s="31"/>
      <c r="D30" s="31"/>
      <c r="E30" s="305" t="s">
        <v>37</v>
      </c>
      <c r="F30" s="306"/>
      <c r="G30" s="31"/>
      <c r="H30" s="31"/>
    </row>
    <row r="31" spans="1:10" ht="20.5" hidden="1" x14ac:dyDescent="0.45">
      <c r="A31" s="31"/>
      <c r="B31" s="46"/>
      <c r="C31" s="31"/>
      <c r="D31" s="31"/>
      <c r="E31" s="305" t="s">
        <v>38</v>
      </c>
      <c r="F31" s="306"/>
      <c r="G31" s="31"/>
      <c r="H31" s="31"/>
    </row>
    <row r="32" spans="1:10" ht="20.5" hidden="1" x14ac:dyDescent="0.45">
      <c r="A32" s="31"/>
      <c r="B32" s="46"/>
      <c r="C32" s="31"/>
      <c r="D32" s="31"/>
      <c r="E32" s="305" t="s">
        <v>39</v>
      </c>
      <c r="F32" s="306"/>
      <c r="G32" s="31"/>
      <c r="H32" s="31"/>
    </row>
    <row r="33" spans="1:8" ht="20.5" hidden="1" x14ac:dyDescent="0.45">
      <c r="A33" s="31"/>
      <c r="B33" s="46"/>
      <c r="C33" s="31"/>
      <c r="D33" s="31"/>
      <c r="E33" s="305" t="s">
        <v>40</v>
      </c>
      <c r="F33" s="306"/>
      <c r="G33" s="31"/>
      <c r="H33" s="31"/>
    </row>
    <row r="34" spans="1:8" ht="20.5" hidden="1" x14ac:dyDescent="0.45">
      <c r="A34" s="31"/>
      <c r="B34" s="46"/>
      <c r="C34" s="31"/>
      <c r="D34" s="31"/>
      <c r="E34" s="305" t="s">
        <v>41</v>
      </c>
      <c r="F34" s="306"/>
      <c r="G34" s="31"/>
      <c r="H34" s="31"/>
    </row>
    <row r="35" spans="1:8" ht="20.5" hidden="1" x14ac:dyDescent="0.45">
      <c r="A35" s="31"/>
      <c r="B35" s="46"/>
      <c r="C35" s="31"/>
      <c r="D35" s="31"/>
      <c r="E35" s="305" t="s">
        <v>42</v>
      </c>
      <c r="F35" s="306"/>
      <c r="G35" s="31"/>
      <c r="H35" s="31"/>
    </row>
    <row r="36" spans="1:8" ht="20.5" x14ac:dyDescent="0.45">
      <c r="A36" s="31"/>
      <c r="B36" s="46"/>
      <c r="C36" s="31"/>
      <c r="D36" s="31"/>
      <c r="E36" s="31"/>
      <c r="F36" s="31"/>
      <c r="G36" s="31"/>
      <c r="H36" s="31"/>
    </row>
    <row r="37" spans="1:8" ht="20.5" x14ac:dyDescent="0.45">
      <c r="A37" s="31"/>
      <c r="B37" s="46"/>
      <c r="C37" s="31"/>
      <c r="D37" s="31"/>
      <c r="E37" s="31"/>
      <c r="F37" s="31"/>
      <c r="G37" s="31"/>
      <c r="H37" s="31"/>
    </row>
    <row r="38" spans="1:8" ht="20.5" x14ac:dyDescent="0.45">
      <c r="A38" s="31"/>
      <c r="B38" s="46"/>
      <c r="C38" s="31"/>
      <c r="D38" s="31"/>
      <c r="E38" s="31"/>
      <c r="F38" s="31"/>
      <c r="G38" s="31"/>
      <c r="H38" s="31"/>
    </row>
    <row r="39" spans="1:8" ht="20.5" x14ac:dyDescent="0.45">
      <c r="A39" s="31"/>
      <c r="B39" s="46"/>
      <c r="C39" s="31"/>
      <c r="D39" s="31"/>
      <c r="E39" s="31"/>
      <c r="F39" s="31"/>
      <c r="G39" s="31"/>
      <c r="H39" s="31"/>
    </row>
    <row r="40" spans="1:8" ht="20.5" x14ac:dyDescent="0.45">
      <c r="A40" s="31"/>
      <c r="B40" s="46"/>
      <c r="C40" s="31"/>
      <c r="D40" s="31"/>
      <c r="E40" s="31"/>
      <c r="F40" s="31"/>
      <c r="G40" s="31"/>
      <c r="H40" s="31"/>
    </row>
    <row r="41" spans="1:8" ht="20.5" x14ac:dyDescent="0.45">
      <c r="A41" s="31"/>
      <c r="B41" s="46"/>
      <c r="C41" s="31"/>
      <c r="D41" s="31"/>
      <c r="E41" s="31"/>
      <c r="F41" s="31"/>
      <c r="G41" s="31"/>
      <c r="H41" s="31"/>
    </row>
    <row r="42" spans="1:8" ht="20.5" x14ac:dyDescent="0.45">
      <c r="A42" s="31"/>
      <c r="B42" s="46"/>
      <c r="C42" s="31"/>
      <c r="D42" s="31"/>
      <c r="E42" s="31"/>
      <c r="F42" s="31"/>
      <c r="G42" s="31"/>
      <c r="H42" s="31"/>
    </row>
    <row r="43" spans="1:8" ht="20.5" x14ac:dyDescent="0.45">
      <c r="A43" s="31"/>
      <c r="B43" s="46"/>
      <c r="C43" s="31"/>
      <c r="D43" s="31"/>
      <c r="E43" s="31"/>
      <c r="F43" s="31"/>
      <c r="G43" s="31"/>
      <c r="H43" s="31"/>
    </row>
    <row r="44" spans="1:8" ht="20.5" x14ac:dyDescent="0.45">
      <c r="A44" s="31"/>
      <c r="B44" s="46"/>
      <c r="C44" s="31"/>
      <c r="D44" s="31"/>
      <c r="E44" s="31"/>
      <c r="F44" s="31"/>
      <c r="G44" s="31"/>
      <c r="H44" s="31"/>
    </row>
    <row r="45" spans="1:8" ht="20.5" x14ac:dyDescent="0.45">
      <c r="A45" s="31"/>
      <c r="B45" s="46"/>
      <c r="C45" s="31"/>
      <c r="D45" s="31"/>
      <c r="E45" s="31"/>
      <c r="F45" s="31"/>
      <c r="G45" s="31"/>
      <c r="H45" s="31"/>
    </row>
    <row r="46" spans="1:8" ht="20.5" x14ac:dyDescent="0.45">
      <c r="A46" s="31"/>
      <c r="B46" s="46"/>
      <c r="C46" s="31"/>
      <c r="D46" s="31"/>
      <c r="E46" s="31"/>
      <c r="F46" s="31"/>
      <c r="G46" s="31"/>
      <c r="H46" s="31"/>
    </row>
    <row r="47" spans="1:8" ht="20.5" x14ac:dyDescent="0.45">
      <c r="A47" s="31"/>
      <c r="B47" s="46"/>
      <c r="C47" s="31"/>
      <c r="D47" s="31"/>
      <c r="E47" s="31"/>
      <c r="F47" s="31"/>
      <c r="G47" s="31"/>
      <c r="H47" s="31"/>
    </row>
    <row r="48" spans="1:8" ht="20.5" x14ac:dyDescent="0.45">
      <c r="A48" s="31"/>
      <c r="B48" s="46"/>
      <c r="C48" s="31"/>
      <c r="D48" s="31"/>
      <c r="E48" s="31"/>
      <c r="F48" s="31"/>
      <c r="G48" s="31"/>
      <c r="H48" s="31"/>
    </row>
    <row r="49" spans="1:8" ht="20.5" x14ac:dyDescent="0.45">
      <c r="A49" s="31"/>
      <c r="B49" s="46"/>
      <c r="C49" s="31"/>
      <c r="D49" s="31"/>
      <c r="E49" s="31"/>
      <c r="F49" s="31"/>
      <c r="G49" s="31"/>
      <c r="H49" s="31"/>
    </row>
    <row r="50" spans="1:8" ht="20.5" x14ac:dyDescent="0.45">
      <c r="A50" s="31"/>
      <c r="B50" s="46"/>
      <c r="C50" s="31"/>
      <c r="D50" s="31"/>
      <c r="E50" s="31"/>
      <c r="F50" s="31"/>
      <c r="G50" s="31"/>
      <c r="H50" s="31"/>
    </row>
  </sheetData>
  <mergeCells count="17">
    <mergeCell ref="E35:F35"/>
    <mergeCell ref="E30:F30"/>
    <mergeCell ref="E31:F31"/>
    <mergeCell ref="E32:F32"/>
    <mergeCell ref="E33:F33"/>
    <mergeCell ref="E34:F34"/>
    <mergeCell ref="B16:B21"/>
    <mergeCell ref="B9:B11"/>
    <mergeCell ref="A2:H2"/>
    <mergeCell ref="H4:H5"/>
    <mergeCell ref="B7:B8"/>
    <mergeCell ref="B13:B14"/>
    <mergeCell ref="C4:C5"/>
    <mergeCell ref="D4:D5"/>
    <mergeCell ref="E4:E5"/>
    <mergeCell ref="F4:F5"/>
    <mergeCell ref="G4:G5"/>
  </mergeCells>
  <pageMargins left="0.7" right="0.7" top="0.75" bottom="0.75" header="0.3" footer="0.3"/>
  <pageSetup paperSize="9" orientation="portrait" r:id="rId1"/>
  <ignoredErrors>
    <ignoredError sqref="E16 E20" formulaRange="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41E36-EBD8-4B19-82C6-4BC47BBC33E0}">
  <sheetPr>
    <tabColor rgb="FF00B050"/>
  </sheetPr>
  <dimension ref="A1:P87"/>
  <sheetViews>
    <sheetView showGridLines="0" topLeftCell="B52" zoomScale="55" zoomScaleNormal="55" workbookViewId="0">
      <selection activeCell="B56" sqref="B56:H56"/>
    </sheetView>
  </sheetViews>
  <sheetFormatPr baseColWidth="10" defaultColWidth="11.453125" defaultRowHeight="14.5" x14ac:dyDescent="0.35"/>
  <cols>
    <col min="1" max="1" width="27.7265625" customWidth="1"/>
    <col min="2" max="2" width="54" customWidth="1"/>
    <col min="3" max="3" width="123.7265625" customWidth="1"/>
    <col min="4" max="4" width="19.54296875" customWidth="1"/>
    <col min="5" max="5" width="20.453125" customWidth="1"/>
    <col min="6" max="6" width="20.81640625" customWidth="1"/>
    <col min="7" max="7" width="83.453125" customWidth="1"/>
    <col min="8" max="8" width="104.1796875" customWidth="1"/>
    <col min="9" max="9" width="37" customWidth="1"/>
    <col min="10" max="10" width="51.7265625" customWidth="1"/>
    <col min="13" max="13" width="65" customWidth="1"/>
  </cols>
  <sheetData>
    <row r="1" spans="1:16" s="48" customFormat="1" ht="99.75" customHeight="1" x14ac:dyDescent="0.4"/>
    <row r="2" spans="1:16" s="48" customFormat="1" ht="84" customHeight="1" x14ac:dyDescent="0.4">
      <c r="B2" s="294" t="s">
        <v>346</v>
      </c>
      <c r="C2" s="294"/>
      <c r="D2" s="294"/>
      <c r="E2" s="294"/>
      <c r="F2" s="294"/>
      <c r="G2" s="294"/>
      <c r="H2" s="294"/>
    </row>
    <row r="3" spans="1:16" x14ac:dyDescent="0.35">
      <c r="A3" s="2"/>
      <c r="B3" s="3"/>
      <c r="C3" s="4"/>
      <c r="D3" s="4"/>
      <c r="E3" s="4"/>
      <c r="F3" s="2"/>
      <c r="G3" s="2"/>
      <c r="H3" s="2"/>
    </row>
    <row r="4" spans="1:16" ht="20.5" x14ac:dyDescent="0.4">
      <c r="A4" s="31"/>
      <c r="B4" s="176" t="s">
        <v>111</v>
      </c>
      <c r="C4" s="445"/>
      <c r="D4" s="445"/>
      <c r="E4" s="445"/>
      <c r="F4" s="445"/>
      <c r="G4" s="445"/>
      <c r="H4" s="445"/>
    </row>
    <row r="5" spans="1:16" ht="20.5" x14ac:dyDescent="0.4">
      <c r="A5" s="31"/>
      <c r="B5" s="176" t="s">
        <v>112</v>
      </c>
      <c r="C5" s="445"/>
      <c r="D5" s="445"/>
      <c r="E5" s="445"/>
      <c r="F5" s="445"/>
      <c r="G5" s="445"/>
      <c r="H5" s="445"/>
    </row>
    <row r="6" spans="1:16" ht="20.5" x14ac:dyDescent="0.4">
      <c r="A6" s="31"/>
      <c r="B6" s="176" t="s">
        <v>324</v>
      </c>
      <c r="C6" s="445" t="s">
        <v>325</v>
      </c>
      <c r="D6" s="445"/>
      <c r="E6" s="445"/>
      <c r="F6" s="445"/>
      <c r="G6" s="445"/>
      <c r="H6" s="445"/>
    </row>
    <row r="7" spans="1:16" ht="55.5" customHeight="1" x14ac:dyDescent="0.4">
      <c r="A7" s="31"/>
      <c r="B7" s="176" t="s">
        <v>347</v>
      </c>
      <c r="C7" s="446" t="s">
        <v>348</v>
      </c>
      <c r="D7" s="446"/>
      <c r="E7" s="446"/>
      <c r="F7" s="446"/>
      <c r="G7" s="446"/>
      <c r="H7" s="446"/>
    </row>
    <row r="8" spans="1:16" ht="30.75" customHeight="1" x14ac:dyDescent="0.4">
      <c r="A8" s="31"/>
      <c r="B8" s="176" t="s">
        <v>117</v>
      </c>
      <c r="C8" s="445"/>
      <c r="D8" s="445"/>
      <c r="E8" s="445"/>
      <c r="F8" s="445"/>
      <c r="G8" s="445"/>
      <c r="H8" s="445"/>
    </row>
    <row r="9" spans="1:16" ht="41" x14ac:dyDescent="0.4">
      <c r="A9" s="31"/>
      <c r="B9" s="176" t="s">
        <v>328</v>
      </c>
      <c r="C9" s="445"/>
      <c r="D9" s="445"/>
      <c r="E9" s="445"/>
      <c r="F9" s="445"/>
      <c r="G9" s="445"/>
      <c r="H9" s="445"/>
    </row>
    <row r="10" spans="1:16" ht="20.5" x14ac:dyDescent="0.4">
      <c r="A10" s="31"/>
      <c r="B10" s="176" t="s">
        <v>119</v>
      </c>
      <c r="C10" s="447"/>
      <c r="D10" s="448"/>
      <c r="E10" s="448"/>
      <c r="F10" s="448"/>
      <c r="G10" s="448"/>
      <c r="H10" s="449"/>
    </row>
    <row r="11" spans="1:16" ht="44.5" customHeight="1" x14ac:dyDescent="0.35">
      <c r="A11" s="2"/>
      <c r="B11" s="3"/>
      <c r="C11" s="4"/>
      <c r="D11" s="4"/>
      <c r="E11" s="4"/>
      <c r="F11" s="2"/>
      <c r="G11" s="2"/>
      <c r="H11" s="2"/>
    </row>
    <row r="12" spans="1:16" ht="44.5" customHeight="1" x14ac:dyDescent="0.35">
      <c r="A12" s="2"/>
      <c r="B12" s="3"/>
      <c r="C12" s="4"/>
      <c r="D12" s="4"/>
      <c r="E12" s="4"/>
      <c r="F12" s="2"/>
      <c r="G12" s="2"/>
      <c r="H12" s="2"/>
    </row>
    <row r="13" spans="1:16" s="48" customFormat="1" ht="44.5" customHeight="1" x14ac:dyDescent="0.4">
      <c r="B13" s="335" t="s">
        <v>120</v>
      </c>
      <c r="C13" s="336"/>
      <c r="D13" s="336"/>
      <c r="E13" s="336"/>
      <c r="F13" s="336"/>
      <c r="G13" s="336"/>
      <c r="H13" s="337"/>
    </row>
    <row r="14" spans="1:16" s="31" customFormat="1" ht="23" x14ac:dyDescent="0.5">
      <c r="B14" s="106"/>
      <c r="C14" s="32"/>
      <c r="D14" s="91"/>
      <c r="E14" s="33"/>
      <c r="F14" s="33"/>
      <c r="G14" s="34"/>
      <c r="H14" s="34"/>
      <c r="M14" s="92"/>
      <c r="N14" s="93"/>
      <c r="O14" s="93"/>
      <c r="P14" s="93"/>
    </row>
    <row r="15" spans="1:16" s="31" customFormat="1" ht="40" customHeight="1" x14ac:dyDescent="0.4">
      <c r="A15" s="31" t="s">
        <v>4</v>
      </c>
      <c r="B15" s="155"/>
      <c r="C15" s="345" t="s">
        <v>121</v>
      </c>
      <c r="D15" s="345" t="s">
        <v>122</v>
      </c>
      <c r="E15" s="345" t="s">
        <v>123</v>
      </c>
      <c r="F15" s="345" t="s">
        <v>8</v>
      </c>
      <c r="G15" s="345" t="s">
        <v>9</v>
      </c>
      <c r="H15" s="345" t="s">
        <v>10</v>
      </c>
      <c r="J15" s="48"/>
    </row>
    <row r="16" spans="1:16" s="31" customFormat="1" ht="40" customHeight="1" x14ac:dyDescent="0.4">
      <c r="B16" s="155"/>
      <c r="C16" s="352"/>
      <c r="D16" s="352"/>
      <c r="E16" s="352"/>
      <c r="F16" s="352"/>
      <c r="G16" s="352"/>
      <c r="H16" s="352"/>
      <c r="J16" s="131"/>
    </row>
    <row r="17" spans="2:16" s="31" customFormat="1" ht="36" x14ac:dyDescent="0.4">
      <c r="B17" s="195" t="s">
        <v>11</v>
      </c>
      <c r="C17" s="35" t="s">
        <v>124</v>
      </c>
      <c r="D17" s="160"/>
      <c r="E17" s="36">
        <v>4</v>
      </c>
      <c r="F17" s="160">
        <f t="shared" ref="F17:F22" si="0">D17*E17</f>
        <v>0</v>
      </c>
      <c r="G17" s="36" t="s">
        <v>13</v>
      </c>
      <c r="H17" s="37"/>
      <c r="J17" s="132"/>
    </row>
    <row r="18" spans="2:16" s="31" customFormat="1" ht="36" x14ac:dyDescent="0.4">
      <c r="B18" s="375" t="s">
        <v>14</v>
      </c>
      <c r="C18" s="35" t="s">
        <v>15</v>
      </c>
      <c r="D18" s="160"/>
      <c r="E18" s="36">
        <v>4</v>
      </c>
      <c r="F18" s="160">
        <f t="shared" si="0"/>
        <v>0</v>
      </c>
      <c r="G18" s="36" t="s">
        <v>13</v>
      </c>
      <c r="H18" s="37"/>
      <c r="J18" s="131"/>
    </row>
    <row r="19" spans="2:16" s="31" customFormat="1" ht="72" x14ac:dyDescent="0.4">
      <c r="B19" s="376"/>
      <c r="C19" s="35" t="s">
        <v>16</v>
      </c>
      <c r="D19" s="160"/>
      <c r="E19" s="36">
        <v>5</v>
      </c>
      <c r="F19" s="160">
        <f t="shared" si="0"/>
        <v>0</v>
      </c>
      <c r="G19" s="36" t="s">
        <v>13</v>
      </c>
      <c r="H19" s="37"/>
      <c r="J19" s="131"/>
    </row>
    <row r="20" spans="2:16" s="31" customFormat="1" ht="36" customHeight="1" x14ac:dyDescent="0.4">
      <c r="B20" s="382" t="s">
        <v>17</v>
      </c>
      <c r="C20" s="35" t="s">
        <v>18</v>
      </c>
      <c r="D20" s="160"/>
      <c r="E20" s="36">
        <v>3</v>
      </c>
      <c r="F20" s="160">
        <f t="shared" si="0"/>
        <v>0</v>
      </c>
      <c r="G20" s="36"/>
      <c r="H20" s="37"/>
      <c r="J20" s="98"/>
    </row>
    <row r="21" spans="2:16" s="31" customFormat="1" ht="37" customHeight="1" x14ac:dyDescent="0.4">
      <c r="B21" s="383"/>
      <c r="C21" s="35" t="s">
        <v>19</v>
      </c>
      <c r="D21" s="160"/>
      <c r="E21" s="36">
        <v>2</v>
      </c>
      <c r="F21" s="160">
        <f t="shared" si="0"/>
        <v>0</v>
      </c>
      <c r="G21" s="36"/>
      <c r="H21" s="37"/>
      <c r="J21" s="98"/>
    </row>
    <row r="22" spans="2:16" s="31" customFormat="1" ht="72" customHeight="1" x14ac:dyDescent="0.4">
      <c r="B22" s="384"/>
      <c r="C22" s="35" t="s">
        <v>20</v>
      </c>
      <c r="D22" s="160"/>
      <c r="E22" s="36">
        <v>2</v>
      </c>
      <c r="F22" s="160">
        <f t="shared" si="0"/>
        <v>0</v>
      </c>
      <c r="G22" s="36"/>
      <c r="H22" s="37"/>
      <c r="J22" s="98"/>
    </row>
    <row r="23" spans="2:16" s="31" customFormat="1" ht="36" customHeight="1" x14ac:dyDescent="0.4">
      <c r="B23" s="375" t="s">
        <v>126</v>
      </c>
      <c r="C23" s="35" t="s">
        <v>24</v>
      </c>
      <c r="D23" s="160"/>
      <c r="E23" s="36">
        <v>3</v>
      </c>
      <c r="F23" s="160">
        <f>IF(D23="Projet sans études","N/A",D23*E23)</f>
        <v>0</v>
      </c>
      <c r="G23" s="36" t="s">
        <v>13</v>
      </c>
      <c r="H23" s="37"/>
      <c r="J23" s="98"/>
    </row>
    <row r="24" spans="2:16" s="31" customFormat="1" ht="58" customHeight="1" x14ac:dyDescent="0.4">
      <c r="B24" s="376"/>
      <c r="C24" s="35" t="s">
        <v>25</v>
      </c>
      <c r="D24" s="160"/>
      <c r="E24" s="36">
        <v>2</v>
      </c>
      <c r="F24" s="160">
        <f>IF(D24="Projet sans études","N/A",D24*E24)</f>
        <v>0</v>
      </c>
      <c r="G24" s="36" t="s">
        <v>13</v>
      </c>
      <c r="H24" s="37"/>
      <c r="J24" s="98"/>
    </row>
    <row r="25" spans="2:16" s="31" customFormat="1" ht="20.5" x14ac:dyDescent="0.45">
      <c r="B25" s="46"/>
      <c r="C25" s="38"/>
      <c r="D25" s="39"/>
      <c r="E25" s="39"/>
      <c r="F25" s="39"/>
      <c r="G25" s="39"/>
      <c r="H25" s="39"/>
      <c r="J25" s="48"/>
    </row>
    <row r="26" spans="2:16" s="48" customFormat="1" ht="42.65" customHeight="1" x14ac:dyDescent="0.4">
      <c r="B26" s="385" t="str">
        <f>+'critères transversaux'!B16</f>
        <v>Total critères transversaux</v>
      </c>
      <c r="C26" s="357" t="s">
        <v>127</v>
      </c>
      <c r="D26" s="358"/>
      <c r="E26" s="259" t="s">
        <v>128</v>
      </c>
      <c r="F26" s="259" t="s">
        <v>129</v>
      </c>
      <c r="G26" s="259" t="s">
        <v>9</v>
      </c>
      <c r="H26" s="259" t="s">
        <v>10</v>
      </c>
    </row>
    <row r="27" spans="2:16" s="48" customFormat="1" ht="38.5" customHeight="1" x14ac:dyDescent="0.4">
      <c r="B27" s="385"/>
      <c r="C27" s="381"/>
      <c r="D27" s="381"/>
      <c r="E27" s="161" t="str">
        <f>IF(C27="Sans études",80,IF(C27="Avec études",100,""))</f>
        <v/>
      </c>
      <c r="F27" s="261">
        <f>SUM(F17:F24)</f>
        <v>0</v>
      </c>
      <c r="G27" s="163"/>
      <c r="H27" s="163"/>
    </row>
    <row r="28" spans="2:16" s="48" customFormat="1" ht="20.5" x14ac:dyDescent="0.4">
      <c r="B28" s="262"/>
      <c r="C28" s="342" t="str">
        <f>IF(C27="","Renseigner la cellule ci-dessus en utilisant le menu déroulant","")</f>
        <v>Renseigner la cellule ci-dessus en utilisant le menu déroulant</v>
      </c>
      <c r="D28" s="342"/>
      <c r="E28" s="175"/>
      <c r="F28" s="165"/>
    </row>
    <row r="29" spans="2:16" s="31" customFormat="1" ht="59.5" customHeight="1" x14ac:dyDescent="0.4">
      <c r="M29" s="98"/>
      <c r="N29" s="93"/>
      <c r="O29" s="93"/>
      <c r="P29" s="93"/>
    </row>
    <row r="30" spans="2:16" s="48" customFormat="1" ht="39.65" customHeight="1" x14ac:dyDescent="0.4">
      <c r="B30" s="335" t="s">
        <v>130</v>
      </c>
      <c r="C30" s="336"/>
      <c r="D30" s="336"/>
      <c r="E30" s="336"/>
      <c r="F30" s="336"/>
      <c r="G30" s="336"/>
      <c r="H30" s="337"/>
    </row>
    <row r="32" spans="2:16" ht="41" x14ac:dyDescent="0.35">
      <c r="B32" s="378" t="s">
        <v>347</v>
      </c>
      <c r="C32" s="264" t="s">
        <v>132</v>
      </c>
      <c r="D32" s="264" t="s">
        <v>6</v>
      </c>
      <c r="E32" s="264" t="s">
        <v>133</v>
      </c>
      <c r="F32" s="264" t="s">
        <v>134</v>
      </c>
      <c r="G32" s="264" t="s">
        <v>46</v>
      </c>
      <c r="H32" s="264" t="s">
        <v>10</v>
      </c>
      <c r="M32" s="8"/>
      <c r="N32" s="7"/>
      <c r="O32" s="7"/>
      <c r="P32" s="7"/>
    </row>
    <row r="33" spans="2:16" ht="41.25" customHeight="1" x14ac:dyDescent="0.4">
      <c r="B33" s="378"/>
      <c r="C33" s="275" t="s">
        <v>349</v>
      </c>
      <c r="D33" s="160"/>
      <c r="E33" s="276">
        <v>4</v>
      </c>
      <c r="F33" s="277">
        <f>D33*E33</f>
        <v>0</v>
      </c>
      <c r="G33" s="141"/>
      <c r="H33" s="141"/>
      <c r="M33" s="8"/>
      <c r="N33" s="7"/>
      <c r="O33" s="7"/>
      <c r="P33" s="7"/>
    </row>
    <row r="34" spans="2:16" ht="138.75" customHeight="1" x14ac:dyDescent="0.4">
      <c r="B34" s="378"/>
      <c r="C34" s="278" t="s">
        <v>329</v>
      </c>
      <c r="D34" s="160"/>
      <c r="E34" s="276">
        <v>3</v>
      </c>
      <c r="F34" s="277">
        <f>D34*E34</f>
        <v>0</v>
      </c>
      <c r="G34" s="141"/>
      <c r="H34" s="141"/>
      <c r="I34" s="21"/>
      <c r="M34" s="8"/>
      <c r="N34" s="7"/>
      <c r="O34" s="7"/>
      <c r="P34" s="7"/>
    </row>
    <row r="35" spans="2:16" ht="69.75" customHeight="1" x14ac:dyDescent="0.4">
      <c r="B35" s="378"/>
      <c r="C35" s="278" t="s">
        <v>333</v>
      </c>
      <c r="D35" s="160"/>
      <c r="E35" s="276">
        <v>4</v>
      </c>
      <c r="F35" s="277">
        <f>D35*E35</f>
        <v>0</v>
      </c>
      <c r="G35" s="141"/>
      <c r="H35" s="141"/>
      <c r="I35" s="21"/>
      <c r="M35" s="8"/>
      <c r="N35" s="7"/>
      <c r="O35" s="7"/>
      <c r="P35" s="7"/>
    </row>
    <row r="37" spans="2:16" s="48" customFormat="1" ht="42.65" customHeight="1" x14ac:dyDescent="0.45">
      <c r="B37" s="81"/>
      <c r="C37" s="420" t="s">
        <v>127</v>
      </c>
      <c r="D37" s="420"/>
      <c r="E37" s="273" t="s">
        <v>128</v>
      </c>
      <c r="F37" s="273" t="s">
        <v>129</v>
      </c>
      <c r="G37" s="273" t="s">
        <v>9</v>
      </c>
      <c r="H37" s="273" t="s">
        <v>10</v>
      </c>
    </row>
    <row r="38" spans="2:16" s="48" customFormat="1" ht="50.15" customHeight="1" x14ac:dyDescent="0.4">
      <c r="B38" s="260" t="s">
        <v>141</v>
      </c>
      <c r="C38" s="421"/>
      <c r="D38" s="421"/>
      <c r="E38" s="161">
        <f>4*SUM(E33:E35)</f>
        <v>44</v>
      </c>
      <c r="F38" s="261">
        <f>SUM(F33:F35)</f>
        <v>0</v>
      </c>
      <c r="G38" s="163"/>
      <c r="H38" s="163"/>
    </row>
    <row r="39" spans="2:16" s="48" customFormat="1" ht="20.5" x14ac:dyDescent="0.4">
      <c r="B39" s="262"/>
      <c r="C39" s="342" t="str">
        <f>IF(C38="","Renseigner la cellule ci-dessus en utilisant le menu déroulant","")</f>
        <v>Renseigner la cellule ci-dessus en utilisant le menu déroulant</v>
      </c>
      <c r="D39" s="342"/>
      <c r="E39" s="175"/>
      <c r="F39" s="165"/>
    </row>
    <row r="40" spans="2:16" ht="61" customHeight="1" x14ac:dyDescent="0.35"/>
    <row r="41" spans="2:16" s="48" customFormat="1" ht="61" customHeight="1" x14ac:dyDescent="0.4">
      <c r="B41" s="335" t="s">
        <v>142</v>
      </c>
      <c r="C41" s="336"/>
      <c r="D41" s="336"/>
      <c r="E41" s="336"/>
      <c r="F41" s="336"/>
      <c r="G41" s="336"/>
      <c r="H41" s="337"/>
    </row>
    <row r="42" spans="2:16" s="130" customFormat="1" ht="23" x14ac:dyDescent="0.5">
      <c r="B42" s="106"/>
    </row>
    <row r="43" spans="2:16" s="48" customFormat="1" ht="23" x14ac:dyDescent="0.5">
      <c r="B43" s="194" t="s">
        <v>143</v>
      </c>
    </row>
    <row r="44" spans="2:16" s="48" customFormat="1" ht="18" x14ac:dyDescent="0.4">
      <c r="B44" s="51"/>
      <c r="C44" s="52"/>
      <c r="D44" s="156"/>
    </row>
    <row r="45" spans="2:16" s="48" customFormat="1" ht="34" customHeight="1" x14ac:dyDescent="0.4">
      <c r="C45" s="264" t="s">
        <v>44</v>
      </c>
      <c r="D45" s="264" t="s">
        <v>45</v>
      </c>
      <c r="E45" s="343" t="s">
        <v>46</v>
      </c>
      <c r="F45" s="343"/>
      <c r="G45" s="343"/>
      <c r="H45" s="264" t="s">
        <v>10</v>
      </c>
    </row>
    <row r="46" spans="2:16" s="48" customFormat="1" ht="54" x14ac:dyDescent="0.4">
      <c r="B46" s="345" t="s">
        <v>47</v>
      </c>
      <c r="C46" s="193" t="s">
        <v>48</v>
      </c>
      <c r="D46" s="168"/>
      <c r="E46" s="169"/>
      <c r="F46" s="170"/>
      <c r="G46" s="182"/>
      <c r="H46" s="135"/>
      <c r="J46" s="99"/>
    </row>
    <row r="47" spans="2:16" s="48" customFormat="1" ht="117.75" customHeight="1" x14ac:dyDescent="0.4">
      <c r="B47" s="362"/>
      <c r="C47" s="184" t="s">
        <v>49</v>
      </c>
      <c r="D47" s="168"/>
      <c r="E47" s="169"/>
      <c r="F47" s="170"/>
      <c r="G47" s="182"/>
      <c r="H47" s="189"/>
      <c r="I47" s="164"/>
      <c r="J47" s="99"/>
    </row>
    <row r="48" spans="2:16" s="48" customFormat="1" ht="36" x14ac:dyDescent="0.4">
      <c r="B48" s="362"/>
      <c r="C48" s="185" t="s">
        <v>51</v>
      </c>
      <c r="D48" s="171"/>
      <c r="E48" s="363"/>
      <c r="F48" s="364"/>
      <c r="G48" s="365"/>
      <c r="H48" s="190"/>
    </row>
    <row r="49" spans="2:10" s="48" customFormat="1" ht="36" x14ac:dyDescent="0.4">
      <c r="B49" s="362"/>
      <c r="C49" s="187" t="s">
        <v>144</v>
      </c>
      <c r="D49" s="188"/>
      <c r="E49" s="366"/>
      <c r="F49" s="367"/>
      <c r="G49" s="368"/>
      <c r="H49" s="191"/>
      <c r="I49" s="38"/>
      <c r="J49" s="38"/>
    </row>
    <row r="50" spans="2:10" s="48" customFormat="1" ht="18" customHeight="1" x14ac:dyDescent="0.4">
      <c r="B50" s="352"/>
      <c r="C50" s="186" t="s">
        <v>145</v>
      </c>
      <c r="D50" s="183">
        <f>SUM(D46:D49)</f>
        <v>0</v>
      </c>
      <c r="E50" s="369"/>
      <c r="F50" s="370"/>
      <c r="G50" s="371"/>
      <c r="H50" s="192"/>
    </row>
    <row r="51" spans="2:10" s="48" customFormat="1" ht="18" x14ac:dyDescent="0.4"/>
    <row r="52" spans="2:10" s="48" customFormat="1" ht="42.65" customHeight="1" x14ac:dyDescent="0.45">
      <c r="B52" s="81"/>
      <c r="C52" s="268" t="s">
        <v>127</v>
      </c>
      <c r="D52" s="259" t="s">
        <v>129</v>
      </c>
      <c r="E52" s="343" t="s">
        <v>46</v>
      </c>
      <c r="F52" s="343"/>
      <c r="G52" s="343"/>
      <c r="H52" s="259" t="s">
        <v>10</v>
      </c>
    </row>
    <row r="53" spans="2:10" s="48" customFormat="1" ht="38.5" customHeight="1" x14ac:dyDescent="0.4">
      <c r="B53" s="260" t="s">
        <v>150</v>
      </c>
      <c r="C53" s="269"/>
      <c r="D53" s="199">
        <f>D50</f>
        <v>0</v>
      </c>
      <c r="E53" s="346"/>
      <c r="F53" s="347"/>
      <c r="G53" s="348"/>
      <c r="H53" s="163"/>
    </row>
    <row r="54" spans="2:10" s="48" customFormat="1" ht="20.5" x14ac:dyDescent="0.4">
      <c r="B54" s="262"/>
      <c r="C54" s="342" t="str">
        <f>IF(C53="","Renseigner la cellule ci-dessus en utilisant le menu déroulant","")</f>
        <v>Renseigner la cellule ci-dessus en utilisant le menu déroulant</v>
      </c>
      <c r="D54" s="342"/>
      <c r="E54" s="175"/>
      <c r="F54" s="165"/>
    </row>
    <row r="55" spans="2:10" s="31" customFormat="1" ht="18" x14ac:dyDescent="0.4"/>
    <row r="56" spans="2:10" s="48" customFormat="1" ht="33" customHeight="1" x14ac:dyDescent="0.4">
      <c r="B56" s="335" t="s">
        <v>151</v>
      </c>
      <c r="C56" s="336"/>
      <c r="D56" s="336"/>
      <c r="E56" s="336"/>
      <c r="F56" s="336"/>
      <c r="G56" s="336"/>
      <c r="H56" s="337"/>
    </row>
    <row r="57" spans="2:10" s="48" customFormat="1" ht="17.5" customHeight="1" x14ac:dyDescent="0.4"/>
    <row r="58" spans="2:10" s="48" customFormat="1" ht="43.5" customHeight="1" x14ac:dyDescent="0.4">
      <c r="B58" s="270" t="s">
        <v>26</v>
      </c>
      <c r="C58" s="202">
        <f>F27</f>
        <v>0</v>
      </c>
      <c r="G58" s="380" t="s">
        <v>62</v>
      </c>
      <c r="H58" s="203" t="s">
        <v>350</v>
      </c>
    </row>
    <row r="59" spans="2:10" s="48" customFormat="1" ht="39.65" customHeight="1" x14ac:dyDescent="0.4">
      <c r="B59" s="270" t="s">
        <v>141</v>
      </c>
      <c r="C59" s="200">
        <f>F38</f>
        <v>0</v>
      </c>
      <c r="G59" s="380"/>
      <c r="H59" s="203" t="s">
        <v>351</v>
      </c>
    </row>
    <row r="60" spans="2:10" s="48" customFormat="1" ht="39.65" customHeight="1" x14ac:dyDescent="0.4">
      <c r="B60" s="270" t="s">
        <v>150</v>
      </c>
      <c r="C60" s="201">
        <f>D53</f>
        <v>0</v>
      </c>
      <c r="G60" s="434" t="s">
        <v>72</v>
      </c>
      <c r="H60" s="203" t="s">
        <v>352</v>
      </c>
    </row>
    <row r="61" spans="2:10" s="48" customFormat="1" ht="39.65" customHeight="1" x14ac:dyDescent="0.4">
      <c r="B61" s="270" t="s">
        <v>152</v>
      </c>
      <c r="C61" s="271">
        <f>C58+C59</f>
        <v>0</v>
      </c>
      <c r="G61" s="435"/>
      <c r="H61" s="203" t="s">
        <v>353</v>
      </c>
    </row>
    <row r="62" spans="2:10" s="48" customFormat="1" ht="39.65" customHeight="1" x14ac:dyDescent="0.4">
      <c r="B62" s="270" t="s">
        <v>153</v>
      </c>
      <c r="C62" s="271">
        <f>C58+C59+C60</f>
        <v>0</v>
      </c>
    </row>
    <row r="63" spans="2:10" s="48" customFormat="1" ht="46.5" customHeight="1" x14ac:dyDescent="0.4"/>
    <row r="64" spans="2:10" s="48" customFormat="1" ht="47.5" customHeight="1" x14ac:dyDescent="0.4"/>
    <row r="65" spans="2:8" s="48" customFormat="1" ht="18" x14ac:dyDescent="0.4"/>
    <row r="66" spans="2:8" s="48" customFormat="1" ht="38.5" customHeight="1" x14ac:dyDescent="0.4">
      <c r="B66" s="338" t="s">
        <v>154</v>
      </c>
      <c r="C66" s="340" t="str">
        <f>IF(OR(C61=0,C27=""),"",IF(OR(AND(C27="Sans études",C61&lt;62),AND(C27="Avec études",C61&lt;72)),"Avis défavorable",IF(OR(AND(C27="Sans études",C61&gt;61),AND(C27="Avec études",C61&gt;71)),"Avis favorable")))</f>
        <v/>
      </c>
    </row>
    <row r="67" spans="2:8" s="48" customFormat="1" ht="38.5" customHeight="1" x14ac:dyDescent="0.4">
      <c r="B67" s="338"/>
      <c r="C67" s="340"/>
    </row>
    <row r="68" spans="2:8" s="48" customFormat="1" ht="38.5" customHeight="1" x14ac:dyDescent="0.4">
      <c r="B68" s="338"/>
      <c r="C68" s="340"/>
    </row>
    <row r="69" spans="2:8" s="48" customFormat="1" ht="38.5" customHeight="1" x14ac:dyDescent="0.4">
      <c r="B69" s="339"/>
      <c r="C69" s="340"/>
    </row>
    <row r="70" spans="2:8" s="48" customFormat="1" ht="38.5" customHeight="1" x14ac:dyDescent="0.4"/>
    <row r="71" spans="2:8" s="48" customFormat="1" ht="38.5" customHeight="1" x14ac:dyDescent="0.4"/>
    <row r="72" spans="2:8" s="48" customFormat="1" ht="20.5" x14ac:dyDescent="0.45">
      <c r="B72" s="174"/>
      <c r="C72" s="80"/>
      <c r="D72" s="156"/>
      <c r="E72" s="156"/>
      <c r="F72" s="156"/>
    </row>
    <row r="73" spans="2:8" s="48" customFormat="1" ht="18" customHeight="1" x14ac:dyDescent="0.4">
      <c r="B73" s="351" t="s">
        <v>77</v>
      </c>
      <c r="C73" s="436"/>
      <c r="D73" s="437"/>
      <c r="E73" s="437"/>
      <c r="F73" s="437"/>
      <c r="G73" s="437"/>
      <c r="H73" s="438"/>
    </row>
    <row r="74" spans="2:8" s="48" customFormat="1" ht="18" customHeight="1" x14ac:dyDescent="0.4">
      <c r="B74" s="351"/>
      <c r="C74" s="439"/>
      <c r="D74" s="440"/>
      <c r="E74" s="440"/>
      <c r="F74" s="440"/>
      <c r="G74" s="440"/>
      <c r="H74" s="441"/>
    </row>
    <row r="75" spans="2:8" s="48" customFormat="1" ht="18" customHeight="1" x14ac:dyDescent="0.4">
      <c r="B75" s="351"/>
      <c r="C75" s="439"/>
      <c r="D75" s="440"/>
      <c r="E75" s="440"/>
      <c r="F75" s="440"/>
      <c r="G75" s="440"/>
      <c r="H75" s="441"/>
    </row>
    <row r="76" spans="2:8" s="48" customFormat="1" ht="18" customHeight="1" x14ac:dyDescent="0.4">
      <c r="B76" s="351"/>
      <c r="C76" s="439"/>
      <c r="D76" s="440"/>
      <c r="E76" s="440"/>
      <c r="F76" s="440"/>
      <c r="G76" s="440"/>
      <c r="H76" s="441"/>
    </row>
    <row r="77" spans="2:8" s="48" customFormat="1" ht="18" customHeight="1" x14ac:dyDescent="0.4">
      <c r="B77" s="351"/>
      <c r="C77" s="442"/>
      <c r="D77" s="443"/>
      <c r="E77" s="443"/>
      <c r="F77" s="443"/>
      <c r="G77" s="443"/>
      <c r="H77" s="444"/>
    </row>
    <row r="78" spans="2:8" s="48" customFormat="1" ht="32.5" customHeight="1" x14ac:dyDescent="0.45">
      <c r="B78" s="81"/>
      <c r="C78" s="115"/>
      <c r="D78" s="175"/>
      <c r="E78" s="175"/>
      <c r="F78" s="175"/>
      <c r="G78" s="164"/>
      <c r="H78" s="164"/>
    </row>
    <row r="79" spans="2:8" s="48" customFormat="1" ht="32.5" customHeight="1" x14ac:dyDescent="0.4">
      <c r="B79" s="210" t="s">
        <v>78</v>
      </c>
      <c r="C79" s="431"/>
      <c r="D79" s="432"/>
      <c r="E79" s="432"/>
      <c r="F79" s="432"/>
      <c r="G79" s="432"/>
      <c r="H79" s="433"/>
    </row>
    <row r="80" spans="2:8" s="48" customFormat="1" ht="32.5" customHeight="1" x14ac:dyDescent="0.4">
      <c r="B80" s="210" t="s">
        <v>79</v>
      </c>
      <c r="C80" s="431"/>
      <c r="D80" s="432"/>
      <c r="E80" s="432"/>
      <c r="F80" s="432"/>
      <c r="G80" s="432"/>
      <c r="H80" s="433"/>
    </row>
    <row r="81" spans="2:8" s="48" customFormat="1" ht="32.5" customHeight="1" x14ac:dyDescent="0.4">
      <c r="B81" s="210" t="s">
        <v>80</v>
      </c>
      <c r="C81" s="431"/>
      <c r="D81" s="432"/>
      <c r="E81" s="432"/>
      <c r="F81" s="432"/>
      <c r="G81" s="432"/>
      <c r="H81" s="433"/>
    </row>
    <row r="82" spans="2:8" s="48" customFormat="1" ht="32.5" customHeight="1" x14ac:dyDescent="0.4">
      <c r="B82" s="210" t="s">
        <v>81</v>
      </c>
      <c r="C82" s="431"/>
      <c r="D82" s="432"/>
      <c r="E82" s="432"/>
      <c r="F82" s="432"/>
      <c r="G82" s="432"/>
      <c r="H82" s="433"/>
    </row>
    <row r="83" spans="2:8" s="48" customFormat="1" ht="32.5" customHeight="1" x14ac:dyDescent="0.4">
      <c r="B83" s="210" t="s">
        <v>155</v>
      </c>
      <c r="C83" s="431"/>
      <c r="D83" s="432"/>
      <c r="E83" s="432"/>
      <c r="F83" s="432"/>
      <c r="G83" s="432"/>
      <c r="H83" s="433"/>
    </row>
    <row r="84" spans="2:8" s="48" customFormat="1" ht="32.5" customHeight="1" x14ac:dyDescent="0.4">
      <c r="B84" s="210" t="s">
        <v>83</v>
      </c>
      <c r="C84" s="431"/>
      <c r="D84" s="432"/>
      <c r="E84" s="432"/>
      <c r="F84" s="432"/>
      <c r="G84" s="432"/>
      <c r="H84" s="433"/>
    </row>
    <row r="85" spans="2:8" s="48" customFormat="1" ht="32.5" customHeight="1" x14ac:dyDescent="0.4">
      <c r="B85" s="210" t="s">
        <v>84</v>
      </c>
      <c r="C85" s="428" t="s">
        <v>85</v>
      </c>
      <c r="D85" s="429"/>
      <c r="E85" s="429"/>
      <c r="F85" s="429"/>
      <c r="G85" s="429"/>
      <c r="H85" s="430"/>
    </row>
    <row r="86" spans="2:8" s="48" customFormat="1" ht="32.5" customHeight="1" x14ac:dyDescent="0.4">
      <c r="B86" s="210" t="s">
        <v>86</v>
      </c>
      <c r="C86" s="431"/>
      <c r="D86" s="432"/>
      <c r="E86" s="432"/>
      <c r="F86" s="432"/>
      <c r="G86" s="432"/>
      <c r="H86" s="433"/>
    </row>
    <row r="87" spans="2:8" s="48" customFormat="1" ht="20.5" x14ac:dyDescent="0.45">
      <c r="B87" s="81"/>
      <c r="H87" s="31"/>
    </row>
  </sheetData>
  <mergeCells count="51">
    <mergeCell ref="H15:H16"/>
    <mergeCell ref="B18:B19"/>
    <mergeCell ref="B20:B22"/>
    <mergeCell ref="B23:B24"/>
    <mergeCell ref="B26:B27"/>
    <mergeCell ref="C26:D26"/>
    <mergeCell ref="B56:H56"/>
    <mergeCell ref="G58:G59"/>
    <mergeCell ref="E53:G53"/>
    <mergeCell ref="C54:D54"/>
    <mergeCell ref="E45:G45"/>
    <mergeCell ref="E48:G48"/>
    <mergeCell ref="E49:G49"/>
    <mergeCell ref="E52:G52"/>
    <mergeCell ref="B46:B50"/>
    <mergeCell ref="E50:G50"/>
    <mergeCell ref="C9:H9"/>
    <mergeCell ref="B41:H41"/>
    <mergeCell ref="C28:D28"/>
    <mergeCell ref="C39:D39"/>
    <mergeCell ref="B30:H30"/>
    <mergeCell ref="B32:B35"/>
    <mergeCell ref="C27:D27"/>
    <mergeCell ref="C37:D37"/>
    <mergeCell ref="C38:D38"/>
    <mergeCell ref="C10:H10"/>
    <mergeCell ref="B13:H13"/>
    <mergeCell ref="C15:C16"/>
    <mergeCell ref="D15:D16"/>
    <mergeCell ref="E15:E16"/>
    <mergeCell ref="F15:F16"/>
    <mergeCell ref="G15:G16"/>
    <mergeCell ref="C4:H4"/>
    <mergeCell ref="C5:H5"/>
    <mergeCell ref="C7:H7"/>
    <mergeCell ref="B2:H2"/>
    <mergeCell ref="C8:H8"/>
    <mergeCell ref="C6:H6"/>
    <mergeCell ref="C84:H84"/>
    <mergeCell ref="C85:H85"/>
    <mergeCell ref="C86:H86"/>
    <mergeCell ref="C79:H79"/>
    <mergeCell ref="C80:H80"/>
    <mergeCell ref="C81:H81"/>
    <mergeCell ref="C82:H82"/>
    <mergeCell ref="C83:H83"/>
    <mergeCell ref="G60:G61"/>
    <mergeCell ref="B66:B69"/>
    <mergeCell ref="C66:C69"/>
    <mergeCell ref="B73:B77"/>
    <mergeCell ref="C73:H77"/>
  </mergeCells>
  <conditionalFormatting sqref="C66">
    <cfRule type="containsText" dxfId="11" priority="4" operator="containsText" text="Avis d'ajournement">
      <formula>NOT(ISERROR(SEARCH("Avis d'ajournement",C66)))</formula>
    </cfRule>
    <cfRule type="containsText" dxfId="10" priority="5" operator="containsText" text="Avis défavorable">
      <formula>NOT(ISERROR(SEARCH("Avis défavorable",C66)))</formula>
    </cfRule>
    <cfRule type="containsText" dxfId="9" priority="6" operator="containsText" text="Avis favorable">
      <formula>NOT(ISERROR(SEARCH("Avis favorable",C66)))</formula>
    </cfRule>
  </conditionalFormatting>
  <conditionalFormatting sqref="C28:D28">
    <cfRule type="colorScale" priority="3">
      <colorScale>
        <cfvo type="min"/>
        <cfvo type="max"/>
        <color rgb="FFFF7128"/>
        <color rgb="FFFFEF9C"/>
      </colorScale>
    </cfRule>
  </conditionalFormatting>
  <conditionalFormatting sqref="C39:D39">
    <cfRule type="colorScale" priority="2">
      <colorScale>
        <cfvo type="min"/>
        <cfvo type="max"/>
        <color rgb="FFFF7128"/>
        <color rgb="FFFFEF9C"/>
      </colorScale>
    </cfRule>
  </conditionalFormatting>
  <conditionalFormatting sqref="C54:D54">
    <cfRule type="colorScale" priority="1">
      <colorScale>
        <cfvo type="min"/>
        <cfvo type="max"/>
        <color rgb="FFFF7128"/>
        <color rgb="FFFFEF9C"/>
      </colorScale>
    </cfRule>
  </conditionalFormatting>
  <dataValidations count="6">
    <dataValidation type="list" allowBlank="1" showInputMessage="1" showErrorMessage="1" sqref="D23:D24" xr:uid="{353ABDB0-176C-4A17-968B-1E1B7DA9AF8F}">
      <formula1>"Projet sans études,1,2,3,4"</formula1>
    </dataValidation>
    <dataValidation type="list" allowBlank="1" showInputMessage="1" showErrorMessage="1" sqref="D17:D22 D33:D35" xr:uid="{B5903CD7-620F-48A4-947B-5C2AAC4C5161}">
      <formula1>"1,2,3,4"</formula1>
    </dataValidation>
    <dataValidation type="list" allowBlank="1" showInputMessage="1" showErrorMessage="1" sqref="C27:D27" xr:uid="{7D846891-9351-4DD5-BE4A-C589D0E76A81}">
      <formula1>"Sans études,Avec études"</formula1>
    </dataValidation>
    <dataValidation type="list" allowBlank="1" showInputMessage="1" showErrorMessage="1" sqref="C53 C38" xr:uid="{9FE907E2-212B-4D56-A4FB-42256718FA82}">
      <formula1>"Tout domaine d'intervention"</formula1>
    </dataValidation>
    <dataValidation type="list" allowBlank="1" showInputMessage="1" showErrorMessage="1" sqref="D46 D48:D49" xr:uid="{AD47747E-84D9-48EC-BC9A-9714D5673219}">
      <formula1>"0,1"</formula1>
    </dataValidation>
    <dataValidation type="list" allowBlank="1" showInputMessage="1" showErrorMessage="1" sqref="D47" xr:uid="{F1858FC7-4F8D-44E7-8708-652C947D24A6}">
      <formula1>"0,1,2"</formula1>
    </dataValidation>
  </dataValidation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8462-E19D-468A-8D45-676FAF8C1382}">
  <sheetPr>
    <tabColor rgb="FF00B050"/>
  </sheetPr>
  <dimension ref="A1:P87"/>
  <sheetViews>
    <sheetView showGridLines="0" topLeftCell="A12" zoomScale="55" zoomScaleNormal="55" workbookViewId="0">
      <selection activeCell="B13" sqref="B13:H62"/>
    </sheetView>
  </sheetViews>
  <sheetFormatPr baseColWidth="10" defaultColWidth="11.453125" defaultRowHeight="14.5" x14ac:dyDescent="0.35"/>
  <cols>
    <col min="1" max="1" width="27.7265625" customWidth="1"/>
    <col min="2" max="2" width="54" customWidth="1"/>
    <col min="3" max="3" width="123.7265625" customWidth="1"/>
    <col min="4" max="4" width="19.54296875" customWidth="1"/>
    <col min="5" max="5" width="20.453125" customWidth="1"/>
    <col min="6" max="6" width="20.81640625" customWidth="1"/>
    <col min="7" max="7" width="83.453125" customWidth="1"/>
    <col min="8" max="8" width="104.1796875" customWidth="1"/>
    <col min="9" max="9" width="86.1796875" customWidth="1"/>
    <col min="10" max="10" width="51.7265625" customWidth="1"/>
    <col min="13" max="13" width="65" customWidth="1"/>
  </cols>
  <sheetData>
    <row r="1" spans="1:16" s="48" customFormat="1" ht="99.75" customHeight="1" x14ac:dyDescent="0.4"/>
    <row r="2" spans="1:16" s="48" customFormat="1" ht="90.75" customHeight="1" x14ac:dyDescent="0.4">
      <c r="B2" s="294" t="s">
        <v>354</v>
      </c>
      <c r="C2" s="294"/>
      <c r="D2" s="294"/>
      <c r="E2" s="294"/>
      <c r="F2" s="294"/>
      <c r="G2" s="294"/>
      <c r="H2" s="294"/>
    </row>
    <row r="3" spans="1:16" x14ac:dyDescent="0.35">
      <c r="A3" s="2"/>
      <c r="B3" s="3"/>
      <c r="C3" s="4"/>
      <c r="D3" s="4"/>
      <c r="E3" s="4"/>
      <c r="F3" s="2"/>
      <c r="G3" s="2"/>
      <c r="H3" s="2"/>
    </row>
    <row r="4" spans="1:16" ht="18" x14ac:dyDescent="0.4">
      <c r="A4" s="31"/>
      <c r="B4" s="283" t="s">
        <v>111</v>
      </c>
      <c r="C4" s="455"/>
      <c r="D4" s="455"/>
      <c r="E4" s="455"/>
      <c r="F4" s="455"/>
      <c r="G4" s="455"/>
      <c r="H4" s="455"/>
    </row>
    <row r="5" spans="1:16" ht="18" x14ac:dyDescent="0.4">
      <c r="A5" s="31"/>
      <c r="B5" s="283" t="s">
        <v>112</v>
      </c>
      <c r="C5" s="455"/>
      <c r="D5" s="455"/>
      <c r="E5" s="455"/>
      <c r="F5" s="455"/>
      <c r="G5" s="455"/>
      <c r="H5" s="455"/>
    </row>
    <row r="6" spans="1:16" ht="18" x14ac:dyDescent="0.4">
      <c r="A6" s="31"/>
      <c r="B6" s="283" t="s">
        <v>324</v>
      </c>
      <c r="C6" s="455" t="s">
        <v>355</v>
      </c>
      <c r="D6" s="455"/>
      <c r="E6" s="455"/>
      <c r="F6" s="455"/>
      <c r="G6" s="455"/>
      <c r="H6" s="455"/>
    </row>
    <row r="7" spans="1:16" ht="55.5" customHeight="1" x14ac:dyDescent="0.4">
      <c r="A7" s="31"/>
      <c r="B7" s="283" t="s">
        <v>356</v>
      </c>
      <c r="C7" s="459" t="s">
        <v>357</v>
      </c>
      <c r="D7" s="459"/>
      <c r="E7" s="459"/>
      <c r="F7" s="459"/>
      <c r="G7" s="459"/>
      <c r="H7" s="459"/>
    </row>
    <row r="8" spans="1:16" ht="30.75" customHeight="1" x14ac:dyDescent="0.4">
      <c r="A8" s="31"/>
      <c r="B8" s="283" t="s">
        <v>117</v>
      </c>
      <c r="C8" s="455"/>
      <c r="D8" s="455"/>
      <c r="E8" s="455"/>
      <c r="F8" s="455"/>
      <c r="G8" s="455"/>
      <c r="H8" s="455"/>
    </row>
    <row r="9" spans="1:16" ht="18" x14ac:dyDescent="0.4">
      <c r="A9" s="31"/>
      <c r="B9" s="283" t="s">
        <v>328</v>
      </c>
      <c r="C9" s="455"/>
      <c r="D9" s="455"/>
      <c r="E9" s="455"/>
      <c r="F9" s="455"/>
      <c r="G9" s="455"/>
      <c r="H9" s="455"/>
    </row>
    <row r="10" spans="1:16" ht="18" x14ac:dyDescent="0.4">
      <c r="A10" s="31"/>
      <c r="B10" s="283" t="s">
        <v>119</v>
      </c>
      <c r="C10" s="450"/>
      <c r="D10" s="451"/>
      <c r="E10" s="451"/>
      <c r="F10" s="451"/>
      <c r="G10" s="451"/>
      <c r="H10" s="452"/>
    </row>
    <row r="11" spans="1:16" ht="17.5" x14ac:dyDescent="0.35">
      <c r="A11" s="2"/>
      <c r="B11" s="284"/>
      <c r="C11" s="285"/>
      <c r="D11" s="285"/>
      <c r="E11" s="285"/>
      <c r="F11" s="286"/>
      <c r="G11" s="286"/>
      <c r="H11" s="286"/>
    </row>
    <row r="12" spans="1:16" ht="56.5" customHeight="1" x14ac:dyDescent="0.35">
      <c r="A12" s="2"/>
      <c r="B12" s="284"/>
      <c r="C12" s="285"/>
      <c r="D12" s="285"/>
      <c r="E12" s="285"/>
      <c r="F12" s="286"/>
      <c r="G12" s="286"/>
      <c r="H12" s="286"/>
    </row>
    <row r="13" spans="1:16" s="48" customFormat="1" ht="44.5" customHeight="1" x14ac:dyDescent="0.4">
      <c r="B13" s="456" t="s">
        <v>120</v>
      </c>
      <c r="C13" s="457"/>
      <c r="D13" s="457"/>
      <c r="E13" s="457"/>
      <c r="F13" s="457"/>
      <c r="G13" s="457"/>
      <c r="H13" s="458"/>
    </row>
    <row r="14" spans="1:16" s="31" customFormat="1" ht="18" x14ac:dyDescent="0.4">
      <c r="B14" s="91"/>
      <c r="C14" s="32"/>
      <c r="D14" s="91"/>
      <c r="E14" s="33"/>
      <c r="F14" s="33"/>
      <c r="G14" s="34"/>
      <c r="H14" s="34"/>
      <c r="M14" s="92"/>
      <c r="N14" s="93"/>
      <c r="O14" s="93"/>
      <c r="P14" s="93"/>
    </row>
    <row r="15" spans="1:16" s="31" customFormat="1" ht="40" customHeight="1" x14ac:dyDescent="0.4">
      <c r="A15" s="31" t="s">
        <v>4</v>
      </c>
      <c r="B15" s="155"/>
      <c r="C15" s="453" t="s">
        <v>121</v>
      </c>
      <c r="D15" s="453" t="s">
        <v>122</v>
      </c>
      <c r="E15" s="453" t="s">
        <v>123</v>
      </c>
      <c r="F15" s="453" t="s">
        <v>8</v>
      </c>
      <c r="G15" s="453" t="s">
        <v>9</v>
      </c>
      <c r="H15" s="453" t="s">
        <v>10</v>
      </c>
      <c r="J15" s="48"/>
    </row>
    <row r="16" spans="1:16" s="31" customFormat="1" ht="40" customHeight="1" x14ac:dyDescent="0.4">
      <c r="B16" s="155"/>
      <c r="C16" s="454"/>
      <c r="D16" s="454"/>
      <c r="E16" s="454"/>
      <c r="F16" s="454"/>
      <c r="G16" s="454"/>
      <c r="H16" s="454"/>
      <c r="J16" s="131"/>
    </row>
    <row r="17" spans="2:16" s="31" customFormat="1" ht="36" x14ac:dyDescent="0.4">
      <c r="B17" s="287" t="s">
        <v>11</v>
      </c>
      <c r="C17" s="35" t="s">
        <v>124</v>
      </c>
      <c r="D17" s="160"/>
      <c r="E17" s="36">
        <v>4</v>
      </c>
      <c r="F17" s="160">
        <f t="shared" ref="F17:F22" si="0">D17*E17</f>
        <v>0</v>
      </c>
      <c r="G17" s="36" t="s">
        <v>13</v>
      </c>
      <c r="H17" s="37"/>
      <c r="J17" s="132"/>
    </row>
    <row r="18" spans="2:16" s="31" customFormat="1" ht="36" x14ac:dyDescent="0.4">
      <c r="B18" s="460" t="s">
        <v>14</v>
      </c>
      <c r="C18" s="35" t="s">
        <v>15</v>
      </c>
      <c r="D18" s="160"/>
      <c r="E18" s="36">
        <v>4</v>
      </c>
      <c r="F18" s="160">
        <f t="shared" si="0"/>
        <v>0</v>
      </c>
      <c r="G18" s="36" t="s">
        <v>13</v>
      </c>
      <c r="H18" s="37"/>
      <c r="J18" s="131"/>
    </row>
    <row r="19" spans="2:16" s="31" customFormat="1" ht="72" x14ac:dyDescent="0.4">
      <c r="B19" s="461"/>
      <c r="C19" s="35" t="s">
        <v>16</v>
      </c>
      <c r="D19" s="160"/>
      <c r="E19" s="36">
        <v>5</v>
      </c>
      <c r="F19" s="160">
        <f t="shared" si="0"/>
        <v>0</v>
      </c>
      <c r="G19" s="36" t="s">
        <v>13</v>
      </c>
      <c r="H19" s="37"/>
      <c r="J19" s="131"/>
    </row>
    <row r="20" spans="2:16" s="31" customFormat="1" ht="36" customHeight="1" x14ac:dyDescent="0.4">
      <c r="B20" s="462" t="s">
        <v>17</v>
      </c>
      <c r="C20" s="35" t="s">
        <v>18</v>
      </c>
      <c r="D20" s="160"/>
      <c r="E20" s="36">
        <v>3</v>
      </c>
      <c r="F20" s="160">
        <f t="shared" si="0"/>
        <v>0</v>
      </c>
      <c r="G20" s="36"/>
      <c r="H20" s="37"/>
      <c r="J20" s="98"/>
    </row>
    <row r="21" spans="2:16" s="31" customFormat="1" ht="37" customHeight="1" x14ac:dyDescent="0.4">
      <c r="B21" s="463"/>
      <c r="C21" s="35" t="s">
        <v>19</v>
      </c>
      <c r="D21" s="160"/>
      <c r="E21" s="36">
        <v>2</v>
      </c>
      <c r="F21" s="160">
        <f t="shared" si="0"/>
        <v>0</v>
      </c>
      <c r="G21" s="36"/>
      <c r="H21" s="37"/>
      <c r="J21" s="98"/>
    </row>
    <row r="22" spans="2:16" s="31" customFormat="1" ht="72" customHeight="1" x14ac:dyDescent="0.4">
      <c r="B22" s="464"/>
      <c r="C22" s="35" t="s">
        <v>20</v>
      </c>
      <c r="D22" s="160"/>
      <c r="E22" s="36">
        <v>2</v>
      </c>
      <c r="F22" s="160">
        <f t="shared" si="0"/>
        <v>0</v>
      </c>
      <c r="G22" s="36"/>
      <c r="H22" s="37"/>
      <c r="J22" s="98"/>
    </row>
    <row r="23" spans="2:16" s="31" customFormat="1" ht="36" customHeight="1" x14ac:dyDescent="0.4">
      <c r="B23" s="460" t="s">
        <v>358</v>
      </c>
      <c r="C23" s="35" t="s">
        <v>24</v>
      </c>
      <c r="D23" s="160"/>
      <c r="E23" s="36">
        <v>3</v>
      </c>
      <c r="F23" s="160">
        <f>IF(D23="Projet sans études","N/A",D23*E23)</f>
        <v>0</v>
      </c>
      <c r="G23" s="36" t="s">
        <v>13</v>
      </c>
      <c r="H23" s="37"/>
      <c r="J23" s="98"/>
    </row>
    <row r="24" spans="2:16" s="31" customFormat="1" ht="58" customHeight="1" x14ac:dyDescent="0.4">
      <c r="B24" s="461"/>
      <c r="C24" s="35" t="s">
        <v>25</v>
      </c>
      <c r="D24" s="160"/>
      <c r="E24" s="36">
        <v>2</v>
      </c>
      <c r="F24" s="160">
        <f>IF(D24="Projet sans études","N/A",D24*E24)</f>
        <v>0</v>
      </c>
      <c r="G24" s="36" t="s">
        <v>13</v>
      </c>
      <c r="H24" s="37"/>
      <c r="J24" s="98"/>
    </row>
    <row r="25" spans="2:16" s="31" customFormat="1" ht="18" x14ac:dyDescent="0.4">
      <c r="C25" s="38"/>
      <c r="D25" s="39"/>
      <c r="E25" s="39"/>
      <c r="F25" s="39"/>
      <c r="G25" s="39"/>
      <c r="H25" s="39"/>
      <c r="J25" s="48"/>
    </row>
    <row r="26" spans="2:16" s="48" customFormat="1" ht="42.65" customHeight="1" x14ac:dyDescent="0.4">
      <c r="B26" s="465" t="str">
        <f>+'critères transversaux'!B16</f>
        <v>Total critères transversaux</v>
      </c>
      <c r="C26" s="372" t="s">
        <v>127</v>
      </c>
      <c r="D26" s="373"/>
      <c r="E26" s="267" t="s">
        <v>128</v>
      </c>
      <c r="F26" s="267" t="s">
        <v>129</v>
      </c>
      <c r="G26" s="267" t="s">
        <v>9</v>
      </c>
      <c r="H26" s="267" t="s">
        <v>10</v>
      </c>
    </row>
    <row r="27" spans="2:16" s="48" customFormat="1" ht="38.5" customHeight="1" x14ac:dyDescent="0.4">
      <c r="B27" s="465"/>
      <c r="C27" s="381"/>
      <c r="D27" s="381"/>
      <c r="E27" s="161" t="str">
        <f>IF(C27="Sans études",80,IF(C27="Avec études",100,""))</f>
        <v/>
      </c>
      <c r="F27" s="261">
        <f>SUM(F17:F24)</f>
        <v>0</v>
      </c>
      <c r="G27" s="163"/>
      <c r="H27" s="163"/>
    </row>
    <row r="28" spans="2:16" s="48" customFormat="1" ht="18" x14ac:dyDescent="0.4">
      <c r="B28" s="288"/>
      <c r="C28" s="342" t="str">
        <f>IF(C27="","Renseigner la cellule ci-dessus en utilisant le menu déroulant","")</f>
        <v>Renseigner la cellule ci-dessus en utilisant le menu déroulant</v>
      </c>
      <c r="D28" s="342"/>
      <c r="E28" s="175"/>
      <c r="F28" s="165"/>
    </row>
    <row r="29" spans="2:16" s="31" customFormat="1" ht="59.5" customHeight="1" x14ac:dyDescent="0.4">
      <c r="M29" s="98"/>
      <c r="N29" s="93"/>
      <c r="O29" s="93"/>
      <c r="P29" s="93"/>
    </row>
    <row r="30" spans="2:16" s="48" customFormat="1" ht="39.65" customHeight="1" x14ac:dyDescent="0.4">
      <c r="B30" s="456" t="s">
        <v>130</v>
      </c>
      <c r="C30" s="457"/>
      <c r="D30" s="457"/>
      <c r="E30" s="457"/>
      <c r="F30" s="457"/>
      <c r="G30" s="457"/>
      <c r="H30" s="458"/>
    </row>
    <row r="31" spans="2:16" ht="13.5" customHeight="1" x14ac:dyDescent="0.45">
      <c r="B31" s="289"/>
      <c r="C31" s="289"/>
      <c r="D31" s="289"/>
      <c r="E31" s="289"/>
      <c r="F31" s="289"/>
      <c r="G31" s="289"/>
      <c r="H31" s="289"/>
    </row>
    <row r="32" spans="2:16" ht="36" x14ac:dyDescent="0.35">
      <c r="B32" s="466" t="s">
        <v>356</v>
      </c>
      <c r="C32" s="273" t="s">
        <v>132</v>
      </c>
      <c r="D32" s="273" t="s">
        <v>6</v>
      </c>
      <c r="E32" s="273" t="s">
        <v>133</v>
      </c>
      <c r="F32" s="273" t="s">
        <v>134</v>
      </c>
      <c r="G32" s="273" t="s">
        <v>46</v>
      </c>
      <c r="H32" s="273" t="s">
        <v>10</v>
      </c>
      <c r="M32" s="8"/>
      <c r="N32" s="7"/>
      <c r="O32" s="7"/>
      <c r="P32" s="7"/>
    </row>
    <row r="33" spans="2:16" ht="36" x14ac:dyDescent="0.4">
      <c r="B33" s="466"/>
      <c r="C33" s="275" t="s">
        <v>359</v>
      </c>
      <c r="D33" s="160"/>
      <c r="E33" s="276">
        <v>4</v>
      </c>
      <c r="F33" s="277">
        <f>D33*E33</f>
        <v>0</v>
      </c>
      <c r="G33" s="141"/>
      <c r="H33" s="279"/>
      <c r="M33" s="8"/>
      <c r="N33" s="7"/>
      <c r="O33" s="7"/>
      <c r="P33" s="7"/>
    </row>
    <row r="34" spans="2:16" ht="36" x14ac:dyDescent="0.4">
      <c r="B34" s="466"/>
      <c r="C34" s="278" t="s">
        <v>333</v>
      </c>
      <c r="D34" s="160"/>
      <c r="E34" s="276">
        <v>4</v>
      </c>
      <c r="F34" s="277">
        <f>D34*E34</f>
        <v>0</v>
      </c>
      <c r="G34" s="141"/>
      <c r="H34" s="279"/>
      <c r="I34" s="21"/>
      <c r="M34" s="8"/>
      <c r="N34" s="7"/>
      <c r="O34" s="7"/>
      <c r="P34" s="7"/>
    </row>
    <row r="35" spans="2:16" ht="144" x14ac:dyDescent="0.4">
      <c r="B35" s="466"/>
      <c r="C35" s="278" t="s">
        <v>329</v>
      </c>
      <c r="D35" s="160"/>
      <c r="E35" s="276">
        <v>3</v>
      </c>
      <c r="F35" s="277">
        <f>D35*E35</f>
        <v>0</v>
      </c>
      <c r="G35" s="141"/>
      <c r="H35" s="141"/>
      <c r="I35" s="21"/>
      <c r="M35" s="8"/>
      <c r="N35" s="7"/>
      <c r="O35" s="7"/>
      <c r="P35" s="7"/>
    </row>
    <row r="36" spans="2:16" ht="13.5" customHeight="1" x14ac:dyDescent="0.45">
      <c r="B36" s="289"/>
      <c r="C36" s="289"/>
      <c r="D36" s="289"/>
      <c r="E36" s="289"/>
      <c r="F36" s="289"/>
      <c r="G36" s="289"/>
      <c r="H36" s="289"/>
    </row>
    <row r="37" spans="2:16" s="48" customFormat="1" ht="42.65" customHeight="1" x14ac:dyDescent="0.4">
      <c r="C37" s="420" t="s">
        <v>127</v>
      </c>
      <c r="D37" s="420"/>
      <c r="E37" s="273" t="s">
        <v>128</v>
      </c>
      <c r="F37" s="273" t="s">
        <v>129</v>
      </c>
      <c r="G37" s="273" t="s">
        <v>9</v>
      </c>
      <c r="H37" s="273" t="s">
        <v>10</v>
      </c>
    </row>
    <row r="38" spans="2:16" s="48" customFormat="1" ht="50.15" customHeight="1" x14ac:dyDescent="0.4">
      <c r="B38" s="261" t="s">
        <v>141</v>
      </c>
      <c r="C38" s="421"/>
      <c r="D38" s="421"/>
      <c r="E38" s="161">
        <f>4*SUM(E33:E35)</f>
        <v>44</v>
      </c>
      <c r="F38" s="261">
        <f>SUM(F33:F35)</f>
        <v>0</v>
      </c>
      <c r="G38" s="163"/>
      <c r="H38" s="163"/>
    </row>
    <row r="39" spans="2:16" s="48" customFormat="1" ht="20.5" x14ac:dyDescent="0.4">
      <c r="B39" s="262"/>
      <c r="C39" s="342" t="str">
        <f>IF(C38="","Renseigner la cellule ci-dessus en utilisant le menu déroulant","")</f>
        <v>Renseigner la cellule ci-dessus en utilisant le menu déroulant</v>
      </c>
      <c r="D39" s="342"/>
      <c r="E39" s="175"/>
      <c r="F39" s="165"/>
    </row>
    <row r="40" spans="2:16" ht="66.650000000000006" customHeight="1" x14ac:dyDescent="0.35"/>
    <row r="41" spans="2:16" s="48" customFormat="1" ht="42" customHeight="1" x14ac:dyDescent="0.4">
      <c r="B41" s="335" t="s">
        <v>142</v>
      </c>
      <c r="C41" s="336"/>
      <c r="D41" s="336"/>
      <c r="E41" s="336"/>
      <c r="F41" s="336"/>
      <c r="G41" s="336"/>
      <c r="H41" s="337"/>
    </row>
    <row r="42" spans="2:16" s="130" customFormat="1" ht="23" x14ac:dyDescent="0.5">
      <c r="B42" s="106"/>
    </row>
    <row r="43" spans="2:16" s="48" customFormat="1" ht="23" x14ac:dyDescent="0.5">
      <c r="B43" s="194" t="s">
        <v>143</v>
      </c>
    </row>
    <row r="44" spans="2:16" s="48" customFormat="1" ht="18" x14ac:dyDescent="0.4">
      <c r="B44" s="51"/>
      <c r="C44" s="52"/>
      <c r="D44" s="156"/>
    </row>
    <row r="45" spans="2:16" s="48" customFormat="1" ht="34" customHeight="1" x14ac:dyDescent="0.4">
      <c r="C45" s="264" t="s">
        <v>44</v>
      </c>
      <c r="D45" s="264" t="s">
        <v>45</v>
      </c>
      <c r="E45" s="343" t="s">
        <v>46</v>
      </c>
      <c r="F45" s="343"/>
      <c r="G45" s="343"/>
      <c r="H45" s="264" t="s">
        <v>10</v>
      </c>
    </row>
    <row r="46" spans="2:16" s="48" customFormat="1" ht="54" x14ac:dyDescent="0.4">
      <c r="B46" s="345" t="s">
        <v>47</v>
      </c>
      <c r="C46" s="193" t="s">
        <v>48</v>
      </c>
      <c r="D46" s="168"/>
      <c r="E46" s="169"/>
      <c r="F46" s="170"/>
      <c r="G46" s="182"/>
      <c r="H46" s="135"/>
      <c r="J46" s="99"/>
    </row>
    <row r="47" spans="2:16" s="48" customFormat="1" ht="117.75" customHeight="1" x14ac:dyDescent="0.4">
      <c r="B47" s="362"/>
      <c r="C47" s="184" t="s">
        <v>49</v>
      </c>
      <c r="D47" s="168"/>
      <c r="E47" s="169"/>
      <c r="F47" s="170"/>
      <c r="G47" s="182"/>
      <c r="H47" s="189"/>
      <c r="I47" s="164"/>
      <c r="J47" s="99"/>
    </row>
    <row r="48" spans="2:16" s="48" customFormat="1" ht="36" x14ac:dyDescent="0.4">
      <c r="B48" s="362"/>
      <c r="C48" s="185" t="s">
        <v>51</v>
      </c>
      <c r="D48" s="171"/>
      <c r="E48" s="363"/>
      <c r="F48" s="364"/>
      <c r="G48" s="365"/>
      <c r="H48" s="190"/>
    </row>
    <row r="49" spans="2:10" s="48" customFormat="1" ht="36" x14ac:dyDescent="0.4">
      <c r="B49" s="362"/>
      <c r="C49" s="187" t="s">
        <v>144</v>
      </c>
      <c r="D49" s="188"/>
      <c r="E49" s="366"/>
      <c r="F49" s="367"/>
      <c r="G49" s="368"/>
      <c r="H49" s="191"/>
      <c r="I49" s="38"/>
      <c r="J49" s="38"/>
    </row>
    <row r="50" spans="2:10" s="48" customFormat="1" ht="18" customHeight="1" x14ac:dyDescent="0.4">
      <c r="B50" s="352"/>
      <c r="C50" s="186" t="s">
        <v>145</v>
      </c>
      <c r="D50" s="183">
        <f>SUM(D46:D49)</f>
        <v>0</v>
      </c>
      <c r="E50" s="369"/>
      <c r="F50" s="370"/>
      <c r="G50" s="371"/>
      <c r="H50" s="192"/>
    </row>
    <row r="51" spans="2:10" s="48" customFormat="1" ht="18" x14ac:dyDescent="0.4"/>
    <row r="52" spans="2:10" s="48" customFormat="1" ht="42.65" customHeight="1" x14ac:dyDescent="0.45">
      <c r="B52" s="81"/>
      <c r="C52" s="268" t="s">
        <v>127</v>
      </c>
      <c r="D52" s="259" t="s">
        <v>129</v>
      </c>
      <c r="E52" s="343" t="s">
        <v>46</v>
      </c>
      <c r="F52" s="343"/>
      <c r="G52" s="343"/>
      <c r="H52" s="259" t="s">
        <v>10</v>
      </c>
    </row>
    <row r="53" spans="2:10" s="48" customFormat="1" ht="38.5" customHeight="1" x14ac:dyDescent="0.4">
      <c r="B53" s="260" t="s">
        <v>150</v>
      </c>
      <c r="C53" s="269"/>
      <c r="D53" s="199">
        <f>D50</f>
        <v>0</v>
      </c>
      <c r="E53" s="346"/>
      <c r="F53" s="347"/>
      <c r="G53" s="348"/>
      <c r="H53" s="163"/>
    </row>
    <row r="54" spans="2:10" s="48" customFormat="1" ht="20.5" x14ac:dyDescent="0.4">
      <c r="B54" s="262"/>
      <c r="C54" s="342" t="str">
        <f>IF(C53="","Renseigner la cellule ci-dessus en utilisant le menu déroulant","")</f>
        <v>Renseigner la cellule ci-dessus en utilisant le menu déroulant</v>
      </c>
      <c r="D54" s="342"/>
      <c r="E54" s="175"/>
      <c r="F54" s="165"/>
    </row>
    <row r="55" spans="2:10" s="31" customFormat="1" ht="18" x14ac:dyDescent="0.4"/>
    <row r="56" spans="2:10" s="48" customFormat="1" ht="33" customHeight="1" x14ac:dyDescent="0.4">
      <c r="B56" s="335" t="s">
        <v>151</v>
      </c>
      <c r="C56" s="336"/>
      <c r="D56" s="336"/>
      <c r="E56" s="336"/>
      <c r="F56" s="336"/>
      <c r="G56" s="336"/>
      <c r="H56" s="337"/>
    </row>
    <row r="57" spans="2:10" s="48" customFormat="1" ht="17.5" customHeight="1" x14ac:dyDescent="0.4"/>
    <row r="58" spans="2:10" s="48" customFormat="1" ht="43.5" customHeight="1" x14ac:dyDescent="0.4">
      <c r="B58" s="270" t="s">
        <v>26</v>
      </c>
      <c r="C58" s="202">
        <f>F27</f>
        <v>0</v>
      </c>
      <c r="G58" s="380" t="s">
        <v>62</v>
      </c>
      <c r="H58" s="203" t="s">
        <v>350</v>
      </c>
    </row>
    <row r="59" spans="2:10" s="48" customFormat="1" ht="39.65" customHeight="1" x14ac:dyDescent="0.4">
      <c r="B59" s="270" t="s">
        <v>141</v>
      </c>
      <c r="C59" s="200">
        <f>F38</f>
        <v>0</v>
      </c>
      <c r="G59" s="380"/>
      <c r="H59" s="203" t="s">
        <v>351</v>
      </c>
    </row>
    <row r="60" spans="2:10" s="48" customFormat="1" ht="39.65" customHeight="1" x14ac:dyDescent="0.4">
      <c r="B60" s="270" t="s">
        <v>150</v>
      </c>
      <c r="C60" s="201">
        <f>D53</f>
        <v>0</v>
      </c>
      <c r="G60" s="434" t="s">
        <v>72</v>
      </c>
      <c r="H60" s="203" t="s">
        <v>352</v>
      </c>
    </row>
    <row r="61" spans="2:10" s="48" customFormat="1" ht="39.65" customHeight="1" x14ac:dyDescent="0.4">
      <c r="B61" s="270" t="s">
        <v>152</v>
      </c>
      <c r="C61" s="271">
        <f>C58+C59</f>
        <v>0</v>
      </c>
      <c r="G61" s="435"/>
      <c r="H61" s="203" t="s">
        <v>353</v>
      </c>
    </row>
    <row r="62" spans="2:10" s="48" customFormat="1" ht="39.65" customHeight="1" x14ac:dyDescent="0.4">
      <c r="B62" s="270" t="s">
        <v>153</v>
      </c>
      <c r="C62" s="271">
        <f>C58+C59+C60</f>
        <v>0</v>
      </c>
    </row>
    <row r="63" spans="2:10" s="48" customFormat="1" ht="46.5" customHeight="1" x14ac:dyDescent="0.4"/>
    <row r="64" spans="2:10" s="48" customFormat="1" ht="47.5" customHeight="1" x14ac:dyDescent="0.4"/>
    <row r="65" spans="2:8" s="48" customFormat="1" ht="18" x14ac:dyDescent="0.4"/>
    <row r="66" spans="2:8" s="48" customFormat="1" ht="38.5" customHeight="1" x14ac:dyDescent="0.4">
      <c r="B66" s="338" t="s">
        <v>154</v>
      </c>
      <c r="C66" s="340" t="str">
        <f>IF(OR(C61=0,C27=""),"",IF(OR(AND(C27="Sans études",C61&lt;62),AND(C27="Avec études",C61&lt;72)),"Avis défavorable",IF(OR(AND(C27="Sans études",C61&gt;61),AND(C27="Avec études",C61&gt;71)),"Avis favorable")))</f>
        <v/>
      </c>
    </row>
    <row r="67" spans="2:8" s="48" customFormat="1" ht="38.5" customHeight="1" x14ac:dyDescent="0.4">
      <c r="B67" s="338"/>
      <c r="C67" s="340"/>
    </row>
    <row r="68" spans="2:8" s="48" customFormat="1" ht="38.5" customHeight="1" x14ac:dyDescent="0.4">
      <c r="B68" s="338"/>
      <c r="C68" s="340"/>
    </row>
    <row r="69" spans="2:8" s="48" customFormat="1" ht="38.5" customHeight="1" x14ac:dyDescent="0.4">
      <c r="B69" s="339"/>
      <c r="C69" s="340"/>
    </row>
    <row r="70" spans="2:8" s="48" customFormat="1" ht="38.5" customHeight="1" x14ac:dyDescent="0.4"/>
    <row r="71" spans="2:8" s="48" customFormat="1" ht="38.5" customHeight="1" x14ac:dyDescent="0.4"/>
    <row r="72" spans="2:8" s="48" customFormat="1" ht="20.5" x14ac:dyDescent="0.45">
      <c r="B72" s="174"/>
      <c r="C72" s="80"/>
      <c r="D72" s="156"/>
      <c r="E72" s="156"/>
      <c r="F72" s="156"/>
    </row>
    <row r="73" spans="2:8" s="48" customFormat="1" ht="18" customHeight="1" x14ac:dyDescent="0.4">
      <c r="B73" s="351" t="s">
        <v>77</v>
      </c>
      <c r="C73" s="436"/>
      <c r="D73" s="437"/>
      <c r="E73" s="437"/>
      <c r="F73" s="437"/>
      <c r="G73" s="437"/>
      <c r="H73" s="438"/>
    </row>
    <row r="74" spans="2:8" s="48" customFormat="1" ht="18" customHeight="1" x14ac:dyDescent="0.4">
      <c r="B74" s="351"/>
      <c r="C74" s="439"/>
      <c r="D74" s="440"/>
      <c r="E74" s="440"/>
      <c r="F74" s="440"/>
      <c r="G74" s="440"/>
      <c r="H74" s="441"/>
    </row>
    <row r="75" spans="2:8" s="48" customFormat="1" ht="18" customHeight="1" x14ac:dyDescent="0.4">
      <c r="B75" s="351"/>
      <c r="C75" s="439"/>
      <c r="D75" s="440"/>
      <c r="E75" s="440"/>
      <c r="F75" s="440"/>
      <c r="G75" s="440"/>
      <c r="H75" s="441"/>
    </row>
    <row r="76" spans="2:8" s="48" customFormat="1" ht="18" customHeight="1" x14ac:dyDescent="0.4">
      <c r="B76" s="351"/>
      <c r="C76" s="439"/>
      <c r="D76" s="440"/>
      <c r="E76" s="440"/>
      <c r="F76" s="440"/>
      <c r="G76" s="440"/>
      <c r="H76" s="441"/>
    </row>
    <row r="77" spans="2:8" s="48" customFormat="1" ht="18" customHeight="1" x14ac:dyDescent="0.4">
      <c r="B77" s="351"/>
      <c r="C77" s="442"/>
      <c r="D77" s="443"/>
      <c r="E77" s="443"/>
      <c r="F77" s="443"/>
      <c r="G77" s="443"/>
      <c r="H77" s="444"/>
    </row>
    <row r="78" spans="2:8" s="48" customFormat="1" ht="32.5" customHeight="1" x14ac:dyDescent="0.45">
      <c r="B78" s="81"/>
      <c r="C78" s="115"/>
      <c r="D78" s="175"/>
      <c r="E78" s="175"/>
      <c r="F78" s="175"/>
      <c r="G78" s="164"/>
      <c r="H78" s="164"/>
    </row>
    <row r="79" spans="2:8" s="48" customFormat="1" ht="32.5" customHeight="1" x14ac:dyDescent="0.4">
      <c r="B79" s="210" t="s">
        <v>78</v>
      </c>
      <c r="C79" s="431"/>
      <c r="D79" s="432"/>
      <c r="E79" s="432"/>
      <c r="F79" s="432"/>
      <c r="G79" s="432"/>
      <c r="H79" s="433"/>
    </row>
    <row r="80" spans="2:8" s="48" customFormat="1" ht="32.5" customHeight="1" x14ac:dyDescent="0.4">
      <c r="B80" s="210" t="s">
        <v>79</v>
      </c>
      <c r="C80" s="431"/>
      <c r="D80" s="432"/>
      <c r="E80" s="432"/>
      <c r="F80" s="432"/>
      <c r="G80" s="432"/>
      <c r="H80" s="433"/>
    </row>
    <row r="81" spans="2:8" s="48" customFormat="1" ht="32.5" customHeight="1" x14ac:dyDescent="0.4">
      <c r="B81" s="210" t="s">
        <v>80</v>
      </c>
      <c r="C81" s="431"/>
      <c r="D81" s="432"/>
      <c r="E81" s="432"/>
      <c r="F81" s="432"/>
      <c r="G81" s="432"/>
      <c r="H81" s="433"/>
    </row>
    <row r="82" spans="2:8" s="48" customFormat="1" ht="32.5" customHeight="1" x14ac:dyDescent="0.4">
      <c r="B82" s="210" t="s">
        <v>81</v>
      </c>
      <c r="C82" s="431"/>
      <c r="D82" s="432"/>
      <c r="E82" s="432"/>
      <c r="F82" s="432"/>
      <c r="G82" s="432"/>
      <c r="H82" s="433"/>
    </row>
    <row r="83" spans="2:8" s="48" customFormat="1" ht="32.5" customHeight="1" x14ac:dyDescent="0.4">
      <c r="B83" s="210" t="s">
        <v>155</v>
      </c>
      <c r="C83" s="431"/>
      <c r="D83" s="432"/>
      <c r="E83" s="432"/>
      <c r="F83" s="432"/>
      <c r="G83" s="432"/>
      <c r="H83" s="433"/>
    </row>
    <row r="84" spans="2:8" s="48" customFormat="1" ht="32.5" customHeight="1" x14ac:dyDescent="0.4">
      <c r="B84" s="210" t="s">
        <v>83</v>
      </c>
      <c r="C84" s="431"/>
      <c r="D84" s="432"/>
      <c r="E84" s="432"/>
      <c r="F84" s="432"/>
      <c r="G84" s="432"/>
      <c r="H84" s="433"/>
    </row>
    <row r="85" spans="2:8" s="48" customFormat="1" ht="32.5" customHeight="1" x14ac:dyDescent="0.4">
      <c r="B85" s="210" t="s">
        <v>84</v>
      </c>
      <c r="C85" s="428" t="s">
        <v>85</v>
      </c>
      <c r="D85" s="429"/>
      <c r="E85" s="429"/>
      <c r="F85" s="429"/>
      <c r="G85" s="429"/>
      <c r="H85" s="430"/>
    </row>
    <row r="86" spans="2:8" s="48" customFormat="1" ht="32.5" customHeight="1" x14ac:dyDescent="0.4">
      <c r="B86" s="210" t="s">
        <v>86</v>
      </c>
      <c r="C86" s="431"/>
      <c r="D86" s="432"/>
      <c r="E86" s="432"/>
      <c r="F86" s="432"/>
      <c r="G86" s="432"/>
      <c r="H86" s="433"/>
    </row>
    <row r="87" spans="2:8" s="48" customFormat="1" ht="20.5" x14ac:dyDescent="0.45">
      <c r="B87" s="81"/>
      <c r="H87" s="31"/>
    </row>
  </sheetData>
  <mergeCells count="51">
    <mergeCell ref="C85:H85"/>
    <mergeCell ref="C86:H86"/>
    <mergeCell ref="B18:B19"/>
    <mergeCell ref="B20:B22"/>
    <mergeCell ref="B23:B24"/>
    <mergeCell ref="B26:B27"/>
    <mergeCell ref="C26:D26"/>
    <mergeCell ref="C27:D27"/>
    <mergeCell ref="B30:H30"/>
    <mergeCell ref="B32:B35"/>
    <mergeCell ref="B66:B69"/>
    <mergeCell ref="C66:C69"/>
    <mergeCell ref="B73:B77"/>
    <mergeCell ref="C73:H77"/>
    <mergeCell ref="C79:H79"/>
    <mergeCell ref="C80:H80"/>
    <mergeCell ref="C81:H81"/>
    <mergeCell ref="C82:H82"/>
    <mergeCell ref="C83:H83"/>
    <mergeCell ref="C84:H84"/>
    <mergeCell ref="E50:G50"/>
    <mergeCell ref="E52:G52"/>
    <mergeCell ref="E53:G53"/>
    <mergeCell ref="G60:G61"/>
    <mergeCell ref="B46:B50"/>
    <mergeCell ref="E48:G48"/>
    <mergeCell ref="E49:G49"/>
    <mergeCell ref="B56:H56"/>
    <mergeCell ref="G58:G59"/>
    <mergeCell ref="C54:D54"/>
    <mergeCell ref="E45:G45"/>
    <mergeCell ref="C37:D37"/>
    <mergeCell ref="C38:D38"/>
    <mergeCell ref="B41:H41"/>
    <mergeCell ref="C4:H4"/>
    <mergeCell ref="C5:H5"/>
    <mergeCell ref="C6:H6"/>
    <mergeCell ref="B13:H13"/>
    <mergeCell ref="C7:H7"/>
    <mergeCell ref="C8:H8"/>
    <mergeCell ref="C9:H9"/>
    <mergeCell ref="C28:D28"/>
    <mergeCell ref="C39:D39"/>
    <mergeCell ref="B2:H2"/>
    <mergeCell ref="C10:H10"/>
    <mergeCell ref="C15:C16"/>
    <mergeCell ref="D15:D16"/>
    <mergeCell ref="E15:E16"/>
    <mergeCell ref="F15:F16"/>
    <mergeCell ref="G15:G16"/>
    <mergeCell ref="H15:H16"/>
  </mergeCells>
  <conditionalFormatting sqref="C66">
    <cfRule type="containsText" dxfId="8" priority="4" operator="containsText" text="Avis d'ajournement">
      <formula>NOT(ISERROR(SEARCH("Avis d'ajournement",C66)))</formula>
    </cfRule>
    <cfRule type="containsText" dxfId="7" priority="5" operator="containsText" text="Avis défavorable">
      <formula>NOT(ISERROR(SEARCH("Avis défavorable",C66)))</formula>
    </cfRule>
    <cfRule type="containsText" dxfId="6" priority="6" operator="containsText" text="Avis favorable">
      <formula>NOT(ISERROR(SEARCH("Avis favorable",C66)))</formula>
    </cfRule>
  </conditionalFormatting>
  <conditionalFormatting sqref="C28:D28">
    <cfRule type="colorScale" priority="3">
      <colorScale>
        <cfvo type="min"/>
        <cfvo type="max"/>
        <color rgb="FFFF7128"/>
        <color rgb="FFFFEF9C"/>
      </colorScale>
    </cfRule>
  </conditionalFormatting>
  <conditionalFormatting sqref="C39:D39">
    <cfRule type="colorScale" priority="2">
      <colorScale>
        <cfvo type="min"/>
        <cfvo type="max"/>
        <color rgb="FFFF7128"/>
        <color rgb="FFFFEF9C"/>
      </colorScale>
    </cfRule>
  </conditionalFormatting>
  <conditionalFormatting sqref="C54:D54">
    <cfRule type="colorScale" priority="1">
      <colorScale>
        <cfvo type="min"/>
        <cfvo type="max"/>
        <color rgb="FFFF7128"/>
        <color rgb="FFFFEF9C"/>
      </colorScale>
    </cfRule>
  </conditionalFormatting>
  <dataValidations count="6">
    <dataValidation type="list" allowBlank="1" showInputMessage="1" showErrorMessage="1" sqref="C27:D27" xr:uid="{BD239F65-4C45-4CA3-B198-0C896374F715}">
      <formula1>"Sans études,Avec études"</formula1>
    </dataValidation>
    <dataValidation type="list" allowBlank="1" showInputMessage="1" showErrorMessage="1" sqref="D17:D22 D33:D35" xr:uid="{CCFFBEE4-53C3-43D3-B48A-BEC3A9C7A8AC}">
      <formula1>"1,2,3,4"</formula1>
    </dataValidation>
    <dataValidation type="list" allowBlank="1" showInputMessage="1" showErrorMessage="1" sqref="D23:D24" xr:uid="{302EA125-0B81-472A-9B52-0A7C2408BACC}">
      <formula1>"Projet sans études,1,2,3,4"</formula1>
    </dataValidation>
    <dataValidation type="list" allowBlank="1" showInputMessage="1" showErrorMessage="1" sqref="C53 C38" xr:uid="{8B053565-C2C6-4535-9336-85E42B0D4C61}">
      <formula1>"Tout domaine d'intervention"</formula1>
    </dataValidation>
    <dataValidation type="list" allowBlank="1" showInputMessage="1" showErrorMessage="1" sqref="D47" xr:uid="{27403CE2-8291-4518-8B61-9AD12663944D}">
      <formula1>"0,1,2"</formula1>
    </dataValidation>
    <dataValidation type="list" allowBlank="1" showInputMessage="1" showErrorMessage="1" sqref="D46 D48:D49" xr:uid="{D4BC073E-7592-437F-A519-080C6B6B76B4}">
      <formula1>"0,1"</formula1>
    </dataValidation>
  </dataValidations>
  <pageMargins left="0.7" right="0.7" top="0.75" bottom="0.75" header="0.3" footer="0.3"/>
  <pageSetup paperSize="9" scale="20" fitToWidth="0" fitToHeight="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7D026-F9E0-45B3-8144-94A9980C45EB}">
  <sheetPr>
    <tabColor rgb="FF00B050"/>
  </sheetPr>
  <dimension ref="A1:P87"/>
  <sheetViews>
    <sheetView showGridLines="0" zoomScale="55" zoomScaleNormal="55" workbookViewId="0">
      <selection activeCell="B1" sqref="B1"/>
    </sheetView>
  </sheetViews>
  <sheetFormatPr baseColWidth="10" defaultColWidth="11.453125" defaultRowHeight="14.5" x14ac:dyDescent="0.35"/>
  <cols>
    <col min="1" max="1" width="27.7265625" customWidth="1"/>
    <col min="2" max="2" width="54" customWidth="1"/>
    <col min="3" max="3" width="123.7265625" customWidth="1"/>
    <col min="4" max="4" width="19.54296875" customWidth="1"/>
    <col min="5" max="5" width="20.453125" customWidth="1"/>
    <col min="6" max="6" width="20.81640625" customWidth="1"/>
    <col min="7" max="7" width="83.453125" customWidth="1"/>
    <col min="8" max="8" width="104.1796875" customWidth="1"/>
    <col min="9" max="9" width="89" customWidth="1"/>
    <col min="10" max="10" width="51.7265625" customWidth="1"/>
    <col min="13" max="13" width="65" customWidth="1"/>
  </cols>
  <sheetData>
    <row r="1" spans="1:16" s="48" customFormat="1" ht="99.75" customHeight="1" x14ac:dyDescent="0.4"/>
    <row r="2" spans="1:16" s="48" customFormat="1" ht="90.75" customHeight="1" x14ac:dyDescent="0.4">
      <c r="B2" s="294" t="s">
        <v>360</v>
      </c>
      <c r="C2" s="294"/>
      <c r="D2" s="294"/>
      <c r="E2" s="294"/>
      <c r="F2" s="294"/>
      <c r="G2" s="294"/>
      <c r="H2" s="294"/>
    </row>
    <row r="3" spans="1:16" x14ac:dyDescent="0.35">
      <c r="A3" s="2"/>
      <c r="B3" s="3"/>
      <c r="C3" s="4"/>
      <c r="D3" s="4"/>
      <c r="E3" s="4"/>
      <c r="F3" s="2"/>
      <c r="G3" s="2"/>
      <c r="H3" s="2"/>
    </row>
    <row r="4" spans="1:16" ht="20.5" x14ac:dyDescent="0.4">
      <c r="A4" s="31"/>
      <c r="B4" s="176" t="s">
        <v>111</v>
      </c>
      <c r="C4" s="445"/>
      <c r="D4" s="445"/>
      <c r="E4" s="445"/>
      <c r="F4" s="445"/>
      <c r="G4" s="445"/>
      <c r="H4" s="445"/>
    </row>
    <row r="5" spans="1:16" ht="20.5" x14ac:dyDescent="0.4">
      <c r="A5" s="31"/>
      <c r="B5" s="176" t="s">
        <v>112</v>
      </c>
      <c r="C5" s="445"/>
      <c r="D5" s="445"/>
      <c r="E5" s="445"/>
      <c r="F5" s="445"/>
      <c r="G5" s="445"/>
      <c r="H5" s="445"/>
    </row>
    <row r="6" spans="1:16" ht="20.5" x14ac:dyDescent="0.4">
      <c r="A6" s="31"/>
      <c r="B6" s="176" t="s">
        <v>324</v>
      </c>
      <c r="C6" s="445" t="s">
        <v>325</v>
      </c>
      <c r="D6" s="445"/>
      <c r="E6" s="445"/>
      <c r="F6" s="445"/>
      <c r="G6" s="445"/>
      <c r="H6" s="445"/>
    </row>
    <row r="7" spans="1:16" ht="55.5" customHeight="1" x14ac:dyDescent="0.4">
      <c r="A7" s="31"/>
      <c r="B7" s="176" t="s">
        <v>356</v>
      </c>
      <c r="C7" s="446" t="s">
        <v>361</v>
      </c>
      <c r="D7" s="446"/>
      <c r="E7" s="446"/>
      <c r="F7" s="446"/>
      <c r="G7" s="446"/>
      <c r="H7" s="446"/>
    </row>
    <row r="8" spans="1:16" ht="30.75" customHeight="1" x14ac:dyDescent="0.4">
      <c r="A8" s="31"/>
      <c r="B8" s="176" t="s">
        <v>117</v>
      </c>
      <c r="C8" s="445"/>
      <c r="D8" s="445"/>
      <c r="E8" s="445"/>
      <c r="F8" s="445"/>
      <c r="G8" s="445"/>
      <c r="H8" s="445"/>
    </row>
    <row r="9" spans="1:16" ht="41" x14ac:dyDescent="0.4">
      <c r="A9" s="31"/>
      <c r="B9" s="176" t="s">
        <v>328</v>
      </c>
      <c r="C9" s="445"/>
      <c r="D9" s="445"/>
      <c r="E9" s="445"/>
      <c r="F9" s="445"/>
      <c r="G9" s="445"/>
      <c r="H9" s="445"/>
    </row>
    <row r="10" spans="1:16" ht="20.5" x14ac:dyDescent="0.4">
      <c r="A10" s="31"/>
      <c r="B10" s="176" t="s">
        <v>119</v>
      </c>
      <c r="C10" s="447"/>
      <c r="D10" s="448"/>
      <c r="E10" s="448"/>
      <c r="F10" s="448"/>
      <c r="G10" s="448"/>
      <c r="H10" s="449"/>
    </row>
    <row r="11" spans="1:16" ht="29.25" customHeight="1" x14ac:dyDescent="0.35">
      <c r="A11" s="5"/>
      <c r="B11" s="6"/>
      <c r="C11" s="6"/>
      <c r="D11" s="6"/>
      <c r="E11" s="6"/>
      <c r="F11" s="6"/>
      <c r="G11" s="6"/>
      <c r="H11" s="2"/>
    </row>
    <row r="12" spans="1:16" ht="29.25" customHeight="1" x14ac:dyDescent="0.35">
      <c r="A12" s="5"/>
      <c r="B12" s="6"/>
      <c r="C12" s="6"/>
      <c r="D12" s="6"/>
      <c r="E12" s="6"/>
      <c r="F12" s="6"/>
      <c r="G12" s="6"/>
      <c r="H12" s="2"/>
    </row>
    <row r="13" spans="1:16" s="48" customFormat="1" ht="44.5" customHeight="1" x14ac:dyDescent="0.4">
      <c r="B13" s="335" t="s">
        <v>120</v>
      </c>
      <c r="C13" s="336"/>
      <c r="D13" s="336"/>
      <c r="E13" s="336"/>
      <c r="F13" s="336"/>
      <c r="G13" s="336"/>
      <c r="H13" s="337"/>
    </row>
    <row r="14" spans="1:16" s="31" customFormat="1" ht="23" x14ac:dyDescent="0.5">
      <c r="B14" s="106"/>
      <c r="C14" s="32"/>
      <c r="D14" s="91"/>
      <c r="E14" s="33"/>
      <c r="F14" s="33"/>
      <c r="G14" s="34"/>
      <c r="H14" s="34"/>
      <c r="M14" s="92"/>
      <c r="N14" s="93"/>
      <c r="O14" s="93"/>
      <c r="P14" s="93"/>
    </row>
    <row r="15" spans="1:16" s="31" customFormat="1" ht="40" customHeight="1" x14ac:dyDescent="0.4">
      <c r="A15" s="31" t="s">
        <v>4</v>
      </c>
      <c r="B15" s="155"/>
      <c r="C15" s="345" t="s">
        <v>121</v>
      </c>
      <c r="D15" s="345" t="s">
        <v>122</v>
      </c>
      <c r="E15" s="345" t="s">
        <v>123</v>
      </c>
      <c r="F15" s="345" t="s">
        <v>8</v>
      </c>
      <c r="G15" s="345" t="s">
        <v>9</v>
      </c>
      <c r="H15" s="345" t="s">
        <v>10</v>
      </c>
      <c r="J15" s="48"/>
    </row>
    <row r="16" spans="1:16" s="31" customFormat="1" ht="40" customHeight="1" x14ac:dyDescent="0.4">
      <c r="B16" s="155"/>
      <c r="C16" s="352"/>
      <c r="D16" s="352"/>
      <c r="E16" s="352"/>
      <c r="F16" s="352"/>
      <c r="G16" s="352"/>
      <c r="H16" s="352"/>
      <c r="J16" s="131"/>
    </row>
    <row r="17" spans="2:16" s="31" customFormat="1" ht="36" x14ac:dyDescent="0.4">
      <c r="B17" s="195" t="s">
        <v>11</v>
      </c>
      <c r="C17" s="35" t="s">
        <v>124</v>
      </c>
      <c r="D17" s="160"/>
      <c r="E17" s="36">
        <v>4</v>
      </c>
      <c r="F17" s="160">
        <f t="shared" ref="F17:F22" si="0">D17*E17</f>
        <v>0</v>
      </c>
      <c r="G17" s="36" t="s">
        <v>13</v>
      </c>
      <c r="H17" s="37"/>
      <c r="J17" s="132"/>
    </row>
    <row r="18" spans="2:16" s="31" customFormat="1" ht="36" x14ac:dyDescent="0.4">
      <c r="B18" s="375" t="s">
        <v>14</v>
      </c>
      <c r="C18" s="35" t="s">
        <v>15</v>
      </c>
      <c r="D18" s="160"/>
      <c r="E18" s="36">
        <v>4</v>
      </c>
      <c r="F18" s="160">
        <f t="shared" si="0"/>
        <v>0</v>
      </c>
      <c r="G18" s="36" t="s">
        <v>13</v>
      </c>
      <c r="H18" s="37"/>
      <c r="J18" s="131"/>
    </row>
    <row r="19" spans="2:16" s="31" customFormat="1" ht="72" x14ac:dyDescent="0.4">
      <c r="B19" s="376"/>
      <c r="C19" s="35" t="s">
        <v>16</v>
      </c>
      <c r="D19" s="160"/>
      <c r="E19" s="36">
        <v>5</v>
      </c>
      <c r="F19" s="160">
        <f t="shared" si="0"/>
        <v>0</v>
      </c>
      <c r="G19" s="36" t="s">
        <v>13</v>
      </c>
      <c r="H19" s="37"/>
      <c r="J19" s="131"/>
    </row>
    <row r="20" spans="2:16" s="31" customFormat="1" ht="36" customHeight="1" x14ac:dyDescent="0.4">
      <c r="B20" s="382" t="s">
        <v>17</v>
      </c>
      <c r="C20" s="35" t="s">
        <v>18</v>
      </c>
      <c r="D20" s="160"/>
      <c r="E20" s="36">
        <v>3</v>
      </c>
      <c r="F20" s="160">
        <f t="shared" si="0"/>
        <v>0</v>
      </c>
      <c r="G20" s="36"/>
      <c r="H20" s="37"/>
      <c r="J20" s="98"/>
    </row>
    <row r="21" spans="2:16" s="31" customFormat="1" ht="37" customHeight="1" x14ac:dyDescent="0.4">
      <c r="B21" s="383"/>
      <c r="C21" s="35" t="s">
        <v>19</v>
      </c>
      <c r="D21" s="160"/>
      <c r="E21" s="36">
        <v>2</v>
      </c>
      <c r="F21" s="160">
        <f t="shared" si="0"/>
        <v>0</v>
      </c>
      <c r="G21" s="36"/>
      <c r="H21" s="37"/>
      <c r="J21" s="98"/>
    </row>
    <row r="22" spans="2:16" s="31" customFormat="1" ht="72" customHeight="1" x14ac:dyDescent="0.4">
      <c r="B22" s="384"/>
      <c r="C22" s="35" t="s">
        <v>20</v>
      </c>
      <c r="D22" s="160"/>
      <c r="E22" s="36">
        <v>2</v>
      </c>
      <c r="F22" s="160">
        <f t="shared" si="0"/>
        <v>0</v>
      </c>
      <c r="G22" s="36"/>
      <c r="H22" s="37"/>
      <c r="J22" s="98"/>
    </row>
    <row r="23" spans="2:16" s="31" customFormat="1" ht="36" customHeight="1" x14ac:dyDescent="0.4">
      <c r="B23" s="375" t="s">
        <v>126</v>
      </c>
      <c r="C23" s="35" t="s">
        <v>24</v>
      </c>
      <c r="D23" s="160"/>
      <c r="E23" s="36">
        <v>3</v>
      </c>
      <c r="F23" s="160">
        <f>IF(D23="Projet sans études","N/A",D23*E23)</f>
        <v>0</v>
      </c>
      <c r="G23" s="36" t="s">
        <v>13</v>
      </c>
      <c r="H23" s="37"/>
      <c r="J23" s="98"/>
    </row>
    <row r="24" spans="2:16" s="31" customFormat="1" ht="58" customHeight="1" x14ac:dyDescent="0.4">
      <c r="B24" s="376"/>
      <c r="C24" s="35" t="s">
        <v>25</v>
      </c>
      <c r="D24" s="160"/>
      <c r="E24" s="36">
        <v>2</v>
      </c>
      <c r="F24" s="160">
        <f>IF(D24="Projet sans études","N/A",D24*E24)</f>
        <v>0</v>
      </c>
      <c r="G24" s="36" t="s">
        <v>13</v>
      </c>
      <c r="H24" s="37"/>
      <c r="J24" s="98"/>
    </row>
    <row r="25" spans="2:16" s="31" customFormat="1" ht="20.5" x14ac:dyDescent="0.45">
      <c r="B25" s="46"/>
      <c r="C25" s="38"/>
      <c r="D25" s="39"/>
      <c r="E25" s="39"/>
      <c r="F25" s="39"/>
      <c r="G25" s="39"/>
      <c r="H25" s="39"/>
      <c r="J25" s="48"/>
    </row>
    <row r="26" spans="2:16" s="48" customFormat="1" ht="42.65" customHeight="1" x14ac:dyDescent="0.4">
      <c r="B26" s="385" t="str">
        <f>+'critères transversaux'!B16</f>
        <v>Total critères transversaux</v>
      </c>
      <c r="C26" s="357" t="s">
        <v>127</v>
      </c>
      <c r="D26" s="358"/>
      <c r="E26" s="259" t="s">
        <v>128</v>
      </c>
      <c r="F26" s="259" t="s">
        <v>129</v>
      </c>
      <c r="G26" s="259" t="s">
        <v>9</v>
      </c>
      <c r="H26" s="259" t="s">
        <v>10</v>
      </c>
    </row>
    <row r="27" spans="2:16" s="48" customFormat="1" ht="38.5" customHeight="1" x14ac:dyDescent="0.4">
      <c r="B27" s="385"/>
      <c r="C27" s="381"/>
      <c r="D27" s="381"/>
      <c r="E27" s="161" t="str">
        <f>IF(C27="Sans études",80,IF(C27="Avec études",100,""))</f>
        <v/>
      </c>
      <c r="F27" s="261">
        <f>SUM(F17:F24)</f>
        <v>0</v>
      </c>
      <c r="G27" s="163"/>
      <c r="H27" s="163"/>
    </row>
    <row r="28" spans="2:16" s="48" customFormat="1" ht="20.5" x14ac:dyDescent="0.4">
      <c r="B28" s="262"/>
      <c r="C28" s="342" t="str">
        <f>IF(C27="","Renseigner la cellule ci-dessus en utilisant le menu déroulant","")</f>
        <v>Renseigner la cellule ci-dessus en utilisant le menu déroulant</v>
      </c>
      <c r="D28" s="342"/>
      <c r="E28" s="175"/>
      <c r="F28" s="165"/>
    </row>
    <row r="29" spans="2:16" s="31" customFormat="1" ht="59.5" customHeight="1" x14ac:dyDescent="0.4">
      <c r="M29" s="98"/>
      <c r="N29" s="93"/>
      <c r="O29" s="93"/>
      <c r="P29" s="93"/>
    </row>
    <row r="30" spans="2:16" s="48" customFormat="1" ht="39.65" customHeight="1" x14ac:dyDescent="0.4">
      <c r="B30" s="335" t="s">
        <v>130</v>
      </c>
      <c r="C30" s="336"/>
      <c r="D30" s="336"/>
      <c r="E30" s="336"/>
      <c r="F30" s="336"/>
      <c r="G30" s="336"/>
      <c r="H30" s="337"/>
    </row>
    <row r="31" spans="2:16" ht="13.5" customHeight="1" x14ac:dyDescent="0.35"/>
    <row r="32" spans="2:16" ht="41" x14ac:dyDescent="0.35">
      <c r="B32" s="378" t="s">
        <v>362</v>
      </c>
      <c r="C32" s="264" t="s">
        <v>132</v>
      </c>
      <c r="D32" s="264" t="s">
        <v>6</v>
      </c>
      <c r="E32" s="264" t="s">
        <v>133</v>
      </c>
      <c r="F32" s="264" t="s">
        <v>134</v>
      </c>
      <c r="G32" s="264" t="s">
        <v>46</v>
      </c>
      <c r="H32" s="264" t="s">
        <v>10</v>
      </c>
      <c r="M32" s="8"/>
      <c r="N32" s="7"/>
      <c r="O32" s="7"/>
      <c r="P32" s="7"/>
    </row>
    <row r="33" spans="2:16" ht="56.5" customHeight="1" x14ac:dyDescent="0.35">
      <c r="B33" s="378"/>
      <c r="C33" s="20" t="s">
        <v>333</v>
      </c>
      <c r="D33" s="160"/>
      <c r="E33" s="150">
        <v>4</v>
      </c>
      <c r="F33" s="16">
        <f>D33*E33</f>
        <v>0</v>
      </c>
      <c r="G33" s="17"/>
      <c r="H33" s="18"/>
      <c r="M33" s="8"/>
      <c r="N33" s="7"/>
      <c r="O33" s="7"/>
      <c r="P33" s="7"/>
    </row>
    <row r="34" spans="2:16" ht="182.15" customHeight="1" x14ac:dyDescent="0.35">
      <c r="B34" s="378"/>
      <c r="C34" s="26" t="s">
        <v>329</v>
      </c>
      <c r="D34" s="160"/>
      <c r="E34" s="150">
        <v>3</v>
      </c>
      <c r="F34" s="16">
        <f>D34*E34</f>
        <v>0</v>
      </c>
      <c r="G34" s="17"/>
      <c r="H34" s="18"/>
      <c r="I34" s="21"/>
      <c r="M34" s="8"/>
      <c r="N34" s="7"/>
      <c r="O34" s="7"/>
      <c r="P34" s="7"/>
    </row>
    <row r="35" spans="2:16" ht="42" customHeight="1" x14ac:dyDescent="0.35">
      <c r="B35" s="378"/>
      <c r="C35" s="26" t="s">
        <v>363</v>
      </c>
      <c r="D35" s="160"/>
      <c r="E35" s="150">
        <v>4</v>
      </c>
      <c r="F35" s="16">
        <f>D35*E35</f>
        <v>0</v>
      </c>
      <c r="G35" s="17"/>
      <c r="H35" s="18"/>
      <c r="I35" s="21"/>
      <c r="M35" s="8"/>
      <c r="N35" s="7"/>
      <c r="O35" s="7"/>
      <c r="P35" s="7"/>
    </row>
    <row r="37" spans="2:16" s="48" customFormat="1" ht="42.65" customHeight="1" x14ac:dyDescent="0.45">
      <c r="B37" s="81"/>
      <c r="C37" s="420" t="s">
        <v>127</v>
      </c>
      <c r="D37" s="420"/>
      <c r="E37" s="273" t="s">
        <v>128</v>
      </c>
      <c r="F37" s="273" t="s">
        <v>129</v>
      </c>
      <c r="G37" s="273" t="s">
        <v>9</v>
      </c>
      <c r="H37" s="273" t="s">
        <v>10</v>
      </c>
    </row>
    <row r="38" spans="2:16" s="48" customFormat="1" ht="50.15" customHeight="1" x14ac:dyDescent="0.4">
      <c r="B38" s="260" t="s">
        <v>141</v>
      </c>
      <c r="C38" s="421"/>
      <c r="D38" s="421"/>
      <c r="E38" s="161">
        <f>4*SUM(E33:E35)</f>
        <v>44</v>
      </c>
      <c r="F38" s="261">
        <f>SUM(F33:F35)</f>
        <v>0</v>
      </c>
      <c r="G38" s="163"/>
      <c r="H38" s="163"/>
    </row>
    <row r="39" spans="2:16" s="48" customFormat="1" ht="20.5" x14ac:dyDescent="0.4">
      <c r="B39" s="262"/>
      <c r="C39" s="342" t="str">
        <f>IF(C38="","Renseigner la cellule ci-dessus en utilisant le menu déroulant","")</f>
        <v>Renseigner la cellule ci-dessus en utilisant le menu déroulant</v>
      </c>
      <c r="D39" s="342"/>
      <c r="E39" s="175"/>
      <c r="F39" s="165"/>
    </row>
    <row r="40" spans="2:16" ht="66.650000000000006" customHeight="1" x14ac:dyDescent="0.35"/>
    <row r="41" spans="2:16" s="48" customFormat="1" ht="42" customHeight="1" x14ac:dyDescent="0.4">
      <c r="B41" s="335" t="s">
        <v>142</v>
      </c>
      <c r="C41" s="336"/>
      <c r="D41" s="336"/>
      <c r="E41" s="336"/>
      <c r="F41" s="336"/>
      <c r="G41" s="336"/>
      <c r="H41" s="337"/>
    </row>
    <row r="42" spans="2:16" s="130" customFormat="1" ht="23" x14ac:dyDescent="0.5">
      <c r="B42" s="106"/>
    </row>
    <row r="43" spans="2:16" s="48" customFormat="1" ht="23" x14ac:dyDescent="0.5">
      <c r="B43" s="194" t="s">
        <v>143</v>
      </c>
    </row>
    <row r="44" spans="2:16" s="48" customFormat="1" ht="18" x14ac:dyDescent="0.4">
      <c r="B44" s="51"/>
      <c r="C44" s="52"/>
      <c r="D44" s="156"/>
    </row>
    <row r="45" spans="2:16" s="48" customFormat="1" ht="34" customHeight="1" x14ac:dyDescent="0.4">
      <c r="C45" s="264" t="s">
        <v>44</v>
      </c>
      <c r="D45" s="264" t="s">
        <v>45</v>
      </c>
      <c r="E45" s="343" t="s">
        <v>46</v>
      </c>
      <c r="F45" s="343"/>
      <c r="G45" s="343"/>
      <c r="H45" s="264" t="s">
        <v>10</v>
      </c>
    </row>
    <row r="46" spans="2:16" s="48" customFormat="1" ht="54" x14ac:dyDescent="0.4">
      <c r="B46" s="345" t="s">
        <v>47</v>
      </c>
      <c r="C46" s="193" t="s">
        <v>48</v>
      </c>
      <c r="D46" s="168"/>
      <c r="E46" s="169"/>
      <c r="F46" s="170"/>
      <c r="G46" s="182"/>
      <c r="H46" s="135"/>
      <c r="J46" s="99"/>
    </row>
    <row r="47" spans="2:16" s="48" customFormat="1" ht="117.75" customHeight="1" x14ac:dyDescent="0.4">
      <c r="B47" s="362"/>
      <c r="C47" s="184" t="s">
        <v>49</v>
      </c>
      <c r="D47" s="168"/>
      <c r="E47" s="169"/>
      <c r="F47" s="170"/>
      <c r="G47" s="182"/>
      <c r="H47" s="189"/>
      <c r="I47" s="164"/>
      <c r="J47" s="99"/>
    </row>
    <row r="48" spans="2:16" s="48" customFormat="1" ht="36" x14ac:dyDescent="0.4">
      <c r="B48" s="362"/>
      <c r="C48" s="185" t="s">
        <v>51</v>
      </c>
      <c r="D48" s="171"/>
      <c r="E48" s="363"/>
      <c r="F48" s="364"/>
      <c r="G48" s="365"/>
      <c r="H48" s="190"/>
    </row>
    <row r="49" spans="2:10" s="48" customFormat="1" ht="36" x14ac:dyDescent="0.4">
      <c r="B49" s="362"/>
      <c r="C49" s="187" t="s">
        <v>144</v>
      </c>
      <c r="D49" s="188"/>
      <c r="E49" s="366"/>
      <c r="F49" s="367"/>
      <c r="G49" s="368"/>
      <c r="H49" s="191"/>
      <c r="I49" s="38"/>
      <c r="J49" s="38"/>
    </row>
    <row r="50" spans="2:10" s="48" customFormat="1" ht="18" customHeight="1" x14ac:dyDescent="0.4">
      <c r="B50" s="352"/>
      <c r="C50" s="186" t="s">
        <v>145</v>
      </c>
      <c r="D50" s="183">
        <f>SUM(D46:D49)</f>
        <v>0</v>
      </c>
      <c r="E50" s="369"/>
      <c r="F50" s="370"/>
      <c r="G50" s="371"/>
      <c r="H50" s="192"/>
    </row>
    <row r="51" spans="2:10" s="48" customFormat="1" ht="18" x14ac:dyDescent="0.4"/>
    <row r="52" spans="2:10" s="48" customFormat="1" ht="42.65" customHeight="1" x14ac:dyDescent="0.45">
      <c r="B52" s="81"/>
      <c r="C52" s="268" t="s">
        <v>127</v>
      </c>
      <c r="D52" s="259" t="s">
        <v>129</v>
      </c>
      <c r="E52" s="343" t="s">
        <v>46</v>
      </c>
      <c r="F52" s="343"/>
      <c r="G52" s="343"/>
      <c r="H52" s="259" t="s">
        <v>10</v>
      </c>
    </row>
    <row r="53" spans="2:10" s="48" customFormat="1" ht="38.5" customHeight="1" x14ac:dyDescent="0.4">
      <c r="B53" s="260" t="s">
        <v>150</v>
      </c>
      <c r="C53" s="269"/>
      <c r="D53" s="199">
        <f>D50</f>
        <v>0</v>
      </c>
      <c r="E53" s="346"/>
      <c r="F53" s="347"/>
      <c r="G53" s="348"/>
      <c r="H53" s="163"/>
    </row>
    <row r="54" spans="2:10" s="48" customFormat="1" ht="20.5" x14ac:dyDescent="0.4">
      <c r="B54" s="262"/>
      <c r="C54" s="342" t="str">
        <f>IF(C53="","Renseigner la cellule ci-dessus en utilisant le menu déroulant","")</f>
        <v>Renseigner la cellule ci-dessus en utilisant le menu déroulant</v>
      </c>
      <c r="D54" s="342"/>
      <c r="E54" s="175"/>
      <c r="F54" s="165"/>
    </row>
    <row r="55" spans="2:10" s="31" customFormat="1" ht="18" x14ac:dyDescent="0.4"/>
    <row r="56" spans="2:10" s="48" customFormat="1" ht="33" customHeight="1" x14ac:dyDescent="0.4">
      <c r="B56" s="335" t="s">
        <v>151</v>
      </c>
      <c r="C56" s="336"/>
      <c r="D56" s="336"/>
      <c r="E56" s="336"/>
      <c r="F56" s="336"/>
      <c r="G56" s="336"/>
      <c r="H56" s="337"/>
    </row>
    <row r="57" spans="2:10" s="48" customFormat="1" ht="17.5" customHeight="1" x14ac:dyDescent="0.4"/>
    <row r="58" spans="2:10" s="48" customFormat="1" ht="43.5" customHeight="1" x14ac:dyDescent="0.4">
      <c r="B58" s="270" t="s">
        <v>26</v>
      </c>
      <c r="C58" s="202">
        <f>F27</f>
        <v>0</v>
      </c>
      <c r="G58" s="380" t="s">
        <v>62</v>
      </c>
      <c r="H58" s="203" t="s">
        <v>350</v>
      </c>
    </row>
    <row r="59" spans="2:10" s="48" customFormat="1" ht="39.65" customHeight="1" x14ac:dyDescent="0.4">
      <c r="B59" s="270" t="s">
        <v>141</v>
      </c>
      <c r="C59" s="200">
        <f>F38</f>
        <v>0</v>
      </c>
      <c r="G59" s="380"/>
      <c r="H59" s="203" t="s">
        <v>351</v>
      </c>
    </row>
    <row r="60" spans="2:10" s="48" customFormat="1" ht="39.65" customHeight="1" x14ac:dyDescent="0.4">
      <c r="B60" s="270" t="s">
        <v>150</v>
      </c>
      <c r="C60" s="201">
        <f>D53</f>
        <v>0</v>
      </c>
      <c r="G60" s="434" t="s">
        <v>72</v>
      </c>
      <c r="H60" s="203" t="s">
        <v>352</v>
      </c>
    </row>
    <row r="61" spans="2:10" s="48" customFormat="1" ht="39.65" customHeight="1" x14ac:dyDescent="0.4">
      <c r="B61" s="270" t="s">
        <v>152</v>
      </c>
      <c r="C61" s="271">
        <f>C58+C59</f>
        <v>0</v>
      </c>
      <c r="G61" s="435"/>
      <c r="H61" s="203" t="s">
        <v>353</v>
      </c>
    </row>
    <row r="62" spans="2:10" s="48" customFormat="1" ht="39.65" customHeight="1" x14ac:dyDescent="0.4">
      <c r="B62" s="270" t="s">
        <v>153</v>
      </c>
      <c r="C62" s="271">
        <f>C58+C59+C60</f>
        <v>0</v>
      </c>
    </row>
    <row r="63" spans="2:10" s="48" customFormat="1" ht="46.5" customHeight="1" x14ac:dyDescent="0.4"/>
    <row r="64" spans="2:10" s="48" customFormat="1" ht="47.5" customHeight="1" x14ac:dyDescent="0.4"/>
    <row r="65" spans="2:8" s="48" customFormat="1" ht="18" x14ac:dyDescent="0.4"/>
    <row r="66" spans="2:8" s="48" customFormat="1" ht="38.5" customHeight="1" x14ac:dyDescent="0.4">
      <c r="B66" s="338" t="s">
        <v>154</v>
      </c>
      <c r="C66" s="340" t="str">
        <f>IF(OR(C61=0,C27=""),"",IF(OR(AND(C27="Sans études",C61&lt;62),AND(C27="Avec études",C61&lt;72)),"Avis défavorable",IF(OR(AND(C27="Sans études",C61&gt;61),AND(C27="Avec études",C61&gt;71)),"Avis favorable")))</f>
        <v/>
      </c>
    </row>
    <row r="67" spans="2:8" s="48" customFormat="1" ht="38.5" customHeight="1" x14ac:dyDescent="0.4">
      <c r="B67" s="338"/>
      <c r="C67" s="340"/>
    </row>
    <row r="68" spans="2:8" s="48" customFormat="1" ht="38.5" customHeight="1" x14ac:dyDescent="0.4">
      <c r="B68" s="338"/>
      <c r="C68" s="340"/>
    </row>
    <row r="69" spans="2:8" s="48" customFormat="1" ht="38.5" customHeight="1" x14ac:dyDescent="0.4">
      <c r="B69" s="339"/>
      <c r="C69" s="340"/>
    </row>
    <row r="70" spans="2:8" s="48" customFormat="1" ht="38.5" customHeight="1" x14ac:dyDescent="0.4"/>
    <row r="71" spans="2:8" s="48" customFormat="1" ht="38.5" customHeight="1" x14ac:dyDescent="0.4"/>
    <row r="72" spans="2:8" s="48" customFormat="1" ht="20.5" x14ac:dyDescent="0.45">
      <c r="B72" s="174"/>
      <c r="C72" s="80"/>
      <c r="D72" s="156"/>
      <c r="E72" s="156"/>
      <c r="F72" s="156"/>
    </row>
    <row r="73" spans="2:8" s="48" customFormat="1" ht="18" customHeight="1" x14ac:dyDescent="0.4">
      <c r="B73" s="351" t="s">
        <v>77</v>
      </c>
      <c r="C73" s="436"/>
      <c r="D73" s="437"/>
      <c r="E73" s="437"/>
      <c r="F73" s="437"/>
      <c r="G73" s="437"/>
      <c r="H73" s="438"/>
    </row>
    <row r="74" spans="2:8" s="48" customFormat="1" ht="18" customHeight="1" x14ac:dyDescent="0.4">
      <c r="B74" s="351"/>
      <c r="C74" s="439"/>
      <c r="D74" s="440"/>
      <c r="E74" s="440"/>
      <c r="F74" s="440"/>
      <c r="G74" s="440"/>
      <c r="H74" s="441"/>
    </row>
    <row r="75" spans="2:8" s="48" customFormat="1" ht="18" customHeight="1" x14ac:dyDescent="0.4">
      <c r="B75" s="351"/>
      <c r="C75" s="439"/>
      <c r="D75" s="440"/>
      <c r="E75" s="440"/>
      <c r="F75" s="440"/>
      <c r="G75" s="440"/>
      <c r="H75" s="441"/>
    </row>
    <row r="76" spans="2:8" s="48" customFormat="1" ht="18" customHeight="1" x14ac:dyDescent="0.4">
      <c r="B76" s="351"/>
      <c r="C76" s="439"/>
      <c r="D76" s="440"/>
      <c r="E76" s="440"/>
      <c r="F76" s="440"/>
      <c r="G76" s="440"/>
      <c r="H76" s="441"/>
    </row>
    <row r="77" spans="2:8" s="48" customFormat="1" ht="18" customHeight="1" x14ac:dyDescent="0.4">
      <c r="B77" s="351"/>
      <c r="C77" s="442"/>
      <c r="D77" s="443"/>
      <c r="E77" s="443"/>
      <c r="F77" s="443"/>
      <c r="G77" s="443"/>
      <c r="H77" s="444"/>
    </row>
    <row r="78" spans="2:8" s="48" customFormat="1" ht="32.5" customHeight="1" x14ac:dyDescent="0.45">
      <c r="B78" s="81"/>
      <c r="C78" s="115"/>
      <c r="D78" s="175"/>
      <c r="E78" s="175"/>
      <c r="F78" s="175"/>
      <c r="G78" s="164"/>
      <c r="H78" s="164"/>
    </row>
    <row r="79" spans="2:8" s="48" customFormat="1" ht="32.5" customHeight="1" x14ac:dyDescent="0.4">
      <c r="B79" s="210" t="s">
        <v>78</v>
      </c>
      <c r="C79" s="431"/>
      <c r="D79" s="432"/>
      <c r="E79" s="432"/>
      <c r="F79" s="432"/>
      <c r="G79" s="432"/>
      <c r="H79" s="433"/>
    </row>
    <row r="80" spans="2:8" s="48" customFormat="1" ht="32.5" customHeight="1" x14ac:dyDescent="0.4">
      <c r="B80" s="210" t="s">
        <v>79</v>
      </c>
      <c r="C80" s="431"/>
      <c r="D80" s="432"/>
      <c r="E80" s="432"/>
      <c r="F80" s="432"/>
      <c r="G80" s="432"/>
      <c r="H80" s="433"/>
    </row>
    <row r="81" spans="2:8" s="48" customFormat="1" ht="32.5" customHeight="1" x14ac:dyDescent="0.4">
      <c r="B81" s="210" t="s">
        <v>80</v>
      </c>
      <c r="C81" s="431"/>
      <c r="D81" s="432"/>
      <c r="E81" s="432"/>
      <c r="F81" s="432"/>
      <c r="G81" s="432"/>
      <c r="H81" s="433"/>
    </row>
    <row r="82" spans="2:8" s="48" customFormat="1" ht="32.5" customHeight="1" x14ac:dyDescent="0.4">
      <c r="B82" s="210" t="s">
        <v>81</v>
      </c>
      <c r="C82" s="431"/>
      <c r="D82" s="432"/>
      <c r="E82" s="432"/>
      <c r="F82" s="432"/>
      <c r="G82" s="432"/>
      <c r="H82" s="433"/>
    </row>
    <row r="83" spans="2:8" s="48" customFormat="1" ht="32.5" customHeight="1" x14ac:dyDescent="0.4">
      <c r="B83" s="210" t="s">
        <v>155</v>
      </c>
      <c r="C83" s="431"/>
      <c r="D83" s="432"/>
      <c r="E83" s="432"/>
      <c r="F83" s="432"/>
      <c r="G83" s="432"/>
      <c r="H83" s="433"/>
    </row>
    <row r="84" spans="2:8" s="48" customFormat="1" ht="32.5" customHeight="1" x14ac:dyDescent="0.4">
      <c r="B84" s="210" t="s">
        <v>83</v>
      </c>
      <c r="C84" s="431"/>
      <c r="D84" s="432"/>
      <c r="E84" s="432"/>
      <c r="F84" s="432"/>
      <c r="G84" s="432"/>
      <c r="H84" s="433"/>
    </row>
    <row r="85" spans="2:8" s="48" customFormat="1" ht="32.5" customHeight="1" x14ac:dyDescent="0.4">
      <c r="B85" s="210" t="s">
        <v>84</v>
      </c>
      <c r="C85" s="428" t="s">
        <v>85</v>
      </c>
      <c r="D85" s="429"/>
      <c r="E85" s="429"/>
      <c r="F85" s="429"/>
      <c r="G85" s="429"/>
      <c r="H85" s="430"/>
    </row>
    <row r="86" spans="2:8" s="48" customFormat="1" ht="32.5" customHeight="1" x14ac:dyDescent="0.4">
      <c r="B86" s="210" t="s">
        <v>86</v>
      </c>
      <c r="C86" s="431"/>
      <c r="D86" s="432"/>
      <c r="E86" s="432"/>
      <c r="F86" s="432"/>
      <c r="G86" s="432"/>
      <c r="H86" s="433"/>
    </row>
    <row r="87" spans="2:8" s="48" customFormat="1" ht="20.5" x14ac:dyDescent="0.45">
      <c r="B87" s="81"/>
      <c r="H87" s="31"/>
    </row>
  </sheetData>
  <mergeCells count="51">
    <mergeCell ref="C85:H85"/>
    <mergeCell ref="C86:H86"/>
    <mergeCell ref="B20:B22"/>
    <mergeCell ref="B23:B24"/>
    <mergeCell ref="B26:B27"/>
    <mergeCell ref="C26:D26"/>
    <mergeCell ref="C27:D27"/>
    <mergeCell ref="B30:H30"/>
    <mergeCell ref="B32:B35"/>
    <mergeCell ref="C37:D37"/>
    <mergeCell ref="C79:H79"/>
    <mergeCell ref="C80:H80"/>
    <mergeCell ref="C81:H81"/>
    <mergeCell ref="C82:H82"/>
    <mergeCell ref="C83:H83"/>
    <mergeCell ref="C84:H84"/>
    <mergeCell ref="E45:G45"/>
    <mergeCell ref="C10:H10"/>
    <mergeCell ref="B13:H13"/>
    <mergeCell ref="C15:C16"/>
    <mergeCell ref="D15:D16"/>
    <mergeCell ref="E15:E16"/>
    <mergeCell ref="F15:F16"/>
    <mergeCell ref="G15:G16"/>
    <mergeCell ref="H15:H16"/>
    <mergeCell ref="B66:B69"/>
    <mergeCell ref="C66:C69"/>
    <mergeCell ref="B73:B77"/>
    <mergeCell ref="C73:H77"/>
    <mergeCell ref="E50:G50"/>
    <mergeCell ref="E52:G52"/>
    <mergeCell ref="E53:G53"/>
    <mergeCell ref="B46:B50"/>
    <mergeCell ref="E48:G48"/>
    <mergeCell ref="E49:G49"/>
    <mergeCell ref="B56:H56"/>
    <mergeCell ref="G58:G59"/>
    <mergeCell ref="G60:G61"/>
    <mergeCell ref="C54:D54"/>
    <mergeCell ref="B2:H2"/>
    <mergeCell ref="C8:H8"/>
    <mergeCell ref="C9:H9"/>
    <mergeCell ref="C38:D38"/>
    <mergeCell ref="B41:H41"/>
    <mergeCell ref="C6:H6"/>
    <mergeCell ref="C4:H4"/>
    <mergeCell ref="C5:H5"/>
    <mergeCell ref="C7:H7"/>
    <mergeCell ref="B18:B19"/>
    <mergeCell ref="C28:D28"/>
    <mergeCell ref="C39:D39"/>
  </mergeCells>
  <conditionalFormatting sqref="C66">
    <cfRule type="containsText" dxfId="5" priority="4" operator="containsText" text="Avis d'ajournement">
      <formula>NOT(ISERROR(SEARCH("Avis d'ajournement",C66)))</formula>
    </cfRule>
    <cfRule type="containsText" dxfId="4" priority="5" operator="containsText" text="Avis défavorable">
      <formula>NOT(ISERROR(SEARCH("Avis défavorable",C66)))</formula>
    </cfRule>
    <cfRule type="containsText" dxfId="3" priority="6" operator="containsText" text="Avis favorable">
      <formula>NOT(ISERROR(SEARCH("Avis favorable",C66)))</formula>
    </cfRule>
  </conditionalFormatting>
  <conditionalFormatting sqref="C28:D28">
    <cfRule type="colorScale" priority="3">
      <colorScale>
        <cfvo type="min"/>
        <cfvo type="max"/>
        <color rgb="FFFF7128"/>
        <color rgb="FFFFEF9C"/>
      </colorScale>
    </cfRule>
  </conditionalFormatting>
  <conditionalFormatting sqref="C39:D39">
    <cfRule type="colorScale" priority="2">
      <colorScale>
        <cfvo type="min"/>
        <cfvo type="max"/>
        <color rgb="FFFF7128"/>
        <color rgb="FFFFEF9C"/>
      </colorScale>
    </cfRule>
  </conditionalFormatting>
  <conditionalFormatting sqref="C54:D54">
    <cfRule type="colorScale" priority="1">
      <colorScale>
        <cfvo type="min"/>
        <cfvo type="max"/>
        <color rgb="FFFF7128"/>
        <color rgb="FFFFEF9C"/>
      </colorScale>
    </cfRule>
  </conditionalFormatting>
  <dataValidations count="6">
    <dataValidation type="list" allowBlank="1" showInputMessage="1" showErrorMessage="1" sqref="D23:D24" xr:uid="{E6425251-7751-4BB3-9E66-0DB980247808}">
      <formula1>"Projet sans études,1,2,3,4"</formula1>
    </dataValidation>
    <dataValidation type="list" allowBlank="1" showInputMessage="1" showErrorMessage="1" sqref="D17:D22 D33:D35" xr:uid="{C304B063-FCF1-4CE0-80A8-2D65B8938F40}">
      <formula1>"1,2,3,4"</formula1>
    </dataValidation>
    <dataValidation type="list" allowBlank="1" showInputMessage="1" showErrorMessage="1" sqref="C27:D27" xr:uid="{F39A25EE-D973-476B-84EB-5F005A53B89C}">
      <formula1>"Sans études,Avec études"</formula1>
    </dataValidation>
    <dataValidation type="list" allowBlank="1" showInputMessage="1" showErrorMessage="1" sqref="D46 D48:D49" xr:uid="{0FCEACEF-3899-4CA3-8D5B-75F64F583EB2}">
      <formula1>"0,1"</formula1>
    </dataValidation>
    <dataValidation type="list" allowBlank="1" showInputMessage="1" showErrorMessage="1" sqref="D47" xr:uid="{6B709A27-4F12-4EDD-AF35-BA2ADFE89E9B}">
      <formula1>"0,1,2"</formula1>
    </dataValidation>
    <dataValidation type="list" allowBlank="1" showInputMessage="1" showErrorMessage="1" sqref="C53 C38" xr:uid="{28DB9EBC-8024-450A-9B0B-FED330FA16C6}">
      <formula1>"Tout domaine d'intervention"</formula1>
    </dataValidation>
  </dataValidation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81ADE-2FDD-471C-A29D-CEB91D4FED6F}">
  <sheetPr>
    <tabColor rgb="FFFFFF00"/>
  </sheetPr>
  <dimension ref="A1:P145"/>
  <sheetViews>
    <sheetView showGridLines="0" topLeftCell="A7" zoomScale="55" zoomScaleNormal="55" workbookViewId="0">
      <selection activeCell="C1" sqref="C1"/>
    </sheetView>
  </sheetViews>
  <sheetFormatPr baseColWidth="10" defaultColWidth="11.453125" defaultRowHeight="14.5" x14ac:dyDescent="0.35"/>
  <cols>
    <col min="1" max="1" width="27.7265625" style="232" customWidth="1"/>
    <col min="2" max="2" width="118.7265625" style="232" customWidth="1"/>
    <col min="3" max="3" width="123.7265625" style="232" customWidth="1"/>
    <col min="4" max="4" width="19.54296875" style="232" customWidth="1"/>
    <col min="5" max="5" width="20.453125" style="232" customWidth="1"/>
    <col min="6" max="6" width="20.81640625" style="232" customWidth="1"/>
    <col min="7" max="7" width="83.453125" style="232" customWidth="1"/>
    <col min="8" max="8" width="90.54296875" style="232" customWidth="1"/>
    <col min="9" max="12" width="11.453125" style="232"/>
    <col min="13" max="13" width="65" style="232" customWidth="1"/>
    <col min="14" max="16384" width="11.453125" style="232"/>
  </cols>
  <sheetData>
    <row r="1" spans="1:16" s="231" customFormat="1" ht="99.75" customHeight="1" x14ac:dyDescent="0.4">
      <c r="A1" s="48"/>
      <c r="B1" s="48"/>
      <c r="C1" s="48"/>
      <c r="D1" s="48"/>
      <c r="E1" s="48"/>
      <c r="F1" s="48"/>
      <c r="G1" s="48"/>
      <c r="H1" s="48"/>
      <c r="I1" s="48"/>
      <c r="J1" s="48"/>
      <c r="K1" s="48"/>
      <c r="L1" s="48"/>
      <c r="M1" s="48"/>
      <c r="N1" s="48"/>
      <c r="O1" s="48"/>
      <c r="P1" s="48"/>
    </row>
    <row r="2" spans="1:16" s="231" customFormat="1" ht="52.5" customHeight="1" x14ac:dyDescent="0.4">
      <c r="A2" s="48"/>
      <c r="B2" s="294" t="s">
        <v>364</v>
      </c>
      <c r="C2" s="294"/>
      <c r="D2" s="294"/>
      <c r="E2" s="294"/>
      <c r="F2" s="294"/>
      <c r="G2" s="294"/>
      <c r="H2" s="294"/>
      <c r="I2" s="48"/>
      <c r="J2" s="48"/>
      <c r="K2" s="48"/>
      <c r="L2" s="48"/>
      <c r="M2" s="48"/>
      <c r="N2" s="48"/>
      <c r="O2" s="48"/>
      <c r="P2" s="48"/>
    </row>
    <row r="3" spans="1:16" x14ac:dyDescent="0.35">
      <c r="B3" s="233"/>
      <c r="C3" s="234"/>
      <c r="D3" s="234"/>
      <c r="E3" s="234"/>
    </row>
    <row r="4" spans="1:16" ht="20.5" x14ac:dyDescent="0.4">
      <c r="A4" s="31"/>
      <c r="B4" s="176" t="s">
        <v>111</v>
      </c>
      <c r="C4" s="401"/>
      <c r="D4" s="401"/>
      <c r="E4" s="401"/>
      <c r="F4" s="401"/>
      <c r="G4" s="401"/>
      <c r="H4" s="401"/>
    </row>
    <row r="5" spans="1:16" ht="20.5" x14ac:dyDescent="0.4">
      <c r="A5" s="31"/>
      <c r="B5" s="176" t="s">
        <v>112</v>
      </c>
      <c r="C5" s="401"/>
      <c r="D5" s="401"/>
      <c r="E5" s="401"/>
      <c r="F5" s="401"/>
      <c r="G5" s="401"/>
      <c r="H5" s="401"/>
    </row>
    <row r="6" spans="1:16" ht="47.5" customHeight="1" x14ac:dyDescent="0.4">
      <c r="A6" s="31"/>
      <c r="B6" s="176" t="s">
        <v>365</v>
      </c>
      <c r="C6" s="353" t="s">
        <v>366</v>
      </c>
      <c r="D6" s="353"/>
      <c r="E6" s="353"/>
      <c r="F6" s="353"/>
      <c r="G6" s="353"/>
      <c r="H6" s="353"/>
    </row>
    <row r="7" spans="1:16" ht="55.5" customHeight="1" x14ac:dyDescent="0.4">
      <c r="A7" s="31"/>
      <c r="B7" s="176" t="s">
        <v>367</v>
      </c>
      <c r="C7" s="353" t="s">
        <v>368</v>
      </c>
      <c r="D7" s="353"/>
      <c r="E7" s="353"/>
      <c r="F7" s="353"/>
      <c r="G7" s="353"/>
      <c r="H7" s="353"/>
    </row>
    <row r="8" spans="1:16" ht="30.75" customHeight="1" x14ac:dyDescent="0.4">
      <c r="A8" s="31"/>
      <c r="B8" s="176" t="s">
        <v>117</v>
      </c>
      <c r="C8" s="401"/>
      <c r="D8" s="401"/>
      <c r="E8" s="401"/>
      <c r="F8" s="401"/>
      <c r="G8" s="401"/>
      <c r="H8" s="401"/>
    </row>
    <row r="9" spans="1:16" ht="20.5" x14ac:dyDescent="0.4">
      <c r="A9" s="31"/>
      <c r="B9" s="176" t="s">
        <v>118</v>
      </c>
      <c r="C9" s="401"/>
      <c r="D9" s="401"/>
      <c r="E9" s="401"/>
      <c r="F9" s="401"/>
      <c r="G9" s="401"/>
      <c r="H9" s="401"/>
    </row>
    <row r="10" spans="1:16" ht="20.5" x14ac:dyDescent="0.4">
      <c r="A10" s="31"/>
      <c r="B10" s="176" t="s">
        <v>119</v>
      </c>
      <c r="C10" s="410"/>
      <c r="D10" s="411"/>
      <c r="E10" s="411"/>
      <c r="F10" s="411"/>
      <c r="G10" s="411"/>
      <c r="H10" s="412"/>
    </row>
    <row r="11" spans="1:16" ht="29.25" customHeight="1" x14ac:dyDescent="0.35">
      <c r="A11" s="235"/>
      <c r="B11" s="236"/>
      <c r="C11" s="236"/>
      <c r="D11" s="236"/>
      <c r="E11" s="236"/>
      <c r="F11" s="236"/>
      <c r="G11" s="236"/>
    </row>
    <row r="12" spans="1:16" ht="29.25" customHeight="1" x14ac:dyDescent="0.35">
      <c r="A12" s="235"/>
      <c r="B12" s="236"/>
      <c r="C12" s="236"/>
      <c r="D12" s="236"/>
      <c r="E12" s="236"/>
      <c r="F12" s="236"/>
      <c r="G12" s="236"/>
    </row>
    <row r="13" spans="1:16" s="48" customFormat="1" ht="44.15" customHeight="1" x14ac:dyDescent="0.4">
      <c r="B13" s="335" t="s">
        <v>120</v>
      </c>
      <c r="C13" s="336"/>
      <c r="D13" s="336"/>
      <c r="E13" s="336"/>
      <c r="F13" s="336"/>
      <c r="G13" s="336"/>
      <c r="H13" s="337"/>
    </row>
    <row r="14" spans="1:16" s="31" customFormat="1" ht="23" x14ac:dyDescent="0.5">
      <c r="B14" s="106"/>
      <c r="C14" s="32"/>
      <c r="D14" s="91"/>
      <c r="E14" s="33"/>
      <c r="F14" s="33"/>
      <c r="G14" s="34"/>
      <c r="H14" s="34"/>
      <c r="M14" s="92"/>
      <c r="N14" s="93"/>
      <c r="O14" s="93"/>
      <c r="P14" s="93"/>
    </row>
    <row r="15" spans="1:16" s="31" customFormat="1" ht="40" customHeight="1" x14ac:dyDescent="0.4">
      <c r="A15" s="31" t="s">
        <v>4</v>
      </c>
      <c r="B15" s="155"/>
      <c r="C15" s="345" t="s">
        <v>121</v>
      </c>
      <c r="D15" s="345" t="s">
        <v>122</v>
      </c>
      <c r="E15" s="345" t="s">
        <v>123</v>
      </c>
      <c r="F15" s="345" t="s">
        <v>8</v>
      </c>
      <c r="G15" s="345" t="s">
        <v>9</v>
      </c>
      <c r="H15" s="345" t="s">
        <v>10</v>
      </c>
      <c r="J15" s="48"/>
    </row>
    <row r="16" spans="1:16" s="31" customFormat="1" ht="40" customHeight="1" x14ac:dyDescent="0.4">
      <c r="B16" s="155"/>
      <c r="C16" s="352"/>
      <c r="D16" s="352"/>
      <c r="E16" s="352"/>
      <c r="F16" s="352"/>
      <c r="G16" s="352"/>
      <c r="H16" s="352"/>
      <c r="J16" s="131"/>
    </row>
    <row r="17" spans="2:16" s="31" customFormat="1" ht="36" x14ac:dyDescent="0.4">
      <c r="B17" s="195" t="s">
        <v>11</v>
      </c>
      <c r="C17" s="35" t="s">
        <v>124</v>
      </c>
      <c r="D17" s="160"/>
      <c r="E17" s="36">
        <v>4</v>
      </c>
      <c r="F17" s="160">
        <f t="shared" ref="F17:F22" si="0">D17*E17</f>
        <v>0</v>
      </c>
      <c r="G17" s="36" t="s">
        <v>13</v>
      </c>
      <c r="H17" s="37"/>
      <c r="J17" s="132"/>
    </row>
    <row r="18" spans="2:16" s="31" customFormat="1" ht="36" x14ac:dyDescent="0.4">
      <c r="B18" s="375" t="s">
        <v>14</v>
      </c>
      <c r="C18" s="35" t="s">
        <v>15</v>
      </c>
      <c r="D18" s="160"/>
      <c r="E18" s="36">
        <v>4</v>
      </c>
      <c r="F18" s="160">
        <f t="shared" si="0"/>
        <v>0</v>
      </c>
      <c r="G18" s="36" t="s">
        <v>13</v>
      </c>
      <c r="H18" s="37"/>
      <c r="J18" s="131"/>
    </row>
    <row r="19" spans="2:16" s="31" customFormat="1" ht="72" x14ac:dyDescent="0.4">
      <c r="B19" s="376"/>
      <c r="C19" s="35" t="s">
        <v>16</v>
      </c>
      <c r="D19" s="160"/>
      <c r="E19" s="36">
        <v>5</v>
      </c>
      <c r="F19" s="160">
        <f t="shared" si="0"/>
        <v>0</v>
      </c>
      <c r="G19" s="36" t="s">
        <v>13</v>
      </c>
      <c r="H19" s="37"/>
      <c r="J19" s="131"/>
    </row>
    <row r="20" spans="2:16" s="31" customFormat="1" ht="36" customHeight="1" x14ac:dyDescent="0.4">
      <c r="B20" s="382" t="s">
        <v>17</v>
      </c>
      <c r="C20" s="35" t="s">
        <v>18</v>
      </c>
      <c r="D20" s="160"/>
      <c r="E20" s="36">
        <v>3</v>
      </c>
      <c r="F20" s="160">
        <f t="shared" si="0"/>
        <v>0</v>
      </c>
      <c r="G20" s="36"/>
      <c r="H20" s="37"/>
      <c r="J20" s="98"/>
    </row>
    <row r="21" spans="2:16" s="31" customFormat="1" ht="18" customHeight="1" x14ac:dyDescent="0.4">
      <c r="B21" s="383"/>
      <c r="C21" s="35" t="s">
        <v>19</v>
      </c>
      <c r="D21" s="160"/>
      <c r="E21" s="36">
        <v>2</v>
      </c>
      <c r="F21" s="160">
        <f t="shared" si="0"/>
        <v>0</v>
      </c>
      <c r="G21" s="36"/>
      <c r="H21" s="37"/>
      <c r="J21" s="98"/>
    </row>
    <row r="22" spans="2:16" s="31" customFormat="1" ht="72" customHeight="1" x14ac:dyDescent="0.4">
      <c r="B22" s="384"/>
      <c r="C22" s="35" t="s">
        <v>20</v>
      </c>
      <c r="D22" s="160"/>
      <c r="E22" s="36">
        <v>2</v>
      </c>
      <c r="F22" s="160">
        <f t="shared" si="0"/>
        <v>0</v>
      </c>
      <c r="G22" s="36"/>
      <c r="H22" s="37"/>
      <c r="J22" s="98"/>
    </row>
    <row r="23" spans="2:16" s="31" customFormat="1" ht="123" customHeight="1" x14ac:dyDescent="0.4">
      <c r="B23" s="252" t="s">
        <v>159</v>
      </c>
      <c r="C23" s="35" t="s">
        <v>22</v>
      </c>
      <c r="D23" s="160"/>
      <c r="E23" s="36">
        <v>1</v>
      </c>
      <c r="F23" s="160">
        <f>IF(D23="Projet sans infrastructure","N/A",D23*E23)</f>
        <v>0</v>
      </c>
      <c r="G23" s="36" t="s">
        <v>13</v>
      </c>
      <c r="H23" s="37"/>
      <c r="J23" s="98"/>
      <c r="K23" s="94"/>
    </row>
    <row r="24" spans="2:16" s="31" customFormat="1" ht="36" customHeight="1" x14ac:dyDescent="0.4">
      <c r="B24" s="375" t="s">
        <v>126</v>
      </c>
      <c r="C24" s="35" t="s">
        <v>24</v>
      </c>
      <c r="D24" s="160"/>
      <c r="E24" s="36">
        <v>3</v>
      </c>
      <c r="F24" s="160">
        <f>IF(D24="Projet sans études","N/A",D24*E24)</f>
        <v>0</v>
      </c>
      <c r="G24" s="36" t="s">
        <v>13</v>
      </c>
      <c r="H24" s="37"/>
      <c r="J24" s="98"/>
    </row>
    <row r="25" spans="2:16" s="31" customFormat="1" ht="58" customHeight="1" x14ac:dyDescent="0.4">
      <c r="B25" s="376"/>
      <c r="C25" s="35" t="s">
        <v>25</v>
      </c>
      <c r="D25" s="160"/>
      <c r="E25" s="36">
        <v>2</v>
      </c>
      <c r="F25" s="160">
        <f>IF(D25="Projet sans études","N/A",D25*E25)</f>
        <v>0</v>
      </c>
      <c r="G25" s="36" t="s">
        <v>13</v>
      </c>
      <c r="H25" s="37"/>
      <c r="J25" s="98"/>
    </row>
    <row r="26" spans="2:16" s="31" customFormat="1" ht="20.5" x14ac:dyDescent="0.45">
      <c r="B26" s="46"/>
      <c r="C26" s="38"/>
      <c r="D26" s="39"/>
      <c r="E26" s="39"/>
      <c r="F26" s="39"/>
      <c r="G26" s="39"/>
      <c r="H26" s="39"/>
      <c r="J26" s="48"/>
    </row>
    <row r="27" spans="2:16" s="48" customFormat="1" ht="42.65" customHeight="1" x14ac:dyDescent="0.4">
      <c r="B27" s="385" t="str">
        <f>+'critères transversaux'!B16</f>
        <v>Total critères transversaux</v>
      </c>
      <c r="C27" s="357" t="s">
        <v>127</v>
      </c>
      <c r="D27" s="358"/>
      <c r="E27" s="259" t="s">
        <v>128</v>
      </c>
      <c r="F27" s="259" t="s">
        <v>129</v>
      </c>
      <c r="G27" s="259" t="s">
        <v>9</v>
      </c>
      <c r="H27" s="259" t="s">
        <v>10</v>
      </c>
    </row>
    <row r="28" spans="2:16" s="48" customFormat="1" ht="38.5" customHeight="1" x14ac:dyDescent="0.4">
      <c r="B28" s="385"/>
      <c r="C28" s="381"/>
      <c r="D28" s="381"/>
      <c r="E28" s="161" t="str">
        <f>IF(C28="Sans études avec infrastructure",84,IF(C28="Sans études sans infrastructure",80,IF(C28="Avec études sans infrastructure",100,IF(C28="Avec études avec infrastructure",104,""))))</f>
        <v/>
      </c>
      <c r="F28" s="261">
        <f>SUM(F17:F25)</f>
        <v>0</v>
      </c>
      <c r="G28" s="163"/>
      <c r="H28" s="163"/>
    </row>
    <row r="29" spans="2:16" s="48" customFormat="1" ht="20.5" x14ac:dyDescent="0.4">
      <c r="B29" s="262"/>
      <c r="C29" s="342" t="str">
        <f>IF(C28="","Renseigner la cellule ci-dessus en utilisant le menu déroulant","")</f>
        <v>Renseigner la cellule ci-dessus en utilisant le menu déroulant</v>
      </c>
      <c r="D29" s="342"/>
      <c r="E29" s="175"/>
      <c r="F29" s="165"/>
    </row>
    <row r="30" spans="2:16" s="31" customFormat="1" ht="59.5" customHeight="1" x14ac:dyDescent="0.4">
      <c r="M30" s="98"/>
      <c r="N30" s="93"/>
      <c r="O30" s="93"/>
      <c r="P30" s="93"/>
    </row>
    <row r="31" spans="2:16" s="48" customFormat="1" ht="39.65" customHeight="1" x14ac:dyDescent="0.4">
      <c r="B31" s="335" t="s">
        <v>130</v>
      </c>
      <c r="C31" s="336"/>
      <c r="D31" s="336"/>
      <c r="E31" s="336"/>
      <c r="F31" s="336"/>
      <c r="G31" s="336"/>
      <c r="H31" s="337"/>
    </row>
    <row r="32" spans="2:16" x14ac:dyDescent="0.35">
      <c r="B32" s="237"/>
      <c r="C32" s="238"/>
      <c r="E32" s="239"/>
      <c r="F32" s="234"/>
      <c r="M32" s="240"/>
      <c r="N32" s="241"/>
      <c r="O32" s="241"/>
      <c r="P32" s="241"/>
    </row>
    <row r="33" spans="2:16" ht="210" customHeight="1" x14ac:dyDescent="0.35">
      <c r="B33" s="468" t="s">
        <v>369</v>
      </c>
      <c r="C33" s="468"/>
      <c r="D33" s="468"/>
      <c r="E33" s="468"/>
      <c r="F33" s="468"/>
      <c r="G33" s="468"/>
      <c r="H33" s="468"/>
    </row>
    <row r="34" spans="2:16" s="242" customFormat="1" ht="18" x14ac:dyDescent="0.4">
      <c r="B34" s="258"/>
      <c r="C34" s="148"/>
      <c r="D34" s="148"/>
      <c r="E34" s="148"/>
      <c r="F34" s="148"/>
      <c r="G34" s="148"/>
      <c r="H34" s="148"/>
    </row>
    <row r="35" spans="2:16" ht="41" x14ac:dyDescent="0.35">
      <c r="B35" s="469" t="s">
        <v>370</v>
      </c>
      <c r="C35" s="264" t="s">
        <v>132</v>
      </c>
      <c r="D35" s="264" t="s">
        <v>6</v>
      </c>
      <c r="E35" s="264" t="s">
        <v>133</v>
      </c>
      <c r="F35" s="264" t="s">
        <v>134</v>
      </c>
      <c r="G35" s="264" t="s">
        <v>46</v>
      </c>
      <c r="H35" s="264" t="s">
        <v>10</v>
      </c>
      <c r="M35" s="240"/>
      <c r="N35" s="241"/>
      <c r="O35" s="241"/>
      <c r="P35" s="241"/>
    </row>
    <row r="36" spans="2:16" ht="54" x14ac:dyDescent="0.4">
      <c r="B36" s="470"/>
      <c r="C36" s="216" t="s">
        <v>371</v>
      </c>
      <c r="D36" s="160"/>
      <c r="E36" s="215">
        <v>2</v>
      </c>
      <c r="F36" s="215">
        <f>D36*E36</f>
        <v>0</v>
      </c>
      <c r="G36" s="213"/>
      <c r="H36" s="213"/>
      <c r="M36" s="240"/>
      <c r="N36" s="241"/>
      <c r="O36" s="241"/>
      <c r="P36" s="241"/>
    </row>
    <row r="37" spans="2:16" ht="57" customHeight="1" x14ac:dyDescent="0.4">
      <c r="B37" s="470"/>
      <c r="C37" s="216" t="s">
        <v>372</v>
      </c>
      <c r="D37" s="160"/>
      <c r="E37" s="215">
        <v>2</v>
      </c>
      <c r="F37" s="215">
        <f>D37*E37</f>
        <v>0</v>
      </c>
      <c r="G37" s="213"/>
      <c r="H37" s="213"/>
      <c r="M37" s="240"/>
      <c r="N37" s="241"/>
      <c r="O37" s="241"/>
      <c r="P37" s="241"/>
    </row>
    <row r="38" spans="2:16" ht="21" customHeight="1" x14ac:dyDescent="0.4">
      <c r="B38" s="471"/>
      <c r="C38" s="280" t="s">
        <v>53</v>
      </c>
      <c r="D38" s="213"/>
      <c r="E38" s="214"/>
      <c r="F38" s="215">
        <f>SUM(F36:F37)</f>
        <v>0</v>
      </c>
      <c r="G38" s="213"/>
      <c r="H38" s="213"/>
    </row>
    <row r="39" spans="2:16" ht="18" x14ac:dyDescent="0.4">
      <c r="B39" s="281"/>
      <c r="C39" s="31"/>
      <c r="D39" s="31"/>
      <c r="E39" s="31"/>
      <c r="F39" s="31"/>
      <c r="G39" s="31"/>
      <c r="H39" s="31"/>
    </row>
    <row r="40" spans="2:16" ht="36" customHeight="1" x14ac:dyDescent="0.35">
      <c r="B40" s="467" t="s">
        <v>373</v>
      </c>
      <c r="C40" s="264" t="s">
        <v>132</v>
      </c>
      <c r="D40" s="264" t="s">
        <v>6</v>
      </c>
      <c r="E40" s="264" t="s">
        <v>133</v>
      </c>
      <c r="F40" s="264" t="s">
        <v>134</v>
      </c>
      <c r="G40" s="264" t="s">
        <v>46</v>
      </c>
      <c r="H40" s="264" t="s">
        <v>10</v>
      </c>
      <c r="M40" s="240"/>
      <c r="N40" s="241"/>
      <c r="O40" s="241"/>
      <c r="P40" s="241"/>
    </row>
    <row r="41" spans="2:16" ht="36" x14ac:dyDescent="0.4">
      <c r="B41" s="467"/>
      <c r="C41" s="112" t="s">
        <v>374</v>
      </c>
      <c r="D41" s="160"/>
      <c r="E41" s="108">
        <v>2</v>
      </c>
      <c r="F41" s="108">
        <f>D41*E41</f>
        <v>0</v>
      </c>
      <c r="G41" s="109"/>
      <c r="H41" s="109"/>
      <c r="M41" s="240"/>
      <c r="N41" s="241"/>
      <c r="O41" s="241"/>
      <c r="P41" s="241"/>
    </row>
    <row r="42" spans="2:16" ht="54" customHeight="1" x14ac:dyDescent="0.4">
      <c r="B42" s="467"/>
      <c r="C42" s="216" t="s">
        <v>375</v>
      </c>
      <c r="D42" s="160"/>
      <c r="E42" s="215">
        <v>2</v>
      </c>
      <c r="F42" s="215">
        <f>D42*E42</f>
        <v>0</v>
      </c>
      <c r="G42" s="213"/>
      <c r="H42" s="213"/>
      <c r="M42" s="240"/>
      <c r="N42" s="241"/>
      <c r="O42" s="241"/>
      <c r="P42" s="241"/>
    </row>
    <row r="43" spans="2:16" ht="18" customHeight="1" x14ac:dyDescent="0.4">
      <c r="B43" s="467"/>
      <c r="C43" s="216" t="s">
        <v>376</v>
      </c>
      <c r="D43" s="160"/>
      <c r="E43" s="215">
        <v>2</v>
      </c>
      <c r="F43" s="215">
        <f>D43*E43</f>
        <v>0</v>
      </c>
      <c r="G43" s="213"/>
      <c r="H43" s="213"/>
    </row>
    <row r="44" spans="2:16" ht="36" customHeight="1" x14ac:dyDescent="0.4">
      <c r="B44" s="467"/>
      <c r="C44" s="216" t="s">
        <v>377</v>
      </c>
      <c r="D44" s="160"/>
      <c r="E44" s="215">
        <v>2</v>
      </c>
      <c r="F44" s="215">
        <f>D44*E44</f>
        <v>0</v>
      </c>
      <c r="G44" s="213"/>
      <c r="H44" s="213"/>
    </row>
    <row r="45" spans="2:16" ht="18.649999999999999" customHeight="1" x14ac:dyDescent="0.4">
      <c r="B45" s="467"/>
      <c r="C45" s="280" t="s">
        <v>53</v>
      </c>
      <c r="D45" s="213"/>
      <c r="E45" s="214"/>
      <c r="F45" s="215">
        <f>SUM(F41:F44)</f>
        <v>0</v>
      </c>
      <c r="G45" s="213"/>
      <c r="H45" s="213"/>
    </row>
    <row r="46" spans="2:16" ht="18" x14ac:dyDescent="0.35">
      <c r="B46" s="282"/>
    </row>
    <row r="47" spans="2:16" ht="41" x14ac:dyDescent="0.35">
      <c r="B47" s="467" t="s">
        <v>378</v>
      </c>
      <c r="C47" s="264" t="s">
        <v>132</v>
      </c>
      <c r="D47" s="264" t="s">
        <v>6</v>
      </c>
      <c r="E47" s="264" t="s">
        <v>133</v>
      </c>
      <c r="F47" s="264" t="s">
        <v>134</v>
      </c>
      <c r="G47" s="264" t="s">
        <v>46</v>
      </c>
      <c r="H47" s="264" t="s">
        <v>10</v>
      </c>
      <c r="M47" s="240"/>
      <c r="N47" s="241"/>
      <c r="O47" s="241"/>
      <c r="P47" s="241"/>
    </row>
    <row r="48" spans="2:16" ht="36" x14ac:dyDescent="0.4">
      <c r="B48" s="467"/>
      <c r="C48" s="112" t="s">
        <v>375</v>
      </c>
      <c r="D48" s="160"/>
      <c r="E48" s="108">
        <v>2</v>
      </c>
      <c r="F48" s="108">
        <f>D48*E48</f>
        <v>0</v>
      </c>
      <c r="G48" s="109"/>
      <c r="H48" s="109"/>
      <c r="M48" s="240"/>
      <c r="N48" s="241"/>
      <c r="O48" s="241"/>
      <c r="P48" s="241"/>
    </row>
    <row r="49" spans="2:8" ht="18" x14ac:dyDescent="0.4">
      <c r="B49" s="467"/>
      <c r="C49" s="112" t="s">
        <v>376</v>
      </c>
      <c r="D49" s="160"/>
      <c r="E49" s="108">
        <v>2</v>
      </c>
      <c r="F49" s="108">
        <f>D49*E49</f>
        <v>0</v>
      </c>
      <c r="G49" s="109"/>
      <c r="H49" s="109"/>
    </row>
    <row r="50" spans="2:8" ht="36" customHeight="1" x14ac:dyDescent="0.4">
      <c r="B50" s="467"/>
      <c r="C50" s="216" t="s">
        <v>377</v>
      </c>
      <c r="D50" s="160"/>
      <c r="E50" s="215">
        <v>2</v>
      </c>
      <c r="F50" s="215">
        <f>D50*E50</f>
        <v>0</v>
      </c>
      <c r="G50" s="213"/>
      <c r="H50" s="213"/>
    </row>
    <row r="51" spans="2:8" ht="18" x14ac:dyDescent="0.4">
      <c r="B51" s="467"/>
      <c r="C51" s="280" t="s">
        <v>53</v>
      </c>
      <c r="D51" s="213"/>
      <c r="E51" s="214"/>
      <c r="F51" s="215">
        <f>SUM(F48:F50)</f>
        <v>0</v>
      </c>
      <c r="G51" s="213"/>
      <c r="H51" s="213"/>
    </row>
    <row r="52" spans="2:8" ht="18" x14ac:dyDescent="0.4">
      <c r="B52" s="281"/>
      <c r="C52" s="31"/>
      <c r="D52" s="31"/>
      <c r="E52" s="31"/>
      <c r="F52" s="31"/>
      <c r="G52" s="31"/>
      <c r="H52" s="31"/>
    </row>
    <row r="53" spans="2:8" ht="41" x14ac:dyDescent="0.35">
      <c r="B53" s="467" t="s">
        <v>379</v>
      </c>
      <c r="C53" s="264" t="s">
        <v>132</v>
      </c>
      <c r="D53" s="264" t="s">
        <v>6</v>
      </c>
      <c r="E53" s="264" t="s">
        <v>133</v>
      </c>
      <c r="F53" s="264" t="s">
        <v>134</v>
      </c>
      <c r="G53" s="264" t="s">
        <v>46</v>
      </c>
      <c r="H53" s="264" t="s">
        <v>10</v>
      </c>
    </row>
    <row r="54" spans="2:8" ht="36" x14ac:dyDescent="0.4">
      <c r="B54" s="467"/>
      <c r="C54" s="112" t="s">
        <v>380</v>
      </c>
      <c r="D54" s="160"/>
      <c r="E54" s="108">
        <v>2</v>
      </c>
      <c r="F54" s="108">
        <f>D54*E54</f>
        <v>0</v>
      </c>
      <c r="G54" s="109"/>
      <c r="H54" s="109"/>
    </row>
    <row r="55" spans="2:8" ht="36" customHeight="1" x14ac:dyDescent="0.4">
      <c r="B55" s="467"/>
      <c r="C55" s="216" t="s">
        <v>275</v>
      </c>
      <c r="D55" s="160"/>
      <c r="E55" s="215">
        <v>2</v>
      </c>
      <c r="F55" s="215">
        <f>D55*E55</f>
        <v>0</v>
      </c>
      <c r="G55" s="213"/>
      <c r="H55" s="213"/>
    </row>
    <row r="56" spans="2:8" ht="18" x14ac:dyDescent="0.4">
      <c r="B56" s="467"/>
      <c r="C56" s="280" t="s">
        <v>53</v>
      </c>
      <c r="D56" s="213"/>
      <c r="E56" s="214"/>
      <c r="F56" s="215">
        <f>SUM(F54:F55)</f>
        <v>0</v>
      </c>
      <c r="G56" s="213"/>
      <c r="H56" s="213"/>
    </row>
    <row r="57" spans="2:8" ht="18" x14ac:dyDescent="0.4">
      <c r="B57" s="281"/>
      <c r="C57" s="31"/>
      <c r="D57" s="31"/>
      <c r="E57" s="31"/>
      <c r="F57" s="31"/>
      <c r="G57" s="31"/>
      <c r="H57" s="31"/>
    </row>
    <row r="58" spans="2:8" ht="41" x14ac:dyDescent="0.35">
      <c r="B58" s="467" t="s">
        <v>381</v>
      </c>
      <c r="C58" s="264" t="s">
        <v>132</v>
      </c>
      <c r="D58" s="264" t="s">
        <v>6</v>
      </c>
      <c r="E58" s="264" t="s">
        <v>133</v>
      </c>
      <c r="F58" s="264" t="s">
        <v>134</v>
      </c>
      <c r="G58" s="264" t="s">
        <v>46</v>
      </c>
      <c r="H58" s="264" t="s">
        <v>10</v>
      </c>
    </row>
    <row r="59" spans="2:8" ht="36" x14ac:dyDescent="0.4">
      <c r="B59" s="467"/>
      <c r="C59" s="112" t="s">
        <v>380</v>
      </c>
      <c r="D59" s="160"/>
      <c r="E59" s="108">
        <v>2</v>
      </c>
      <c r="F59" s="108">
        <f>D59*E59</f>
        <v>0</v>
      </c>
      <c r="G59" s="109"/>
      <c r="H59" s="109"/>
    </row>
    <row r="60" spans="2:8" ht="36" customHeight="1" x14ac:dyDescent="0.4">
      <c r="B60" s="467"/>
      <c r="C60" s="216" t="s">
        <v>275</v>
      </c>
      <c r="D60" s="160"/>
      <c r="E60" s="215">
        <v>2</v>
      </c>
      <c r="F60" s="215">
        <f>D60*E60</f>
        <v>0</v>
      </c>
      <c r="G60" s="213"/>
      <c r="H60" s="213"/>
    </row>
    <row r="61" spans="2:8" ht="18" x14ac:dyDescent="0.4">
      <c r="B61" s="467"/>
      <c r="C61" s="280" t="s">
        <v>53</v>
      </c>
      <c r="D61" s="213"/>
      <c r="E61" s="214"/>
      <c r="F61" s="215">
        <f>SUM(F59:F60)</f>
        <v>0</v>
      </c>
      <c r="G61" s="213"/>
      <c r="H61" s="213"/>
    </row>
    <row r="62" spans="2:8" ht="18" x14ac:dyDescent="0.4">
      <c r="B62" s="31"/>
      <c r="C62" s="31"/>
      <c r="D62" s="31"/>
      <c r="E62" s="31"/>
      <c r="F62" s="31"/>
      <c r="G62" s="31"/>
      <c r="H62" s="31"/>
    </row>
    <row r="63" spans="2:8" ht="18" hidden="1" x14ac:dyDescent="0.4">
      <c r="B63" s="31"/>
      <c r="C63" s="31"/>
      <c r="D63" s="31"/>
      <c r="E63" s="31"/>
      <c r="F63" s="31"/>
      <c r="G63" s="31"/>
      <c r="H63" s="31"/>
    </row>
    <row r="64" spans="2:8" ht="18" hidden="1" x14ac:dyDescent="0.4">
      <c r="B64" s="31"/>
      <c r="C64" s="31"/>
      <c r="D64" s="31"/>
      <c r="E64" s="31"/>
      <c r="F64" s="31"/>
      <c r="G64" s="31"/>
      <c r="H64" s="31"/>
    </row>
    <row r="65" spans="2:10" ht="18" hidden="1" x14ac:dyDescent="0.4">
      <c r="B65" s="31"/>
      <c r="C65" s="31"/>
      <c r="D65" s="31"/>
      <c r="E65" s="31"/>
      <c r="F65" s="31"/>
      <c r="G65" s="31"/>
      <c r="H65" s="31"/>
    </row>
    <row r="66" spans="2:10" ht="18" hidden="1" x14ac:dyDescent="0.4">
      <c r="B66" s="31"/>
      <c r="C66" s="31"/>
      <c r="D66" s="31"/>
      <c r="E66" s="31"/>
      <c r="F66" s="31"/>
      <c r="G66" s="31"/>
      <c r="H66" s="31"/>
    </row>
    <row r="67" spans="2:10" ht="18" hidden="1" x14ac:dyDescent="0.4">
      <c r="B67" s="31"/>
      <c r="C67" s="31"/>
      <c r="D67" s="31"/>
      <c r="E67" s="31"/>
      <c r="F67" s="31"/>
      <c r="G67" s="31"/>
      <c r="H67" s="31"/>
    </row>
    <row r="68" spans="2:10" ht="18" hidden="1" x14ac:dyDescent="0.4">
      <c r="B68" s="31"/>
      <c r="C68" s="31"/>
      <c r="D68" s="31"/>
      <c r="E68" s="31"/>
      <c r="F68" s="31"/>
      <c r="G68" s="31"/>
      <c r="H68" s="31"/>
    </row>
    <row r="69" spans="2:10" ht="18" hidden="1" x14ac:dyDescent="0.4">
      <c r="B69" s="31"/>
      <c r="C69" s="31"/>
      <c r="D69" s="31"/>
      <c r="E69" s="31"/>
      <c r="F69" s="31"/>
      <c r="G69" s="31"/>
      <c r="H69" s="31"/>
    </row>
    <row r="70" spans="2:10" ht="18" hidden="1" x14ac:dyDescent="0.4">
      <c r="B70" s="31"/>
      <c r="C70" s="31"/>
      <c r="D70" s="31"/>
      <c r="E70" s="31"/>
      <c r="F70" s="31"/>
      <c r="G70" s="31"/>
      <c r="H70" s="31"/>
    </row>
    <row r="71" spans="2:10" s="48" customFormat="1" ht="42.65" customHeight="1" x14ac:dyDescent="0.45">
      <c r="B71" s="81"/>
      <c r="C71" s="372" t="s">
        <v>127</v>
      </c>
      <c r="D71" s="373"/>
      <c r="E71" s="267" t="s">
        <v>128</v>
      </c>
      <c r="F71" s="267" t="s">
        <v>129</v>
      </c>
      <c r="G71" s="267" t="s">
        <v>9</v>
      </c>
      <c r="H71" s="267" t="s">
        <v>10</v>
      </c>
    </row>
    <row r="72" spans="2:10" s="48" customFormat="1" ht="38.5" customHeight="1" x14ac:dyDescent="0.4">
      <c r="B72" s="260" t="s">
        <v>141</v>
      </c>
      <c r="C72" s="374">
        <f>C8</f>
        <v>0</v>
      </c>
      <c r="D72" s="374"/>
      <c r="E72" s="161">
        <f>IF(C72="DI 165. Soutien au développement économique et touristique des territoires littoraux",4*SUM(E36:E37),IF(C72="DI 165. Soutien au développement de la fréquentation des sites naturels et culturels patrimoniaux",4*SUM(E41:E44),IF(C72="DI 166. Protection, développement et promotion du patrimoine culturel et des services culturels ",4*SUM(E48:E50),IF(C72="DI 167. Protection, développement et promotion du patrimoine naturel et de l'écotourisme, autre que les sites Natura 2000",4*SUM(E54:E55),IF(C72="DI 168. Réhabilitation physique et sécurité des espaces publics",4*SUM(E59:E60),0)))))</f>
        <v>0</v>
      </c>
      <c r="F72" s="261">
        <f>IF(C72="DI 165. Soutien au développement économique et touristique des territoires littoraux",F38,IF(C72="DI 165. Soutien au développement de la fréquentation des sites naturels et culturels patrimoniaux",(F45),IF(C72="DI 166. Protection, développement et promotion du patrimoine culturel et des services culturels ",(F51),IF(C72="DI 167. Protection, développement et promotion du patrimoine naturel et de l'écotourisme, autre que les sites Natura 2000",(F56),IF(C72="DI 168. Réhabilitation physique et sécurité des espaces publics",(F61),0)))))</f>
        <v>0</v>
      </c>
      <c r="G72" s="163"/>
      <c r="H72" s="163"/>
    </row>
    <row r="73" spans="2:10" s="48" customFormat="1" ht="20.5" x14ac:dyDescent="0.4">
      <c r="B73" s="262"/>
      <c r="C73" s="342" t="str">
        <f>IF(OR(C72="",C72=0),"Renseigner la cellule ci-dessus en renseigant le domaine d'intervention de l'opération via le menu déroulant de la cellule C8","")</f>
        <v>Renseigner la cellule ci-dessus en renseigant le domaine d'intervention de l'opération via le menu déroulant de la cellule C8</v>
      </c>
      <c r="D73" s="342"/>
      <c r="E73" s="175"/>
      <c r="F73" s="165"/>
    </row>
    <row r="75" spans="2:10" s="48" customFormat="1" ht="38.15" customHeight="1" x14ac:dyDescent="0.4">
      <c r="B75" s="335" t="s">
        <v>142</v>
      </c>
      <c r="C75" s="336"/>
      <c r="D75" s="336"/>
      <c r="E75" s="336"/>
      <c r="F75" s="336"/>
      <c r="G75" s="336"/>
      <c r="H75" s="337"/>
    </row>
    <row r="76" spans="2:10" s="130" customFormat="1" ht="23" x14ac:dyDescent="0.5">
      <c r="B76" s="106"/>
    </row>
    <row r="77" spans="2:10" s="48" customFormat="1" ht="23" x14ac:dyDescent="0.5">
      <c r="B77" s="194" t="s">
        <v>143</v>
      </c>
    </row>
    <row r="78" spans="2:10" s="48" customFormat="1" ht="18" x14ac:dyDescent="0.4">
      <c r="B78" s="51"/>
      <c r="C78" s="52"/>
      <c r="D78" s="156"/>
    </row>
    <row r="79" spans="2:10" s="48" customFormat="1" ht="34" customHeight="1" x14ac:dyDescent="0.4">
      <c r="C79" s="264" t="s">
        <v>44</v>
      </c>
      <c r="D79" s="264" t="s">
        <v>45</v>
      </c>
      <c r="E79" s="343" t="s">
        <v>46</v>
      </c>
      <c r="F79" s="343"/>
      <c r="G79" s="343"/>
      <c r="H79" s="264" t="s">
        <v>10</v>
      </c>
    </row>
    <row r="80" spans="2:10" s="48" customFormat="1" ht="54" x14ac:dyDescent="0.4">
      <c r="B80" s="345" t="s">
        <v>47</v>
      </c>
      <c r="C80" s="193" t="s">
        <v>48</v>
      </c>
      <c r="D80" s="168"/>
      <c r="E80" s="169"/>
      <c r="F80" s="170"/>
      <c r="G80" s="182"/>
      <c r="H80" s="135"/>
      <c r="J80" s="99"/>
    </row>
    <row r="81" spans="2:10" s="48" customFormat="1" ht="117.75" customHeight="1" x14ac:dyDescent="0.4">
      <c r="B81" s="362"/>
      <c r="C81" s="184" t="s">
        <v>49</v>
      </c>
      <c r="D81" s="168"/>
      <c r="E81" s="169"/>
      <c r="F81" s="170"/>
      <c r="G81" s="182"/>
      <c r="H81" s="189"/>
      <c r="I81" s="164"/>
      <c r="J81" s="99"/>
    </row>
    <row r="82" spans="2:10" s="48" customFormat="1" ht="36" x14ac:dyDescent="0.4">
      <c r="B82" s="362"/>
      <c r="C82" s="185" t="s">
        <v>51</v>
      </c>
      <c r="D82" s="171"/>
      <c r="E82" s="363"/>
      <c r="F82" s="364"/>
      <c r="G82" s="365"/>
      <c r="H82" s="190"/>
    </row>
    <row r="83" spans="2:10" s="48" customFormat="1" ht="36" x14ac:dyDescent="0.4">
      <c r="B83" s="362"/>
      <c r="C83" s="187" t="s">
        <v>144</v>
      </c>
      <c r="D83" s="188"/>
      <c r="E83" s="366"/>
      <c r="F83" s="367"/>
      <c r="G83" s="368"/>
      <c r="H83" s="191"/>
      <c r="I83" s="38"/>
      <c r="J83" s="38"/>
    </row>
    <row r="84" spans="2:10" s="48" customFormat="1" ht="18" customHeight="1" x14ac:dyDescent="0.4">
      <c r="B84" s="352"/>
      <c r="C84" s="186" t="s">
        <v>145</v>
      </c>
      <c r="D84" s="183">
        <f>SUM(D80:D83)</f>
        <v>0</v>
      </c>
      <c r="E84" s="369"/>
      <c r="F84" s="370"/>
      <c r="G84" s="371"/>
      <c r="H84" s="192"/>
    </row>
    <row r="85" spans="2:10" s="48" customFormat="1" ht="18" x14ac:dyDescent="0.4"/>
    <row r="86" spans="2:10" s="48" customFormat="1" ht="38.15" customHeight="1" x14ac:dyDescent="0.5">
      <c r="B86" s="194" t="s">
        <v>146</v>
      </c>
    </row>
    <row r="88" spans="2:10" ht="20.5" x14ac:dyDescent="0.4">
      <c r="B88" s="48"/>
      <c r="C88" s="264" t="s">
        <v>44</v>
      </c>
      <c r="D88" s="264" t="s">
        <v>147</v>
      </c>
      <c r="E88" s="343" t="s">
        <v>46</v>
      </c>
      <c r="F88" s="343"/>
      <c r="G88" s="343"/>
      <c r="H88" s="264" t="s">
        <v>10</v>
      </c>
    </row>
    <row r="89" spans="2:10" ht="54" x14ac:dyDescent="0.4">
      <c r="B89" s="467" t="s">
        <v>370</v>
      </c>
      <c r="C89" s="129" t="s">
        <v>382</v>
      </c>
      <c r="D89" s="168"/>
      <c r="E89" s="396"/>
      <c r="F89" s="396"/>
      <c r="G89" s="396"/>
      <c r="H89" s="114"/>
    </row>
    <row r="90" spans="2:10" ht="54" x14ac:dyDescent="0.4">
      <c r="B90" s="467"/>
      <c r="C90" s="129" t="s">
        <v>383</v>
      </c>
      <c r="D90" s="168"/>
      <c r="E90" s="396"/>
      <c r="F90" s="396"/>
      <c r="G90" s="396"/>
      <c r="H90" s="114"/>
    </row>
    <row r="91" spans="2:10" ht="18" x14ac:dyDescent="0.4">
      <c r="B91" s="467"/>
      <c r="C91" s="198" t="s">
        <v>53</v>
      </c>
      <c r="D91" s="37">
        <f>+SUM(D89:D90)</f>
        <v>0</v>
      </c>
      <c r="E91" s="396"/>
      <c r="F91" s="396"/>
      <c r="G91" s="396"/>
      <c r="H91" s="114"/>
    </row>
    <row r="92" spans="2:10" x14ac:dyDescent="0.35">
      <c r="B92" s="243"/>
    </row>
    <row r="93" spans="2:10" ht="20.5" x14ac:dyDescent="0.4">
      <c r="B93" s="244"/>
      <c r="C93" s="264" t="s">
        <v>44</v>
      </c>
      <c r="D93" s="264" t="s">
        <v>147</v>
      </c>
      <c r="E93" s="343" t="s">
        <v>46</v>
      </c>
      <c r="F93" s="343"/>
      <c r="G93" s="343"/>
      <c r="H93" s="264" t="s">
        <v>10</v>
      </c>
    </row>
    <row r="94" spans="2:10" ht="72.75" customHeight="1" x14ac:dyDescent="0.4">
      <c r="B94" s="474" t="s">
        <v>373</v>
      </c>
      <c r="C94" s="129" t="s">
        <v>384</v>
      </c>
      <c r="D94" s="168"/>
      <c r="E94" s="396"/>
      <c r="F94" s="396"/>
      <c r="G94" s="396"/>
      <c r="H94" s="114"/>
    </row>
    <row r="95" spans="2:10" ht="18" x14ac:dyDescent="0.4">
      <c r="B95" s="474"/>
      <c r="C95" s="198" t="s">
        <v>53</v>
      </c>
      <c r="D95" s="37">
        <f>+SUM(D94:D94)</f>
        <v>0</v>
      </c>
      <c r="E95" s="396"/>
      <c r="F95" s="396"/>
      <c r="G95" s="396"/>
      <c r="H95" s="114"/>
    </row>
    <row r="96" spans="2:10" x14ac:dyDescent="0.35">
      <c r="B96" s="243"/>
    </row>
    <row r="97" spans="2:8" ht="20.5" x14ac:dyDescent="0.4">
      <c r="B97" s="244"/>
      <c r="C97" s="264" t="s">
        <v>44</v>
      </c>
      <c r="D97" s="264" t="s">
        <v>147</v>
      </c>
      <c r="E97" s="343" t="s">
        <v>46</v>
      </c>
      <c r="F97" s="343"/>
      <c r="G97" s="343"/>
      <c r="H97" s="264" t="s">
        <v>10</v>
      </c>
    </row>
    <row r="98" spans="2:8" ht="54" x14ac:dyDescent="0.4">
      <c r="B98" s="474" t="s">
        <v>378</v>
      </c>
      <c r="C98" s="129" t="s">
        <v>385</v>
      </c>
      <c r="D98" s="168"/>
      <c r="E98" s="396"/>
      <c r="F98" s="396"/>
      <c r="G98" s="396"/>
      <c r="H98" s="114"/>
    </row>
    <row r="99" spans="2:8" ht="18" x14ac:dyDescent="0.4">
      <c r="B99" s="474"/>
      <c r="C99" s="198" t="s">
        <v>53</v>
      </c>
      <c r="D99" s="37">
        <f>+SUM(D98:D98)</f>
        <v>0</v>
      </c>
      <c r="E99" s="396"/>
      <c r="F99" s="396"/>
      <c r="G99" s="396"/>
      <c r="H99" s="114"/>
    </row>
    <row r="100" spans="2:8" x14ac:dyDescent="0.35">
      <c r="B100" s="243"/>
    </row>
    <row r="101" spans="2:8" ht="20.5" x14ac:dyDescent="0.4">
      <c r="B101" s="244"/>
      <c r="C101" s="264" t="s">
        <v>44</v>
      </c>
      <c r="D101" s="264" t="s">
        <v>147</v>
      </c>
      <c r="E101" s="343" t="s">
        <v>46</v>
      </c>
      <c r="F101" s="343"/>
      <c r="G101" s="343"/>
      <c r="H101" s="264" t="s">
        <v>10</v>
      </c>
    </row>
    <row r="102" spans="2:8" ht="41.15" customHeight="1" x14ac:dyDescent="0.4">
      <c r="B102" s="472" t="s">
        <v>379</v>
      </c>
      <c r="C102" s="129" t="s">
        <v>386</v>
      </c>
      <c r="D102" s="168"/>
      <c r="E102" s="396"/>
      <c r="F102" s="396"/>
      <c r="G102" s="396"/>
      <c r="H102" s="114"/>
    </row>
    <row r="103" spans="2:8" ht="21" customHeight="1" x14ac:dyDescent="0.4">
      <c r="B103" s="473"/>
      <c r="C103" s="198" t="s">
        <v>53</v>
      </c>
      <c r="D103" s="37">
        <f>+SUM(D102:D102)</f>
        <v>0</v>
      </c>
      <c r="E103" s="396"/>
      <c r="F103" s="396"/>
      <c r="G103" s="396"/>
      <c r="H103" s="114"/>
    </row>
    <row r="104" spans="2:8" x14ac:dyDescent="0.35">
      <c r="B104" s="243"/>
    </row>
    <row r="105" spans="2:8" ht="20.5" x14ac:dyDescent="0.4">
      <c r="B105" s="244"/>
      <c r="C105" s="264" t="s">
        <v>44</v>
      </c>
      <c r="D105" s="264" t="s">
        <v>147</v>
      </c>
      <c r="E105" s="343" t="s">
        <v>46</v>
      </c>
      <c r="F105" s="343"/>
      <c r="G105" s="343"/>
      <c r="H105" s="264" t="s">
        <v>10</v>
      </c>
    </row>
    <row r="106" spans="2:8" ht="36" x14ac:dyDescent="0.4">
      <c r="B106" s="472" t="s">
        <v>381</v>
      </c>
      <c r="C106" s="129" t="s">
        <v>387</v>
      </c>
      <c r="D106" s="168"/>
      <c r="E106" s="396"/>
      <c r="F106" s="396"/>
      <c r="G106" s="396"/>
      <c r="H106" s="114"/>
    </row>
    <row r="107" spans="2:8" ht="18" x14ac:dyDescent="0.4">
      <c r="B107" s="473"/>
      <c r="C107" s="198" t="s">
        <v>53</v>
      </c>
      <c r="D107" s="37">
        <f>+SUM(D106:D106)</f>
        <v>0</v>
      </c>
      <c r="E107" s="396"/>
      <c r="F107" s="396"/>
      <c r="G107" s="396"/>
      <c r="H107" s="114"/>
    </row>
    <row r="109" spans="2:8" s="48" customFormat="1" ht="42.65" customHeight="1" x14ac:dyDescent="0.45">
      <c r="B109" s="81"/>
      <c r="C109" s="268" t="s">
        <v>127</v>
      </c>
      <c r="D109" s="259" t="s">
        <v>129</v>
      </c>
      <c r="E109" s="343" t="s">
        <v>46</v>
      </c>
      <c r="F109" s="343"/>
      <c r="G109" s="343"/>
      <c r="H109" s="259" t="s">
        <v>10</v>
      </c>
    </row>
    <row r="110" spans="2:8" s="48" customFormat="1" ht="38.5" customHeight="1" x14ac:dyDescent="0.4">
      <c r="B110" s="260" t="s">
        <v>150</v>
      </c>
      <c r="C110" s="35">
        <f>C8</f>
        <v>0</v>
      </c>
      <c r="D110" s="35">
        <f>IF(C72="DI 165. Soutien au développement économique et touristique des territoires littoraux",D84+D91,IF(C72="DI 165. Soutien au développement de la fréquentation des sites naturels et culturels patrimoniaux",D84+D95,IF(C72="DI 166. Protection, développement et promotion du patrimoine culturel et des services culturels ",D84+D99,IF(C72="DI 167. Protection, développement et promotion du patrimoine naturel et de l'écotourisme, autre que les sites Natura 2000",D84+D103,IF(C72="DI 168. Réhabilitation physique et sécurité des espaces publics",D84+D107,0)))))</f>
        <v>0</v>
      </c>
      <c r="E110" s="346"/>
      <c r="F110" s="347"/>
      <c r="G110" s="348"/>
      <c r="H110" s="163"/>
    </row>
    <row r="111" spans="2:8" s="48" customFormat="1" ht="20.5" x14ac:dyDescent="0.4">
      <c r="B111" s="262"/>
      <c r="C111" s="342" t="str">
        <f>IF(OR(C110="",C110=0),"Renseigner la cellule ci-dessus en renseigant le domaine d'intervention de l'opération via le menu déroulant de la cellule C8","")</f>
        <v>Renseigner la cellule ci-dessus en renseigant le domaine d'intervention de l'opération via le menu déroulant de la cellule C8</v>
      </c>
      <c r="D111" s="342"/>
      <c r="E111" s="175"/>
      <c r="F111" s="165"/>
    </row>
    <row r="112" spans="2:8" s="31" customFormat="1" ht="18" x14ac:dyDescent="0.4"/>
    <row r="113" spans="2:8" s="31" customFormat="1" ht="18" x14ac:dyDescent="0.4"/>
    <row r="114" spans="2:8" s="48" customFormat="1" ht="33" customHeight="1" x14ac:dyDescent="0.4">
      <c r="B114" s="335" t="s">
        <v>151</v>
      </c>
      <c r="C114" s="336"/>
      <c r="D114" s="336"/>
      <c r="E114" s="336"/>
      <c r="F114" s="336"/>
      <c r="G114" s="336"/>
      <c r="H114" s="337"/>
    </row>
    <row r="115" spans="2:8" s="48" customFormat="1" ht="17.5" customHeight="1" x14ac:dyDescent="0.4"/>
    <row r="116" spans="2:8" s="48" customFormat="1" ht="43.5" customHeight="1" x14ac:dyDescent="0.4">
      <c r="B116" s="270" t="s">
        <v>26</v>
      </c>
      <c r="C116" s="202">
        <f>+F28</f>
        <v>0</v>
      </c>
      <c r="G116" s="349">
        <f>C8</f>
        <v>0</v>
      </c>
      <c r="H116" s="349"/>
    </row>
    <row r="117" spans="2:8" s="48" customFormat="1" ht="39.65" customHeight="1" x14ac:dyDescent="0.4">
      <c r="B117" s="270" t="s">
        <v>141</v>
      </c>
      <c r="C117" s="200">
        <f>+F72</f>
        <v>0</v>
      </c>
      <c r="G117" s="204" t="s">
        <v>62</v>
      </c>
      <c r="H117" s="203" t="str">
        <f>IF(OR(G116="",G116=0),"Renseignez le domaine d'ntervention de l'opération via le menu déroulant de la cellule C8",IF(OR(G116="DI 165. Soutien au développement économique et touristique des territoires littoraux",G116="DI 167. Protection, développement et promotion du patrimoine naturel et de l'écotourisme, autre que les sites Natura 2000",G116="DI 168. Réhabilitation physique et sécurité des espaces publics"),"FEDER sans études avec infrastructure : la note hors bonification est inférieure ou égale à  49 sur 100 max",IF(G116="DI 165. Soutien au développement de la fréquentation des sites naturels et culturels patrimoniaux","FEDER sans études avec infrastructure : la note hors bonification est inférieure ou égale à  57 sur 116 max",IF(G116="DI 166. Protection, développement et promotion du patrimoine culturel et des services culturels ","FEDER sans études avec infrastructure : la note hors bonification est inférieure ou égale à  53 sur 108 max"))))</f>
        <v>Renseignez le domaine d'ntervention de l'opération via le menu déroulant de la cellule C8</v>
      </c>
    </row>
    <row r="118" spans="2:8" s="48" customFormat="1" ht="39.65" customHeight="1" x14ac:dyDescent="0.4">
      <c r="B118" s="270" t="s">
        <v>150</v>
      </c>
      <c r="C118" s="201">
        <f>D110</f>
        <v>0</v>
      </c>
      <c r="G118" s="205"/>
      <c r="H118" s="203" t="str">
        <f>IF(OR(G116="",G116=0),"Renseignez le domaine d'ntervention de l'opération via le menu déroulant de la cellule C8",IF(OR(G116="DI 165. Soutien au développement économique et touristique des territoires littoraux",G116="DI 167. Protection, développement et promotion du patrimoine naturel et de l'écotourisme, autre que les sites Natura 2000",G116="DI 168. Réhabilitation physique et sécurité des espaces publics"),"FEDER sans études sans infrastructure : la note hors bonification est inférieure ou égale à  47 sur 96 max",IF(G116="DI 165. Soutien au développement de la fréquentation des sites naturels et culturels patrimoniaux","FEDER sans études sans infrastructure : la note hors bonification est inférieure ou égale à 55 sur 112 max",IF(G116="DI 166. Protection, développement et promotion du patrimoine culturel et des services culturels ","FEDER sans études sans infrastructure : la note hors bonification est inférieure ou égale à  51 sur 104 max"))))</f>
        <v>Renseignez le domaine d'ntervention de l'opération via le menu déroulant de la cellule C8</v>
      </c>
    </row>
    <row r="119" spans="2:8" s="48" customFormat="1" ht="39.65" customHeight="1" x14ac:dyDescent="0.4">
      <c r="B119" s="270" t="s">
        <v>152</v>
      </c>
      <c r="C119" s="271">
        <f>C116+C117</f>
        <v>0</v>
      </c>
      <c r="G119" s="205"/>
      <c r="H119" s="203" t="str">
        <f>IF(OR(G116="",G116=0),"Renseignez le domaine d'ntervention de l'opération via le menu déroulant de la cellule C8",IF(OR(G116="DI 165. Soutien au développement économique et touristique des territoires littoraux",G116="DI 167. Protection, développement et promotion du patrimoine naturel et de l'écotourisme, autre que les sites Natura 2000",G116="DI 168. Réhabilitation physique et sécurité des espaces publics"),"FEDER avec études sans infrastructure : la note hors bonification est inférieure ou égale à  57 sur 116 max",IF(G116="DI 165. Soutien au développement de la fréquentation des sites naturels et culturels patrimoniaux","FEDER avec études sans infrastructure : la note hors bonification est inférieure ou égale à  65 sur 132 max",IF(G116="DI 166. Protection, développement et promotion du patrimoine culturel et des services culturels ","FEDER avec études sans infrastructure : la note hors bonification est inférieure ou égale à  61 sur 124 max"))))</f>
        <v>Renseignez le domaine d'ntervention de l'opération via le menu déroulant de la cellule C8</v>
      </c>
    </row>
    <row r="120" spans="2:8" s="48" customFormat="1" ht="39.65" customHeight="1" x14ac:dyDescent="0.4">
      <c r="B120" s="270" t="s">
        <v>153</v>
      </c>
      <c r="C120" s="271">
        <f>C116+C117+C118</f>
        <v>0</v>
      </c>
      <c r="G120" s="206"/>
      <c r="H120" s="203" t="str">
        <f>IF(OR(G116="",G116=0),"Renseignez le domaine d'ntervention de l'opération via le menu déroulant de la cellule C8",IF(OR(G116="DI 165. Soutien au développement économique et touristique des territoires littoraux",G116="DI 167. Protection, développement et promotion du patrimoine naturel et de l'écotourisme, autre que les sites Natura 2000",G116="DI 168. Réhabilitation physique et sécurité des espaces publics"),"FEDER avec études avec infrastructure : la note hors bonification est inférieure ou égale à  59 sur 120 max",IF(G116="DI 165. Soutien au développement de la fréquentation des sites naturels et culturels patrimoniaux","FEDER avec études avec infrastructure : la note hors bonification est inférieure ou égale à  67 sur 136 max",IF(G116="DI 166. Protection, développement et promotion du patrimoine culturel et des services culturels ","FEDER avec études avec infrastructure : la note hors bonification est inférieure ou égale à  63 sur 128 max"))))</f>
        <v>Renseignez le domaine d'ntervention de l'opération via le menu déroulant de la cellule C8</v>
      </c>
    </row>
    <row r="121" spans="2:8" s="48" customFormat="1" ht="61" customHeight="1" x14ac:dyDescent="0.4">
      <c r="G121" s="207" t="s">
        <v>72</v>
      </c>
      <c r="H121" s="203" t="str">
        <f>IF(OR(G116="",G116=0),"Renseignez le domaine d'ntervention de l'opération via le menu déroulant de la cellule C8",IF(OR(G116="DI 165. Soutien au développement économique et touristique des territoires littoraux",G116="DI 167. Protection, développement et promotion du patrimoine naturel et de l'écotourisme, autre que les sites Natura 2000",G116="DI 168. Réhabilitation physique et sécurité des espaces publics"),"FEDER sans études avec infrastructure : la note hors bonification est supérieure ou égale à  50 sur 100 max",IF(G116="DI 165. Soutien au développement de la fréquentation des sites naturels et culturels patrimoniaux","FEDER sans études avec infrastructure : la note hors bonification est supérieure ou égale à  58 sur 116 max",IF(G116="DI 166. Protection, développement et promotion du patrimoine culturel et des services culturels ","FEDER sans études avec infrastructure : la note hors bonification est supérieure ou égale à  54 sur 108 max"))))</f>
        <v>Renseignez le domaine d'ntervention de l'opération via le menu déroulant de la cellule C8</v>
      </c>
    </row>
    <row r="122" spans="2:8" s="48" customFormat="1" ht="46" customHeight="1" x14ac:dyDescent="0.4">
      <c r="G122" s="208"/>
      <c r="H122" s="203" t="str">
        <f>IF(OR(G116="",G116=0),"Renseignez le domaine d'ntervention de l'opération via le menu déroulant de la cellule C8",IF(OR(G116="DI 165. Soutien au développement économique et touristique des territoires littoraux",G116="DI 167. Protection, développement et promotion du patrimoine naturel et de l'écotourisme, autre que les sites Natura 2000",G116="DI 168. Réhabilitation physique et sécurité des espaces publics"),"FEDER sans études sans infrastructure : la note hors bonification est supérieure ou égale à  48 sur 96 max",IF(G116="DI 165. Soutien au développement de la fréquentation des sites naturels et culturels patrimoniaux","FEDER sans études sans infrastructure : la note hors bonification est supérieure ou égale à  56 sur 112 max",IF(G116="DI 166. Protection, développement et promotion du patrimoine culturel et des services culturels ","FEDER sans études sans infrastructure : la note hors bonification est supérieure ou égale à  52 sur 104 max"))))</f>
        <v>Renseignez le domaine d'ntervention de l'opération via le menu déroulant de la cellule C8</v>
      </c>
    </row>
    <row r="123" spans="2:8" s="48" customFormat="1" ht="46" customHeight="1" x14ac:dyDescent="0.4">
      <c r="G123" s="208"/>
      <c r="H123" s="203" t="str">
        <f>IF(OR(G116="",G116=0),"Renseignez le domaine d'ntervention de l'opération via le menu déroulant de la cellule C8",IF(OR(G116="DI 165. Soutien au développement économique et touristique des territoires littoraux",G116="DI 167. Protection, développement et promotion du patrimoine naturel et de l'écotourisme, autre que les sites Natura 2000",G116="DI 168. Réhabilitation physique et sécurité des espaces publics"),"FEDER avec études sans infrastructure : la note hors bonification est supérieure ou égale à  58 sur 116 max",IF(G116="DI 165. Soutien au développement de la fréquentation des sites naturels et culturels patrimoniaux","FEDER avec études sans infrastructure : la note hors bonification est supérieure ou égale à 66 sur 132 max",IF(G116="DI 166. Protection, développement et promotion du patrimoine culturel et des services culturels ","FEDER avec études sans infrastructure : la note hors bonification est supérieure ou égale à  62 sur 124 max"))))</f>
        <v>Renseignez le domaine d'ntervention de l'opération via le menu déroulant de la cellule C8</v>
      </c>
    </row>
    <row r="124" spans="2:8" s="48" customFormat="1" ht="38.5" customHeight="1" x14ac:dyDescent="0.4">
      <c r="B124" s="338" t="s">
        <v>154</v>
      </c>
      <c r="C124" s="340" t="str">
        <f>IF(OR(C119=0, C28="", C8=""),"",
    IF(OR(
        AND(OR(C8="DI 165. Soutien au développement économique et touristique des territoires littoraux", C8="DI 167. Protection, développement et promotion du patrimoine naturel et de l'écotourisme, autre que les sites Natura 2000",C8="DI 168. Réhabilitation physique et sécurité des espaces publics"),
            OR(AND(C28="Sans études avec infrastructure", C119&lt;50),
                AND(C28="Sans études sans infrastructure", C119&lt;48),
                AND(C28="Avec études sans infrastructure", C119&lt;58),
                AND(C28="Avec études avec infrastructure", C119&lt;60))),
        AND(C8="DI 165. Soutien au développement de la fréquentation des sites naturels et culturels patrimoniaux",
            OR(AND(C28="Sans études avec infrastructure", C119&lt;58),
                AND(C28="Sans études sans infrastructure", C119&lt;56),
                AND(C28="Avec études sans infrastructure", C119&lt;66),
                AND(C28="Avec études avec infrastructure", C119&lt;68))),
        AND(C8="DI 166. Protection, développement et promotion du patrimoine culturel et des services culturels ",
            OR(AND(C28="Sans études avec infrastructure", C119&lt;54),
                AND(C28="Sans études sans infrastructure", C119&lt;52),
                AND(C28="Avec études sans infrastructure", C119&lt;62),
                AND(C28="Avec études avec infrastructure", C119&lt;64)))),
    "Avis défavorable", "Avis favorable"))</f>
        <v/>
      </c>
      <c r="G124" s="209"/>
      <c r="H124" s="203" t="str">
        <f>IF(OR(G116="",G116=0),"Renseignez le domaine d'ntervention de l'opération via le menu déroulant de la cellule C8",IF(OR(G116="DI 165. Soutien au développement économique et touristique des territoires littoraux",G116="DI 167. Protection, développement et promotion du patrimoine naturel et de l'écotourisme, autre que les sites Natura 2000",G116="DI 168. Réhabilitation physique et sécurité des espaces publics"),"FEDER avec études avec infrastructure : la note hors bonification est supérieure ou égale à  60 sur 120 max",IF(G116="DI 165. Soutien au développement de la fréquentation des sites naturels et culturels patrimoniaux","FEDER avec études avec infrastructure : la note hors bonification est supérieure ou égale à  68 sur 136 max",IF(G116="DI 166. Protection, développement et promotion du patrimoine culturel et des services culturels ","FEDER avec études avec infrastructure : la note hors bonification est supérieure ou égale à  64 sur 128 max"))))</f>
        <v>Renseignez le domaine d'ntervention de l'opération via le menu déroulant de la cellule C8</v>
      </c>
    </row>
    <row r="125" spans="2:8" s="48" customFormat="1" ht="38.5" customHeight="1" x14ac:dyDescent="0.4">
      <c r="B125" s="338"/>
      <c r="C125" s="340"/>
    </row>
    <row r="126" spans="2:8" s="48" customFormat="1" ht="38.5" customHeight="1" x14ac:dyDescent="0.4">
      <c r="B126" s="338"/>
      <c r="C126" s="340"/>
    </row>
    <row r="127" spans="2:8" s="48" customFormat="1" ht="38.5" customHeight="1" x14ac:dyDescent="0.4">
      <c r="B127" s="339"/>
      <c r="C127" s="340"/>
    </row>
    <row r="128" spans="2:8" s="48" customFormat="1" ht="38.5" customHeight="1" x14ac:dyDescent="0.4"/>
    <row r="129" spans="2:8" s="48" customFormat="1" ht="38.5" customHeight="1" x14ac:dyDescent="0.4"/>
    <row r="130" spans="2:8" s="48" customFormat="1" ht="20.5" x14ac:dyDescent="0.45">
      <c r="B130" s="174"/>
      <c r="C130" s="80"/>
      <c r="D130" s="156"/>
      <c r="E130" s="156"/>
      <c r="F130" s="156"/>
    </row>
    <row r="131" spans="2:8" s="48" customFormat="1" ht="18" customHeight="1" x14ac:dyDescent="0.4">
      <c r="B131" s="351" t="s">
        <v>77</v>
      </c>
      <c r="C131" s="312"/>
      <c r="D131" s="312"/>
      <c r="E131" s="312"/>
      <c r="F131" s="312"/>
      <c r="G131" s="312"/>
      <c r="H131" s="312"/>
    </row>
    <row r="132" spans="2:8" s="48" customFormat="1" ht="18" customHeight="1" x14ac:dyDescent="0.4">
      <c r="B132" s="351"/>
      <c r="C132" s="312"/>
      <c r="D132" s="312"/>
      <c r="E132" s="312"/>
      <c r="F132" s="312"/>
      <c r="G132" s="312"/>
      <c r="H132" s="312"/>
    </row>
    <row r="133" spans="2:8" s="48" customFormat="1" ht="18" customHeight="1" x14ac:dyDescent="0.4">
      <c r="B133" s="351"/>
      <c r="C133" s="312"/>
      <c r="D133" s="312"/>
      <c r="E133" s="312"/>
      <c r="F133" s="312"/>
      <c r="G133" s="312"/>
      <c r="H133" s="312"/>
    </row>
    <row r="134" spans="2:8" s="48" customFormat="1" ht="18" customHeight="1" x14ac:dyDescent="0.4">
      <c r="B134" s="351"/>
      <c r="C134" s="312"/>
      <c r="D134" s="312"/>
      <c r="E134" s="312"/>
      <c r="F134" s="312"/>
      <c r="G134" s="312"/>
      <c r="H134" s="312"/>
    </row>
    <row r="135" spans="2:8" s="48" customFormat="1" ht="18" customHeight="1" x14ac:dyDescent="0.4">
      <c r="B135" s="351"/>
      <c r="C135" s="312"/>
      <c r="D135" s="312"/>
      <c r="E135" s="312"/>
      <c r="F135" s="312"/>
      <c r="G135" s="312"/>
      <c r="H135" s="312"/>
    </row>
    <row r="136" spans="2:8" s="48" customFormat="1" ht="32.5" customHeight="1" x14ac:dyDescent="0.45">
      <c r="B136" s="81"/>
      <c r="C136" s="115"/>
      <c r="D136" s="175"/>
      <c r="E136" s="175"/>
      <c r="F136" s="175"/>
      <c r="G136" s="164"/>
      <c r="H136" s="164"/>
    </row>
    <row r="137" spans="2:8" s="48" customFormat="1" ht="32.5" customHeight="1" x14ac:dyDescent="0.4">
      <c r="B137" s="210" t="s">
        <v>78</v>
      </c>
      <c r="C137" s="350"/>
      <c r="D137" s="350"/>
      <c r="E137" s="350"/>
      <c r="F137" s="350"/>
      <c r="G137" s="350"/>
      <c r="H137" s="350"/>
    </row>
    <row r="138" spans="2:8" s="48" customFormat="1" ht="32.5" customHeight="1" x14ac:dyDescent="0.4">
      <c r="B138" s="210" t="s">
        <v>79</v>
      </c>
      <c r="C138" s="350"/>
      <c r="D138" s="350"/>
      <c r="E138" s="350"/>
      <c r="F138" s="350"/>
      <c r="G138" s="350"/>
      <c r="H138" s="350"/>
    </row>
    <row r="139" spans="2:8" s="48" customFormat="1" ht="32.5" customHeight="1" x14ac:dyDescent="0.4">
      <c r="B139" s="210" t="s">
        <v>80</v>
      </c>
      <c r="C139" s="350"/>
      <c r="D139" s="350"/>
      <c r="E139" s="350"/>
      <c r="F139" s="350"/>
      <c r="G139" s="350"/>
      <c r="H139" s="350"/>
    </row>
    <row r="140" spans="2:8" s="48" customFormat="1" ht="32.5" customHeight="1" x14ac:dyDescent="0.4">
      <c r="B140" s="210" t="s">
        <v>81</v>
      </c>
      <c r="C140" s="350"/>
      <c r="D140" s="350"/>
      <c r="E140" s="350"/>
      <c r="F140" s="350"/>
      <c r="G140" s="350"/>
      <c r="H140" s="350"/>
    </row>
    <row r="141" spans="2:8" s="48" customFormat="1" ht="32.5" customHeight="1" x14ac:dyDescent="0.4">
      <c r="B141" s="210" t="s">
        <v>155</v>
      </c>
      <c r="C141" s="350"/>
      <c r="D141" s="350"/>
      <c r="E141" s="350"/>
      <c r="F141" s="350"/>
      <c r="G141" s="350"/>
      <c r="H141" s="350"/>
    </row>
    <row r="142" spans="2:8" s="48" customFormat="1" ht="32.5" customHeight="1" x14ac:dyDescent="0.4">
      <c r="B142" s="210" t="s">
        <v>83</v>
      </c>
      <c r="C142" s="350"/>
      <c r="D142" s="350"/>
      <c r="E142" s="350"/>
      <c r="F142" s="350"/>
      <c r="G142" s="350"/>
      <c r="H142" s="350"/>
    </row>
    <row r="143" spans="2:8" s="48" customFormat="1" ht="32.5" customHeight="1" x14ac:dyDescent="0.4">
      <c r="B143" s="210" t="s">
        <v>84</v>
      </c>
      <c r="C143" s="341" t="s">
        <v>85</v>
      </c>
      <c r="D143" s="341"/>
      <c r="E143" s="341"/>
      <c r="F143" s="341"/>
      <c r="G143" s="341"/>
      <c r="H143" s="341"/>
    </row>
    <row r="144" spans="2:8" s="48" customFormat="1" ht="32.5" customHeight="1" x14ac:dyDescent="0.4">
      <c r="B144" s="210" t="s">
        <v>86</v>
      </c>
      <c r="C144" s="350"/>
      <c r="D144" s="350"/>
      <c r="E144" s="350"/>
      <c r="F144" s="350"/>
      <c r="G144" s="350"/>
      <c r="H144" s="350"/>
    </row>
    <row r="145" spans="2:2" s="48" customFormat="1" ht="20.5" x14ac:dyDescent="0.45">
      <c r="B145" s="81"/>
    </row>
  </sheetData>
  <mergeCells count="76">
    <mergeCell ref="C140:H140"/>
    <mergeCell ref="C141:H141"/>
    <mergeCell ref="C142:H142"/>
    <mergeCell ref="C143:H143"/>
    <mergeCell ref="C144:H144"/>
    <mergeCell ref="G15:G16"/>
    <mergeCell ref="H15:H16"/>
    <mergeCell ref="B18:B19"/>
    <mergeCell ref="B20:B22"/>
    <mergeCell ref="B24:B25"/>
    <mergeCell ref="C15:C16"/>
    <mergeCell ref="D15:D16"/>
    <mergeCell ref="E15:E16"/>
    <mergeCell ref="F15:F16"/>
    <mergeCell ref="B27:B28"/>
    <mergeCell ref="C27:D27"/>
    <mergeCell ref="C28:D28"/>
    <mergeCell ref="C139:H139"/>
    <mergeCell ref="E109:G109"/>
    <mergeCell ref="E110:G110"/>
    <mergeCell ref="B114:H114"/>
    <mergeCell ref="B124:B127"/>
    <mergeCell ref="C124:C127"/>
    <mergeCell ref="C111:D111"/>
    <mergeCell ref="B131:B135"/>
    <mergeCell ref="C131:H135"/>
    <mergeCell ref="C137:H137"/>
    <mergeCell ref="C138:H138"/>
    <mergeCell ref="B98:B99"/>
    <mergeCell ref="E99:G99"/>
    <mergeCell ref="G116:H116"/>
    <mergeCell ref="E105:G105"/>
    <mergeCell ref="B106:B107"/>
    <mergeCell ref="E107:G107"/>
    <mergeCell ref="E89:G89"/>
    <mergeCell ref="E90:G90"/>
    <mergeCell ref="E94:G94"/>
    <mergeCell ref="E106:G106"/>
    <mergeCell ref="E93:G93"/>
    <mergeCell ref="E101:G101"/>
    <mergeCell ref="E103:G103"/>
    <mergeCell ref="B94:B95"/>
    <mergeCell ref="B102:B103"/>
    <mergeCell ref="E98:G98"/>
    <mergeCell ref="E102:G102"/>
    <mergeCell ref="E95:G95"/>
    <mergeCell ref="E97:G97"/>
    <mergeCell ref="E88:G88"/>
    <mergeCell ref="B89:B91"/>
    <mergeCell ref="E91:G91"/>
    <mergeCell ref="E83:G83"/>
    <mergeCell ref="E84:G84"/>
    <mergeCell ref="B80:B84"/>
    <mergeCell ref="C4:H4"/>
    <mergeCell ref="C5:H5"/>
    <mergeCell ref="B2:H2"/>
    <mergeCell ref="C10:H10"/>
    <mergeCell ref="B13:H13"/>
    <mergeCell ref="C6:H6"/>
    <mergeCell ref="C7:H7"/>
    <mergeCell ref="C8:H8"/>
    <mergeCell ref="C9:H9"/>
    <mergeCell ref="B40:B45"/>
    <mergeCell ref="B33:H33"/>
    <mergeCell ref="C29:D29"/>
    <mergeCell ref="B58:B61"/>
    <mergeCell ref="B53:B56"/>
    <mergeCell ref="B47:B51"/>
    <mergeCell ref="B35:B38"/>
    <mergeCell ref="B31:H31"/>
    <mergeCell ref="C71:D71"/>
    <mergeCell ref="E82:G82"/>
    <mergeCell ref="C73:D73"/>
    <mergeCell ref="C72:D72"/>
    <mergeCell ref="B75:H75"/>
    <mergeCell ref="E79:G79"/>
  </mergeCells>
  <conditionalFormatting sqref="C124">
    <cfRule type="containsText" dxfId="2" priority="4" operator="containsText" text="Avis d'ajournement">
      <formula>NOT(ISERROR(SEARCH("Avis d'ajournement",C124)))</formula>
    </cfRule>
    <cfRule type="containsText" dxfId="1" priority="5" operator="containsText" text="Avis défavorable">
      <formula>NOT(ISERROR(SEARCH("Avis défavorable",C124)))</formula>
    </cfRule>
    <cfRule type="containsText" dxfId="0" priority="6" operator="containsText" text="Avis favorable">
      <formula>NOT(ISERROR(SEARCH("Avis favorable",C124)))</formula>
    </cfRule>
  </conditionalFormatting>
  <conditionalFormatting sqref="C29:D29">
    <cfRule type="colorScale" priority="3">
      <colorScale>
        <cfvo type="min"/>
        <cfvo type="max"/>
        <color rgb="FFFF7128"/>
        <color rgb="FFFFEF9C"/>
      </colorScale>
    </cfRule>
  </conditionalFormatting>
  <conditionalFormatting sqref="C73:D73">
    <cfRule type="colorScale" priority="2">
      <colorScale>
        <cfvo type="min"/>
        <cfvo type="max"/>
        <color rgb="FFFF7128"/>
        <color rgb="FFFFEF9C"/>
      </colorScale>
    </cfRule>
  </conditionalFormatting>
  <conditionalFormatting sqref="C111:D111">
    <cfRule type="colorScale" priority="1">
      <colorScale>
        <cfvo type="min"/>
        <cfvo type="max"/>
        <color rgb="FFFF7128"/>
        <color rgb="FFFFEF9C"/>
      </colorScale>
    </cfRule>
  </conditionalFormatting>
  <dataValidations count="6">
    <dataValidation type="list" allowBlank="1" showInputMessage="1" showErrorMessage="1" sqref="C28" xr:uid="{F20CF201-1D73-4E95-9A1B-8CE75AB2CB01}">
      <formula1>"Sans études avec infrastructure, Sans études sans infrastructure,Avec études sans infrastructure,Avec études avec infrastructure"</formula1>
    </dataValidation>
    <dataValidation type="list" allowBlank="1" showInputMessage="1" showErrorMessage="1" sqref="D24:D25" xr:uid="{98BD36C0-3C15-44BE-8BB6-FBBF46366214}">
      <formula1>"Projet sans études,1,2,3,4"</formula1>
    </dataValidation>
    <dataValidation type="list" allowBlank="1" showInputMessage="1" showErrorMessage="1" sqref="D23" xr:uid="{9BB6D0DD-B33A-40B9-9EF5-FEF6E117B3AA}">
      <formula1>"Projet sans infrastructure,1,2,3,4"</formula1>
    </dataValidation>
    <dataValidation type="list" allowBlank="1" showInputMessage="1" showErrorMessage="1" sqref="D17:D22 D36:D37 D41:D44 D48:D50 D54:D55 D59:D60" xr:uid="{3B9FD132-7CDD-4E09-8F07-4E3708A96A1D}">
      <formula1>"1,2,3,4"</formula1>
    </dataValidation>
    <dataValidation type="list" allowBlank="1" showInputMessage="1" showErrorMessage="1" sqref="D80 D82:D83 D89:D90 D94 D98 D102 D106" xr:uid="{31A8E407-0166-4BFB-975E-A6D263184E58}">
      <formula1>"0,1"</formula1>
    </dataValidation>
    <dataValidation type="list" allowBlank="1" showInputMessage="1" showErrorMessage="1" sqref="D81" xr:uid="{9CE2885D-0B5F-4024-8CFB-C92D07C384BF}">
      <formula1>"0,1,2"</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A972D4F-A179-4901-87C4-B4E332022D73}">
          <x14:formula1>
            <xm:f>DI!$C$20:$C$24</xm:f>
          </x14:formula1>
          <xm:sqref>C8:H8</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3286E-649A-4A0A-815C-AFD4312E3469}">
  <dimension ref="A1"/>
  <sheetViews>
    <sheetView workbookViewId="0"/>
  </sheetViews>
  <sheetFormatPr baseColWidth="10"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0E8C1-E09F-4FCF-8635-E5CF92B2DD32}">
  <sheetPr>
    <tabColor rgb="FFFF0000"/>
  </sheetPr>
  <dimension ref="A2:J54"/>
  <sheetViews>
    <sheetView showGridLines="0" topLeftCell="B1" zoomScale="55" zoomScaleNormal="55" workbookViewId="0">
      <selection activeCell="B19" sqref="B19"/>
    </sheetView>
  </sheetViews>
  <sheetFormatPr baseColWidth="10" defaultColWidth="11.453125" defaultRowHeight="21" x14ac:dyDescent="0.5"/>
  <cols>
    <col min="1" max="1" width="8.54296875" customWidth="1"/>
    <col min="2" max="2" width="41.453125" style="47" customWidth="1"/>
    <col min="3" max="3" width="131" customWidth="1"/>
    <col min="4" max="4" width="19.453125" customWidth="1"/>
    <col min="5" max="5" width="18.26953125" customWidth="1"/>
    <col min="6" max="6" width="14.7265625" customWidth="1"/>
    <col min="7" max="7" width="25.1796875" customWidth="1"/>
    <col min="8" max="8" width="27.54296875" customWidth="1"/>
    <col min="9" max="9" width="9.26953125"/>
    <col min="10" max="10" width="51.7265625" customWidth="1"/>
    <col min="11" max="12" width="9.26953125"/>
    <col min="13" max="13" width="65" customWidth="1"/>
  </cols>
  <sheetData>
    <row r="2" spans="1:10" ht="23" x14ac:dyDescent="0.35">
      <c r="A2" s="298" t="s">
        <v>43</v>
      </c>
      <c r="B2" s="298"/>
      <c r="C2" s="298"/>
      <c r="D2" s="298"/>
      <c r="E2" s="298"/>
      <c r="F2" s="298"/>
      <c r="G2" s="298"/>
      <c r="H2" s="298"/>
    </row>
    <row r="3" spans="1:10" ht="20.5" x14ac:dyDescent="0.45">
      <c r="A3" s="31"/>
      <c r="B3" s="81"/>
      <c r="C3" s="49"/>
      <c r="D3" s="49"/>
      <c r="E3" s="49"/>
      <c r="F3" s="31"/>
      <c r="G3" s="31"/>
      <c r="H3" s="31"/>
    </row>
    <row r="4" spans="1:10" ht="20.5" hidden="1" x14ac:dyDescent="0.45">
      <c r="A4" s="31"/>
      <c r="B4" s="46"/>
      <c r="C4" s="31"/>
      <c r="D4" s="31"/>
      <c r="E4" s="31"/>
      <c r="F4" s="31"/>
      <c r="G4" s="31"/>
      <c r="H4" s="31"/>
    </row>
    <row r="5" spans="1:10" ht="20.5" hidden="1" x14ac:dyDescent="0.45">
      <c r="A5" s="31"/>
      <c r="B5" s="46"/>
      <c r="C5" s="31"/>
      <c r="D5" s="31"/>
      <c r="E5" s="31"/>
      <c r="F5" s="31"/>
      <c r="G5" s="31"/>
      <c r="H5" s="31"/>
    </row>
    <row r="6" spans="1:10" ht="18" hidden="1" x14ac:dyDescent="0.4">
      <c r="A6" s="31"/>
      <c r="B6" s="82"/>
      <c r="C6" s="52"/>
      <c r="D6" s="49"/>
      <c r="E6" s="31"/>
      <c r="F6" s="31"/>
      <c r="G6" s="31"/>
      <c r="H6" s="31"/>
    </row>
    <row r="7" spans="1:10" ht="18.5" thickBot="1" x14ac:dyDescent="0.45">
      <c r="A7" s="31"/>
      <c r="B7" s="82"/>
      <c r="C7" s="52"/>
      <c r="D7" s="49"/>
      <c r="E7" s="31"/>
      <c r="F7" s="31"/>
      <c r="G7" s="31"/>
      <c r="H7" s="31"/>
    </row>
    <row r="8" spans="1:10" ht="36.5" thickBot="1" x14ac:dyDescent="0.45">
      <c r="A8" s="31"/>
      <c r="B8" s="146"/>
      <c r="C8" s="54" t="s">
        <v>44</v>
      </c>
      <c r="D8" s="55" t="s">
        <v>45</v>
      </c>
      <c r="E8" s="327" t="s">
        <v>46</v>
      </c>
      <c r="F8" s="327"/>
      <c r="G8" s="327"/>
      <c r="H8" s="56" t="s">
        <v>10</v>
      </c>
    </row>
    <row r="9" spans="1:10" ht="36" x14ac:dyDescent="0.4">
      <c r="A9" s="31"/>
      <c r="B9" s="316" t="s">
        <v>47</v>
      </c>
      <c r="C9" s="142" t="s">
        <v>48</v>
      </c>
      <c r="D9" s="57"/>
      <c r="E9" s="58"/>
      <c r="F9" s="59"/>
      <c r="G9" s="60"/>
      <c r="H9" s="61"/>
      <c r="J9" s="12"/>
    </row>
    <row r="10" spans="1:10" ht="90" x14ac:dyDescent="0.4">
      <c r="A10" s="31"/>
      <c r="B10" s="317"/>
      <c r="C10" s="143" t="s">
        <v>49</v>
      </c>
      <c r="D10" s="62"/>
      <c r="E10" s="63"/>
      <c r="F10" s="64"/>
      <c r="G10" s="65"/>
      <c r="H10" s="66"/>
      <c r="J10" s="12"/>
    </row>
    <row r="11" spans="1:10" ht="90" x14ac:dyDescent="0.4">
      <c r="A11" s="31"/>
      <c r="B11" s="317"/>
      <c r="C11" s="143" t="s">
        <v>50</v>
      </c>
      <c r="D11" s="62"/>
      <c r="E11" s="63"/>
      <c r="F11" s="64"/>
      <c r="G11" s="65"/>
      <c r="H11" s="66"/>
      <c r="J11" s="12"/>
    </row>
    <row r="12" spans="1:10" ht="36" x14ac:dyDescent="0.4">
      <c r="A12" s="31"/>
      <c r="B12" s="317"/>
      <c r="C12" s="143" t="s">
        <v>51</v>
      </c>
      <c r="D12" s="67"/>
      <c r="E12" s="328"/>
      <c r="F12" s="329"/>
      <c r="G12" s="330"/>
      <c r="H12" s="68"/>
    </row>
    <row r="13" spans="1:10" ht="36.5" thickBot="1" x14ac:dyDescent="0.45">
      <c r="A13" s="31"/>
      <c r="B13" s="317"/>
      <c r="C13" s="144" t="s">
        <v>52</v>
      </c>
      <c r="D13" s="69"/>
      <c r="E13" s="331"/>
      <c r="F13" s="332"/>
      <c r="G13" s="333"/>
      <c r="H13" s="70"/>
      <c r="I13" s="14"/>
      <c r="J13" s="10"/>
    </row>
    <row r="14" spans="1:10" ht="18.5" thickBot="1" x14ac:dyDescent="0.45">
      <c r="A14" s="31"/>
      <c r="B14" s="318"/>
      <c r="C14" s="145" t="s">
        <v>53</v>
      </c>
      <c r="D14" s="71">
        <f>+SUM(D9:D12)</f>
        <v>0</v>
      </c>
      <c r="E14" s="334"/>
      <c r="F14" s="334"/>
      <c r="G14" s="334"/>
      <c r="H14" s="72"/>
    </row>
    <row r="15" spans="1:10" ht="20.5" x14ac:dyDescent="0.45">
      <c r="A15" s="31"/>
      <c r="B15" s="46"/>
      <c r="C15" s="31"/>
      <c r="D15" s="31"/>
      <c r="E15" s="31"/>
      <c r="F15" s="31"/>
      <c r="G15" s="31"/>
      <c r="H15" s="31"/>
    </row>
    <row r="16" spans="1:10" ht="18" x14ac:dyDescent="0.4">
      <c r="A16" s="31"/>
      <c r="B16" s="31"/>
      <c r="C16" s="31"/>
      <c r="D16" s="31"/>
      <c r="E16" s="41" t="s">
        <v>53</v>
      </c>
      <c r="F16" s="41"/>
      <c r="G16" s="41"/>
      <c r="H16" s="48"/>
      <c r="J16" s="3"/>
    </row>
    <row r="17" spans="1:10" ht="20.5" x14ac:dyDescent="0.45">
      <c r="A17" s="31"/>
      <c r="B17" s="83" t="s">
        <v>54</v>
      </c>
      <c r="C17" s="73"/>
      <c r="D17" s="73"/>
      <c r="E17" s="42"/>
      <c r="F17" s="42"/>
      <c r="G17" s="41"/>
      <c r="H17" s="31"/>
      <c r="J17" s="2"/>
    </row>
    <row r="18" spans="1:10" ht="20.5" x14ac:dyDescent="0.45">
      <c r="A18" s="31"/>
      <c r="B18" s="84" t="s">
        <v>55</v>
      </c>
      <c r="C18" s="74"/>
      <c r="D18" s="74"/>
      <c r="E18" s="41"/>
      <c r="F18" s="41"/>
      <c r="G18" s="41"/>
      <c r="H18" s="31"/>
    </row>
    <row r="19" spans="1:10" ht="20.5" x14ac:dyDescent="0.45">
      <c r="A19" s="31"/>
      <c r="B19" s="84" t="s">
        <v>56</v>
      </c>
      <c r="C19" s="74"/>
      <c r="D19" s="74"/>
      <c r="E19" s="41" t="e">
        <f>+#REF!+D14+#REF!</f>
        <v>#REF!</v>
      </c>
      <c r="F19" s="41"/>
      <c r="G19" s="41"/>
      <c r="H19" s="31"/>
    </row>
    <row r="20" spans="1:10" ht="20.5" x14ac:dyDescent="0.45">
      <c r="A20" s="31"/>
      <c r="B20" s="85" t="s">
        <v>57</v>
      </c>
      <c r="C20" s="75"/>
      <c r="D20" s="75"/>
      <c r="E20" s="41" t="e">
        <f>+E19+E18+E17</f>
        <v>#REF!</v>
      </c>
      <c r="F20" s="41"/>
      <c r="G20" s="41"/>
      <c r="H20" s="31"/>
    </row>
    <row r="21" spans="1:10" ht="20.5" x14ac:dyDescent="0.45">
      <c r="A21" s="31"/>
      <c r="B21" s="46"/>
      <c r="C21" s="31"/>
      <c r="D21" s="31"/>
      <c r="E21" s="31"/>
      <c r="F21" s="31"/>
      <c r="G21" s="31"/>
      <c r="H21" s="31"/>
    </row>
    <row r="22" spans="1:10" ht="18" x14ac:dyDescent="0.4">
      <c r="A22" s="31"/>
      <c r="B22" s="31"/>
      <c r="C22" s="31"/>
      <c r="D22" s="31"/>
      <c r="E22" s="31"/>
      <c r="F22" s="31"/>
      <c r="G22" s="31"/>
      <c r="H22" s="31"/>
    </row>
    <row r="23" spans="1:10" ht="18" x14ac:dyDescent="0.4">
      <c r="A23" s="31"/>
      <c r="B23" s="322" t="s">
        <v>58</v>
      </c>
      <c r="C23" s="323"/>
      <c r="D23" s="324"/>
      <c r="E23" s="76">
        <f>+G17+G18</f>
        <v>0</v>
      </c>
      <c r="F23" s="31"/>
      <c r="G23" s="31"/>
      <c r="H23" s="31"/>
    </row>
    <row r="24" spans="1:10" ht="54" x14ac:dyDescent="0.4">
      <c r="A24" s="31"/>
      <c r="B24" s="86" t="s">
        <v>59</v>
      </c>
      <c r="C24" s="325" t="s">
        <v>60</v>
      </c>
      <c r="D24" s="326"/>
      <c r="E24" s="77" t="s">
        <v>61</v>
      </c>
      <c r="F24" s="31"/>
      <c r="G24" s="31"/>
      <c r="H24" s="31"/>
    </row>
    <row r="25" spans="1:10" ht="18" x14ac:dyDescent="0.4">
      <c r="A25" s="31"/>
      <c r="B25" s="319" t="s">
        <v>62</v>
      </c>
      <c r="C25" s="253" t="s">
        <v>63</v>
      </c>
      <c r="D25" s="78"/>
      <c r="E25" s="151"/>
      <c r="F25" s="31"/>
      <c r="G25" s="31"/>
      <c r="H25" s="31"/>
    </row>
    <row r="26" spans="1:10" ht="18" x14ac:dyDescent="0.4">
      <c r="A26" s="31"/>
      <c r="B26" s="320"/>
      <c r="C26" s="254" t="s">
        <v>64</v>
      </c>
      <c r="D26" s="79"/>
      <c r="E26" s="152"/>
      <c r="F26" s="31"/>
      <c r="G26" s="31"/>
      <c r="H26" s="31"/>
    </row>
    <row r="27" spans="1:10" ht="18" x14ac:dyDescent="0.4">
      <c r="A27" s="31"/>
      <c r="B27" s="320"/>
      <c r="C27" s="254" t="s">
        <v>65</v>
      </c>
      <c r="D27" s="79"/>
      <c r="E27" s="152"/>
      <c r="F27" s="31"/>
      <c r="G27" s="31"/>
      <c r="H27" s="31"/>
    </row>
    <row r="28" spans="1:10" ht="18" x14ac:dyDescent="0.4">
      <c r="A28" s="31"/>
      <c r="B28" s="321"/>
      <c r="C28" s="254" t="s">
        <v>66</v>
      </c>
      <c r="D28" s="79"/>
      <c r="E28" s="152"/>
      <c r="F28" s="31"/>
      <c r="G28" s="31"/>
      <c r="H28" s="31"/>
    </row>
    <row r="29" spans="1:10" ht="18" x14ac:dyDescent="0.4">
      <c r="A29" s="31"/>
      <c r="B29" s="319" t="s">
        <v>67</v>
      </c>
      <c r="C29" s="254" t="s">
        <v>68</v>
      </c>
      <c r="D29" s="79"/>
      <c r="E29" s="152"/>
      <c r="F29" s="31"/>
      <c r="G29" s="31"/>
      <c r="H29" s="148"/>
      <c r="I29" s="148"/>
      <c r="J29" s="148"/>
    </row>
    <row r="30" spans="1:10" ht="18" x14ac:dyDescent="0.4">
      <c r="A30" s="31"/>
      <c r="B30" s="320"/>
      <c r="C30" s="254" t="s">
        <v>69</v>
      </c>
      <c r="D30" s="79"/>
      <c r="E30" s="152"/>
      <c r="F30" s="147"/>
      <c r="G30" s="148"/>
      <c r="H30" s="148"/>
      <c r="I30" s="148"/>
      <c r="J30" s="148"/>
    </row>
    <row r="31" spans="1:10" ht="18" x14ac:dyDescent="0.4">
      <c r="A31" s="31"/>
      <c r="B31" s="320"/>
      <c r="C31" s="254" t="s">
        <v>70</v>
      </c>
      <c r="D31" s="79"/>
      <c r="E31" s="152"/>
      <c r="F31" s="147"/>
      <c r="G31" s="148"/>
      <c r="H31" s="148"/>
      <c r="I31" s="148"/>
      <c r="J31" s="148"/>
    </row>
    <row r="32" spans="1:10" ht="18" x14ac:dyDescent="0.4">
      <c r="A32" s="31"/>
      <c r="B32" s="321"/>
      <c r="C32" s="254" t="s">
        <v>71</v>
      </c>
      <c r="D32" s="79"/>
      <c r="E32" s="152"/>
      <c r="F32" s="147"/>
      <c r="G32" s="148"/>
      <c r="H32" s="148"/>
      <c r="I32" s="148"/>
      <c r="J32" s="148"/>
    </row>
    <row r="33" spans="1:10" ht="18" x14ac:dyDescent="0.4">
      <c r="A33" s="31"/>
      <c r="B33" s="313" t="s">
        <v>72</v>
      </c>
      <c r="C33" s="253" t="s">
        <v>73</v>
      </c>
      <c r="D33" s="78"/>
      <c r="E33" s="153"/>
      <c r="F33" s="147"/>
      <c r="G33" s="148"/>
      <c r="H33" s="148"/>
      <c r="I33" s="148"/>
      <c r="J33" s="148"/>
    </row>
    <row r="34" spans="1:10" ht="18" x14ac:dyDescent="0.4">
      <c r="A34" s="31"/>
      <c r="B34" s="314"/>
      <c r="C34" s="254" t="s">
        <v>74</v>
      </c>
      <c r="D34" s="79"/>
      <c r="E34" s="154"/>
      <c r="F34" s="147"/>
      <c r="G34" s="148"/>
      <c r="H34" s="148"/>
      <c r="I34" s="148"/>
      <c r="J34" s="148"/>
    </row>
    <row r="35" spans="1:10" ht="18" x14ac:dyDescent="0.4">
      <c r="A35" s="31"/>
      <c r="B35" s="314"/>
      <c r="C35" s="254" t="s">
        <v>75</v>
      </c>
      <c r="D35" s="79"/>
      <c r="E35" s="154"/>
      <c r="F35" s="31"/>
      <c r="G35" s="31"/>
      <c r="H35" s="31"/>
    </row>
    <row r="36" spans="1:10" ht="18" x14ac:dyDescent="0.4">
      <c r="A36" s="31"/>
      <c r="B36" s="315"/>
      <c r="C36" s="254" t="s">
        <v>76</v>
      </c>
      <c r="D36" s="79"/>
      <c r="E36" s="154"/>
      <c r="F36" s="31"/>
      <c r="G36" s="31"/>
      <c r="H36" s="31"/>
    </row>
    <row r="37" spans="1:10" ht="20.5" x14ac:dyDescent="0.45">
      <c r="A37" s="31"/>
      <c r="B37" s="87"/>
      <c r="C37" s="31"/>
      <c r="D37" s="31"/>
      <c r="E37" s="31"/>
      <c r="F37" s="31"/>
      <c r="G37" s="31"/>
      <c r="H37" s="48"/>
    </row>
    <row r="38" spans="1:10" ht="20.5" x14ac:dyDescent="0.45">
      <c r="A38" s="31"/>
      <c r="B38" s="87"/>
      <c r="C38" s="80"/>
      <c r="D38" s="49"/>
      <c r="E38" s="49"/>
      <c r="F38" s="49"/>
      <c r="G38" s="31"/>
      <c r="H38" s="31"/>
    </row>
    <row r="39" spans="1:10" ht="18" x14ac:dyDescent="0.4">
      <c r="A39" s="31"/>
      <c r="B39" s="309" t="s">
        <v>77</v>
      </c>
      <c r="C39" s="312"/>
      <c r="D39" s="312"/>
      <c r="E39" s="312"/>
      <c r="F39" s="312"/>
      <c r="G39" s="312"/>
      <c r="H39" s="312"/>
    </row>
    <row r="40" spans="1:10" ht="18" x14ac:dyDescent="0.4">
      <c r="A40" s="31"/>
      <c r="B40" s="310"/>
      <c r="C40" s="312"/>
      <c r="D40" s="312"/>
      <c r="E40" s="312"/>
      <c r="F40" s="312"/>
      <c r="G40" s="312"/>
      <c r="H40" s="312"/>
    </row>
    <row r="41" spans="1:10" ht="18" x14ac:dyDescent="0.4">
      <c r="A41" s="31"/>
      <c r="B41" s="310"/>
      <c r="C41" s="312"/>
      <c r="D41" s="312"/>
      <c r="E41" s="312"/>
      <c r="F41" s="312"/>
      <c r="G41" s="312"/>
      <c r="H41" s="312"/>
    </row>
    <row r="42" spans="1:10" ht="18" x14ac:dyDescent="0.4">
      <c r="A42" s="31"/>
      <c r="B42" s="310"/>
      <c r="C42" s="312"/>
      <c r="D42" s="312"/>
      <c r="E42" s="312"/>
      <c r="F42" s="312"/>
      <c r="G42" s="312"/>
      <c r="H42" s="312"/>
    </row>
    <row r="43" spans="1:10" ht="18" x14ac:dyDescent="0.4">
      <c r="A43" s="31"/>
      <c r="B43" s="311"/>
      <c r="C43" s="312"/>
      <c r="D43" s="312"/>
      <c r="E43" s="312"/>
      <c r="F43" s="312"/>
      <c r="G43" s="312"/>
      <c r="H43" s="312"/>
    </row>
    <row r="44" spans="1:10" ht="20.5" x14ac:dyDescent="0.45">
      <c r="A44" s="31"/>
      <c r="B44" s="46"/>
      <c r="C44" s="115"/>
      <c r="D44" s="39"/>
      <c r="E44" s="39"/>
      <c r="F44" s="39"/>
      <c r="G44" s="97"/>
      <c r="H44" s="97"/>
    </row>
    <row r="45" spans="1:10" ht="20.5" x14ac:dyDescent="0.45">
      <c r="A45" s="31"/>
      <c r="B45" s="46"/>
      <c r="C45" s="115"/>
      <c r="D45" s="39"/>
      <c r="E45" s="39"/>
      <c r="F45" s="39"/>
      <c r="G45" s="97"/>
      <c r="H45" s="97"/>
    </row>
    <row r="46" spans="1:10" ht="20.5" x14ac:dyDescent="0.4">
      <c r="A46" s="31"/>
      <c r="B46" s="88" t="s">
        <v>78</v>
      </c>
      <c r="C46" s="308"/>
      <c r="D46" s="308"/>
      <c r="E46" s="308"/>
      <c r="F46" s="308"/>
      <c r="G46" s="308"/>
      <c r="H46" s="308"/>
    </row>
    <row r="47" spans="1:10" ht="20.5" x14ac:dyDescent="0.4">
      <c r="A47" s="31"/>
      <c r="B47" s="88" t="s">
        <v>79</v>
      </c>
      <c r="C47" s="308"/>
      <c r="D47" s="308"/>
      <c r="E47" s="308"/>
      <c r="F47" s="308"/>
      <c r="G47" s="308"/>
      <c r="H47" s="308"/>
    </row>
    <row r="48" spans="1:10" ht="20.5" x14ac:dyDescent="0.4">
      <c r="A48" s="31"/>
      <c r="B48" s="88" t="s">
        <v>80</v>
      </c>
      <c r="C48" s="308"/>
      <c r="D48" s="308"/>
      <c r="E48" s="308"/>
      <c r="F48" s="308"/>
      <c r="G48" s="308"/>
      <c r="H48" s="308"/>
    </row>
    <row r="49" spans="1:8" ht="20.5" x14ac:dyDescent="0.4">
      <c r="A49" s="31"/>
      <c r="B49" s="88" t="s">
        <v>81</v>
      </c>
      <c r="C49" s="308"/>
      <c r="D49" s="308"/>
      <c r="E49" s="308"/>
      <c r="F49" s="308"/>
      <c r="G49" s="308"/>
      <c r="H49" s="308"/>
    </row>
    <row r="50" spans="1:8" ht="20.5" x14ac:dyDescent="0.4">
      <c r="A50" s="31"/>
      <c r="B50" s="88" t="s">
        <v>82</v>
      </c>
      <c r="C50" s="308"/>
      <c r="D50" s="308"/>
      <c r="E50" s="308"/>
      <c r="F50" s="308"/>
      <c r="G50" s="308"/>
      <c r="H50" s="308"/>
    </row>
    <row r="51" spans="1:8" ht="20.5" x14ac:dyDescent="0.4">
      <c r="A51" s="31"/>
      <c r="B51" s="88" t="s">
        <v>83</v>
      </c>
      <c r="C51" s="308"/>
      <c r="D51" s="308"/>
      <c r="E51" s="308"/>
      <c r="F51" s="308"/>
      <c r="G51" s="308"/>
      <c r="H51" s="308"/>
    </row>
    <row r="52" spans="1:8" ht="80.25" customHeight="1" x14ac:dyDescent="0.4">
      <c r="A52" s="31"/>
      <c r="B52" s="89" t="s">
        <v>84</v>
      </c>
      <c r="C52" s="307" t="s">
        <v>85</v>
      </c>
      <c r="D52" s="307"/>
      <c r="E52" s="307"/>
      <c r="F52" s="307"/>
      <c r="G52" s="307"/>
      <c r="H52" s="307"/>
    </row>
    <row r="53" spans="1:8" ht="92.25" customHeight="1" x14ac:dyDescent="0.4">
      <c r="A53" s="31"/>
      <c r="B53" s="88" t="s">
        <v>86</v>
      </c>
      <c r="C53" s="308"/>
      <c r="D53" s="308"/>
      <c r="E53" s="308"/>
      <c r="F53" s="308"/>
      <c r="G53" s="308"/>
      <c r="H53" s="308"/>
    </row>
    <row r="54" spans="1:8" ht="20.5" x14ac:dyDescent="0.45">
      <c r="A54" s="31"/>
      <c r="B54" s="46"/>
      <c r="C54" s="31"/>
      <c r="D54" s="31"/>
      <c r="E54" s="31"/>
      <c r="F54" s="31"/>
      <c r="G54" s="31"/>
      <c r="H54" s="31"/>
    </row>
  </sheetData>
  <mergeCells count="21">
    <mergeCell ref="A2:H2"/>
    <mergeCell ref="E8:G8"/>
    <mergeCell ref="E12:G12"/>
    <mergeCell ref="E13:G13"/>
    <mergeCell ref="E14:G14"/>
    <mergeCell ref="B33:B36"/>
    <mergeCell ref="B9:B14"/>
    <mergeCell ref="B29:B32"/>
    <mergeCell ref="B23:D23"/>
    <mergeCell ref="C24:D24"/>
    <mergeCell ref="B25:B28"/>
    <mergeCell ref="C52:H52"/>
    <mergeCell ref="C53:H53"/>
    <mergeCell ref="B39:B43"/>
    <mergeCell ref="C39:H43"/>
    <mergeCell ref="C46:H46"/>
    <mergeCell ref="C47:H47"/>
    <mergeCell ref="C48:H48"/>
    <mergeCell ref="C49:H49"/>
    <mergeCell ref="C50:H50"/>
    <mergeCell ref="C51:H5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78124-7FED-4B03-984E-CCB414C1521E}">
  <sheetPr>
    <tabColor rgb="FFFFFF00"/>
  </sheetPr>
  <dimension ref="B3:C24"/>
  <sheetViews>
    <sheetView workbookViewId="0">
      <selection activeCell="G14" sqref="G14"/>
    </sheetView>
  </sheetViews>
  <sheetFormatPr baseColWidth="10" defaultColWidth="9.1796875" defaultRowHeight="14.5" x14ac:dyDescent="0.35"/>
  <sheetData>
    <row r="3" spans="2:3" ht="18" x14ac:dyDescent="0.4">
      <c r="B3" t="s">
        <v>87</v>
      </c>
      <c r="C3" s="96" t="s">
        <v>88</v>
      </c>
    </row>
    <row r="4" spans="2:3" ht="18.5" thickBot="1" x14ac:dyDescent="0.4">
      <c r="B4" t="s">
        <v>87</v>
      </c>
      <c r="C4" s="255" t="s">
        <v>89</v>
      </c>
    </row>
    <row r="5" spans="2:3" ht="18.5" thickBot="1" x14ac:dyDescent="0.4">
      <c r="B5" t="s">
        <v>87</v>
      </c>
      <c r="C5" s="255" t="s">
        <v>90</v>
      </c>
    </row>
    <row r="6" spans="2:3" ht="18" x14ac:dyDescent="0.4">
      <c r="B6" t="s">
        <v>87</v>
      </c>
      <c r="C6" s="96" t="s">
        <v>91</v>
      </c>
    </row>
    <row r="7" spans="2:3" ht="18" x14ac:dyDescent="0.4">
      <c r="B7" t="s">
        <v>87</v>
      </c>
      <c r="C7" s="96" t="s">
        <v>92</v>
      </c>
    </row>
    <row r="8" spans="2:3" ht="18" x14ac:dyDescent="0.4">
      <c r="B8" t="s">
        <v>87</v>
      </c>
      <c r="C8" s="96" t="s">
        <v>93</v>
      </c>
    </row>
    <row r="9" spans="2:3" ht="18.5" thickBot="1" x14ac:dyDescent="0.45">
      <c r="B9" t="s">
        <v>87</v>
      </c>
      <c r="C9" s="256" t="s">
        <v>94</v>
      </c>
    </row>
    <row r="10" spans="2:3" ht="18" x14ac:dyDescent="0.4">
      <c r="B10" t="s">
        <v>95</v>
      </c>
      <c r="C10" s="96" t="s">
        <v>96</v>
      </c>
    </row>
    <row r="11" spans="2:3" ht="18" x14ac:dyDescent="0.4">
      <c r="B11" t="s">
        <v>95</v>
      </c>
      <c r="C11" s="96" t="s">
        <v>97</v>
      </c>
    </row>
    <row r="12" spans="2:3" ht="18" x14ac:dyDescent="0.4">
      <c r="B12" t="s">
        <v>95</v>
      </c>
      <c r="C12" s="96" t="s">
        <v>388</v>
      </c>
    </row>
    <row r="13" spans="2:3" ht="18" x14ac:dyDescent="0.4">
      <c r="B13" t="s">
        <v>95</v>
      </c>
      <c r="C13" s="96" t="s">
        <v>389</v>
      </c>
    </row>
    <row r="14" spans="2:3" ht="18" x14ac:dyDescent="0.4">
      <c r="B14" t="s">
        <v>95</v>
      </c>
      <c r="C14" s="96" t="s">
        <v>98</v>
      </c>
    </row>
    <row r="15" spans="2:3" ht="18" x14ac:dyDescent="0.4">
      <c r="B15" t="s">
        <v>95</v>
      </c>
      <c r="C15" s="96" t="s">
        <v>99</v>
      </c>
    </row>
    <row r="16" spans="2:3" ht="18" x14ac:dyDescent="0.4">
      <c r="B16" t="s">
        <v>95</v>
      </c>
      <c r="C16" s="96" t="s">
        <v>100</v>
      </c>
    </row>
    <row r="17" spans="2:3" ht="18" x14ac:dyDescent="0.4">
      <c r="B17" t="s">
        <v>95</v>
      </c>
      <c r="C17" s="96" t="s">
        <v>101</v>
      </c>
    </row>
    <row r="18" spans="2:3" ht="18" x14ac:dyDescent="0.4">
      <c r="B18" t="s">
        <v>95</v>
      </c>
      <c r="C18" s="96" t="s">
        <v>102</v>
      </c>
    </row>
    <row r="19" spans="2:3" ht="18" x14ac:dyDescent="0.4">
      <c r="B19" t="s">
        <v>95</v>
      </c>
      <c r="C19" s="257" t="s">
        <v>103</v>
      </c>
    </row>
    <row r="20" spans="2:3" ht="18" x14ac:dyDescent="0.4">
      <c r="B20" t="s">
        <v>104</v>
      </c>
      <c r="C20" s="258" t="s">
        <v>105</v>
      </c>
    </row>
    <row r="21" spans="2:3" ht="18" x14ac:dyDescent="0.4">
      <c r="B21" t="s">
        <v>104</v>
      </c>
      <c r="C21" s="258" t="s">
        <v>106</v>
      </c>
    </row>
    <row r="22" spans="2:3" ht="18" x14ac:dyDescent="0.4">
      <c r="B22" t="s">
        <v>104</v>
      </c>
      <c r="C22" s="258" t="s">
        <v>107</v>
      </c>
    </row>
    <row r="23" spans="2:3" ht="18" x14ac:dyDescent="0.4">
      <c r="B23" t="s">
        <v>104</v>
      </c>
      <c r="C23" s="258" t="s">
        <v>108</v>
      </c>
    </row>
    <row r="24" spans="2:3" ht="18" x14ac:dyDescent="0.4">
      <c r="B24" t="s">
        <v>104</v>
      </c>
      <c r="C24" s="258" t="s">
        <v>109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C7671-A88F-4B8B-86FD-8B22D261EC87}">
  <sheetPr>
    <tabColor rgb="FFFFFF00"/>
  </sheetPr>
  <dimension ref="A1:N103"/>
  <sheetViews>
    <sheetView showGridLines="0" zoomScale="55" zoomScaleNormal="55" workbookViewId="0">
      <selection activeCell="A2" sqref="A2"/>
    </sheetView>
  </sheetViews>
  <sheetFormatPr baseColWidth="10" defaultColWidth="11.453125" defaultRowHeight="18" x14ac:dyDescent="0.4"/>
  <cols>
    <col min="1" max="1" width="29.54296875" style="48" customWidth="1"/>
    <col min="2" max="2" width="44.54296875" style="48" customWidth="1"/>
    <col min="3" max="3" width="123.7265625" style="48" customWidth="1"/>
    <col min="4" max="4" width="19.54296875" style="48" customWidth="1"/>
    <col min="5" max="5" width="20.453125" style="48" customWidth="1"/>
    <col min="6" max="6" width="20.81640625" style="48" customWidth="1"/>
    <col min="7" max="7" width="83.453125" style="48" customWidth="1"/>
    <col min="8" max="8" width="90.54296875" style="48" customWidth="1"/>
    <col min="9" max="9" width="31.453125" style="48" customWidth="1"/>
    <col min="10" max="10" width="57.1796875" style="48" customWidth="1"/>
    <col min="11" max="12" width="11.453125" style="48"/>
    <col min="13" max="13" width="65" style="48" customWidth="1"/>
    <col min="14" max="16384" width="11.453125" style="48"/>
  </cols>
  <sheetData>
    <row r="1" spans="1:8" ht="99.75" customHeight="1" x14ac:dyDescent="0.4"/>
    <row r="2" spans="1:8" ht="84" customHeight="1" x14ac:dyDescent="0.4">
      <c r="B2" s="294" t="s">
        <v>110</v>
      </c>
      <c r="C2" s="294"/>
      <c r="D2" s="294"/>
      <c r="E2" s="294"/>
      <c r="F2" s="294"/>
      <c r="G2" s="294"/>
      <c r="H2" s="294"/>
    </row>
    <row r="3" spans="1:8" x14ac:dyDescent="0.4">
      <c r="C3" s="156"/>
      <c r="D3" s="156"/>
      <c r="E3" s="156"/>
    </row>
    <row r="4" spans="1:8" ht="20.5" x14ac:dyDescent="0.4">
      <c r="B4" s="176" t="s">
        <v>111</v>
      </c>
      <c r="C4" s="353"/>
      <c r="D4" s="353"/>
      <c r="E4" s="353"/>
      <c r="F4" s="353"/>
      <c r="G4" s="353"/>
      <c r="H4" s="353"/>
    </row>
    <row r="5" spans="1:8" ht="20.5" x14ac:dyDescent="0.4">
      <c r="B5" s="176" t="s">
        <v>112</v>
      </c>
      <c r="C5" s="353"/>
      <c r="D5" s="353"/>
      <c r="E5" s="353"/>
      <c r="F5" s="353"/>
      <c r="G5" s="353"/>
      <c r="H5" s="353"/>
    </row>
    <row r="6" spans="1:8" ht="20.5" x14ac:dyDescent="0.4">
      <c r="B6" s="176" t="s">
        <v>113</v>
      </c>
      <c r="C6" s="353" t="s">
        <v>114</v>
      </c>
      <c r="D6" s="353"/>
      <c r="E6" s="353"/>
      <c r="F6" s="353"/>
      <c r="G6" s="353"/>
      <c r="H6" s="353"/>
    </row>
    <row r="7" spans="1:8" ht="20.5" x14ac:dyDescent="0.4">
      <c r="B7" s="176" t="s">
        <v>115</v>
      </c>
      <c r="C7" s="353" t="s">
        <v>116</v>
      </c>
      <c r="D7" s="353"/>
      <c r="E7" s="353"/>
      <c r="F7" s="353"/>
      <c r="G7" s="353"/>
      <c r="H7" s="353"/>
    </row>
    <row r="8" spans="1:8" ht="41.15" customHeight="1" x14ac:dyDescent="0.4">
      <c r="B8" s="176" t="s">
        <v>117</v>
      </c>
      <c r="C8" s="354"/>
      <c r="D8" s="355"/>
      <c r="E8" s="355"/>
      <c r="F8" s="355"/>
      <c r="G8" s="355"/>
      <c r="H8" s="356"/>
    </row>
    <row r="9" spans="1:8" ht="47.15" customHeight="1" x14ac:dyDescent="0.4">
      <c r="B9" s="176" t="s">
        <v>118</v>
      </c>
      <c r="C9" s="353"/>
      <c r="D9" s="353"/>
      <c r="E9" s="353"/>
      <c r="F9" s="353"/>
      <c r="G9" s="353"/>
      <c r="H9" s="353"/>
    </row>
    <row r="10" spans="1:8" ht="20.5" x14ac:dyDescent="0.4">
      <c r="B10" s="176" t="s">
        <v>119</v>
      </c>
      <c r="C10" s="353"/>
      <c r="D10" s="353"/>
      <c r="E10" s="353"/>
      <c r="F10" s="353"/>
      <c r="G10" s="353"/>
      <c r="H10" s="353"/>
    </row>
    <row r="11" spans="1:8" x14ac:dyDescent="0.4">
      <c r="C11" s="245"/>
      <c r="D11" s="245"/>
      <c r="E11" s="245"/>
      <c r="F11" s="245"/>
      <c r="G11" s="245"/>
      <c r="H11" s="245"/>
    </row>
    <row r="12" spans="1:8" ht="53.5" customHeight="1" x14ac:dyDescent="0.4">
      <c r="C12" s="156"/>
      <c r="D12" s="156"/>
      <c r="E12" s="156"/>
    </row>
    <row r="13" spans="1:8" ht="44.15" customHeight="1" x14ac:dyDescent="0.4">
      <c r="B13" s="335" t="s">
        <v>120</v>
      </c>
      <c r="C13" s="336"/>
      <c r="D13" s="336"/>
      <c r="E13" s="336"/>
      <c r="F13" s="336"/>
      <c r="G13" s="336"/>
      <c r="H13" s="337"/>
    </row>
    <row r="14" spans="1:8" ht="23" x14ac:dyDescent="0.5">
      <c r="B14" s="157"/>
      <c r="C14" s="32"/>
      <c r="D14" s="159"/>
      <c r="E14" s="158"/>
      <c r="F14" s="158"/>
      <c r="G14" s="32"/>
      <c r="H14" s="32"/>
    </row>
    <row r="15" spans="1:8" x14ac:dyDescent="0.4">
      <c r="A15" s="48" t="s">
        <v>4</v>
      </c>
      <c r="B15" s="155"/>
      <c r="C15" s="345" t="s">
        <v>121</v>
      </c>
      <c r="D15" s="345" t="s">
        <v>122</v>
      </c>
      <c r="E15" s="345" t="s">
        <v>123</v>
      </c>
      <c r="F15" s="345" t="s">
        <v>8</v>
      </c>
      <c r="G15" s="345" t="s">
        <v>9</v>
      </c>
      <c r="H15" s="345" t="s">
        <v>10</v>
      </c>
    </row>
    <row r="16" spans="1:8" s="155" customFormat="1" ht="90.75" customHeight="1" x14ac:dyDescent="0.4">
      <c r="C16" s="352"/>
      <c r="D16" s="352"/>
      <c r="E16" s="352"/>
      <c r="F16" s="352"/>
      <c r="G16" s="352"/>
      <c r="H16" s="352"/>
    </row>
    <row r="17" spans="2:11" ht="63" customHeight="1" x14ac:dyDescent="0.4">
      <c r="B17" s="195" t="s">
        <v>11</v>
      </c>
      <c r="C17" s="35" t="s">
        <v>124</v>
      </c>
      <c r="D17" s="160"/>
      <c r="E17" s="160">
        <v>4</v>
      </c>
      <c r="F17" s="160">
        <f>D17*E17</f>
        <v>0</v>
      </c>
      <c r="G17" s="160" t="s">
        <v>13</v>
      </c>
      <c r="H17" s="161"/>
    </row>
    <row r="18" spans="2:11" ht="62.5" customHeight="1" x14ac:dyDescent="0.4">
      <c r="B18" s="375" t="s">
        <v>14</v>
      </c>
      <c r="C18" s="35" t="s">
        <v>15</v>
      </c>
      <c r="D18" s="160"/>
      <c r="E18" s="160">
        <v>4</v>
      </c>
      <c r="F18" s="160">
        <f t="shared" ref="F18:F22" si="0">D18*E18</f>
        <v>0</v>
      </c>
      <c r="G18" s="160" t="s">
        <v>13</v>
      </c>
      <c r="H18" s="161"/>
    </row>
    <row r="19" spans="2:11" ht="72" x14ac:dyDescent="0.4">
      <c r="B19" s="376"/>
      <c r="C19" s="35" t="s">
        <v>16</v>
      </c>
      <c r="D19" s="160"/>
      <c r="E19" s="160">
        <v>5</v>
      </c>
      <c r="F19" s="160">
        <f t="shared" si="0"/>
        <v>0</v>
      </c>
      <c r="G19" s="160" t="s">
        <v>13</v>
      </c>
      <c r="H19" s="161"/>
    </row>
    <row r="20" spans="2:11" ht="61" customHeight="1" x14ac:dyDescent="0.4">
      <c r="B20" s="375" t="s">
        <v>17</v>
      </c>
      <c r="C20" s="35" t="s">
        <v>18</v>
      </c>
      <c r="D20" s="160"/>
      <c r="E20" s="160">
        <v>3</v>
      </c>
      <c r="F20" s="160">
        <f t="shared" si="0"/>
        <v>0</v>
      </c>
      <c r="G20" s="160"/>
      <c r="H20" s="161"/>
    </row>
    <row r="21" spans="2:11" ht="45" customHeight="1" x14ac:dyDescent="0.4">
      <c r="B21" s="377"/>
      <c r="C21" s="35" t="s">
        <v>19</v>
      </c>
      <c r="D21" s="160"/>
      <c r="E21" s="160">
        <v>2</v>
      </c>
      <c r="F21" s="160">
        <f t="shared" si="0"/>
        <v>0</v>
      </c>
      <c r="G21" s="160"/>
      <c r="H21" s="161"/>
    </row>
    <row r="22" spans="2:11" ht="76" customHeight="1" x14ac:dyDescent="0.4">
      <c r="B22" s="377"/>
      <c r="C22" s="35" t="s">
        <v>20</v>
      </c>
      <c r="D22" s="160"/>
      <c r="E22" s="160">
        <v>2</v>
      </c>
      <c r="F22" s="160">
        <f t="shared" si="0"/>
        <v>0</v>
      </c>
      <c r="G22" s="160"/>
      <c r="H22" s="161"/>
    </row>
    <row r="23" spans="2:11" ht="105.65" customHeight="1" x14ac:dyDescent="0.4">
      <c r="B23" s="251" t="s">
        <v>125</v>
      </c>
      <c r="C23" s="35" t="s">
        <v>22</v>
      </c>
      <c r="D23" s="160"/>
      <c r="E23" s="160">
        <v>1</v>
      </c>
      <c r="F23" s="160">
        <f>IF(D23="Projet sans infrastructure","N/A",D23*E23)</f>
        <v>0</v>
      </c>
      <c r="G23" s="160" t="s">
        <v>13</v>
      </c>
      <c r="H23" s="161"/>
      <c r="K23" s="162"/>
    </row>
    <row r="24" spans="2:11" ht="67" customHeight="1" x14ac:dyDescent="0.4">
      <c r="B24" s="378" t="s">
        <v>126</v>
      </c>
      <c r="C24" s="35" t="s">
        <v>24</v>
      </c>
      <c r="D24" s="160"/>
      <c r="E24" s="160">
        <v>3</v>
      </c>
      <c r="F24" s="160">
        <f>IF(D24="Projet sans études","N/A",D24*E24)</f>
        <v>0</v>
      </c>
      <c r="G24" s="160" t="s">
        <v>13</v>
      </c>
      <c r="H24" s="161"/>
    </row>
    <row r="25" spans="2:11" ht="56.5" customHeight="1" x14ac:dyDescent="0.4">
      <c r="B25" s="378"/>
      <c r="C25" s="35" t="s">
        <v>25</v>
      </c>
      <c r="D25" s="160"/>
      <c r="E25" s="160">
        <v>2</v>
      </c>
      <c r="F25" s="160">
        <f>IF(D25="Projet sans études","N/A",D25*E25)</f>
        <v>0</v>
      </c>
      <c r="G25" s="160" t="s">
        <v>13</v>
      </c>
      <c r="H25" s="161"/>
    </row>
    <row r="27" spans="2:11" ht="42.65" customHeight="1" x14ac:dyDescent="0.45">
      <c r="B27" s="81"/>
      <c r="C27" s="357" t="s">
        <v>127</v>
      </c>
      <c r="D27" s="358"/>
      <c r="E27" s="259" t="s">
        <v>128</v>
      </c>
      <c r="F27" s="259" t="s">
        <v>129</v>
      </c>
      <c r="G27" s="259" t="s">
        <v>9</v>
      </c>
      <c r="H27" s="259" t="s">
        <v>10</v>
      </c>
    </row>
    <row r="28" spans="2:11" ht="38.5" customHeight="1" x14ac:dyDescent="0.4">
      <c r="B28" s="260" t="s">
        <v>26</v>
      </c>
      <c r="C28" s="381"/>
      <c r="D28" s="381"/>
      <c r="E28" s="161" t="str">
        <f>IF(C28="Sans études avec infrastructure",84,IF(C28="Sans études sans infrastructure",80,IF(C28="Avec études sans infrastructure",100,IF(C28="Avec études avec infrastructure",104,""))))</f>
        <v/>
      </c>
      <c r="F28" s="261">
        <f>SUM(F17:F25)</f>
        <v>0</v>
      </c>
      <c r="G28" s="163"/>
      <c r="H28" s="163"/>
    </row>
    <row r="29" spans="2:11" ht="20.5" x14ac:dyDescent="0.4">
      <c r="B29" s="262"/>
      <c r="C29" s="342" t="str">
        <f>IF(C28="","Renseigner la cellule ci-dessus en utilisant le menu déroulant","")</f>
        <v>Renseigner la cellule ci-dessus en utilisant le menu déroulant</v>
      </c>
      <c r="D29" s="342"/>
      <c r="E29" s="175"/>
      <c r="F29" s="165"/>
    </row>
    <row r="30" spans="2:11" ht="20.5" x14ac:dyDescent="0.4">
      <c r="B30" s="262"/>
      <c r="C30" s="263"/>
      <c r="D30" s="263"/>
      <c r="E30" s="175"/>
      <c r="F30" s="165"/>
    </row>
    <row r="31" spans="2:11" ht="39.65" customHeight="1" x14ac:dyDescent="0.4">
      <c r="B31" s="335" t="s">
        <v>130</v>
      </c>
      <c r="C31" s="336"/>
      <c r="D31" s="336"/>
      <c r="E31" s="336"/>
      <c r="F31" s="336"/>
      <c r="G31" s="336"/>
      <c r="H31" s="337"/>
    </row>
    <row r="32" spans="2:11" x14ac:dyDescent="0.4">
      <c r="F32" s="173"/>
      <c r="G32" s="178"/>
      <c r="H32" s="180"/>
    </row>
    <row r="33" spans="2:14" ht="50.5" customHeight="1" x14ac:dyDescent="0.4">
      <c r="B33" s="379" t="s">
        <v>131</v>
      </c>
      <c r="C33" s="264" t="s">
        <v>132</v>
      </c>
      <c r="D33" s="264" t="s">
        <v>6</v>
      </c>
      <c r="E33" s="264" t="s">
        <v>133</v>
      </c>
      <c r="F33" s="265" t="s">
        <v>134</v>
      </c>
      <c r="G33" s="264" t="s">
        <v>46</v>
      </c>
      <c r="H33" s="264" t="s">
        <v>10</v>
      </c>
    </row>
    <row r="34" spans="2:14" ht="36" x14ac:dyDescent="0.4">
      <c r="B34" s="380"/>
      <c r="C34" s="107" t="s">
        <v>135</v>
      </c>
      <c r="D34" s="160"/>
      <c r="E34" s="128">
        <v>4</v>
      </c>
      <c r="F34" s="177">
        <f>D34*E34</f>
        <v>0</v>
      </c>
      <c r="G34" s="135"/>
      <c r="H34" s="135"/>
    </row>
    <row r="35" spans="2:14" x14ac:dyDescent="0.4">
      <c r="B35" s="380"/>
      <c r="C35" s="359" t="s">
        <v>53</v>
      </c>
      <c r="D35" s="360"/>
      <c r="E35" s="361"/>
      <c r="F35" s="179">
        <f>SUM(F34:F34)</f>
        <v>0</v>
      </c>
      <c r="G35" s="135"/>
      <c r="H35" s="135"/>
    </row>
    <row r="36" spans="2:14" x14ac:dyDescent="0.4">
      <c r="C36" s="181"/>
      <c r="D36" s="181"/>
      <c r="E36" s="181"/>
      <c r="F36" s="181"/>
      <c r="G36" s="181"/>
      <c r="H36" s="173"/>
    </row>
    <row r="37" spans="2:14" ht="41" x14ac:dyDescent="0.4">
      <c r="B37" s="379" t="s">
        <v>136</v>
      </c>
      <c r="C37" s="266" t="s">
        <v>132</v>
      </c>
      <c r="D37" s="266" t="s">
        <v>6</v>
      </c>
      <c r="E37" s="266" t="s">
        <v>133</v>
      </c>
      <c r="F37" s="266" t="s">
        <v>134</v>
      </c>
      <c r="G37" s="266" t="s">
        <v>46</v>
      </c>
      <c r="H37" s="266" t="s">
        <v>10</v>
      </c>
    </row>
    <row r="38" spans="2:14" ht="54" x14ac:dyDescent="0.4">
      <c r="B38" s="380"/>
      <c r="C38" s="127" t="s">
        <v>137</v>
      </c>
      <c r="D38" s="160"/>
      <c r="E38" s="166">
        <v>3</v>
      </c>
      <c r="F38" s="128">
        <f>D38*E38</f>
        <v>0</v>
      </c>
      <c r="G38" s="135"/>
      <c r="H38" s="135"/>
    </row>
    <row r="39" spans="2:14" x14ac:dyDescent="0.4">
      <c r="B39" s="380"/>
      <c r="C39" s="359" t="s">
        <v>53</v>
      </c>
      <c r="D39" s="360"/>
      <c r="E39" s="361"/>
      <c r="F39" s="128">
        <f>SUM(F38:F38)</f>
        <v>0</v>
      </c>
      <c r="G39" s="135"/>
      <c r="H39" s="135"/>
    </row>
    <row r="41" spans="2:14" ht="41" x14ac:dyDescent="0.4">
      <c r="B41" s="379" t="s">
        <v>138</v>
      </c>
      <c r="C41" s="264" t="s">
        <v>132</v>
      </c>
      <c r="D41" s="264" t="s">
        <v>6</v>
      </c>
      <c r="E41" s="264" t="s">
        <v>133</v>
      </c>
      <c r="F41" s="264" t="s">
        <v>134</v>
      </c>
      <c r="G41" s="264" t="s">
        <v>46</v>
      </c>
      <c r="H41" s="264" t="s">
        <v>10</v>
      </c>
    </row>
    <row r="42" spans="2:14" ht="36" x14ac:dyDescent="0.4">
      <c r="B42" s="380"/>
      <c r="C42" s="111" t="s">
        <v>139</v>
      </c>
      <c r="D42" s="160"/>
      <c r="E42" s="166">
        <v>3</v>
      </c>
      <c r="F42" s="128">
        <f>D42*E42</f>
        <v>0</v>
      </c>
      <c r="G42" s="135"/>
      <c r="H42" s="135"/>
    </row>
    <row r="43" spans="2:14" x14ac:dyDescent="0.4">
      <c r="B43" s="380"/>
      <c r="C43" s="112" t="s">
        <v>140</v>
      </c>
      <c r="D43" s="160"/>
      <c r="E43" s="128">
        <v>2</v>
      </c>
      <c r="F43" s="128">
        <f>D43*E43</f>
        <v>0</v>
      </c>
      <c r="G43" s="135"/>
      <c r="H43" s="135"/>
    </row>
    <row r="44" spans="2:14" x14ac:dyDescent="0.4">
      <c r="B44" s="380"/>
      <c r="C44" s="359" t="s">
        <v>53</v>
      </c>
      <c r="D44" s="360"/>
      <c r="E44" s="361"/>
      <c r="F44" s="128">
        <f>SUM(F42:F43)</f>
        <v>0</v>
      </c>
      <c r="G44" s="135"/>
      <c r="H44" s="135"/>
    </row>
    <row r="45" spans="2:14" x14ac:dyDescent="0.4">
      <c r="B45" s="167"/>
      <c r="C45" s="167"/>
      <c r="D45" s="167"/>
      <c r="E45" s="167"/>
      <c r="F45" s="167"/>
      <c r="G45" s="167"/>
      <c r="H45" s="167"/>
      <c r="I45" s="167"/>
      <c r="J45" s="167"/>
      <c r="K45" s="167"/>
      <c r="L45" s="167"/>
      <c r="M45" s="167"/>
      <c r="N45" s="167"/>
    </row>
    <row r="46" spans="2:14" ht="42.65" customHeight="1" x14ac:dyDescent="0.45">
      <c r="B46" s="81"/>
      <c r="C46" s="372" t="s">
        <v>127</v>
      </c>
      <c r="D46" s="373"/>
      <c r="E46" s="267" t="s">
        <v>128</v>
      </c>
      <c r="F46" s="267" t="s">
        <v>129</v>
      </c>
      <c r="G46" s="267" t="s">
        <v>9</v>
      </c>
      <c r="H46" s="267" t="s">
        <v>10</v>
      </c>
    </row>
    <row r="47" spans="2:14" ht="38.5" customHeight="1" x14ac:dyDescent="0.4">
      <c r="B47" s="260" t="s">
        <v>141</v>
      </c>
      <c r="C47" s="374">
        <f>C8</f>
        <v>0</v>
      </c>
      <c r="D47" s="374"/>
      <c r="E47" s="161" t="str">
        <f>IF(OR(C47="DI 1. Investissements dans les actifs fixes des microentreprises",C47="DI 2. Investissements dans les actifs fixes des petites et moyennes entreprises (y compris les centres de recherche privés) directement liés aux activités de recherche et d’innovation, dont les infrastructures de recherche"),E34*4,IF(C47="DI 4. Investissements dans les actifs fixes des centres de recherche et établissements d’enseignement supérieur public",E38*4,IF(OR(C47="DI 6. Investissements dans les actifs incorporels des PME",C47="DI 10. Activités de recherche et d’innovation dans les PME, y compris la mise en réseau",C47="DI 12. Activités de recherche et d’innovation dans les centres de recherche, l’enseignement supérieur et les centres de compétence publics",C47="DI 28. Transfert de technologies et coopération entre les entreprises, les centres de recherche et le secteur de l’enseignement supérieur"),20,"")))</f>
        <v/>
      </c>
      <c r="F47" s="261" t="str">
        <f>IF(OR(C47="DI 1. Investissements dans les actifs fixes des microentreprises",C47="DI 2. Investissements dans les actifs fixes des petites et moyennes entreprises (y compris les centres de recherche privés) directement liés aux activités de recherche et d’innovation, dont les infrastructures de recherche"),F35,IF(C47="DI 4. Investissements dans les actifs fixes des centres de recherche et établissements d’enseignement supérieur public",F39,IF(OR(C47="DI 6. Investissements dans les actifs incorporels des PME",C47="DI 10. Activités de recherche et d’innovation dans les PME, y compris la mise en réseau",C47="DI 12. Activités de recherche et d’innovation dans les centres de recherche, l’enseignement supérieur et les centres de compétence publics",C47="DI 28. Transfert de technologies et coopération entre les entreprises, les centres de recherche et le secteur de l’enseignement supérieur"),F44,"0")))</f>
        <v>0</v>
      </c>
      <c r="G47" s="163"/>
      <c r="H47" s="163"/>
    </row>
    <row r="48" spans="2:14" ht="20.5" x14ac:dyDescent="0.4">
      <c r="B48" s="262"/>
      <c r="C48" s="342" t="str">
        <f>IF(OR(C47="",C47=0),"Renseigner la cellule ci-dessus en renseigant le domaine d'intervention de l'opération via le menu déroulant de la cellule C8","")</f>
        <v>Renseigner la cellule ci-dessus en renseigant le domaine d'intervention de l'opération via le menu déroulant de la cellule C8</v>
      </c>
      <c r="D48" s="342"/>
      <c r="E48" s="175"/>
      <c r="F48" s="165"/>
    </row>
    <row r="49" spans="2:10" ht="23" x14ac:dyDescent="0.5">
      <c r="B49" s="157"/>
    </row>
    <row r="50" spans="2:10" ht="38.15" customHeight="1" x14ac:dyDescent="0.4">
      <c r="B50" s="335" t="s">
        <v>142</v>
      </c>
      <c r="C50" s="336"/>
      <c r="D50" s="336"/>
      <c r="E50" s="336"/>
      <c r="F50" s="336"/>
      <c r="G50" s="336"/>
      <c r="H50" s="337"/>
    </row>
    <row r="51" spans="2:10" ht="23" x14ac:dyDescent="0.5">
      <c r="B51" s="194" t="s">
        <v>143</v>
      </c>
    </row>
    <row r="52" spans="2:10" x14ac:dyDescent="0.4">
      <c r="B52" s="51"/>
      <c r="C52" s="52"/>
      <c r="D52" s="156"/>
    </row>
    <row r="53" spans="2:10" ht="20.5" x14ac:dyDescent="0.4">
      <c r="C53" s="264" t="s">
        <v>44</v>
      </c>
      <c r="D53" s="264" t="s">
        <v>45</v>
      </c>
      <c r="E53" s="343" t="s">
        <v>46</v>
      </c>
      <c r="F53" s="343"/>
      <c r="G53" s="343"/>
      <c r="H53" s="264" t="s">
        <v>10</v>
      </c>
    </row>
    <row r="54" spans="2:10" ht="54" x14ac:dyDescent="0.4">
      <c r="B54" s="345" t="s">
        <v>47</v>
      </c>
      <c r="C54" s="193" t="s">
        <v>48</v>
      </c>
      <c r="D54" s="168"/>
      <c r="E54" s="169"/>
      <c r="F54" s="170"/>
      <c r="G54" s="182"/>
      <c r="H54" s="135"/>
      <c r="J54" s="99"/>
    </row>
    <row r="55" spans="2:10" ht="117.75" customHeight="1" x14ac:dyDescent="0.4">
      <c r="B55" s="362"/>
      <c r="C55" s="184" t="s">
        <v>49</v>
      </c>
      <c r="D55" s="168"/>
      <c r="E55" s="169"/>
      <c r="F55" s="170"/>
      <c r="G55" s="182"/>
      <c r="H55" s="189"/>
      <c r="I55" s="164"/>
      <c r="J55" s="99"/>
    </row>
    <row r="56" spans="2:10" ht="36" x14ac:dyDescent="0.4">
      <c r="B56" s="362"/>
      <c r="C56" s="185" t="s">
        <v>51</v>
      </c>
      <c r="D56" s="171"/>
      <c r="E56" s="363"/>
      <c r="F56" s="364"/>
      <c r="G56" s="365"/>
      <c r="H56" s="190"/>
    </row>
    <row r="57" spans="2:10" ht="36" x14ac:dyDescent="0.4">
      <c r="B57" s="362"/>
      <c r="C57" s="187" t="s">
        <v>144</v>
      </c>
      <c r="D57" s="188"/>
      <c r="E57" s="366"/>
      <c r="F57" s="367"/>
      <c r="G57" s="368"/>
      <c r="H57" s="191"/>
      <c r="I57" s="38"/>
      <c r="J57" s="38"/>
    </row>
    <row r="58" spans="2:10" ht="18" customHeight="1" x14ac:dyDescent="0.4">
      <c r="B58" s="352"/>
      <c r="C58" s="186" t="s">
        <v>145</v>
      </c>
      <c r="D58" s="183">
        <f>SUM(D54:D57)</f>
        <v>0</v>
      </c>
      <c r="E58" s="369"/>
      <c r="F58" s="370"/>
      <c r="G58" s="371"/>
      <c r="H58" s="192"/>
    </row>
    <row r="62" spans="2:10" ht="38.15" customHeight="1" x14ac:dyDescent="0.5">
      <c r="B62" s="194" t="s">
        <v>146</v>
      </c>
    </row>
    <row r="63" spans="2:10" x14ac:dyDescent="0.4">
      <c r="B63" s="96"/>
    </row>
    <row r="64" spans="2:10" ht="37" customHeight="1" x14ac:dyDescent="0.4">
      <c r="C64" s="259" t="s">
        <v>44</v>
      </c>
      <c r="D64" s="259" t="s">
        <v>147</v>
      </c>
      <c r="E64" s="345" t="s">
        <v>46</v>
      </c>
      <c r="F64" s="345"/>
      <c r="G64" s="345"/>
      <c r="H64" s="259" t="s">
        <v>10</v>
      </c>
    </row>
    <row r="65" spans="2:9" ht="37" customHeight="1" x14ac:dyDescent="0.4">
      <c r="B65" s="343" t="s">
        <v>148</v>
      </c>
      <c r="C65" s="196" t="s">
        <v>149</v>
      </c>
      <c r="D65" s="129"/>
      <c r="E65" s="344"/>
      <c r="F65" s="344"/>
      <c r="G65" s="344"/>
      <c r="H65" s="197"/>
      <c r="I65" s="172"/>
    </row>
    <row r="66" spans="2:9" x14ac:dyDescent="0.4">
      <c r="B66" s="343"/>
      <c r="C66" s="198" t="s">
        <v>53</v>
      </c>
      <c r="D66" s="161">
        <f>SUM(D65:D65)</f>
        <v>0</v>
      </c>
      <c r="E66" s="344"/>
      <c r="F66" s="344"/>
      <c r="G66" s="344"/>
      <c r="H66" s="197"/>
    </row>
    <row r="68" spans="2:9" ht="42.65" customHeight="1" x14ac:dyDescent="0.45">
      <c r="B68" s="81"/>
      <c r="C68" s="268" t="s">
        <v>127</v>
      </c>
      <c r="D68" s="259" t="s">
        <v>129</v>
      </c>
      <c r="E68" s="343" t="s">
        <v>46</v>
      </c>
      <c r="F68" s="343"/>
      <c r="G68" s="343"/>
      <c r="H68" s="259" t="s">
        <v>10</v>
      </c>
    </row>
    <row r="69" spans="2:9" ht="38.5" customHeight="1" x14ac:dyDescent="0.4">
      <c r="B69" s="260" t="s">
        <v>150</v>
      </c>
      <c r="C69" s="269"/>
      <c r="D69" s="199">
        <f>D66+D58</f>
        <v>0</v>
      </c>
      <c r="E69" s="346"/>
      <c r="F69" s="347"/>
      <c r="G69" s="348"/>
      <c r="H69" s="163"/>
    </row>
    <row r="70" spans="2:9" ht="20.5" x14ac:dyDescent="0.4">
      <c r="B70" s="262"/>
      <c r="C70" s="342" t="str">
        <f>IF(C69="","Renseigner la cellule ci-dessus en utilisant le menu déroulant","")</f>
        <v>Renseigner la cellule ci-dessus en utilisant le menu déroulant</v>
      </c>
      <c r="D70" s="342"/>
      <c r="E70" s="175"/>
      <c r="F70" s="165"/>
    </row>
    <row r="71" spans="2:9" ht="64.5" customHeight="1" x14ac:dyDescent="0.4"/>
    <row r="72" spans="2:9" ht="33" customHeight="1" x14ac:dyDescent="0.4">
      <c r="B72" s="335" t="s">
        <v>151</v>
      </c>
      <c r="C72" s="336"/>
      <c r="D72" s="336"/>
      <c r="E72" s="336"/>
      <c r="F72" s="336"/>
      <c r="G72" s="336"/>
      <c r="H72" s="337"/>
    </row>
    <row r="73" spans="2:9" ht="17.5" customHeight="1" x14ac:dyDescent="0.4"/>
    <row r="74" spans="2:9" ht="39.65" customHeight="1" x14ac:dyDescent="0.4">
      <c r="B74" s="260" t="s">
        <v>26</v>
      </c>
      <c r="C74" s="202">
        <f>F28</f>
        <v>0</v>
      </c>
      <c r="G74" s="349">
        <f>C8</f>
        <v>0</v>
      </c>
      <c r="H74" s="349"/>
    </row>
    <row r="75" spans="2:9" ht="39.65" customHeight="1" x14ac:dyDescent="0.4">
      <c r="B75" s="260" t="s">
        <v>141</v>
      </c>
      <c r="C75" s="200" t="str">
        <f>F47</f>
        <v>0</v>
      </c>
      <c r="G75" s="204" t="s">
        <v>62</v>
      </c>
      <c r="H75" s="203" t="str">
        <f>IF(OR(G74="",G74=0),"Renseignez le domaine d'ntervention de l'opération via le menu déroulant de la cellule C8",IF(OR(G74="DI 1. Investissements dans les actifs fixes des microentreprises",G74="DI 2. Investissements dans les actifs fixes des petites et moyennes entreprises (y compris les centres de recherche privés) directement liés aux activités de recherche et d’innovation, dont les infrastructures de recherche"),"FEDER sans études avec infrastructure : la note hors bonification est inférieure ou égale à  49 sur 100 max",IF(OR(G74="DI 6. Investissements dans les actifs incorporels des PME",G74="DI 10. Activités de recherche et d’innovation dans les PME, y compris la mise en réseau",G74="DI 12. Activités de recherche et d’innovation dans les centres de recherche, l’enseignement supérieur et les centres de compétence publics",G74="DI 28. Transfert de technologies et coopération entre les entreprises, les centres de recherche et le secteur de l’enseignement supérieur"),"FEDER sans études avec infrastructure : la note hors bonification est inférieure ou égale à  51 sur 104 max",IF(G74="DI 4. Investissements dans les actifs fixes des centres de recherche et établissements d’enseignement supérieur public","FEDER sans études avec infrastructure : la note hors bonification est inférieure ou égale à  47 sur 96 max"))))</f>
        <v>Renseignez le domaine d'ntervention de l'opération via le menu déroulant de la cellule C8</v>
      </c>
    </row>
    <row r="76" spans="2:9" ht="39.65" customHeight="1" x14ac:dyDescent="0.4">
      <c r="B76" s="260" t="s">
        <v>150</v>
      </c>
      <c r="C76" s="201">
        <f>D69</f>
        <v>0</v>
      </c>
      <c r="G76" s="205"/>
      <c r="H76" s="203" t="str">
        <f>IF(OR(G74="",G74=0),"Renseignez le domaine d'ntervention de l'opération via le menu déroulant de la cellule C8",IF(OR(G74="DI 1. Investissements dans les actifs fixes des microentreprises",G74="DI 2. Investissements dans les actifs fixes des petites et moyennes entreprises (y compris les centres de recherche privés) directement liés aux activités de recherche et d’innovation, dont les infrastructures de recherche"),"FEDER sans études sans infrastructure : la note hors bonification est inférieure ou égale à  47 sur 96 max",IF(OR(G74="DI 6. Investissements dans les actifs incorporels des PME",G74="DI 10. Activités de recherche et d’innovation dans les PME, y compris la mise en réseau",G74="DI 12. Activités de recherche et d’innovation dans les centres de recherche, l’enseignement supérieur et les centres de compétence publics",G74="DI 28. Transfert de technologies et coopération entre les entreprises, les centres de recherche et le secteur de l’enseignement supérieur"),"FEDER sans études sans infrastructure : la note hors bonification est inférieure ou égale à  49 sur 100 max",IF(G74="DI 4. Investissements dans les actifs fixes des centres de recherche et établissements d’enseignement supérieur public","FEDER sans études sans infrastructure : la note hors bonification est inférieure ou égale à  45 sur 92 max"))))</f>
        <v>Renseignez le domaine d'ntervention de l'opération via le menu déroulant de la cellule C8</v>
      </c>
    </row>
    <row r="77" spans="2:9" ht="39.65" customHeight="1" x14ac:dyDescent="0.4">
      <c r="B77" s="270" t="s">
        <v>152</v>
      </c>
      <c r="C77" s="271">
        <f>C74+C75</f>
        <v>0</v>
      </c>
      <c r="G77" s="205"/>
      <c r="H77" s="203" t="str">
        <f>IF(OR(G74="",G74=0),"Renseignez le domaine d'ntervention de l'opération via le menu déroulant de la cellule C8",IF(OR(G74="DI 1. Investissements dans les actifs fixes des microentreprises",G74="DI 2. Investissements dans les actifs fixes des petites et moyennes entreprises (y compris les centres de recherche privés) directement liés aux activités de recherche et d’innovation, dont les infrastructures de recherche"),"FEDER avec études sans infrastructure : la note hors bonification est inférieure ou égale à  57 sur 116 max",IF(OR(G74="DI 6. Investissements dans les actifs incorporels des PME",G74="DI 10. Activités de recherche et d’innovation dans les PME, y compris la mise en réseau",G74="DI 12. Activités de recherche et d’innovation dans les centres de recherche, l’enseignement supérieur et les centres de compétence publics",G74="DI 28. Transfert de technologies et coopération entre les entreprises, les centres de recherche et le secteur de l’enseignement supérieur"),"FEDER avec études sans infrastructure : la note hors bonification est inférieure ou égale à  59 sur 120 max",IF(G74="DI 4. Investissements dans les actifs fixes des centres de recherche et établissements d’enseignement supérieur public","FEDER avec études sans infrastructure : la note hors bonification est inférieure ou égale à  55 sur 112 max"))))</f>
        <v>Renseignez le domaine d'ntervention de l'opération via le menu déroulant de la cellule C8</v>
      </c>
    </row>
    <row r="78" spans="2:9" ht="39.65" customHeight="1" x14ac:dyDescent="0.4">
      <c r="B78" s="270" t="s">
        <v>153</v>
      </c>
      <c r="C78" s="271">
        <f>C74+C75+C76</f>
        <v>0</v>
      </c>
      <c r="G78" s="206"/>
      <c r="H78" s="203" t="str">
        <f>IF(OR(G74="",G74=0),"Renseignez le domaine d'ntervention de l'opération via le menu déroulant de la cellule C8",IF(OR(G74="DI 1. Investissements dans les actifs fixes des microentreprises",G74="DI 2. Investissements dans les actifs fixes des petites et moyennes entreprises (y compris les centres de recherche privés) directement liés aux activités de recherche et d’innovation, dont les infrastructures de recherche"),"FEDER avec études avec infrastructure : la note hors bonification est inférieure ou égale à  59 sur 120 max",IF(OR(G74="DI 6. Investissements dans les actifs incorporels des PME",G74="DI 10. Activités de recherche et d’innovation dans les PME, y compris la mise en réseau",G74="DI 12. Activités de recherche et d’innovation dans les centres de recherche, l’enseignement supérieur et les centres de compétence publics",G74="DI 28. Transfert de technologies et coopération entre les entreprises, les centres de recherche et le secteur de l’enseignement supérieur"),"FEDER avec études avec infrastructure : la note hors bonification est inférieure ou égale à  61 sur 124 max",IF(G74="DI 4. Investissements dans les actifs fixes des centres de recherche et établissements d’enseignement supérieur public","FEDER avec études avec infrastructure : la note hors bonification est inférieure ou égale à  57 sur 116 max"))))</f>
        <v>Renseignez le domaine d'ntervention de l'opération via le menu déroulant de la cellule C8</v>
      </c>
    </row>
    <row r="79" spans="2:9" ht="20.5" x14ac:dyDescent="0.4">
      <c r="G79" s="207" t="s">
        <v>72</v>
      </c>
      <c r="H79" s="203" t="str">
        <f>IF(OR(G74="",G74=0),"Renseignez le domaine d'ntervention de l'opération via le menu déroulant de la cellule C8",IF(OR(G74="DI 1. Investissements dans les actifs fixes des microentreprises",G74="DI 2. Investissements dans les actifs fixes des petites et moyennes entreprises (y compris les centres de recherche privés) directement liés aux activités de recherche et d’innovation, dont les infrastructures de recherche"),"FEDER sans études avec infrastructure : la note hors bonification est supérieure ou égale à  50 sur 100 max",IF(OR(G74="DI 6. Investissements dans les actifs incorporels des PME",G74="DI 10. Activités de recherche et d’innovation dans les PME, y compris la mise en réseau",G74="DI 12. Activités de recherche et d’innovation dans les centres de recherche, l’enseignement supérieur et les centres de compétence publics",G74="DI 28. Transfert de technologies et coopération entre les entreprises, les centres de recherche et le secteur de l’enseignement supérieur"),"FEDER sans études avec infrastructure : la note hors bonification est supérieure ou égale à  52 sur 104 max",IF(G74="DI 4. Investissements dans les actifs fixes des centres de recherche et établissements d’enseignement supérieur public","FEDER sans études avec infrastructure : la note hors bonification est supérieure ou égale à  48 sur 96 max"))))</f>
        <v>Renseignez le domaine d'ntervention de l'opération via le menu déroulant de la cellule C8</v>
      </c>
    </row>
    <row r="80" spans="2:9" ht="47.5" customHeight="1" x14ac:dyDescent="0.4">
      <c r="G80" s="208"/>
      <c r="H80" s="203" t="str">
        <f>IF(OR(G74="",G74=0),"Renseignez le domaine d'ntervention de l'opération via le menu déroulant de la cellule C8",IF(OR(G74="DI 1. Investissements dans les actifs fixes des microentreprises",G74="DI 2. Investissements dans les actifs fixes des petites et moyennes entreprises (y compris les centres de recherche privés) directement liés aux activités de recherche et d’innovation, dont les infrastructures de recherche"),"FEDER sans études sans infrastructure : la note hors bonification est supérieure ou égale à  48 sur 96 max",IF(OR(G74="DI 6. Investissements dans les actifs incorporels des PME",G74="DI 10. Activités de recherche et d’innovation dans les PME, y compris la mise en réseau",G74="DI 12. Activités de recherche et d’innovation dans les centres de recherche, l’enseignement supérieur et les centres de compétence publics",G74="DI 28. Transfert de technologies et coopération entre les entreprises, les centres de recherche et le secteur de l’enseignement supérieur"),"FEDER sans études sans infrastructure : la note hors bonification est supérieure ou égale à  50 sur 100 max",IF(G74="DI 4. Investissements dans les actifs fixes des centres de recherche et établissements d’enseignement supérieur public","FEDER sans études sans infrastructure : la note hors bonification est supérieure ou égale à  46 sur 92 max"))))</f>
        <v>Renseignez le domaine d'ntervention de l'opération via le menu déroulant de la cellule C8</v>
      </c>
    </row>
    <row r="81" spans="2:8" ht="20.5" x14ac:dyDescent="0.4">
      <c r="G81" s="208"/>
      <c r="H81" s="203" t="str">
        <f>IF(OR(G74="",G74=0),"Renseignez le domaine d'ntervention de l'opération via le menu déroulant de la cellule C8",IF(OR(G74="DI 1. Investissements dans les actifs fixes des microentreprises",G74="DI 2. Investissements dans les actifs fixes des petites et moyennes entreprises (y compris les centres de recherche privés) directement liés aux activités de recherche et d’innovation, dont les infrastructures de recherche"),"FEDER avec études sans infrastructure : la note hors bonification est supérieure ou égale à  58 sur 116 max",IF(OR(G74="DI 6. Investissements dans les actifs incorporels des PME",G74="DI 10. Activités de recherche et d’innovation dans les PME, y compris la mise en réseau",G74="DI 12. Activités de recherche et d’innovation dans les centres de recherche, l’enseignement supérieur et les centres de compétence publics",G74="DI 28. Transfert de technologies et coopération entre les entreprises, les centres de recherche et le secteur de l’enseignement supérieur"),"FEDER avec études sans infrastructure : la note hors bonification est supérieure ou égale à  60 sur 120 max",IF(G74="DI 4. Investissements dans les actifs fixes des centres de recherche et établissements d’enseignement supérieur public","FEDER avec études sans infrastructure : la note hors bonification est supérieure ou égale à  56 sur 112 max"))))</f>
        <v>Renseignez le domaine d'ntervention de l'opération via le menu déroulant de la cellule C8</v>
      </c>
    </row>
    <row r="82" spans="2:8" ht="38.5" customHeight="1" x14ac:dyDescent="0.4">
      <c r="B82" s="338" t="s">
        <v>154</v>
      </c>
      <c r="C82" s="340" t="str">
        <f>IF(OR(C77=0, C28="", C8=""), "",
    IF(OR(
        AND(OR(C8="DI 1. Investissements dans les actifs fixes des microentreprises", C8="DI 2. Investissements dans les actifs fixes des petites et moyennes entreprises (y compris les centres de recherche privés) directement liés aux activités de recherche et d’innovation, dont les infrastructures de recherche"),
            OR(AND(C28="Sans études avec infrastructure", C77&lt;50),
                AND(C28="Sans études sans infrastructure", C77&lt;48),
                AND(C28="Avec études sans infrastructure", C77&lt;58),
                AND(C28="Avec études avec infrastructure", C77&lt;60))),
        AND(OR(C8="DI 6. Investissements dans les actifs incorporels des PME", C8="DI 10. Activités de recherche et d’innovation dans les PME, y compris la mise en réseau", C8="DI 12. Activités de recherche et d’innovation dans les centres de recherche, l’enseignement supérieur et les centres de compétence publics", C8="DI 28. Transfert de technologies et coopération entre les entreprises, les centres de recherche et le secteur de l’enseignement supérieur"),
            OR(AND(C28="Sans études avec infrastructure", C77&lt;52),
                AND(C28="Sans études sans infrastructure", C77&lt;50),
                AND(C28="Avec études sans infrastructure", C77&lt;60),
                AND(C28="Avec études avec infrastructure", C77&lt;62))),
        AND(C8="DI 4. Investissements dans les actifs fixes des centres de recherche et établissements d’enseignement supérieur public",
            OR(AND(C28="Sans études avec infrastructure", C77&lt;48),
                AND(C28="Sans études sans infrastructure", C77&lt;46),
                AND(C28="Avec études sans infrastructure", C77&lt;56),
                AND(C28="Avec études avec infrastructure", C77&lt;58)))),
    "Avis défavorable", "Avis favorable"))</f>
        <v/>
      </c>
      <c r="G82" s="209"/>
      <c r="H82" s="203" t="str">
        <f>IF(OR(G74="",G74=0),"Renseignez le domaine d'ntervention de l'opération via le menu déroulant de la cellule C8",IF(OR(G74="DI 1. Investissements dans les actifs fixes des microentreprises",G74="DI 2. Investissements dans les actifs fixes des petites et moyennes entreprises (y compris les centres de recherche privés) directement liés aux activités de recherche et d’innovation, dont les infrastructures de recherche"),"FEDER avec études avec infrastructure : la note hors bonification est supérieure ou égale à  60 sur 120 max",IF(OR(G74="DI 6. Investissements dans les actifs incorporels des PME",G74="DI 10. Activités de recherche et d’innovation dans les PME, y compris la mise en réseau",G74="DI 12. Activités de recherche et d’innovation dans les centres de recherche, l’enseignement supérieur et les centres de compétence publics",G74="DI 28. Transfert de technologies et coopération entre les entreprises, les centres de recherche et le secteur de l’enseignement supérieur"),"FEDER avec études avec infrastructure : la note hors bonification est supérieure ou égale à  62 sur 124 max",IF(G74="DI 4. Investissements dans les actifs fixes des centres de recherche et établissements d’enseignement supérieur public","FEDER avec études avec infrastructure : la note hors bonification est supérieure ou égale à  58 sur 116 max"))))</f>
        <v>Renseignez le domaine d'ntervention de l'opération via le menu déroulant de la cellule C8</v>
      </c>
    </row>
    <row r="83" spans="2:8" ht="38.5" customHeight="1" x14ac:dyDescent="0.4">
      <c r="B83" s="338"/>
      <c r="C83" s="340"/>
    </row>
    <row r="84" spans="2:8" ht="38.5" customHeight="1" x14ac:dyDescent="0.4">
      <c r="B84" s="338"/>
      <c r="C84" s="340"/>
    </row>
    <row r="85" spans="2:8" ht="38.5" customHeight="1" x14ac:dyDescent="0.4">
      <c r="B85" s="339"/>
      <c r="C85" s="340"/>
    </row>
    <row r="86" spans="2:8" ht="38.5" customHeight="1" x14ac:dyDescent="0.4"/>
    <row r="87" spans="2:8" ht="38.5" customHeight="1" x14ac:dyDescent="0.4"/>
    <row r="88" spans="2:8" ht="20.5" x14ac:dyDescent="0.45">
      <c r="B88" s="174"/>
      <c r="C88" s="80"/>
      <c r="D88" s="156"/>
      <c r="E88" s="156"/>
      <c r="F88" s="156"/>
    </row>
    <row r="89" spans="2:8" ht="18" customHeight="1" x14ac:dyDescent="0.4">
      <c r="B89" s="351" t="s">
        <v>77</v>
      </c>
      <c r="C89" s="312"/>
      <c r="D89" s="312"/>
      <c r="E89" s="312"/>
      <c r="F89" s="312"/>
      <c r="G89" s="312"/>
      <c r="H89" s="312"/>
    </row>
    <row r="90" spans="2:8" ht="18" customHeight="1" x14ac:dyDescent="0.4">
      <c r="B90" s="351"/>
      <c r="C90" s="312"/>
      <c r="D90" s="312"/>
      <c r="E90" s="312"/>
      <c r="F90" s="312"/>
      <c r="G90" s="312"/>
      <c r="H90" s="312"/>
    </row>
    <row r="91" spans="2:8" ht="18" customHeight="1" x14ac:dyDescent="0.4">
      <c r="B91" s="351"/>
      <c r="C91" s="312"/>
      <c r="D91" s="312"/>
      <c r="E91" s="312"/>
      <c r="F91" s="312"/>
      <c r="G91" s="312"/>
      <c r="H91" s="312"/>
    </row>
    <row r="92" spans="2:8" ht="18" customHeight="1" x14ac:dyDescent="0.4">
      <c r="B92" s="351"/>
      <c r="C92" s="312"/>
      <c r="D92" s="312"/>
      <c r="E92" s="312"/>
      <c r="F92" s="312"/>
      <c r="G92" s="312"/>
      <c r="H92" s="312"/>
    </row>
    <row r="93" spans="2:8" ht="18" customHeight="1" x14ac:dyDescent="0.4">
      <c r="B93" s="351"/>
      <c r="C93" s="312"/>
      <c r="D93" s="312"/>
      <c r="E93" s="312"/>
      <c r="F93" s="312"/>
      <c r="G93" s="312"/>
      <c r="H93" s="312"/>
    </row>
    <row r="94" spans="2:8" ht="32.5" customHeight="1" x14ac:dyDescent="0.45">
      <c r="B94" s="81"/>
      <c r="C94" s="115"/>
      <c r="D94" s="175"/>
      <c r="E94" s="175"/>
      <c r="F94" s="175"/>
      <c r="G94" s="164"/>
      <c r="H94" s="164"/>
    </row>
    <row r="95" spans="2:8" ht="32.5" customHeight="1" x14ac:dyDescent="0.4">
      <c r="B95" s="210" t="s">
        <v>78</v>
      </c>
      <c r="C95" s="350"/>
      <c r="D95" s="350"/>
      <c r="E95" s="350"/>
      <c r="F95" s="350"/>
      <c r="G95" s="350"/>
      <c r="H95" s="350"/>
    </row>
    <row r="96" spans="2:8" ht="32.5" customHeight="1" x14ac:dyDescent="0.4">
      <c r="B96" s="210" t="s">
        <v>79</v>
      </c>
      <c r="C96" s="350"/>
      <c r="D96" s="350"/>
      <c r="E96" s="350"/>
      <c r="F96" s="350"/>
      <c r="G96" s="350"/>
      <c r="H96" s="350"/>
    </row>
    <row r="97" spans="2:8" ht="32.5" customHeight="1" x14ac:dyDescent="0.4">
      <c r="B97" s="210" t="s">
        <v>80</v>
      </c>
      <c r="C97" s="350"/>
      <c r="D97" s="350"/>
      <c r="E97" s="350"/>
      <c r="F97" s="350"/>
      <c r="G97" s="350"/>
      <c r="H97" s="350"/>
    </row>
    <row r="98" spans="2:8" ht="32.5" customHeight="1" x14ac:dyDescent="0.4">
      <c r="B98" s="210" t="s">
        <v>81</v>
      </c>
      <c r="C98" s="350"/>
      <c r="D98" s="350"/>
      <c r="E98" s="350"/>
      <c r="F98" s="350"/>
      <c r="G98" s="350"/>
      <c r="H98" s="350"/>
    </row>
    <row r="99" spans="2:8" ht="32.5" customHeight="1" x14ac:dyDescent="0.4">
      <c r="B99" s="210" t="s">
        <v>155</v>
      </c>
      <c r="C99" s="350"/>
      <c r="D99" s="350"/>
      <c r="E99" s="350"/>
      <c r="F99" s="350"/>
      <c r="G99" s="350"/>
      <c r="H99" s="350"/>
    </row>
    <row r="100" spans="2:8" ht="32.5" customHeight="1" x14ac:dyDescent="0.4">
      <c r="B100" s="210" t="s">
        <v>83</v>
      </c>
      <c r="C100" s="350"/>
      <c r="D100" s="350"/>
      <c r="E100" s="350"/>
      <c r="F100" s="350"/>
      <c r="G100" s="350"/>
      <c r="H100" s="350"/>
    </row>
    <row r="101" spans="2:8" ht="32.5" customHeight="1" x14ac:dyDescent="0.4">
      <c r="B101" s="210" t="s">
        <v>84</v>
      </c>
      <c r="C101" s="341" t="s">
        <v>85</v>
      </c>
      <c r="D101" s="341"/>
      <c r="E101" s="341"/>
      <c r="F101" s="341"/>
      <c r="G101" s="341"/>
      <c r="H101" s="341"/>
    </row>
    <row r="102" spans="2:8" ht="32.5" customHeight="1" x14ac:dyDescent="0.4">
      <c r="B102" s="210" t="s">
        <v>86</v>
      </c>
      <c r="C102" s="350"/>
      <c r="D102" s="350"/>
      <c r="E102" s="350"/>
      <c r="F102" s="350"/>
      <c r="G102" s="350"/>
      <c r="H102" s="350"/>
    </row>
    <row r="103" spans="2:8" ht="20.5" x14ac:dyDescent="0.45">
      <c r="B103" s="81"/>
    </row>
  </sheetData>
  <mergeCells count="58">
    <mergeCell ref="B2:H2"/>
    <mergeCell ref="B13:H13"/>
    <mergeCell ref="B54:B58"/>
    <mergeCell ref="E56:G56"/>
    <mergeCell ref="E57:G57"/>
    <mergeCell ref="E58:G58"/>
    <mergeCell ref="C46:D46"/>
    <mergeCell ref="C47:D47"/>
    <mergeCell ref="E53:G53"/>
    <mergeCell ref="B18:B19"/>
    <mergeCell ref="B20:B22"/>
    <mergeCell ref="B24:B25"/>
    <mergeCell ref="B33:B35"/>
    <mergeCell ref="B37:B39"/>
    <mergeCell ref="B41:B44"/>
    <mergeCell ref="C28:D28"/>
    <mergeCell ref="C27:D27"/>
    <mergeCell ref="C35:E35"/>
    <mergeCell ref="C39:E39"/>
    <mergeCell ref="C44:E44"/>
    <mergeCell ref="B31:H31"/>
    <mergeCell ref="C29:D29"/>
    <mergeCell ref="H15:H16"/>
    <mergeCell ref="C4:H4"/>
    <mergeCell ref="C5:H5"/>
    <mergeCell ref="C6:H6"/>
    <mergeCell ref="C7:H7"/>
    <mergeCell ref="C9:H9"/>
    <mergeCell ref="C10:H10"/>
    <mergeCell ref="C8:H8"/>
    <mergeCell ref="C15:C16"/>
    <mergeCell ref="D15:D16"/>
    <mergeCell ref="E15:E16"/>
    <mergeCell ref="F15:F16"/>
    <mergeCell ref="G15:G16"/>
    <mergeCell ref="C102:H102"/>
    <mergeCell ref="B89:B93"/>
    <mergeCell ref="C89:H93"/>
    <mergeCell ref="C95:H95"/>
    <mergeCell ref="C96:H96"/>
    <mergeCell ref="C97:H97"/>
    <mergeCell ref="C98:H98"/>
    <mergeCell ref="C99:H99"/>
    <mergeCell ref="C100:H100"/>
    <mergeCell ref="B72:H72"/>
    <mergeCell ref="B82:B85"/>
    <mergeCell ref="C82:C85"/>
    <mergeCell ref="C101:H101"/>
    <mergeCell ref="C48:D48"/>
    <mergeCell ref="C70:D70"/>
    <mergeCell ref="B65:B66"/>
    <mergeCell ref="E65:G65"/>
    <mergeCell ref="E66:G66"/>
    <mergeCell ref="B50:H50"/>
    <mergeCell ref="E64:G64"/>
    <mergeCell ref="E68:G68"/>
    <mergeCell ref="E69:G69"/>
    <mergeCell ref="G74:H74"/>
  </mergeCells>
  <conditionalFormatting sqref="C82">
    <cfRule type="containsText" dxfId="56" priority="4" operator="containsText" text="Avis d'ajournement">
      <formula>NOT(ISERROR(SEARCH("Avis d'ajournement",C82)))</formula>
    </cfRule>
    <cfRule type="containsText" dxfId="55" priority="5" operator="containsText" text="Avis défavorable">
      <formula>NOT(ISERROR(SEARCH("Avis défavorable",C82)))</formula>
    </cfRule>
    <cfRule type="containsText" dxfId="54" priority="6" operator="containsText" text="Avis favorable">
      <formula>NOT(ISERROR(SEARCH("Avis favorable",C82)))</formula>
    </cfRule>
  </conditionalFormatting>
  <conditionalFormatting sqref="C29:D29">
    <cfRule type="colorScale" priority="3">
      <colorScale>
        <cfvo type="min"/>
        <cfvo type="max"/>
        <color rgb="FFFF7128"/>
        <color rgb="FFFFEF9C"/>
      </colorScale>
    </cfRule>
  </conditionalFormatting>
  <conditionalFormatting sqref="C48:D48">
    <cfRule type="colorScale" priority="2">
      <colorScale>
        <cfvo type="min"/>
        <cfvo type="max"/>
        <color rgb="FFFF7128"/>
        <color rgb="FFFFEF9C"/>
      </colorScale>
    </cfRule>
  </conditionalFormatting>
  <conditionalFormatting sqref="C70:D70">
    <cfRule type="colorScale" priority="1">
      <colorScale>
        <cfvo type="min"/>
        <cfvo type="max"/>
        <color rgb="FFFF7128"/>
        <color rgb="FFFFEF9C"/>
      </colorScale>
    </cfRule>
  </conditionalFormatting>
  <dataValidations count="7">
    <dataValidation type="list" allowBlank="1" showInputMessage="1" showErrorMessage="1" sqref="D17:D22 D34 D38 D42:D43" xr:uid="{B72382F9-D0AF-4B65-B0EE-A85AF659C7F6}">
      <formula1>"1,2,3,4"</formula1>
    </dataValidation>
    <dataValidation type="list" allowBlank="1" showInputMessage="1" showErrorMessage="1" sqref="D23" xr:uid="{5449E5AA-B42D-432C-ADE6-2493B870C420}">
      <formula1>"Projet sans infrastructure,1,2,3,4"</formula1>
    </dataValidation>
    <dataValidation type="list" allowBlank="1" showInputMessage="1" showErrorMessage="1" sqref="D24:D25" xr:uid="{68F8DE8B-156F-414C-B25E-95A48EFC2270}">
      <formula1>"Projet sans études,1,2,3,4"</formula1>
    </dataValidation>
    <dataValidation type="list" allowBlank="1" showInputMessage="1" showErrorMessage="1" sqref="C28 C30" xr:uid="{30C0971C-4F91-4B3B-B2C6-C4AA4945E424}">
      <formula1>"Sans études avec infrastructure, Sans études sans infrastructure,Avec études sans infrastructure,Avec études avec infrastructure"</formula1>
    </dataValidation>
    <dataValidation type="list" allowBlank="1" showInputMessage="1" showErrorMessage="1" sqref="D65 D54 D56:D57" xr:uid="{645F9A6D-C4DD-495B-8AE9-B2AB684DF7F3}">
      <formula1>"0,1"</formula1>
    </dataValidation>
    <dataValidation type="list" allowBlank="1" showInputMessage="1" showErrorMessage="1" sqref="D55" xr:uid="{D614388E-CFE9-45C0-887D-9E3F8B75A930}">
      <formula1>"0,1,2"</formula1>
    </dataValidation>
    <dataValidation type="list" allowBlank="1" showInputMessage="1" showErrorMessage="1" sqref="C69" xr:uid="{7C06B2CF-B299-4650-9ADD-3D61F25651E0}">
      <formula1>"Tout domaine d'intervention"</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EBE0D19-5CAE-469F-912B-39EFE7F2A659}">
          <x14:formula1>
            <xm:f>DI!$C$3:$C$9</xm:f>
          </x14:formula1>
          <xm:sqref>C8:H8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04579-5E3A-4FC2-911D-7E79696202EC}">
  <sheetPr>
    <tabColor rgb="FFFFFF00"/>
  </sheetPr>
  <dimension ref="A1:P132"/>
  <sheetViews>
    <sheetView showGridLines="0" tabSelected="1" topLeftCell="A28" zoomScale="70" zoomScaleNormal="70" workbookViewId="0">
      <selection activeCell="C44" sqref="C44"/>
    </sheetView>
  </sheetViews>
  <sheetFormatPr baseColWidth="10" defaultColWidth="11.453125" defaultRowHeight="18" x14ac:dyDescent="0.4"/>
  <cols>
    <col min="1" max="1" width="27.7265625" style="31" customWidth="1"/>
    <col min="2" max="2" width="40.81640625" style="31" customWidth="1"/>
    <col min="3" max="3" width="123.7265625" style="31" customWidth="1"/>
    <col min="4" max="4" width="19.54296875" style="31" customWidth="1"/>
    <col min="5" max="5" width="20.453125" style="31" customWidth="1"/>
    <col min="6" max="6" width="20.81640625" style="31" customWidth="1"/>
    <col min="7" max="7" width="83.453125" style="31" customWidth="1"/>
    <col min="8" max="8" width="90.54296875" style="31" customWidth="1"/>
    <col min="9" max="9" width="38.7265625" style="31" customWidth="1"/>
    <col min="10" max="11" width="11.453125" style="31"/>
    <col min="12" max="12" width="40.54296875" style="31" customWidth="1"/>
    <col min="13" max="13" width="65" style="31" customWidth="1"/>
    <col min="14" max="16384" width="11.453125" style="31"/>
  </cols>
  <sheetData>
    <row r="1" spans="1:16" s="48" customFormat="1" ht="99.75" customHeight="1" x14ac:dyDescent="0.4"/>
    <row r="2" spans="1:16" s="48" customFormat="1" ht="90.75" customHeight="1" x14ac:dyDescent="0.4">
      <c r="B2" s="294" t="s">
        <v>391</v>
      </c>
      <c r="C2" s="294"/>
      <c r="D2" s="294"/>
      <c r="E2" s="294"/>
      <c r="F2" s="294"/>
      <c r="G2" s="294"/>
      <c r="H2" s="294"/>
    </row>
    <row r="3" spans="1:16" x14ac:dyDescent="0.4">
      <c r="B3" s="48"/>
      <c r="C3" s="49"/>
      <c r="D3" s="49"/>
      <c r="E3" s="49"/>
    </row>
    <row r="4" spans="1:16" ht="20.5" x14ac:dyDescent="0.4">
      <c r="B4" s="291" t="s">
        <v>111</v>
      </c>
      <c r="C4" s="401"/>
      <c r="D4" s="401"/>
      <c r="E4" s="401"/>
      <c r="F4" s="401"/>
      <c r="G4" s="401"/>
      <c r="H4" s="401"/>
    </row>
    <row r="5" spans="1:16" ht="20.5" x14ac:dyDescent="0.4">
      <c r="B5" s="291" t="s">
        <v>112</v>
      </c>
      <c r="C5" s="401"/>
      <c r="D5" s="401"/>
      <c r="E5" s="401"/>
      <c r="F5" s="401"/>
      <c r="G5" s="401"/>
      <c r="H5" s="401"/>
    </row>
    <row r="6" spans="1:16" ht="20.5" x14ac:dyDescent="0.4">
      <c r="B6" s="291" t="s">
        <v>113</v>
      </c>
      <c r="C6" s="401" t="s">
        <v>114</v>
      </c>
      <c r="D6" s="401"/>
      <c r="E6" s="401"/>
      <c r="F6" s="401"/>
      <c r="G6" s="401"/>
      <c r="H6" s="401"/>
    </row>
    <row r="7" spans="1:16" ht="20.5" customHeight="1" x14ac:dyDescent="0.4">
      <c r="B7" s="291" t="s">
        <v>173</v>
      </c>
      <c r="C7" s="401" t="s">
        <v>174</v>
      </c>
      <c r="D7" s="401"/>
      <c r="E7" s="401"/>
      <c r="F7" s="401"/>
      <c r="G7" s="401"/>
      <c r="H7" s="401"/>
    </row>
    <row r="8" spans="1:16" ht="30.75" customHeight="1" x14ac:dyDescent="0.4">
      <c r="B8" s="291" t="s">
        <v>117</v>
      </c>
      <c r="C8" s="401" t="s">
        <v>389</v>
      </c>
      <c r="D8" s="401"/>
      <c r="E8" s="401"/>
      <c r="F8" s="401"/>
      <c r="G8" s="401"/>
      <c r="H8" s="401"/>
    </row>
    <row r="9" spans="1:16" ht="41" x14ac:dyDescent="0.4">
      <c r="B9" s="176" t="s">
        <v>118</v>
      </c>
      <c r="C9" s="401"/>
      <c r="D9" s="401"/>
      <c r="E9" s="401"/>
      <c r="F9" s="401"/>
      <c r="G9" s="401"/>
      <c r="H9" s="401"/>
    </row>
    <row r="10" spans="1:16" ht="20.5" x14ac:dyDescent="0.45">
      <c r="A10" s="46"/>
      <c r="B10" s="291" t="s">
        <v>119</v>
      </c>
      <c r="C10" s="400"/>
      <c r="D10" s="400"/>
      <c r="E10" s="400"/>
      <c r="F10" s="400"/>
      <c r="G10" s="400"/>
      <c r="H10" s="400"/>
    </row>
    <row r="11" spans="1:16" ht="39.65" customHeight="1" x14ac:dyDescent="0.45">
      <c r="A11" s="46"/>
      <c r="B11" s="92"/>
      <c r="C11" s="49"/>
      <c r="D11" s="49"/>
      <c r="E11" s="49"/>
    </row>
    <row r="12" spans="1:16" ht="39.65" customHeight="1" x14ac:dyDescent="0.45">
      <c r="A12" s="46"/>
      <c r="B12" s="92"/>
      <c r="C12" s="49"/>
      <c r="D12" s="49"/>
      <c r="E12" s="49"/>
    </row>
    <row r="13" spans="1:16" s="48" customFormat="1" ht="44.15" customHeight="1" x14ac:dyDescent="0.4">
      <c r="B13" s="335" t="s">
        <v>120</v>
      </c>
      <c r="C13" s="336"/>
      <c r="D13" s="336"/>
      <c r="E13" s="336"/>
      <c r="F13" s="336"/>
      <c r="G13" s="336"/>
      <c r="H13" s="337"/>
    </row>
    <row r="14" spans="1:16" ht="23" x14ac:dyDescent="0.5">
      <c r="B14" s="106"/>
      <c r="C14" s="32"/>
      <c r="D14" s="91"/>
      <c r="E14" s="33"/>
      <c r="F14" s="33"/>
      <c r="G14" s="34"/>
      <c r="H14" s="34"/>
      <c r="M14" s="92"/>
      <c r="N14" s="93"/>
      <c r="O14" s="93"/>
      <c r="P14" s="93"/>
    </row>
    <row r="15" spans="1:16" ht="40" customHeight="1" x14ac:dyDescent="0.4">
      <c r="A15" s="31" t="s">
        <v>4</v>
      </c>
      <c r="B15" s="155"/>
      <c r="C15" s="345" t="s">
        <v>121</v>
      </c>
      <c r="D15" s="345" t="s">
        <v>122</v>
      </c>
      <c r="E15" s="345" t="s">
        <v>123</v>
      </c>
      <c r="F15" s="345" t="s">
        <v>8</v>
      </c>
      <c r="G15" s="345" t="s">
        <v>9</v>
      </c>
      <c r="H15" s="345" t="s">
        <v>10</v>
      </c>
      <c r="J15" s="48"/>
    </row>
    <row r="16" spans="1:16" ht="40" customHeight="1" x14ac:dyDescent="0.4">
      <c r="B16" s="155"/>
      <c r="C16" s="352"/>
      <c r="D16" s="352"/>
      <c r="E16" s="352"/>
      <c r="F16" s="352"/>
      <c r="G16" s="352"/>
      <c r="H16" s="352"/>
      <c r="J16" s="131"/>
    </row>
    <row r="17" spans="2:16" ht="36" x14ac:dyDescent="0.4">
      <c r="B17" s="195" t="s">
        <v>11</v>
      </c>
      <c r="C17" s="35" t="s">
        <v>124</v>
      </c>
      <c r="D17" s="160"/>
      <c r="E17" s="36">
        <v>4</v>
      </c>
      <c r="F17" s="160">
        <f t="shared" ref="F17:F22" si="0">D17*E17</f>
        <v>0</v>
      </c>
      <c r="G17" s="36" t="s">
        <v>13</v>
      </c>
      <c r="H17" s="37"/>
      <c r="J17" s="132"/>
    </row>
    <row r="18" spans="2:16" ht="36" x14ac:dyDescent="0.4">
      <c r="B18" s="375" t="s">
        <v>14</v>
      </c>
      <c r="C18" s="35" t="s">
        <v>15</v>
      </c>
      <c r="D18" s="160"/>
      <c r="E18" s="36">
        <v>4</v>
      </c>
      <c r="F18" s="160">
        <f t="shared" si="0"/>
        <v>0</v>
      </c>
      <c r="G18" s="36" t="s">
        <v>13</v>
      </c>
      <c r="H18" s="37"/>
      <c r="J18" s="131"/>
    </row>
    <row r="19" spans="2:16" ht="72" x14ac:dyDescent="0.4">
      <c r="B19" s="376"/>
      <c r="C19" s="35" t="s">
        <v>16</v>
      </c>
      <c r="D19" s="160"/>
      <c r="E19" s="36">
        <v>5</v>
      </c>
      <c r="F19" s="160">
        <f t="shared" si="0"/>
        <v>0</v>
      </c>
      <c r="G19" s="36" t="s">
        <v>13</v>
      </c>
      <c r="H19" s="37"/>
      <c r="J19" s="131"/>
    </row>
    <row r="20" spans="2:16" ht="36" customHeight="1" x14ac:dyDescent="0.4">
      <c r="B20" s="382" t="s">
        <v>17</v>
      </c>
      <c r="C20" s="35" t="s">
        <v>18</v>
      </c>
      <c r="D20" s="160"/>
      <c r="E20" s="36">
        <v>3</v>
      </c>
      <c r="F20" s="160">
        <f t="shared" si="0"/>
        <v>0</v>
      </c>
      <c r="G20" s="36"/>
      <c r="H20" s="37"/>
      <c r="J20" s="98"/>
    </row>
    <row r="21" spans="2:16" ht="18" customHeight="1" x14ac:dyDescent="0.4">
      <c r="B21" s="383"/>
      <c r="C21" s="35" t="s">
        <v>19</v>
      </c>
      <c r="D21" s="160"/>
      <c r="E21" s="36">
        <v>2</v>
      </c>
      <c r="F21" s="160">
        <f t="shared" si="0"/>
        <v>0</v>
      </c>
      <c r="G21" s="36"/>
      <c r="H21" s="37"/>
      <c r="J21" s="98"/>
    </row>
    <row r="22" spans="2:16" ht="72" customHeight="1" x14ac:dyDescent="0.4">
      <c r="B22" s="384"/>
      <c r="C22" s="35" t="s">
        <v>20</v>
      </c>
      <c r="D22" s="160"/>
      <c r="E22" s="36">
        <v>2</v>
      </c>
      <c r="F22" s="160">
        <f t="shared" si="0"/>
        <v>0</v>
      </c>
      <c r="G22" s="36"/>
      <c r="H22" s="37"/>
      <c r="J22" s="98"/>
    </row>
    <row r="23" spans="2:16" ht="123" customHeight="1" x14ac:dyDescent="0.4">
      <c r="B23" s="252" t="s">
        <v>159</v>
      </c>
      <c r="C23" s="35" t="s">
        <v>22</v>
      </c>
      <c r="D23" s="160"/>
      <c r="E23" s="36">
        <v>1</v>
      </c>
      <c r="F23" s="160">
        <f>IF(D23="Projet sans infrastructure","N/A",D23*E23)</f>
        <v>0</v>
      </c>
      <c r="G23" s="36" t="s">
        <v>13</v>
      </c>
      <c r="H23" s="37"/>
      <c r="J23" s="98"/>
      <c r="K23" s="94"/>
    </row>
    <row r="24" spans="2:16" ht="36" customHeight="1" x14ac:dyDescent="0.4">
      <c r="B24" s="375" t="s">
        <v>126</v>
      </c>
      <c r="C24" s="35" t="s">
        <v>24</v>
      </c>
      <c r="D24" s="160"/>
      <c r="E24" s="36">
        <v>3</v>
      </c>
      <c r="F24" s="160">
        <f>IF(D24="Projet sans études","N/A",D24*E24)</f>
        <v>0</v>
      </c>
      <c r="G24" s="36" t="s">
        <v>13</v>
      </c>
      <c r="H24" s="37"/>
      <c r="J24" s="98"/>
    </row>
    <row r="25" spans="2:16" ht="58" customHeight="1" x14ac:dyDescent="0.4">
      <c r="B25" s="376"/>
      <c r="C25" s="35" t="s">
        <v>25</v>
      </c>
      <c r="D25" s="160"/>
      <c r="E25" s="36">
        <v>2</v>
      </c>
      <c r="F25" s="160">
        <f>IF(D25="Projet sans études","N/A",D25*E25)</f>
        <v>0</v>
      </c>
      <c r="G25" s="36" t="s">
        <v>13</v>
      </c>
      <c r="H25" s="37"/>
      <c r="J25" s="98"/>
    </row>
    <row r="26" spans="2:16" ht="20.5" x14ac:dyDescent="0.45">
      <c r="B26" s="46"/>
      <c r="C26" s="38"/>
      <c r="D26" s="39"/>
      <c r="E26" s="39"/>
      <c r="F26" s="39"/>
      <c r="G26" s="39"/>
      <c r="H26" s="39"/>
      <c r="J26" s="48"/>
    </row>
    <row r="27" spans="2:16" s="48" customFormat="1" ht="42.65" customHeight="1" x14ac:dyDescent="0.4">
      <c r="B27" s="385" t="str">
        <f>+'critères transversaux'!B16</f>
        <v>Total critères transversaux</v>
      </c>
      <c r="C27" s="357" t="s">
        <v>127</v>
      </c>
      <c r="D27" s="358"/>
      <c r="E27" s="259" t="s">
        <v>128</v>
      </c>
      <c r="F27" s="259" t="s">
        <v>129</v>
      </c>
      <c r="G27" s="259" t="s">
        <v>9</v>
      </c>
      <c r="H27" s="259" t="s">
        <v>10</v>
      </c>
    </row>
    <row r="28" spans="2:16" s="48" customFormat="1" ht="38.5" customHeight="1" x14ac:dyDescent="0.4">
      <c r="B28" s="385"/>
      <c r="C28" s="381"/>
      <c r="D28" s="381"/>
      <c r="E28" s="161" t="str">
        <f>IF(C28="Sans études avec infrastructure",84,IF(C28="Sans études sans infrastructure",80,IF(C28="Avec études sans infrastructure",100,IF(C28="Avec études avec infrastructure",104,""))))</f>
        <v/>
      </c>
      <c r="F28" s="261">
        <f>SUM(F17:F25)</f>
        <v>0</v>
      </c>
      <c r="G28" s="163"/>
      <c r="H28" s="163"/>
    </row>
    <row r="29" spans="2:16" s="48" customFormat="1" ht="20.5" x14ac:dyDescent="0.4">
      <c r="B29" s="262"/>
      <c r="C29" s="342" t="str">
        <f>IF(C28="","Renseigner la cellule ci-dessus en utilisant le menu déroulant","")</f>
        <v>Renseigner la cellule ci-dessus en utilisant le menu déroulant</v>
      </c>
      <c r="D29" s="342"/>
      <c r="E29" s="175"/>
      <c r="F29" s="165"/>
    </row>
    <row r="30" spans="2:16" x14ac:dyDescent="0.4">
      <c r="M30" s="98"/>
      <c r="N30" s="93"/>
      <c r="O30" s="93"/>
      <c r="P30" s="93"/>
    </row>
    <row r="31" spans="2:16" s="48" customFormat="1" ht="39.65" customHeight="1" x14ac:dyDescent="0.4">
      <c r="B31" s="335" t="s">
        <v>130</v>
      </c>
      <c r="C31" s="336"/>
      <c r="D31" s="336"/>
      <c r="E31" s="336"/>
      <c r="F31" s="336"/>
      <c r="G31" s="336"/>
      <c r="H31" s="337"/>
    </row>
    <row r="32" spans="2:16" x14ac:dyDescent="0.4">
      <c r="B32" s="97" t="s">
        <v>176</v>
      </c>
    </row>
    <row r="33" spans="2:16" ht="41" x14ac:dyDescent="0.4">
      <c r="B33" s="379" t="s">
        <v>96</v>
      </c>
      <c r="C33" s="264" t="s">
        <v>132</v>
      </c>
      <c r="D33" s="264" t="s">
        <v>6</v>
      </c>
      <c r="E33" s="264" t="s">
        <v>133</v>
      </c>
      <c r="F33" s="264" t="s">
        <v>134</v>
      </c>
      <c r="G33" s="264" t="s">
        <v>46</v>
      </c>
      <c r="H33" s="264" t="s">
        <v>10</v>
      </c>
      <c r="M33" s="98"/>
      <c r="N33" s="93"/>
      <c r="O33" s="93"/>
      <c r="P33" s="93"/>
    </row>
    <row r="34" spans="2:16" ht="33" customHeight="1" x14ac:dyDescent="0.4">
      <c r="B34" s="380"/>
      <c r="C34" s="107" t="s">
        <v>175</v>
      </c>
      <c r="D34" s="160"/>
      <c r="E34" s="128">
        <v>4</v>
      </c>
      <c r="F34" s="108">
        <f>+E34*D34</f>
        <v>0</v>
      </c>
      <c r="G34" s="109"/>
      <c r="H34" s="109"/>
      <c r="M34" s="98"/>
      <c r="N34" s="93"/>
      <c r="O34" s="93"/>
      <c r="P34" s="93"/>
    </row>
    <row r="35" spans="2:16" x14ac:dyDescent="0.4">
      <c r="B35" s="380"/>
      <c r="C35" s="109" t="s">
        <v>53</v>
      </c>
      <c r="D35" s="109"/>
      <c r="E35" s="109"/>
      <c r="F35" s="108">
        <f>SUM(F34:F34)</f>
        <v>0</v>
      </c>
      <c r="G35" s="109"/>
      <c r="H35" s="109"/>
      <c r="M35" s="92"/>
      <c r="N35" s="93"/>
      <c r="O35" s="93"/>
      <c r="P35" s="93"/>
    </row>
    <row r="37" spans="2:16" x14ac:dyDescent="0.4">
      <c r="M37" s="92"/>
      <c r="N37" s="93"/>
      <c r="O37" s="93"/>
      <c r="P37" s="93"/>
    </row>
    <row r="38" spans="2:16" ht="41" x14ac:dyDescent="0.4">
      <c r="B38" s="379" t="s">
        <v>97</v>
      </c>
      <c r="C38" s="264" t="s">
        <v>132</v>
      </c>
      <c r="D38" s="264" t="s">
        <v>6</v>
      </c>
      <c r="E38" s="264" t="s">
        <v>133</v>
      </c>
      <c r="F38" s="264" t="s">
        <v>134</v>
      </c>
      <c r="G38" s="264" t="s">
        <v>46</v>
      </c>
      <c r="H38" s="264" t="s">
        <v>10</v>
      </c>
    </row>
    <row r="39" spans="2:16" ht="36" x14ac:dyDescent="0.4">
      <c r="B39" s="380"/>
      <c r="C39" s="112" t="s">
        <v>175</v>
      </c>
      <c r="D39" s="160"/>
      <c r="E39" s="128">
        <v>4</v>
      </c>
      <c r="F39" s="108">
        <f>D39*E39</f>
        <v>0</v>
      </c>
      <c r="G39" s="109"/>
      <c r="H39" s="109"/>
      <c r="M39" s="98"/>
      <c r="N39" s="93"/>
      <c r="O39" s="93"/>
      <c r="P39" s="93"/>
    </row>
    <row r="40" spans="2:16" x14ac:dyDescent="0.4">
      <c r="B40" s="380"/>
      <c r="C40" s="109" t="s">
        <v>53</v>
      </c>
      <c r="D40" s="109"/>
      <c r="E40" s="212"/>
      <c r="F40" s="108">
        <f>SUM(F39:F39)</f>
        <v>0</v>
      </c>
      <c r="G40" s="109"/>
      <c r="H40" s="109"/>
      <c r="M40" s="98"/>
      <c r="N40" s="93"/>
      <c r="O40" s="93"/>
      <c r="P40" s="93"/>
    </row>
    <row r="41" spans="2:16" x14ac:dyDescent="0.4">
      <c r="M41" s="98"/>
      <c r="N41" s="93"/>
      <c r="O41" s="93"/>
      <c r="P41" s="93"/>
    </row>
    <row r="42" spans="2:16" ht="41" x14ac:dyDescent="0.4">
      <c r="B42" s="379" t="s">
        <v>392</v>
      </c>
      <c r="C42" s="290" t="s">
        <v>132</v>
      </c>
      <c r="D42" s="290" t="s">
        <v>6</v>
      </c>
      <c r="E42" s="290" t="s">
        <v>133</v>
      </c>
      <c r="F42" s="290" t="s">
        <v>134</v>
      </c>
      <c r="G42" s="290" t="s">
        <v>46</v>
      </c>
      <c r="H42" s="290" t="s">
        <v>10</v>
      </c>
    </row>
    <row r="43" spans="2:16" x14ac:dyDescent="0.4">
      <c r="B43" s="405"/>
      <c r="C43" s="112" t="s">
        <v>394</v>
      </c>
      <c r="D43" s="160"/>
      <c r="E43" s="128">
        <v>4</v>
      </c>
      <c r="F43" s="108">
        <f>D43*E43</f>
        <v>0</v>
      </c>
      <c r="G43" s="109"/>
      <c r="H43" s="109"/>
      <c r="M43" s="98"/>
      <c r="N43" s="93"/>
      <c r="O43" s="93"/>
      <c r="P43" s="93"/>
    </row>
    <row r="44" spans="2:16" ht="36" x14ac:dyDescent="0.4">
      <c r="B44" s="405"/>
      <c r="C44" s="112" t="s">
        <v>390</v>
      </c>
      <c r="D44" s="160"/>
      <c r="E44" s="128">
        <v>4</v>
      </c>
      <c r="F44" s="108">
        <f>D44*E44</f>
        <v>0</v>
      </c>
      <c r="G44" s="109"/>
      <c r="H44" s="109"/>
      <c r="M44" s="98"/>
      <c r="N44" s="93"/>
      <c r="O44" s="93"/>
      <c r="P44" s="93"/>
    </row>
    <row r="45" spans="2:16" x14ac:dyDescent="0.4">
      <c r="B45" s="405"/>
      <c r="C45" s="112" t="s">
        <v>393</v>
      </c>
      <c r="D45" s="160"/>
      <c r="E45" s="128">
        <v>4</v>
      </c>
      <c r="F45" s="108">
        <f>D45*E45</f>
        <v>0</v>
      </c>
      <c r="G45" s="109"/>
      <c r="H45" s="109"/>
      <c r="M45" s="98"/>
      <c r="N45" s="93"/>
      <c r="O45" s="93"/>
      <c r="P45" s="93"/>
    </row>
    <row r="46" spans="2:16" x14ac:dyDescent="0.4">
      <c r="B46" s="390"/>
      <c r="C46" s="109" t="s">
        <v>53</v>
      </c>
      <c r="D46" s="109"/>
      <c r="E46" s="212"/>
      <c r="F46" s="108">
        <f>SUM(F43:F45)</f>
        <v>0</v>
      </c>
      <c r="G46" s="109"/>
      <c r="H46" s="109"/>
      <c r="M46" s="98"/>
      <c r="N46" s="93"/>
      <c r="O46" s="93"/>
      <c r="P46" s="93"/>
    </row>
    <row r="47" spans="2:16" x14ac:dyDescent="0.4">
      <c r="B47" s="97"/>
      <c r="C47" s="97"/>
      <c r="M47" s="92"/>
      <c r="N47" s="93"/>
      <c r="O47" s="93"/>
      <c r="P47" s="93"/>
    </row>
    <row r="48" spans="2:16" ht="41" x14ac:dyDescent="0.4">
      <c r="B48" s="379" t="s">
        <v>177</v>
      </c>
      <c r="C48" s="264" t="s">
        <v>132</v>
      </c>
      <c r="D48" s="264" t="s">
        <v>6</v>
      </c>
      <c r="E48" s="264" t="s">
        <v>133</v>
      </c>
      <c r="F48" s="264" t="s">
        <v>134</v>
      </c>
      <c r="G48" s="264" t="s">
        <v>46</v>
      </c>
      <c r="H48" s="264" t="s">
        <v>10</v>
      </c>
    </row>
    <row r="49" spans="2:16" ht="47.25" customHeight="1" x14ac:dyDescent="0.4">
      <c r="B49" s="379"/>
      <c r="C49" s="35" t="s">
        <v>178</v>
      </c>
      <c r="D49" s="160"/>
      <c r="E49" s="108">
        <v>3</v>
      </c>
      <c r="F49" s="108">
        <f>D49*E49</f>
        <v>0</v>
      </c>
      <c r="G49" s="109"/>
      <c r="H49" s="109"/>
    </row>
    <row r="50" spans="2:16" ht="54" x14ac:dyDescent="0.4">
      <c r="B50" s="379"/>
      <c r="C50" s="35" t="s">
        <v>179</v>
      </c>
      <c r="D50" s="160"/>
      <c r="E50" s="108">
        <v>3</v>
      </c>
      <c r="F50" s="108">
        <f>D50*E50</f>
        <v>0</v>
      </c>
      <c r="G50" s="109"/>
      <c r="H50" s="109"/>
      <c r="M50" s="98"/>
      <c r="N50" s="93"/>
      <c r="O50" s="93"/>
      <c r="P50" s="93"/>
    </row>
    <row r="51" spans="2:16" ht="21" customHeight="1" x14ac:dyDescent="0.4">
      <c r="B51" s="379"/>
      <c r="C51" s="109" t="s">
        <v>53</v>
      </c>
      <c r="D51" s="213"/>
      <c r="E51" s="214"/>
      <c r="F51" s="215">
        <f>SUM(F49:F50)</f>
        <v>0</v>
      </c>
      <c r="G51" s="213"/>
      <c r="H51" s="213"/>
      <c r="M51" s="98"/>
      <c r="N51" s="93"/>
      <c r="O51" s="93"/>
      <c r="P51" s="93"/>
    </row>
    <row r="52" spans="2:16" x14ac:dyDescent="0.4">
      <c r="M52" s="98"/>
      <c r="N52" s="93"/>
      <c r="O52" s="93"/>
      <c r="P52" s="93"/>
    </row>
    <row r="53" spans="2:16" ht="41" x14ac:dyDescent="0.4">
      <c r="B53" s="379" t="s">
        <v>180</v>
      </c>
      <c r="C53" s="264" t="s">
        <v>132</v>
      </c>
      <c r="D53" s="264" t="s">
        <v>6</v>
      </c>
      <c r="E53" s="264" t="s">
        <v>133</v>
      </c>
      <c r="F53" s="264" t="s">
        <v>134</v>
      </c>
      <c r="G53" s="264" t="s">
        <v>46</v>
      </c>
      <c r="H53" s="264" t="s">
        <v>10</v>
      </c>
      <c r="M53" s="92"/>
      <c r="N53" s="93"/>
      <c r="O53" s="93"/>
      <c r="P53" s="93"/>
    </row>
    <row r="54" spans="2:16" ht="72" customHeight="1" x14ac:dyDescent="0.4">
      <c r="B54" s="379"/>
      <c r="C54" s="112" t="s">
        <v>181</v>
      </c>
      <c r="D54" s="160"/>
      <c r="E54" s="108">
        <v>3</v>
      </c>
      <c r="F54" s="108">
        <f>D54*E54</f>
        <v>0</v>
      </c>
      <c r="G54" s="109"/>
      <c r="H54" s="109"/>
      <c r="I54" s="102"/>
    </row>
    <row r="55" spans="2:16" ht="45.75" customHeight="1" x14ac:dyDescent="0.4">
      <c r="B55" s="379"/>
      <c r="C55" s="216" t="s">
        <v>182</v>
      </c>
      <c r="D55" s="160"/>
      <c r="E55" s="215">
        <v>2</v>
      </c>
      <c r="F55" s="108">
        <f>D55*E55</f>
        <v>0</v>
      </c>
      <c r="G55" s="213"/>
      <c r="H55" s="213"/>
      <c r="I55" s="102"/>
    </row>
    <row r="56" spans="2:16" x14ac:dyDescent="0.4">
      <c r="B56" s="379"/>
      <c r="C56" s="213" t="s">
        <v>53</v>
      </c>
      <c r="D56" s="213"/>
      <c r="E56" s="214"/>
      <c r="F56" s="215">
        <f>SUM(F54:F55)</f>
        <v>0</v>
      </c>
      <c r="G56" s="213"/>
      <c r="H56" s="213"/>
      <c r="M56" s="98"/>
      <c r="N56" s="93"/>
      <c r="O56" s="93"/>
      <c r="P56" s="93"/>
    </row>
    <row r="57" spans="2:16" x14ac:dyDescent="0.4">
      <c r="M57" s="98"/>
      <c r="N57" s="93"/>
      <c r="O57" s="93"/>
      <c r="P57" s="93"/>
    </row>
    <row r="58" spans="2:16" ht="41" x14ac:dyDescent="0.4">
      <c r="B58" s="379" t="s">
        <v>183</v>
      </c>
      <c r="C58" s="264" t="s">
        <v>132</v>
      </c>
      <c r="D58" s="264" t="s">
        <v>6</v>
      </c>
      <c r="E58" s="264" t="s">
        <v>133</v>
      </c>
      <c r="F58" s="264" t="s">
        <v>134</v>
      </c>
      <c r="G58" s="264" t="s">
        <v>46</v>
      </c>
      <c r="H58" s="264" t="s">
        <v>10</v>
      </c>
      <c r="M58" s="92"/>
      <c r="N58" s="93"/>
      <c r="O58" s="93"/>
      <c r="P58" s="93"/>
    </row>
    <row r="59" spans="2:16" ht="54" x14ac:dyDescent="0.4">
      <c r="B59" s="379"/>
      <c r="C59" s="112" t="s">
        <v>181</v>
      </c>
      <c r="D59" s="160"/>
      <c r="E59" s="108">
        <v>3</v>
      </c>
      <c r="F59" s="108">
        <f>D59*E59</f>
        <v>0</v>
      </c>
      <c r="G59" s="109"/>
      <c r="H59" s="109"/>
    </row>
    <row r="60" spans="2:16" x14ac:dyDescent="0.4">
      <c r="B60" s="379"/>
      <c r="C60" s="216" t="s">
        <v>184</v>
      </c>
      <c r="D60" s="160"/>
      <c r="E60" s="215">
        <v>3</v>
      </c>
      <c r="F60" s="215">
        <f>D60*E60</f>
        <v>0</v>
      </c>
      <c r="G60" s="213"/>
      <c r="H60" s="213"/>
    </row>
    <row r="61" spans="2:16" x14ac:dyDescent="0.4">
      <c r="B61" s="379"/>
      <c r="C61" s="213" t="s">
        <v>53</v>
      </c>
      <c r="D61" s="213"/>
      <c r="E61" s="214"/>
      <c r="F61" s="215">
        <f>SUM(F59:F60)</f>
        <v>0</v>
      </c>
      <c r="G61" s="213"/>
      <c r="H61" s="213"/>
    </row>
    <row r="63" spans="2:16" ht="78" customHeight="1" x14ac:dyDescent="0.4">
      <c r="B63" s="379" t="s">
        <v>185</v>
      </c>
      <c r="C63" s="264" t="s">
        <v>132</v>
      </c>
      <c r="D63" s="264" t="s">
        <v>6</v>
      </c>
      <c r="E63" s="264" t="s">
        <v>133</v>
      </c>
      <c r="F63" s="264" t="s">
        <v>134</v>
      </c>
      <c r="G63" s="264" t="s">
        <v>46</v>
      </c>
      <c r="H63" s="264" t="s">
        <v>10</v>
      </c>
    </row>
    <row r="64" spans="2:16" ht="54" x14ac:dyDescent="0.4">
      <c r="B64" s="380"/>
      <c r="C64" s="217" t="s">
        <v>186</v>
      </c>
      <c r="D64" s="160"/>
      <c r="E64" s="215">
        <v>3</v>
      </c>
      <c r="F64" s="215">
        <f>D64*E64</f>
        <v>0</v>
      </c>
      <c r="G64" s="213"/>
      <c r="H64" s="213"/>
    </row>
    <row r="65" spans="2:10" x14ac:dyDescent="0.4">
      <c r="B65" s="380"/>
      <c r="C65" s="213" t="s">
        <v>53</v>
      </c>
      <c r="D65" s="213"/>
      <c r="E65" s="214"/>
      <c r="F65" s="215">
        <f>SUM(F64:F64)</f>
        <v>0</v>
      </c>
      <c r="G65" s="213"/>
      <c r="H65" s="213"/>
    </row>
    <row r="66" spans="2:10" x14ac:dyDescent="0.4">
      <c r="B66" s="97"/>
      <c r="C66" s="218"/>
      <c r="D66" s="218"/>
      <c r="E66" s="219"/>
      <c r="F66" s="220"/>
      <c r="G66" s="218"/>
      <c r="H66" s="218"/>
    </row>
    <row r="67" spans="2:10" ht="78" customHeight="1" x14ac:dyDescent="0.4">
      <c r="B67" s="389" t="s">
        <v>187</v>
      </c>
      <c r="C67" s="264" t="s">
        <v>132</v>
      </c>
      <c r="D67" s="264" t="s">
        <v>6</v>
      </c>
      <c r="E67" s="264" t="s">
        <v>133</v>
      </c>
      <c r="F67" s="264" t="s">
        <v>134</v>
      </c>
      <c r="G67" s="264" t="s">
        <v>46</v>
      </c>
      <c r="H67" s="264" t="s">
        <v>10</v>
      </c>
    </row>
    <row r="68" spans="2:10" ht="54" customHeight="1" x14ac:dyDescent="0.4">
      <c r="B68" s="390"/>
      <c r="C68" s="386" t="s">
        <v>188</v>
      </c>
      <c r="D68" s="387"/>
      <c r="E68" s="387"/>
      <c r="F68" s="387"/>
      <c r="G68" s="387"/>
      <c r="H68" s="388"/>
    </row>
    <row r="69" spans="2:10" ht="18" customHeight="1" x14ac:dyDescent="0.4">
      <c r="B69" s="97"/>
      <c r="C69" s="218"/>
      <c r="D69" s="218"/>
      <c r="E69" s="219"/>
      <c r="F69" s="220"/>
      <c r="G69" s="218"/>
      <c r="H69" s="218"/>
    </row>
    <row r="70" spans="2:10" s="48" customFormat="1" ht="42.65" customHeight="1" x14ac:dyDescent="0.45">
      <c r="B70" s="81"/>
      <c r="C70" s="372" t="s">
        <v>127</v>
      </c>
      <c r="D70" s="373"/>
      <c r="E70" s="267" t="s">
        <v>128</v>
      </c>
      <c r="F70" s="267" t="s">
        <v>129</v>
      </c>
      <c r="G70" s="267" t="s">
        <v>9</v>
      </c>
      <c r="H70" s="267" t="s">
        <v>10</v>
      </c>
    </row>
    <row r="71" spans="2:10" s="48" customFormat="1" ht="38.5" customHeight="1" x14ac:dyDescent="0.4">
      <c r="B71" s="260" t="s">
        <v>141</v>
      </c>
      <c r="C71" s="374" t="str">
        <f>C8</f>
        <v>DI 21 - Soutien aux besoins de financement des entreprises</v>
      </c>
      <c r="D71" s="374"/>
      <c r="E71" s="161">
        <f>IF(C71="DI 21 - Investissement dans les infrastructures d'hébergement touristique",E34*4,IF(C71="DI 21 - Investissement dans les projets de produits touristiques",E39*4,IF(C71="DI 22 -Soutien aux grandes entreprises au moyen d’instruments financiers, y compris les investissements productifs",4*SUM(E49:E50),IF(OR(C71="DI 23. Développement des compétences pour la spécialisation intelligente, la transition industrielle, l’esprit d’entreprise et la capacité d’adaptation des entreprises au changement",C71="DI 25. Incubation, soutien aux entreprises créées par essaimage et aux start-ups"),4*SUM(E54:E55),IF(C71="DI 26. Soutien aux pôles d’innovation, y compris entre entreprises, aux organismes de recherche, aux autorités publiques et aux réseaux d’entreprises bénéficiant principalement aux PME",4*SUM(E59:E60),IF(C71="DI 29. Processus de recherche et d’innovation, transfert de technologies et coopération entre entreprises, centres de recherche et universités",4*E64,IF(C71="DI 175. Régions ultrapériphériques : compensation des éventuels surcoûts liés au déficit d'accessibilité et à la fragmentation territoriale",0,0)))))))</f>
        <v>0</v>
      </c>
      <c r="F71" s="199">
        <f>IF(C71="DI 21 - Investissement dans les infrastructures d'hébergement touristique",F35,IF(C71="DI 21 - Investissement dans les projets de produits touristiques",F40,IF(C71="DI 21 - Aides directes aux PME",F46,IF(C71="DI 21 - Soutien aux besoins de financement des entreprises",F46,IF(C71="DI 22 -Soutien aux grandes entreprises au moyen d’instruments financiers, y compris les investissements productifs",F51,IF(OR(C71="DI 23. Développement des compétences pour la spécialisation intelligente, la transition industrielle, l’esprit d’entreprise et la capacité d’adaptation des entreprises au changement",C71="DI 25. Incubation, soutien aux entreprises créées par essaimage et aux start-ups"),F56,IF(C71="DI 26. Soutien aux pôles d’innovation, y compris entre entreprises, aux organismes de recherche, aux autorités publiques et aux réseaux d’entreprises bénéficiant principalement aux PME",F61,IF(C71="DI 29. Processus de recherche et d’innovation, transfert de technologies et coopération entre entreprises, centres de recherche et universités",F65,IF(C71="DI 175. Régions ultrapériphériques : compensation des éventuels surcoûts liés au déficit d'accessibilité et à la fragmentation territoriale",0,0)))))))))</f>
        <v>0</v>
      </c>
      <c r="G71" s="163"/>
      <c r="H71" s="163"/>
    </row>
    <row r="72" spans="2:10" x14ac:dyDescent="0.4">
      <c r="C72" s="342" t="str">
        <f>IF(OR(C71="",C71=0),"Renseigner la cellule ci-dessus en utilisant le menu déroulant de la cellule C8","")</f>
        <v/>
      </c>
      <c r="D72" s="342"/>
    </row>
    <row r="74" spans="2:10" s="48" customFormat="1" ht="38.15" customHeight="1" x14ac:dyDescent="0.4">
      <c r="B74" s="335" t="s">
        <v>142</v>
      </c>
      <c r="C74" s="336"/>
      <c r="D74" s="336"/>
      <c r="E74" s="336"/>
      <c r="F74" s="336"/>
      <c r="G74" s="336"/>
      <c r="H74" s="337"/>
    </row>
    <row r="75" spans="2:10" s="48" customFormat="1" ht="23" x14ac:dyDescent="0.5">
      <c r="B75" s="194" t="s">
        <v>143</v>
      </c>
    </row>
    <row r="76" spans="2:10" s="48" customFormat="1" x14ac:dyDescent="0.4">
      <c r="B76" s="51"/>
      <c r="C76" s="52"/>
      <c r="D76" s="156"/>
    </row>
    <row r="77" spans="2:10" s="48" customFormat="1" ht="20.5" x14ac:dyDescent="0.4">
      <c r="C77" s="264" t="s">
        <v>44</v>
      </c>
      <c r="D77" s="264" t="s">
        <v>45</v>
      </c>
      <c r="E77" s="343" t="s">
        <v>46</v>
      </c>
      <c r="F77" s="343"/>
      <c r="G77" s="343"/>
      <c r="H77" s="264" t="s">
        <v>10</v>
      </c>
    </row>
    <row r="78" spans="2:10" s="48" customFormat="1" ht="54" x14ac:dyDescent="0.4">
      <c r="B78" s="345" t="s">
        <v>47</v>
      </c>
      <c r="C78" s="193" t="s">
        <v>48</v>
      </c>
      <c r="D78" s="168"/>
      <c r="E78" s="169"/>
      <c r="F78" s="170"/>
      <c r="G78" s="182"/>
      <c r="H78" s="135"/>
      <c r="J78" s="99"/>
    </row>
    <row r="79" spans="2:10" s="48" customFormat="1" ht="117.75" customHeight="1" x14ac:dyDescent="0.4">
      <c r="B79" s="362"/>
      <c r="C79" s="184" t="s">
        <v>49</v>
      </c>
      <c r="D79" s="168"/>
      <c r="E79" s="169"/>
      <c r="F79" s="170"/>
      <c r="G79" s="182"/>
      <c r="H79" s="189"/>
      <c r="I79" s="164"/>
      <c r="J79" s="99"/>
    </row>
    <row r="80" spans="2:10" s="48" customFormat="1" ht="36" x14ac:dyDescent="0.4">
      <c r="B80" s="362"/>
      <c r="C80" s="185" t="s">
        <v>51</v>
      </c>
      <c r="D80" s="171"/>
      <c r="E80" s="363"/>
      <c r="F80" s="364"/>
      <c r="G80" s="365"/>
      <c r="H80" s="190"/>
    </row>
    <row r="81" spans="2:10" s="48" customFormat="1" ht="36" x14ac:dyDescent="0.4">
      <c r="B81" s="362"/>
      <c r="C81" s="187" t="s">
        <v>144</v>
      </c>
      <c r="D81" s="188"/>
      <c r="E81" s="366"/>
      <c r="F81" s="367"/>
      <c r="G81" s="368"/>
      <c r="H81" s="191"/>
      <c r="I81" s="38"/>
      <c r="J81" s="38"/>
    </row>
    <row r="82" spans="2:10" s="48" customFormat="1" ht="18" customHeight="1" x14ac:dyDescent="0.4">
      <c r="B82" s="352"/>
      <c r="C82" s="186" t="s">
        <v>145</v>
      </c>
      <c r="D82" s="183">
        <f>SUM(D78:D81)</f>
        <v>0</v>
      </c>
      <c r="E82" s="369"/>
      <c r="F82" s="370"/>
      <c r="G82" s="371"/>
      <c r="H82" s="192"/>
    </row>
    <row r="83" spans="2:10" s="48" customFormat="1" x14ac:dyDescent="0.4"/>
    <row r="84" spans="2:10" s="48" customFormat="1" ht="38.15" customHeight="1" x14ac:dyDescent="0.5">
      <c r="B84" s="194" t="s">
        <v>146</v>
      </c>
    </row>
    <row r="85" spans="2:10" x14ac:dyDescent="0.4">
      <c r="B85" s="117"/>
    </row>
    <row r="86" spans="2:10" hidden="1" x14ac:dyDescent="0.4">
      <c r="B86" s="96" t="s">
        <v>189</v>
      </c>
    </row>
    <row r="87" spans="2:10" ht="36" hidden="1" x14ac:dyDescent="0.4">
      <c r="B87" s="101"/>
      <c r="C87" s="118" t="s">
        <v>44</v>
      </c>
      <c r="D87" s="118" t="s">
        <v>147</v>
      </c>
      <c r="E87" s="402" t="s">
        <v>46</v>
      </c>
      <c r="F87" s="403"/>
      <c r="G87" s="404"/>
      <c r="H87" s="119" t="s">
        <v>190</v>
      </c>
    </row>
    <row r="88" spans="2:10" hidden="1" x14ac:dyDescent="0.4">
      <c r="B88" s="397" t="s">
        <v>173</v>
      </c>
      <c r="C88" s="120"/>
      <c r="D88" s="50"/>
      <c r="E88" s="391"/>
      <c r="F88" s="392"/>
      <c r="G88" s="393"/>
      <c r="H88" s="121"/>
    </row>
    <row r="89" spans="2:10" hidden="1" x14ac:dyDescent="0.4">
      <c r="B89" s="398"/>
      <c r="C89" s="122"/>
      <c r="D89" s="53"/>
      <c r="E89" s="103"/>
      <c r="F89" s="104"/>
      <c r="G89" s="105"/>
      <c r="H89" s="123"/>
    </row>
    <row r="90" spans="2:10" hidden="1" x14ac:dyDescent="0.4">
      <c r="B90" s="398"/>
      <c r="C90" s="122"/>
      <c r="D90" s="53"/>
      <c r="E90" s="103"/>
      <c r="F90" s="104"/>
      <c r="G90" s="105"/>
      <c r="H90" s="123"/>
    </row>
    <row r="91" spans="2:10" hidden="1" x14ac:dyDescent="0.4">
      <c r="B91" s="399"/>
      <c r="C91" s="124" t="s">
        <v>53</v>
      </c>
      <c r="D91" s="125">
        <f>SUM(D88:D90)</f>
        <v>0</v>
      </c>
      <c r="E91" s="394"/>
      <c r="F91" s="394"/>
      <c r="G91" s="394"/>
      <c r="H91" s="126"/>
    </row>
    <row r="92" spans="2:10" hidden="1" x14ac:dyDescent="0.4"/>
    <row r="93" spans="2:10" x14ac:dyDescent="0.4">
      <c r="B93" s="96" t="s">
        <v>191</v>
      </c>
    </row>
    <row r="94" spans="2:10" ht="20.5" x14ac:dyDescent="0.4">
      <c r="C94" s="264" t="s">
        <v>44</v>
      </c>
      <c r="D94" s="264" t="s">
        <v>147</v>
      </c>
      <c r="E94" s="343" t="s">
        <v>46</v>
      </c>
      <c r="F94" s="343"/>
      <c r="G94" s="343"/>
      <c r="H94" s="264" t="s">
        <v>10</v>
      </c>
    </row>
    <row r="95" spans="2:10" x14ac:dyDescent="0.4">
      <c r="B95" s="395" t="s">
        <v>192</v>
      </c>
      <c r="C95" s="221" t="s">
        <v>193</v>
      </c>
      <c r="D95" s="128"/>
      <c r="E95" s="396"/>
      <c r="F95" s="396"/>
      <c r="G95" s="396"/>
      <c r="H95" s="114"/>
    </row>
    <row r="96" spans="2:10" x14ac:dyDescent="0.4">
      <c r="B96" s="343"/>
      <c r="C96" s="198" t="s">
        <v>53</v>
      </c>
      <c r="D96" s="161">
        <f>SUM(D95:D95)</f>
        <v>0</v>
      </c>
      <c r="E96" s="396"/>
      <c r="F96" s="396"/>
      <c r="G96" s="396"/>
      <c r="H96" s="114"/>
    </row>
    <row r="97" spans="2:8" x14ac:dyDescent="0.4">
      <c r="C97" s="222"/>
      <c r="D97" s="175"/>
      <c r="E97" s="223"/>
      <c r="F97" s="223"/>
      <c r="G97" s="223"/>
      <c r="H97" s="97"/>
    </row>
    <row r="98" spans="2:8" s="48" customFormat="1" ht="42.65" customHeight="1" x14ac:dyDescent="0.45">
      <c r="B98" s="81"/>
      <c r="C98" s="268" t="s">
        <v>127</v>
      </c>
      <c r="D98" s="259" t="s">
        <v>129</v>
      </c>
      <c r="E98" s="343" t="s">
        <v>46</v>
      </c>
      <c r="F98" s="343"/>
      <c r="G98" s="343"/>
      <c r="H98" s="259" t="s">
        <v>10</v>
      </c>
    </row>
    <row r="99" spans="2:8" s="48" customFormat="1" ht="38.5" customHeight="1" x14ac:dyDescent="0.4">
      <c r="B99" s="260" t="s">
        <v>150</v>
      </c>
      <c r="C99" s="35" t="str">
        <f>C8</f>
        <v>DI 21 - Soutien aux besoins de financement des entreprises</v>
      </c>
      <c r="D99" s="199">
        <f>IF(OR(C99="DI 21 - Investissement dans les infrastructures d'hébergement touristique",C99="DI 21 - Investissement dans les projets de produits touristiques"),D96+D82,D82)</f>
        <v>0</v>
      </c>
      <c r="E99" s="346"/>
      <c r="F99" s="347"/>
      <c r="G99" s="348"/>
      <c r="H99" s="163"/>
    </row>
    <row r="100" spans="2:8" x14ac:dyDescent="0.4">
      <c r="C100" s="342" t="str">
        <f>IF(OR(C99="",C99=0),"Renseigner la cellule ci-dessus en renseigant le domaine d'intervention de l'opération via le menu déroulant de la cellule C8","")</f>
        <v/>
      </c>
      <c r="D100" s="342"/>
    </row>
    <row r="101" spans="2:8" x14ac:dyDescent="0.4">
      <c r="C101" s="222"/>
      <c r="D101" s="175"/>
      <c r="E101" s="223"/>
      <c r="F101" s="223"/>
      <c r="G101" s="223"/>
      <c r="H101" s="97"/>
    </row>
    <row r="102" spans="2:8" s="48" customFormat="1" ht="33" customHeight="1" x14ac:dyDescent="0.4">
      <c r="B102" s="335" t="s">
        <v>151</v>
      </c>
      <c r="C102" s="336"/>
      <c r="D102" s="336"/>
      <c r="E102" s="336"/>
      <c r="F102" s="336"/>
      <c r="G102" s="336"/>
      <c r="H102" s="337"/>
    </row>
    <row r="103" spans="2:8" s="48" customFormat="1" ht="17.5" customHeight="1" x14ac:dyDescent="0.4"/>
    <row r="104" spans="2:8" s="48" customFormat="1" ht="39.65" customHeight="1" x14ac:dyDescent="0.4">
      <c r="B104" s="270" t="s">
        <v>26</v>
      </c>
      <c r="C104" s="202">
        <f>F28</f>
        <v>0</v>
      </c>
      <c r="G104" s="349" t="str">
        <f>C8</f>
        <v>DI 21 - Soutien aux besoins de financement des entreprises</v>
      </c>
      <c r="H104" s="349"/>
    </row>
    <row r="105" spans="2:8" s="48" customFormat="1" ht="39.65" customHeight="1" x14ac:dyDescent="0.4">
      <c r="B105" s="270" t="s">
        <v>141</v>
      </c>
      <c r="C105" s="200">
        <f>F71</f>
        <v>0</v>
      </c>
      <c r="G105" s="204" t="s">
        <v>62</v>
      </c>
      <c r="H105" s="203" t="b">
        <f>IF(OR(G104="",G104=0),"Renseignez le domaine d'ntervention de l'opération via le menu déroulant de la cellule C8",IF(OR(G104="DI 21 - Investissement dans les infrastructures d'hébergement touristique",G104="DI 21 - Investissement dans les projets de produits touristiques"),"FEDER sans études avec infrastructure : la note hors bonification est inférieure ou égale à  49 sur 100 max",IF(OR(G104="DI 22 -Soutien aux grandes entreprises au moyen d’instruments financiers, y compris les investissements productifs",G104="DI 26. Soutien aux pôles d’innovation, y compris entre entreprises, aux organismes de recherche, aux autorités publiques et aux réseaux d’entreprises bénéficiant principalement aux PME"),"FEDER sans études avec infrastructure : la note hors bonification est inférieure ou égale à  53 sur 108 max",IF(OR(G104="DI 23. Développement des compétences pour la spécialisation intelligente, la transition industrielle, l’esprit d’entreprise et la capacité d’adaptation des entreprises au changement",G104="DI 25. Incubation, soutien aux entreprises créées par essaimage et aux start-ups"),"FEDER sans études avec infrastructure : la note hors bonification est inférieure ou égale à  51 sur 104 max",IF(G104="DI 29. Processus de recherche et d’innovation, transfert de technologies et coopération entre entreprises, centres de recherche et universités","FEDER sans études avec infrastructure : la note hors bonification est inférieure ou égale à  47 sur 96 max",IF(G104="DI 175. Régions ultrapériphériques : compensation des éventuels surcoûts liés au déficit d'accessibilité et à la fragmentation territoriale","FEDER sans études avec infrastructure : la note hors bonification est inférieure ou égale à  41 sur 84 max"))))))</f>
        <v>0</v>
      </c>
    </row>
    <row r="106" spans="2:8" s="48" customFormat="1" ht="39.65" customHeight="1" x14ac:dyDescent="0.4">
      <c r="B106" s="270" t="s">
        <v>150</v>
      </c>
      <c r="C106" s="201">
        <f>D99</f>
        <v>0</v>
      </c>
      <c r="G106" s="205"/>
      <c r="H106" s="203" t="b">
        <f>IF(OR(G104="",G104=0),"Renseignez le domaine d'ntervention de l'opération via le menu déroulant de la cellule C8",IF(OR(G104="DI 21 - Investissement dans les infrastructures d'hébergement touristique",G104="DI 21 - Investissement dans les projets de produits touristiques"),"FEDER sans études sans infrastructure : la note hors bonification est inférieure ou égale à  47 sur 96 max",IF(OR(G104="DI 22 -Soutien aux grandes entreprises au moyen d’instruments financiers, y compris les investissements productifs",G104="DI 26. Soutien aux pôles d’innovation, y compris entre entreprises, aux organismes de recherche, aux autorités publiques et aux réseaux d’entreprises bénéficiant principalement aux PME"),"FEDER sans études sans infrastructure : la note hors bonification est inférieure ou égale à  51 sur 104 max",IF(OR(G104="DI 23. Développement des compétences pour la spécialisation intelligente, la transition industrielle, l’esprit d’entreprise et la capacité d’adaptation des entreprises au changement",G104="DI 25. Incubation, soutien aux entreprises créées par essaimage et aux start-ups"),"FEDER sans études sans infrastructure : la note hors bonification est inférieure ou égale à  49 sur 100 max",IF(G104="DI 29. Processus de recherche et d’innovation, transfert de technologies et coopération entre entreprises, centres de recherche et universités","FEDER sans études sans infrastructure : la note hors bonification est inférieure ou égale à  45 sur 92 max",IF(G104="DI 175. Régions ultrapériphériques : compensation des éventuels surcoûts liés au déficit d'accessibilité et à la fragmentation territoriale","FEDER sans études sans infrastructure : la note hors bonification est inférieure ou égale à  39 sur 80 max"))))))</f>
        <v>0</v>
      </c>
    </row>
    <row r="107" spans="2:8" s="48" customFormat="1" ht="39.65" customHeight="1" x14ac:dyDescent="0.4">
      <c r="B107" s="270" t="s">
        <v>152</v>
      </c>
      <c r="C107" s="271">
        <f>C104+C105</f>
        <v>0</v>
      </c>
      <c r="G107" s="205"/>
      <c r="H107" s="203" t="b">
        <f>IF(OR(G104="",G104=0),"Renseignez le domaine d'ntervention de l'opération via le menu déroulant de la cellule C8",IF(OR(G104="DI 21 - Investissement dans les infrastructures d'hébergement touristique",G104="DI 21 - Investissement dans les projets de produits touristiques"),"FEDER avec études sans infrastructure : la note hors bonification est inférieure ou égale à  57 sur 116 max",IF(OR(G104="DI 22 -Soutien aux grandes entreprises au moyen d’instruments financiers, y compris les investissements productifs",G104="DI 26. Soutien aux pôles d’innovation, y compris entre entreprises, aux organismes de recherche, aux autorités publiques et aux réseaux d’entreprises bénéficiant principalement aux PME"),"FEDER avec études sans infrastructure : la note hors bonification est inférieure ou égale à  61 sur 124 max",IF(OR(G104="DI 23. Développement des compétences pour la spécialisation intelligente, la transition industrielle, l’esprit d’entreprise et la capacité d’adaptation des entreprises au changement",G104="DI 25. Incubation, soutien aux entreprises créées par essaimage et aux start-ups"),"FEDER avec études sans infrastructure : la note hors bonification est inférieure ou égale à  59 sur 120 max",IF(G104="DI 29. Processus de recherche et d’innovation, transfert de technologies et coopération entre entreprises, centres de recherche et universités","FEDER avec études sans infrastructure : la note hors bonification est inférieure ou égale à  55 sur 112 max",IF(G104="DI 175. Régions ultrapériphériques : compensation des éventuels surcoûts liés au déficit d'accessibilité et à la fragmentation territoriale","FEDER avec études sans infrastructure : la note hors bonification est inférieure ou égale à  49 sur 100 max"))))))</f>
        <v>0</v>
      </c>
    </row>
    <row r="108" spans="2:8" s="48" customFormat="1" ht="39.65" customHeight="1" x14ac:dyDescent="0.4">
      <c r="B108" s="270" t="s">
        <v>153</v>
      </c>
      <c r="C108" s="271">
        <f>C104+C105+C106</f>
        <v>0</v>
      </c>
      <c r="G108" s="206"/>
      <c r="H108" s="203" t="b">
        <f>IF(OR(G104="",G104=0),"Renseignez le domaine d'ntervention de l'opération via le menu déroulant de la cellule C8",IF(OR(G104="DI 21 - Investissement dans les infrastructures d'hébergement touristique",G104="DI 21 - Investissement dans les projets de produits touristiques"),"FEDER avec études avec infrastructure : la note hors bonification est inférieure ou égale à  59 sur 120 max",IF(OR(G104="DI 22 -Soutien aux grandes entreprises au moyen d’instruments financiers, y compris les investissements productifs",G104="DI 26. Soutien aux pôles d’innovation, y compris entre entreprises, aux organismes de recherche, aux autorités publiques et aux réseaux d’entreprises bénéficiant principalement aux PME"),"FEDER avec études avec infrastructure : la note hors bonification est inférieure ou égale à  63 sur 128 max",IF(OR(G104="DI 23. Développement des compétences pour la spécialisation intelligente, la transition industrielle, l’esprit d’entreprise et la capacité d’adaptation des entreprises au changement",G104="DI 25. Incubation, soutien aux entreprises créées par essaimage et aux start-ups"),"FEDER avec études avec infrastructure : la note hors bonification est inférieure ou égale à 61 sur 124 max",IF(G104="DI 29. Processus de recherche et d’innovation, transfert de technologies et coopération entre entreprises, centres de recherche et universités","FEDER avec études avec infrastructure : la note hors bonification est inférieure ou égale à  57 sur 116 max",IF(G104="DI 175. Régions ultrapériphériques : compensation des éventuels surcoûts liés au déficit d'accessibilité et à la fragmentation territoriale","FEDER avec études avec infrastructure : la note hors bonification est inférieure ou égale à  51 sur 104 max"))))))</f>
        <v>0</v>
      </c>
    </row>
    <row r="109" spans="2:8" s="48" customFormat="1" ht="20.5" x14ac:dyDescent="0.4">
      <c r="G109" s="207" t="s">
        <v>72</v>
      </c>
      <c r="H109" s="203" t="b">
        <f>IF(OR(G104="",G104=0),"Renseignez le domaine d'ntervention de l'opération via le menu déroulant de la cellule C8",IF(OR(G104="DI 21 - Investissement dans les infrastructures d'hébergement touristique",G104="DI 21 - Investissement dans les projets de produits touristiques"),"FEDER sans études avec infrastructure : la note hors bonification est supérieure ou égale à  50 sur 100 max",IF(OR(G104="DI 22 -Soutien aux grandes entreprises au moyen d’instruments financiers, y compris les investissements productifs",G104="DI 26. Soutien aux pôles d’innovation, y compris entre entreprises, aux organismes de recherche, aux autorités publiques et aux réseaux d’entreprises bénéficiant principalement aux PME"),"FEDER sans études avec infrastructure : la note hors bonification est supérieure ou égale à  54 sur 108 max",IF(OR(G104="DI 23. Développement des compétences pour la spécialisation intelligente, la transition industrielle, l’esprit d’entreprise et la capacité d’adaptation des entreprises au changement",G104="DI 25. Incubation, soutien aux entreprises créées par essaimage et aux start-ups"),"FEDER sans études avec infrastructure : la note hors bonification est supérieure ou égale à  52 sur 104 max",IF(G104="DI 29. Processus de recherche et d’innovation, transfert de technologies et coopération entre entreprises, centres de recherche et universités","FEDER sans études avec infrastructure : la note hors bonification est supérieure ou égale à 48 sur 96 max",IF(G104="DI 175. Régions ultrapériphériques : compensation des éventuels surcoûts liés au déficit d'accessibilité et à la fragmentation territoriale","FEDER sans études avec infrastructure : la note hors bonification est supérieure ou égale à  42 sur 84 max"))))))</f>
        <v>0</v>
      </c>
    </row>
    <row r="110" spans="2:8" s="48" customFormat="1" ht="47.5" customHeight="1" x14ac:dyDescent="0.4">
      <c r="G110" s="208"/>
      <c r="H110" s="203" t="b">
        <f>IF(OR(G104="",G104=0),"Renseignez le domaine d'ntervention de l'opération via le menu déroulant de la cellule C8",IF(OR(G104="DI 21 - Investissement dans les infrastructures d'hébergement touristique",G104="DI 21 - Investissement dans les projets de produits touristiques"),"FEDER sans études sans infrastructure : la note hors bonification est supérieure ou égale à  48 sur 96 max",IF(OR(G104="DI 22 -Soutien aux grandes entreprises au moyen d’instruments financiers, y compris les investissements productifs",G104="DI 26. Soutien aux pôles d’innovation, y compris entre entreprises, aux organismes de recherche, aux autorités publiques et aux réseaux d’entreprises bénéficiant principalement aux PME"),"FEDER sans études sans infrastructure : la note hors bonification est supérieure ou égale à  52 sur 104 max",IF(OR(G104="DI 23. Développement des compétences pour la spécialisation intelligente, la transition industrielle, l’esprit d’entreprise et la capacité d’adaptation des entreprises au changement",G104="DI 25. Incubation, soutien aux entreprises créées par essaimage et aux start-ups"),"FEDER sans études sans infrastructure : la note hors bonification est supérieure ou égale à  50 sur 100 max",IF(G104="DI 29. Processus de recherche et d’innovation, transfert de technologies et coopération entre entreprises, centres de recherche et universités","FEDER sans études sans infrastructure : la note hors bonification est supérieure ou égale à 46 sur 92 max",IF(G104="DI 175. Régions ultrapériphériques : compensation des éventuels surcoûts liés au déficit d'accessibilité et à la fragmentation territoriale","FEDER sans études sans infrastructure : la note hors bonification est supérieure ou égale à  40 sur 80 max"))))))</f>
        <v>0</v>
      </c>
    </row>
    <row r="111" spans="2:8" s="48" customFormat="1" ht="20.5" x14ac:dyDescent="0.4">
      <c r="G111" s="208"/>
      <c r="H111" s="203" t="b">
        <f>IF(OR(G104="",G104=0),"Renseignez le domaine d'ntervention de l'opération via le menu déroulant de la cellule C8",IF(OR(G104="DI 21 - Investissement dans les infrastructures d'hébergement touristique",G104="DI 21 - Investissement dans les projets de produits touristiques"),"FEDER avec études sans infrastructure : la note hors bonification est supérieure ou égale à  58 sur 116 max",IF(OR(G104="DI 22 -Soutien aux grandes entreprises au moyen d’instruments financiers, y compris les investissements productifs",G104="DI 26. Soutien aux pôles d’innovation, y compris entre entreprises, aux organismes de recherche, aux autorités publiques et aux réseaux d’entreprises bénéficiant principalement aux PME"),"FEDER avec études sans infrastructure : la note hors bonification est supérieure ou égale à 62 sur 124 max",IF(OR(G104="DI 23. Développement des compétences pour la spécialisation intelligente, la transition industrielle, l’esprit d’entreprise et la capacité d’adaptation des entreprises au changement",G104="DI 25. Incubation, soutien aux entreprises créées par essaimage et aux start-ups"),"FEDER avec études sans infrastructure : la note hors bonification est supérieure ou égale à  60 sur 120 max",IF(G104="DI 29. Processus de recherche et d’innovation, transfert de technologies et coopération entre entreprises, centres de recherche et universités","FEDER avec études sans infrastructure : la note hors bonification est supérieure ou égale à 56 sur 112 max",IF(G104="DI 175. Régions ultrapériphériques : compensation des éventuels surcoûts liés au déficit d'accessibilité et à la fragmentation territoriale","FEDER avec études sans infrastructure : la note hors bonification est supérieure ou égale à 50 sur 100 max"))))))</f>
        <v>0</v>
      </c>
    </row>
    <row r="112" spans="2:8" s="48" customFormat="1" ht="38.5" customHeight="1" x14ac:dyDescent="0.4">
      <c r="B112" s="338" t="s">
        <v>154</v>
      </c>
      <c r="C112" s="340" t="str">
        <f>IF(OR(C82=0,C28="",C8=""),"",
IF(OR(
AND(OR(C8="DI 21 - Investissement dans les infrastructures d'hébergement touristique",C8="DI 21 - Investissement dans les projets de produits touristiques"),
OR(AND(C28="Sans études avec infrastructure",C107&lt;50),
AND(C28="Sans études sans infrastructure",C107&lt;48),
AND(C28="Avec études sans infrastructure",C107&lt;58),
AND(C28="Avec études avec infrastructure",C107&lt;60))),
AND(OR(C8="DI 22 -Soutien aux grandes entreprises au moyen d’instruments financiers, y compris les investissements productifs",C8="DI 26. Soutien aux pôles d’innovation, y compris entre entreprises, aux organismes de recherche, aux autorités publiques et aux réseaux d’entreprises bénéficiant principalement aux PME"),
OR(AND(C28="Sans études avec infrastructure",C107&lt;54),
AND(C28="Sans études sans infrastructure",C107&lt;52),
AND(C28="Avec études sans infrastructure",C107&lt;62),
AND(C28="Avec études avec infrastructure",C107&lt;64))),
AND(OR(C8="DI 23. Développement des compétences pour la spécialisation intelligente, la transition industrielle, l’esprit d’entreprise et la capacité d’adaptation des entreprises au changement",C8="DI 25. Incubation, soutien aux entreprises créées par essaimage et aux start-ups"),
OR(AND(C28="Sans études avec infrastructure",C107&lt;52),
AND(C28="Sans études sans infrastructure",C107&lt;50),
AND(C28="Avec études sans infrastructure",C107&lt;60),
AND(C28="Avec études avec infrastructure",C107&lt;62))),
AND(C8="DI 175. Régions ultrapériphériques : compensation des éventuels surcoûts liés au déficit d'accessibilité et à la fragmentation territoriale",
OR(AND(C28="Sans études avec infrastructure",C107&lt;42),
AND(C28="Sans études sans infrastructure",C107&lt;40),
AND(C28="Avec études sans infrastructure",C107&lt;50),
AND(C28="Avec études avec infrastructure",C107&lt;52))),
AND(C8="DI 29. Processus de recherche et d’innovation, transfert de technologies et coopération entre entreprises, centres de recherche et universités",
OR(AND(C28="Sans études avec infrastructure",C107&lt;48),
AND(C28="Sans études sans infrastructure",C107&lt;46),
AND(C28="Avec études sans infrastructure",C107&lt;56),
AND(C28="Avec études avec infrastructure",C107&lt;58)))),
"Avis défavorable","Avis favorable"))</f>
        <v/>
      </c>
      <c r="G112" s="209"/>
      <c r="H112" s="203" t="b">
        <f>IF(OR(G104="",G104=0),"Renseignez le domaine d'ntervention de l'opération via le menu déroulant de la cellule C8",IF(OR(G104="DI 21 - Investissement dans les infrastructures d'hébergement touristique",G104="DI 21 - Investissement dans les projets de produits touristiques"),"FEDER avec études avec infrastructure : la note hors bonification est supérieure ou égale à  60 sur 120 max",IF(OR(G104="DI 22 -Soutien aux grandes entreprises au moyen d’instruments financiers, y compris les investissements productifs",G104="DI 26. Soutien aux pôles d’innovation, y compris entre entreprises, aux organismes de recherche, aux autorités publiques et aux réseaux d’entreprises bénéficiant principalement aux PME"),"FEDER avec études avec infrastructure : la note hors bonification est supérieure ou égale à  64 sur 128 max",IF(OR(G104="DI 23. Développement des compétences pour la spécialisation intelligente, la transition industrielle, l’esprit d’entreprise et la capacité d’adaptation des entreprises au changement",G104="DI 25. Incubation, soutien aux entreprises créées par essaimage et aux start-ups"),"FEDER avec études avec infrastructure : la note hors bonification est supérieure ou égale à  62 sur 124 max",IF(G104="DI 29. Processus de recherche et d’innovation, transfert de technologies et coopération entre entreprises, centres de recherche et universités","FEDER avec études avec infrastructure : la note hors bonification est supérieure ou égale à 58 sur 116 max",IF(G104="DI 175. Régions ultrapériphériques : compensation des éventuels surcoûts liés au déficit d'accessibilité et à la fragmentation territoriale","FEDER avec études avec infrastructure : la note hors bonification est supérieure ou égale à  52 sur 104 max"))))))</f>
        <v>0</v>
      </c>
    </row>
    <row r="113" spans="2:8" s="48" customFormat="1" ht="38.5" customHeight="1" x14ac:dyDescent="0.4">
      <c r="B113" s="338"/>
      <c r="C113" s="340"/>
    </row>
    <row r="114" spans="2:8" s="48" customFormat="1" ht="38.5" customHeight="1" x14ac:dyDescent="0.4">
      <c r="B114" s="338"/>
      <c r="C114" s="340"/>
    </row>
    <row r="115" spans="2:8" s="48" customFormat="1" ht="38.5" customHeight="1" x14ac:dyDescent="0.4">
      <c r="B115" s="339"/>
      <c r="C115" s="340"/>
    </row>
    <row r="116" spans="2:8" s="48" customFormat="1" ht="38.5" customHeight="1" x14ac:dyDescent="0.4"/>
    <row r="117" spans="2:8" s="48" customFormat="1" ht="38.5" customHeight="1" x14ac:dyDescent="0.4"/>
    <row r="118" spans="2:8" s="48" customFormat="1" ht="20.5" x14ac:dyDescent="0.45">
      <c r="B118" s="174"/>
      <c r="C118" s="80"/>
      <c r="D118" s="156"/>
      <c r="E118" s="156"/>
      <c r="F118" s="156"/>
    </row>
    <row r="119" spans="2:8" s="48" customFormat="1" ht="18" customHeight="1" x14ac:dyDescent="0.4">
      <c r="B119" s="351" t="s">
        <v>77</v>
      </c>
      <c r="C119" s="312"/>
      <c r="D119" s="312"/>
      <c r="E119" s="312"/>
      <c r="F119" s="312"/>
      <c r="G119" s="312"/>
      <c r="H119" s="312"/>
    </row>
    <row r="120" spans="2:8" s="48" customFormat="1" ht="18" customHeight="1" x14ac:dyDescent="0.4">
      <c r="B120" s="351"/>
      <c r="C120" s="312"/>
      <c r="D120" s="312"/>
      <c r="E120" s="312"/>
      <c r="F120" s="312"/>
      <c r="G120" s="312"/>
      <c r="H120" s="312"/>
    </row>
    <row r="121" spans="2:8" s="48" customFormat="1" ht="18" customHeight="1" x14ac:dyDescent="0.4">
      <c r="B121" s="351"/>
      <c r="C121" s="312"/>
      <c r="D121" s="312"/>
      <c r="E121" s="312"/>
      <c r="F121" s="312"/>
      <c r="G121" s="312"/>
      <c r="H121" s="312"/>
    </row>
    <row r="122" spans="2:8" s="48" customFormat="1" ht="18" customHeight="1" x14ac:dyDescent="0.4">
      <c r="B122" s="351"/>
      <c r="C122" s="312"/>
      <c r="D122" s="312"/>
      <c r="E122" s="312"/>
      <c r="F122" s="312"/>
      <c r="G122" s="312"/>
      <c r="H122" s="312"/>
    </row>
    <row r="123" spans="2:8" s="48" customFormat="1" ht="18" customHeight="1" x14ac:dyDescent="0.4">
      <c r="B123" s="351"/>
      <c r="C123" s="312"/>
      <c r="D123" s="312"/>
      <c r="E123" s="312"/>
      <c r="F123" s="312"/>
      <c r="G123" s="312"/>
      <c r="H123" s="312"/>
    </row>
    <row r="124" spans="2:8" s="48" customFormat="1" ht="32.5" customHeight="1" x14ac:dyDescent="0.45">
      <c r="B124" s="81"/>
      <c r="C124" s="115"/>
      <c r="D124" s="175"/>
      <c r="E124" s="175"/>
      <c r="F124" s="175"/>
      <c r="G124" s="164"/>
      <c r="H124" s="164"/>
    </row>
    <row r="125" spans="2:8" s="48" customFormat="1" ht="32.5" customHeight="1" x14ac:dyDescent="0.4">
      <c r="B125" s="210" t="s">
        <v>78</v>
      </c>
      <c r="C125" s="350"/>
      <c r="D125" s="350"/>
      <c r="E125" s="350"/>
      <c r="F125" s="350"/>
      <c r="G125" s="350"/>
      <c r="H125" s="350"/>
    </row>
    <row r="126" spans="2:8" s="48" customFormat="1" ht="32.5" customHeight="1" x14ac:dyDescent="0.4">
      <c r="B126" s="210" t="s">
        <v>79</v>
      </c>
      <c r="C126" s="350"/>
      <c r="D126" s="350"/>
      <c r="E126" s="350"/>
      <c r="F126" s="350"/>
      <c r="G126" s="350"/>
      <c r="H126" s="350"/>
    </row>
    <row r="127" spans="2:8" s="48" customFormat="1" ht="32.5" customHeight="1" x14ac:dyDescent="0.4">
      <c r="B127" s="210" t="s">
        <v>80</v>
      </c>
      <c r="C127" s="350"/>
      <c r="D127" s="350"/>
      <c r="E127" s="350"/>
      <c r="F127" s="350"/>
      <c r="G127" s="350"/>
      <c r="H127" s="350"/>
    </row>
    <row r="128" spans="2:8" s="48" customFormat="1" ht="32.5" customHeight="1" x14ac:dyDescent="0.4">
      <c r="B128" s="210" t="s">
        <v>81</v>
      </c>
      <c r="C128" s="350"/>
      <c r="D128" s="350"/>
      <c r="E128" s="350"/>
      <c r="F128" s="350"/>
      <c r="G128" s="350"/>
      <c r="H128" s="350"/>
    </row>
    <row r="129" spans="2:8" s="48" customFormat="1" ht="32.5" customHeight="1" x14ac:dyDescent="0.4">
      <c r="B129" s="210" t="s">
        <v>155</v>
      </c>
      <c r="C129" s="350"/>
      <c r="D129" s="350"/>
      <c r="E129" s="350"/>
      <c r="F129" s="350"/>
      <c r="G129" s="350"/>
      <c r="H129" s="350"/>
    </row>
    <row r="130" spans="2:8" s="48" customFormat="1" ht="32.5" customHeight="1" x14ac:dyDescent="0.4">
      <c r="B130" s="210" t="s">
        <v>83</v>
      </c>
      <c r="C130" s="350"/>
      <c r="D130" s="350"/>
      <c r="E130" s="350"/>
      <c r="F130" s="350"/>
      <c r="G130" s="350"/>
      <c r="H130" s="350"/>
    </row>
    <row r="131" spans="2:8" s="48" customFormat="1" ht="32.5" customHeight="1" x14ac:dyDescent="0.4">
      <c r="B131" s="210" t="s">
        <v>84</v>
      </c>
      <c r="C131" s="341" t="s">
        <v>85</v>
      </c>
      <c r="D131" s="341"/>
      <c r="E131" s="341"/>
      <c r="F131" s="341"/>
      <c r="G131" s="341"/>
      <c r="H131" s="341"/>
    </row>
    <row r="132" spans="2:8" s="48" customFormat="1" ht="32.5" customHeight="1" x14ac:dyDescent="0.4">
      <c r="B132" s="210" t="s">
        <v>86</v>
      </c>
      <c r="C132" s="350"/>
      <c r="D132" s="350"/>
      <c r="E132" s="350"/>
      <c r="F132" s="350"/>
      <c r="G132" s="350"/>
      <c r="H132" s="350"/>
    </row>
  </sheetData>
  <mergeCells count="66">
    <mergeCell ref="B63:B65"/>
    <mergeCell ref="E80:G80"/>
    <mergeCell ref="E81:G81"/>
    <mergeCell ref="C29:D29"/>
    <mergeCell ref="C9:H9"/>
    <mergeCell ref="B58:B61"/>
    <mergeCell ref="B42:B46"/>
    <mergeCell ref="E87:G87"/>
    <mergeCell ref="E96:G96"/>
    <mergeCell ref="E82:G82"/>
    <mergeCell ref="C70:D70"/>
    <mergeCell ref="C71:D71"/>
    <mergeCell ref="B74:H74"/>
    <mergeCell ref="C72:D72"/>
    <mergeCell ref="B2:H2"/>
    <mergeCell ref="B13:H13"/>
    <mergeCell ref="C27:D27"/>
    <mergeCell ref="C28:D28"/>
    <mergeCell ref="C10:H10"/>
    <mergeCell ref="C15:C16"/>
    <mergeCell ref="D15:D16"/>
    <mergeCell ref="E15:E16"/>
    <mergeCell ref="F15:F16"/>
    <mergeCell ref="G15:G16"/>
    <mergeCell ref="H15:H16"/>
    <mergeCell ref="C6:H6"/>
    <mergeCell ref="C4:H4"/>
    <mergeCell ref="C5:H5"/>
    <mergeCell ref="C7:H7"/>
    <mergeCell ref="C8:H8"/>
    <mergeCell ref="E99:G99"/>
    <mergeCell ref="E88:G88"/>
    <mergeCell ref="E91:G91"/>
    <mergeCell ref="B95:B96"/>
    <mergeCell ref="E95:G95"/>
    <mergeCell ref="B88:B91"/>
    <mergeCell ref="E98:G98"/>
    <mergeCell ref="B102:H102"/>
    <mergeCell ref="B18:B19"/>
    <mergeCell ref="B20:B22"/>
    <mergeCell ref="B24:B25"/>
    <mergeCell ref="B38:B40"/>
    <mergeCell ref="B27:B28"/>
    <mergeCell ref="B33:B35"/>
    <mergeCell ref="E77:G77"/>
    <mergeCell ref="B78:B82"/>
    <mergeCell ref="B31:H31"/>
    <mergeCell ref="C68:H68"/>
    <mergeCell ref="B67:B68"/>
    <mergeCell ref="E94:G94"/>
    <mergeCell ref="B53:B56"/>
    <mergeCell ref="B48:B51"/>
    <mergeCell ref="C100:D100"/>
    <mergeCell ref="C132:H132"/>
    <mergeCell ref="B119:B123"/>
    <mergeCell ref="C119:H123"/>
    <mergeCell ref="C126:H126"/>
    <mergeCell ref="C127:H127"/>
    <mergeCell ref="C128:H128"/>
    <mergeCell ref="C129:H129"/>
    <mergeCell ref="C130:H130"/>
    <mergeCell ref="G104:H104"/>
    <mergeCell ref="B112:B115"/>
    <mergeCell ref="C112:C115"/>
    <mergeCell ref="C125:H125"/>
    <mergeCell ref="C131:H131"/>
  </mergeCells>
  <conditionalFormatting sqref="C112">
    <cfRule type="containsText" dxfId="53" priority="4" operator="containsText" text="Avis d'ajournement">
      <formula>NOT(ISERROR(SEARCH("Avis d'ajournement",C112)))</formula>
    </cfRule>
    <cfRule type="containsText" dxfId="52" priority="5" operator="containsText" text="Avis défavorable">
      <formula>NOT(ISERROR(SEARCH("Avis défavorable",C112)))</formula>
    </cfRule>
    <cfRule type="containsText" dxfId="51" priority="6" operator="containsText" text="Avis favorable">
      <formula>NOT(ISERROR(SEARCH("Avis favorable",C112)))</formula>
    </cfRule>
  </conditionalFormatting>
  <conditionalFormatting sqref="C29:D29">
    <cfRule type="colorScale" priority="3">
      <colorScale>
        <cfvo type="min"/>
        <cfvo type="max"/>
        <color rgb="FFFF7128"/>
        <color rgb="FFFFEF9C"/>
      </colorScale>
    </cfRule>
  </conditionalFormatting>
  <conditionalFormatting sqref="C72:D72">
    <cfRule type="colorScale" priority="2">
      <colorScale>
        <cfvo type="min"/>
        <cfvo type="max"/>
        <color rgb="FFFF7128"/>
        <color rgb="FFFFEF9C"/>
      </colorScale>
    </cfRule>
  </conditionalFormatting>
  <conditionalFormatting sqref="C100:D100">
    <cfRule type="colorScale" priority="1">
      <colorScale>
        <cfvo type="min"/>
        <cfvo type="max"/>
        <color rgb="FFFF7128"/>
        <color rgb="FFFFEF9C"/>
      </colorScale>
    </cfRule>
  </conditionalFormatting>
  <dataValidations count="6">
    <dataValidation type="list" allowBlank="1" showInputMessage="1" showErrorMessage="1" sqref="C28" xr:uid="{8464E710-DFBA-4E2F-882A-5C24DD78E2DD}">
      <formula1>"Sans études avec infrastructure, Sans études sans infrastructure,Avec études sans infrastructure,Avec études avec infrastructure"</formula1>
    </dataValidation>
    <dataValidation type="list" allowBlank="1" showInputMessage="1" showErrorMessage="1" sqref="D24:D25" xr:uid="{A7922575-7720-4270-BD9A-C9F85AC557DC}">
      <formula1>"Projet sans études,1,2,3,4"</formula1>
    </dataValidation>
    <dataValidation type="list" allowBlank="1" showInputMessage="1" showErrorMessage="1" sqref="D23" xr:uid="{C9B257EF-A445-4BAE-8282-8C659DF1D7B4}">
      <formula1>"Projet sans infrastructure,1,2,3,4"</formula1>
    </dataValidation>
    <dataValidation type="list" allowBlank="1" showInputMessage="1" showErrorMessage="1" sqref="D17:D22 D34 D39 D49:D50 D54:D55 D59:D60 D64 D43:D45" xr:uid="{B18346F4-22D8-4ADF-8D58-28D0844A6588}">
      <formula1>"1,2,3,4"</formula1>
    </dataValidation>
    <dataValidation type="list" allowBlank="1" showInputMessage="1" showErrorMessage="1" sqref="D79" xr:uid="{87B9FD0D-7C56-4F8D-AF63-1DEA4C6A566E}">
      <formula1>"0,1,2"</formula1>
    </dataValidation>
    <dataValidation type="list" allowBlank="1" showInputMessage="1" showErrorMessage="1" sqref="D78 D80:D81 D95" xr:uid="{959625E8-41B6-41D4-AC0B-C2574AC100EA}">
      <formula1>"0,1"</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A72D9D8-1396-4F35-8997-451E4856EC69}">
          <x14:formula1>
            <xm:f>DI!$C$10:$C$19</xm:f>
          </x14:formula1>
          <xm:sqref>C8:H8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527B5-8CE8-4706-B7F7-70632E0DCF0B}">
  <sheetPr>
    <tabColor rgb="FFFFFF00"/>
  </sheetPr>
  <dimension ref="A1:P108"/>
  <sheetViews>
    <sheetView showGridLines="0" zoomScale="55" zoomScaleNormal="55" workbookViewId="0">
      <selection activeCell="C9" sqref="C9:H9"/>
    </sheetView>
  </sheetViews>
  <sheetFormatPr baseColWidth="10" defaultColWidth="11.453125" defaultRowHeight="18" x14ac:dyDescent="0.4"/>
  <cols>
    <col min="1" max="1" width="27.7265625" style="31" customWidth="1"/>
    <col min="2" max="2" width="45.7265625" style="31" customWidth="1"/>
    <col min="3" max="3" width="123.7265625" style="31" customWidth="1"/>
    <col min="4" max="4" width="19.54296875" style="31" customWidth="1"/>
    <col min="5" max="5" width="20.453125" style="31" customWidth="1"/>
    <col min="6" max="6" width="20.81640625" style="31" customWidth="1"/>
    <col min="7" max="7" width="83.453125" style="31" customWidth="1"/>
    <col min="8" max="8" width="90.54296875" style="31" customWidth="1"/>
    <col min="9" max="9" width="28.1796875" style="31" customWidth="1"/>
    <col min="10" max="12" width="11.453125" style="31"/>
    <col min="13" max="13" width="65" style="31" customWidth="1"/>
    <col min="14" max="16384" width="11.453125" style="31"/>
  </cols>
  <sheetData>
    <row r="1" spans="1:16" s="48" customFormat="1" ht="99.75" customHeight="1" x14ac:dyDescent="0.4"/>
    <row r="2" spans="1:16" s="48" customFormat="1" ht="82.5" customHeight="1" x14ac:dyDescent="0.4">
      <c r="B2" s="294" t="s">
        <v>156</v>
      </c>
      <c r="C2" s="294"/>
      <c r="D2" s="294"/>
      <c r="E2" s="294"/>
      <c r="F2" s="294"/>
      <c r="G2" s="294"/>
      <c r="H2" s="294"/>
    </row>
    <row r="3" spans="1:16" x14ac:dyDescent="0.4">
      <c r="B3" s="48"/>
      <c r="C3" s="49"/>
      <c r="D3" s="49"/>
      <c r="E3" s="49"/>
    </row>
    <row r="4" spans="1:16" ht="20.5" x14ac:dyDescent="0.4">
      <c r="B4" s="176" t="s">
        <v>111</v>
      </c>
      <c r="C4" s="401"/>
      <c r="D4" s="401"/>
      <c r="E4" s="401"/>
      <c r="F4" s="401"/>
      <c r="G4" s="401"/>
      <c r="H4" s="401"/>
    </row>
    <row r="5" spans="1:16" ht="20.5" x14ac:dyDescent="0.4">
      <c r="B5" s="176" t="s">
        <v>112</v>
      </c>
      <c r="C5" s="401"/>
      <c r="D5" s="401"/>
      <c r="E5" s="401"/>
      <c r="F5" s="401"/>
      <c r="G5" s="401"/>
      <c r="H5" s="401"/>
    </row>
    <row r="6" spans="1:16" ht="20.5" x14ac:dyDescent="0.4">
      <c r="B6" s="176" t="s">
        <v>113</v>
      </c>
      <c r="C6" s="401" t="s">
        <v>114</v>
      </c>
      <c r="D6" s="401"/>
      <c r="E6" s="401"/>
      <c r="F6" s="401"/>
      <c r="G6" s="401"/>
      <c r="H6" s="401"/>
    </row>
    <row r="7" spans="1:16" ht="20.5" customHeight="1" x14ac:dyDescent="0.4">
      <c r="B7" s="176" t="s">
        <v>157</v>
      </c>
      <c r="C7" s="401" t="s">
        <v>158</v>
      </c>
      <c r="D7" s="401"/>
      <c r="E7" s="401"/>
      <c r="F7" s="401"/>
      <c r="G7" s="401"/>
      <c r="H7" s="401"/>
    </row>
    <row r="8" spans="1:16" ht="20.5" customHeight="1" x14ac:dyDescent="0.4">
      <c r="B8" s="176" t="s">
        <v>117</v>
      </c>
      <c r="C8" s="410"/>
      <c r="D8" s="411"/>
      <c r="E8" s="411"/>
      <c r="F8" s="411"/>
      <c r="G8" s="411"/>
      <c r="H8" s="412"/>
    </row>
    <row r="9" spans="1:16" ht="51" customHeight="1" x14ac:dyDescent="0.4">
      <c r="B9" s="176" t="s">
        <v>118</v>
      </c>
      <c r="C9" s="401"/>
      <c r="D9" s="401"/>
      <c r="E9" s="401"/>
      <c r="F9" s="401"/>
      <c r="G9" s="401"/>
      <c r="H9" s="401"/>
    </row>
    <row r="10" spans="1:16" ht="20.5" x14ac:dyDescent="0.4">
      <c r="B10" s="176" t="s">
        <v>119</v>
      </c>
      <c r="C10" s="401"/>
      <c r="D10" s="401"/>
      <c r="E10" s="401"/>
      <c r="F10" s="401"/>
      <c r="G10" s="401"/>
      <c r="H10" s="401"/>
    </row>
    <row r="11" spans="1:16" s="148" customFormat="1" ht="20.5" x14ac:dyDescent="0.4">
      <c r="B11" s="247"/>
      <c r="C11" s="246"/>
      <c r="D11" s="246"/>
      <c r="E11" s="246"/>
      <c r="F11" s="246"/>
      <c r="G11" s="246"/>
      <c r="H11" s="246"/>
    </row>
    <row r="12" spans="1:16" ht="35.15" customHeight="1" x14ac:dyDescent="0.5">
      <c r="B12" s="106"/>
      <c r="C12" s="32"/>
      <c r="E12" s="33"/>
      <c r="F12" s="33"/>
      <c r="G12" s="34"/>
      <c r="H12" s="34"/>
      <c r="M12" s="98"/>
      <c r="N12" s="93"/>
      <c r="O12" s="93"/>
      <c r="P12" s="93"/>
    </row>
    <row r="13" spans="1:16" s="48" customFormat="1" ht="44.15" customHeight="1" x14ac:dyDescent="0.4">
      <c r="B13" s="335" t="s">
        <v>120</v>
      </c>
      <c r="C13" s="336"/>
      <c r="D13" s="336"/>
      <c r="E13" s="336"/>
      <c r="F13" s="336"/>
      <c r="G13" s="336"/>
      <c r="H13" s="337"/>
    </row>
    <row r="14" spans="1:16" ht="23" x14ac:dyDescent="0.5">
      <c r="B14" s="106"/>
      <c r="C14" s="32"/>
      <c r="D14" s="91"/>
      <c r="E14" s="33"/>
      <c r="F14" s="33"/>
      <c r="G14" s="34"/>
      <c r="H14" s="34"/>
      <c r="M14" s="92"/>
      <c r="N14" s="93"/>
      <c r="O14" s="93"/>
      <c r="P14" s="93"/>
    </row>
    <row r="15" spans="1:16" ht="40" customHeight="1" x14ac:dyDescent="0.4">
      <c r="A15" s="31" t="s">
        <v>4</v>
      </c>
      <c r="B15" s="155"/>
      <c r="C15" s="345" t="s">
        <v>121</v>
      </c>
      <c r="D15" s="345" t="s">
        <v>122</v>
      </c>
      <c r="E15" s="345" t="s">
        <v>123</v>
      </c>
      <c r="F15" s="345" t="s">
        <v>8</v>
      </c>
      <c r="G15" s="345" t="s">
        <v>9</v>
      </c>
      <c r="H15" s="345" t="s">
        <v>10</v>
      </c>
      <c r="J15" s="48"/>
    </row>
    <row r="16" spans="1:16" ht="40" customHeight="1" x14ac:dyDescent="0.4">
      <c r="B16" s="155"/>
      <c r="C16" s="352"/>
      <c r="D16" s="352"/>
      <c r="E16" s="352"/>
      <c r="F16" s="352"/>
      <c r="G16" s="352"/>
      <c r="H16" s="352"/>
      <c r="J16" s="131"/>
    </row>
    <row r="17" spans="2:11" ht="36" x14ac:dyDescent="0.4">
      <c r="B17" s="195" t="s">
        <v>11</v>
      </c>
      <c r="C17" s="35" t="s">
        <v>124</v>
      </c>
      <c r="D17" s="160"/>
      <c r="E17" s="36">
        <v>4</v>
      </c>
      <c r="F17" s="160">
        <f t="shared" ref="F17:F22" si="0">D17*E17</f>
        <v>0</v>
      </c>
      <c r="G17" s="36" t="s">
        <v>13</v>
      </c>
      <c r="H17" s="37"/>
      <c r="J17" s="132"/>
    </row>
    <row r="18" spans="2:11" ht="36" x14ac:dyDescent="0.4">
      <c r="B18" s="375" t="s">
        <v>14</v>
      </c>
      <c r="C18" s="35" t="s">
        <v>15</v>
      </c>
      <c r="D18" s="160"/>
      <c r="E18" s="36">
        <v>4</v>
      </c>
      <c r="F18" s="160">
        <f t="shared" si="0"/>
        <v>0</v>
      </c>
      <c r="G18" s="36" t="s">
        <v>13</v>
      </c>
      <c r="H18" s="37"/>
      <c r="J18" s="131"/>
    </row>
    <row r="19" spans="2:11" ht="72" x14ac:dyDescent="0.4">
      <c r="B19" s="376"/>
      <c r="C19" s="35" t="s">
        <v>16</v>
      </c>
      <c r="D19" s="160"/>
      <c r="E19" s="36">
        <v>5</v>
      </c>
      <c r="F19" s="160">
        <f t="shared" si="0"/>
        <v>0</v>
      </c>
      <c r="G19" s="36" t="s">
        <v>13</v>
      </c>
      <c r="H19" s="37"/>
      <c r="J19" s="131"/>
    </row>
    <row r="20" spans="2:11" ht="36" customHeight="1" x14ac:dyDescent="0.4">
      <c r="B20" s="382" t="s">
        <v>17</v>
      </c>
      <c r="C20" s="35" t="s">
        <v>18</v>
      </c>
      <c r="D20" s="160"/>
      <c r="E20" s="36">
        <v>3</v>
      </c>
      <c r="F20" s="160">
        <f t="shared" si="0"/>
        <v>0</v>
      </c>
      <c r="G20" s="36"/>
      <c r="H20" s="37"/>
      <c r="J20" s="98"/>
    </row>
    <row r="21" spans="2:11" ht="18" customHeight="1" x14ac:dyDescent="0.4">
      <c r="B21" s="383"/>
      <c r="C21" s="35" t="s">
        <v>19</v>
      </c>
      <c r="D21" s="160"/>
      <c r="E21" s="36">
        <v>2</v>
      </c>
      <c r="F21" s="160">
        <f t="shared" si="0"/>
        <v>0</v>
      </c>
      <c r="G21" s="36"/>
      <c r="H21" s="37"/>
      <c r="J21" s="98"/>
    </row>
    <row r="22" spans="2:11" ht="72" customHeight="1" x14ac:dyDescent="0.4">
      <c r="B22" s="384"/>
      <c r="C22" s="35" t="s">
        <v>20</v>
      </c>
      <c r="D22" s="160"/>
      <c r="E22" s="36">
        <v>2</v>
      </c>
      <c r="F22" s="160">
        <f t="shared" si="0"/>
        <v>0</v>
      </c>
      <c r="G22" s="36"/>
      <c r="H22" s="37"/>
      <c r="J22" s="98"/>
    </row>
    <row r="23" spans="2:11" ht="123" customHeight="1" x14ac:dyDescent="0.4">
      <c r="B23" s="252" t="s">
        <v>159</v>
      </c>
      <c r="C23" s="35" t="s">
        <v>22</v>
      </c>
      <c r="D23" s="160"/>
      <c r="E23" s="36">
        <v>1</v>
      </c>
      <c r="F23" s="160">
        <f>IF(D23="Projet sans infrastructure","N/A",D23*E23)</f>
        <v>0</v>
      </c>
      <c r="G23" s="36" t="s">
        <v>13</v>
      </c>
      <c r="H23" s="37"/>
      <c r="J23" s="98"/>
      <c r="K23" s="94"/>
    </row>
    <row r="24" spans="2:11" ht="36" customHeight="1" x14ac:dyDescent="0.4">
      <c r="B24" s="375" t="s">
        <v>126</v>
      </c>
      <c r="C24" s="35" t="s">
        <v>24</v>
      </c>
      <c r="D24" s="160"/>
      <c r="E24" s="36">
        <v>3</v>
      </c>
      <c r="F24" s="160">
        <f>IF(D24="Projet sans études","N/A",D24*E24)</f>
        <v>0</v>
      </c>
      <c r="G24" s="36" t="s">
        <v>13</v>
      </c>
      <c r="H24" s="37"/>
      <c r="J24" s="98"/>
    </row>
    <row r="25" spans="2:11" ht="58" customHeight="1" x14ac:dyDescent="0.4">
      <c r="B25" s="376"/>
      <c r="C25" s="35" t="s">
        <v>25</v>
      </c>
      <c r="D25" s="160"/>
      <c r="E25" s="36">
        <v>2</v>
      </c>
      <c r="F25" s="160">
        <f>IF(D25="Projet sans études","N/A",D25*E25)</f>
        <v>0</v>
      </c>
      <c r="G25" s="36" t="s">
        <v>13</v>
      </c>
      <c r="H25" s="37"/>
      <c r="J25" s="98"/>
    </row>
    <row r="26" spans="2:11" ht="20.5" x14ac:dyDescent="0.45">
      <c r="B26" s="46"/>
      <c r="C26" s="38"/>
      <c r="D26" s="39"/>
      <c r="E26" s="39"/>
      <c r="F26" s="39"/>
      <c r="G26" s="39"/>
      <c r="H26" s="39"/>
      <c r="J26" s="48"/>
    </row>
    <row r="27" spans="2:11" s="48" customFormat="1" ht="42.65" customHeight="1" x14ac:dyDescent="0.45">
      <c r="B27" s="81"/>
      <c r="C27" s="357" t="s">
        <v>127</v>
      </c>
      <c r="D27" s="358"/>
      <c r="E27" s="259" t="s">
        <v>128</v>
      </c>
      <c r="F27" s="259" t="s">
        <v>129</v>
      </c>
      <c r="G27" s="259" t="s">
        <v>9</v>
      </c>
      <c r="H27" s="259" t="s">
        <v>10</v>
      </c>
    </row>
    <row r="28" spans="2:11" s="48" customFormat="1" ht="38.5" customHeight="1" x14ac:dyDescent="0.4">
      <c r="B28" s="260" t="s">
        <v>26</v>
      </c>
      <c r="C28" s="381"/>
      <c r="D28" s="381"/>
      <c r="E28" s="161" t="str">
        <f>IF(C28="Sans études avec infrastructure",84,IF(C28="Sans études sans infrastructure",80,IF(C28="Avec études sans infrastructure",100,IF(C28="Avec études avec infrastructure",104,""))))</f>
        <v/>
      </c>
      <c r="F28" s="261">
        <f>SUM(F17:F25)</f>
        <v>0</v>
      </c>
      <c r="G28" s="163"/>
      <c r="H28" s="163"/>
    </row>
    <row r="29" spans="2:11" s="48" customFormat="1" ht="38.5" customHeight="1" x14ac:dyDescent="0.45">
      <c r="B29" s="81"/>
      <c r="C29" s="342" t="str">
        <f>IF(C28="","Renseigner la cellule ci-dessus en utilisant le menu déroulant","")</f>
        <v>Renseigner la cellule ci-dessus en utilisant le menu déroulant</v>
      </c>
      <c r="D29" s="342"/>
      <c r="E29" s="81"/>
      <c r="F29" s="81"/>
      <c r="G29" s="81"/>
      <c r="H29" s="81"/>
    </row>
    <row r="30" spans="2:11" s="48" customFormat="1" ht="38.5" customHeight="1" x14ac:dyDescent="0.45">
      <c r="B30" s="81"/>
      <c r="C30" s="413"/>
      <c r="D30" s="413"/>
      <c r="E30" s="81"/>
      <c r="F30" s="81"/>
      <c r="G30" s="81"/>
      <c r="H30" s="81"/>
    </row>
    <row r="31" spans="2:11" s="48" customFormat="1" ht="39.65" customHeight="1" x14ac:dyDescent="0.4">
      <c r="B31" s="335" t="s">
        <v>130</v>
      </c>
      <c r="C31" s="408"/>
      <c r="D31" s="408"/>
      <c r="E31" s="336"/>
      <c r="F31" s="336"/>
      <c r="G31" s="336"/>
      <c r="H31" s="337"/>
    </row>
    <row r="33" spans="2:8" ht="67.5" customHeight="1" x14ac:dyDescent="0.4">
      <c r="B33" s="409" t="s">
        <v>157</v>
      </c>
      <c r="C33" s="264" t="s">
        <v>132</v>
      </c>
      <c r="D33" s="264" t="s">
        <v>6</v>
      </c>
      <c r="E33" s="264" t="s">
        <v>133</v>
      </c>
      <c r="F33" s="264" t="s">
        <v>134</v>
      </c>
      <c r="G33" s="264" t="s">
        <v>46</v>
      </c>
      <c r="H33" s="264" t="s">
        <v>10</v>
      </c>
    </row>
    <row r="34" spans="2:8" ht="36" x14ac:dyDescent="0.4">
      <c r="B34" s="409"/>
      <c r="C34" s="112" t="s">
        <v>160</v>
      </c>
      <c r="D34" s="160"/>
      <c r="E34" s="108">
        <v>2</v>
      </c>
      <c r="F34" s="108">
        <f>D34*E34</f>
        <v>0</v>
      </c>
      <c r="G34" s="109"/>
      <c r="H34" s="109"/>
    </row>
    <row r="35" spans="2:8" x14ac:dyDescent="0.4">
      <c r="B35" s="409"/>
      <c r="C35" s="129" t="s">
        <v>161</v>
      </c>
      <c r="D35" s="160"/>
      <c r="E35" s="108">
        <v>2</v>
      </c>
      <c r="F35" s="108">
        <f>D35*E35</f>
        <v>0</v>
      </c>
      <c r="G35" s="109"/>
      <c r="H35" s="109"/>
    </row>
    <row r="36" spans="2:8" x14ac:dyDescent="0.4">
      <c r="B36" s="409"/>
      <c r="C36" s="112" t="s">
        <v>162</v>
      </c>
      <c r="D36" s="160"/>
      <c r="E36" s="108">
        <v>1</v>
      </c>
      <c r="F36" s="108">
        <f>D36*E36</f>
        <v>0</v>
      </c>
      <c r="G36" s="109"/>
      <c r="H36" s="109"/>
    </row>
    <row r="37" spans="2:8" x14ac:dyDescent="0.4">
      <c r="B37" s="409"/>
      <c r="C37" s="112" t="s">
        <v>163</v>
      </c>
      <c r="D37" s="160"/>
      <c r="E37" s="108">
        <v>2</v>
      </c>
      <c r="F37" s="108">
        <f>D37*E37</f>
        <v>0</v>
      </c>
      <c r="G37" s="109"/>
      <c r="H37" s="109"/>
    </row>
    <row r="38" spans="2:8" x14ac:dyDescent="0.4">
      <c r="B38" s="409"/>
      <c r="C38" s="112" t="s">
        <v>164</v>
      </c>
      <c r="D38" s="160"/>
      <c r="E38" s="108">
        <v>4</v>
      </c>
      <c r="F38" s="108">
        <f>D38*E38</f>
        <v>0</v>
      </c>
      <c r="G38" s="109"/>
      <c r="H38" s="109"/>
    </row>
    <row r="39" spans="2:8" ht="18" customHeight="1" x14ac:dyDescent="0.4"/>
    <row r="40" spans="2:8" s="48" customFormat="1" ht="42.65" customHeight="1" x14ac:dyDescent="0.45">
      <c r="B40" s="81"/>
      <c r="C40" s="372" t="s">
        <v>127</v>
      </c>
      <c r="D40" s="373"/>
      <c r="E40" s="267" t="s">
        <v>128</v>
      </c>
      <c r="F40" s="267" t="s">
        <v>129</v>
      </c>
      <c r="G40" s="267" t="s">
        <v>9</v>
      </c>
      <c r="H40" s="267" t="s">
        <v>10</v>
      </c>
    </row>
    <row r="41" spans="2:8" s="48" customFormat="1" ht="38.5" customHeight="1" x14ac:dyDescent="0.4">
      <c r="B41" s="260" t="s">
        <v>141</v>
      </c>
      <c r="C41" s="406"/>
      <c r="D41" s="407"/>
      <c r="E41" s="161">
        <f>4*SUM(E34:E38)</f>
        <v>44</v>
      </c>
      <c r="F41" s="261">
        <f>SUM(F34:F38)</f>
        <v>0</v>
      </c>
      <c r="G41" s="163"/>
      <c r="H41" s="163"/>
    </row>
    <row r="42" spans="2:8" ht="35.5" customHeight="1" x14ac:dyDescent="0.4">
      <c r="C42" s="342" t="str">
        <f>IF(C41="","Renseigner la cellule ci-dessus en utilisant le menu déroulant","")</f>
        <v>Renseigner la cellule ci-dessus en utilisant le menu déroulant</v>
      </c>
      <c r="D42" s="342"/>
    </row>
    <row r="43" spans="2:8" ht="35.5" customHeight="1" x14ac:dyDescent="0.4">
      <c r="C43" s="249"/>
      <c r="D43" s="249"/>
    </row>
    <row r="44" spans="2:8" s="48" customFormat="1" ht="38.15" customHeight="1" x14ac:dyDescent="0.4">
      <c r="B44" s="335" t="s">
        <v>142</v>
      </c>
      <c r="C44" s="408"/>
      <c r="D44" s="408"/>
      <c r="E44" s="336"/>
      <c r="F44" s="336"/>
      <c r="G44" s="336"/>
      <c r="H44" s="337"/>
    </row>
    <row r="45" spans="2:8" s="130" customFormat="1" ht="23" x14ac:dyDescent="0.5">
      <c r="B45" s="106"/>
    </row>
    <row r="46" spans="2:8" s="48" customFormat="1" ht="23" x14ac:dyDescent="0.5">
      <c r="B46" s="194" t="s">
        <v>143</v>
      </c>
    </row>
    <row r="47" spans="2:8" s="48" customFormat="1" x14ac:dyDescent="0.4">
      <c r="B47" s="51"/>
      <c r="C47" s="52"/>
      <c r="D47" s="156"/>
    </row>
    <row r="48" spans="2:8" s="48" customFormat="1" ht="20.5" x14ac:dyDescent="0.4">
      <c r="C48" s="264" t="s">
        <v>44</v>
      </c>
      <c r="D48" s="264" t="s">
        <v>45</v>
      </c>
      <c r="E48" s="343" t="s">
        <v>46</v>
      </c>
      <c r="F48" s="343"/>
      <c r="G48" s="343"/>
      <c r="H48" s="264" t="s">
        <v>10</v>
      </c>
    </row>
    <row r="49" spans="2:10" s="48" customFormat="1" ht="54" x14ac:dyDescent="0.4">
      <c r="B49" s="345" t="s">
        <v>47</v>
      </c>
      <c r="C49" s="193" t="s">
        <v>48</v>
      </c>
      <c r="D49" s="168"/>
      <c r="E49" s="169"/>
      <c r="F49" s="170"/>
      <c r="G49" s="182"/>
      <c r="H49" s="135"/>
      <c r="J49" s="99"/>
    </row>
    <row r="50" spans="2:10" s="48" customFormat="1" ht="117.75" customHeight="1" x14ac:dyDescent="0.4">
      <c r="B50" s="362"/>
      <c r="C50" s="184" t="s">
        <v>49</v>
      </c>
      <c r="D50" s="168"/>
      <c r="E50" s="169"/>
      <c r="F50" s="170"/>
      <c r="G50" s="182"/>
      <c r="H50" s="189"/>
      <c r="I50" s="164"/>
      <c r="J50" s="99"/>
    </row>
    <row r="51" spans="2:10" s="48" customFormat="1" ht="36" x14ac:dyDescent="0.4">
      <c r="B51" s="362"/>
      <c r="C51" s="185" t="s">
        <v>51</v>
      </c>
      <c r="D51" s="171"/>
      <c r="E51" s="363"/>
      <c r="F51" s="364"/>
      <c r="G51" s="365"/>
      <c r="H51" s="190"/>
    </row>
    <row r="52" spans="2:10" s="48" customFormat="1" ht="36" x14ac:dyDescent="0.4">
      <c r="B52" s="362"/>
      <c r="C52" s="187" t="s">
        <v>144</v>
      </c>
      <c r="D52" s="188"/>
      <c r="E52" s="366"/>
      <c r="F52" s="367"/>
      <c r="G52" s="368"/>
      <c r="H52" s="191"/>
      <c r="I52" s="38"/>
      <c r="J52" s="38"/>
    </row>
    <row r="53" spans="2:10" s="48" customFormat="1" ht="18" customHeight="1" x14ac:dyDescent="0.4">
      <c r="B53" s="352"/>
      <c r="C53" s="186" t="s">
        <v>145</v>
      </c>
      <c r="D53" s="183">
        <f>SUM(D49:D52)</f>
        <v>0</v>
      </c>
      <c r="E53" s="369"/>
      <c r="F53" s="370"/>
      <c r="G53" s="371"/>
      <c r="H53" s="192"/>
    </row>
    <row r="54" spans="2:10" s="48" customFormat="1" ht="18" customHeight="1" x14ac:dyDescent="0.4">
      <c r="B54" s="31"/>
      <c r="C54" s="31"/>
      <c r="D54" s="31"/>
      <c r="E54" s="31"/>
      <c r="F54" s="31"/>
      <c r="G54" s="31"/>
      <c r="H54" s="31"/>
    </row>
    <row r="55" spans="2:10" s="48" customFormat="1" ht="42.65" customHeight="1" x14ac:dyDescent="0.45">
      <c r="B55" s="81"/>
      <c r="C55" s="268" t="s">
        <v>127</v>
      </c>
      <c r="D55" s="259" t="s">
        <v>129</v>
      </c>
      <c r="E55" s="343" t="s">
        <v>46</v>
      </c>
      <c r="F55" s="343"/>
      <c r="G55" s="343"/>
      <c r="H55" s="259" t="s">
        <v>10</v>
      </c>
    </row>
    <row r="56" spans="2:10" s="48" customFormat="1" ht="38.5" customHeight="1" x14ac:dyDescent="0.4">
      <c r="B56" s="260" t="s">
        <v>150</v>
      </c>
      <c r="C56" s="269"/>
      <c r="D56" s="199">
        <f>D53</f>
        <v>0</v>
      </c>
      <c r="E56" s="346"/>
      <c r="F56" s="347"/>
      <c r="G56" s="348"/>
      <c r="H56" s="163"/>
    </row>
    <row r="57" spans="2:10" ht="35.5" customHeight="1" x14ac:dyDescent="0.4">
      <c r="C57" s="342" t="str">
        <f>IF(C56="","Renseigner la cellule ci-dessus en utilisant le menu déroulant","")</f>
        <v>Renseigner la cellule ci-dessus en utilisant le menu déroulant</v>
      </c>
      <c r="D57" s="342"/>
    </row>
    <row r="58" spans="2:10" s="48" customFormat="1" ht="18" customHeight="1" x14ac:dyDescent="0.4">
      <c r="B58" s="31"/>
      <c r="C58" s="31"/>
      <c r="D58" s="31"/>
      <c r="E58" s="31"/>
      <c r="F58" s="31"/>
      <c r="G58" s="31"/>
      <c r="H58" s="211"/>
    </row>
    <row r="59" spans="2:10" s="48" customFormat="1" ht="33" customHeight="1" x14ac:dyDescent="0.4">
      <c r="B59" s="335" t="s">
        <v>151</v>
      </c>
      <c r="C59" s="336"/>
      <c r="D59" s="336"/>
      <c r="E59" s="336"/>
      <c r="F59" s="336"/>
      <c r="G59" s="336"/>
      <c r="H59" s="337"/>
    </row>
    <row r="60" spans="2:10" s="48" customFormat="1" ht="17.5" customHeight="1" x14ac:dyDescent="0.4"/>
    <row r="61" spans="2:10" s="48" customFormat="1" ht="39.65" customHeight="1" x14ac:dyDescent="0.4">
      <c r="B61" s="260" t="s">
        <v>26</v>
      </c>
      <c r="C61" s="202">
        <f>F28</f>
        <v>0</v>
      </c>
      <c r="G61" s="204" t="s">
        <v>62</v>
      </c>
      <c r="H61" s="203" t="s">
        <v>165</v>
      </c>
    </row>
    <row r="62" spans="2:10" s="48" customFormat="1" ht="39.65" customHeight="1" x14ac:dyDescent="0.4">
      <c r="B62" s="260" t="s">
        <v>141</v>
      </c>
      <c r="C62" s="200">
        <f>F41</f>
        <v>0</v>
      </c>
      <c r="G62" s="205"/>
      <c r="H62" s="203" t="s">
        <v>166</v>
      </c>
    </row>
    <row r="63" spans="2:10" s="48" customFormat="1" ht="39.65" customHeight="1" x14ac:dyDescent="0.4">
      <c r="B63" s="260" t="s">
        <v>150</v>
      </c>
      <c r="C63" s="201">
        <f>D56</f>
        <v>0</v>
      </c>
      <c r="G63" s="205"/>
      <c r="H63" s="203" t="s">
        <v>167</v>
      </c>
    </row>
    <row r="64" spans="2:10" s="48" customFormat="1" ht="39.65" customHeight="1" x14ac:dyDescent="0.4">
      <c r="B64" s="270" t="s">
        <v>152</v>
      </c>
      <c r="C64" s="271">
        <f>C61+C62</f>
        <v>0</v>
      </c>
      <c r="G64" s="206"/>
      <c r="H64" s="203" t="s">
        <v>168</v>
      </c>
    </row>
    <row r="65" spans="2:8" s="48" customFormat="1" ht="39.65" customHeight="1" x14ac:dyDescent="0.4">
      <c r="B65" s="270" t="s">
        <v>153</v>
      </c>
      <c r="C65" s="271">
        <f>C61+C62+C63</f>
        <v>0</v>
      </c>
      <c r="G65" s="207" t="s">
        <v>72</v>
      </c>
      <c r="H65" s="203" t="s">
        <v>169</v>
      </c>
    </row>
    <row r="66" spans="2:8" s="48" customFormat="1" ht="36" x14ac:dyDescent="0.4">
      <c r="G66" s="208"/>
      <c r="H66" s="203" t="s">
        <v>170</v>
      </c>
    </row>
    <row r="67" spans="2:8" s="48" customFormat="1" ht="47.5" customHeight="1" x14ac:dyDescent="0.4">
      <c r="G67" s="208"/>
      <c r="H67" s="203" t="s">
        <v>171</v>
      </c>
    </row>
    <row r="68" spans="2:8" s="48" customFormat="1" ht="36" x14ac:dyDescent="0.4">
      <c r="G68" s="209"/>
      <c r="H68" s="203" t="s">
        <v>172</v>
      </c>
    </row>
    <row r="69" spans="2:8" s="48" customFormat="1" ht="38.5" customHeight="1" x14ac:dyDescent="0.4">
      <c r="B69" s="338" t="s">
        <v>154</v>
      </c>
      <c r="C69" s="340" t="str">
        <f>IF(OR(C64=0,C28=""),"",IF(OR(AND(C28="Sans études avec infrastructure",C64&lt;64),AND(C28="Sans études sans infrastructure",C64&lt;62),AND(C28="Avec études sans infrastructure",C64&lt;72),AND(C28="Avec études avec infrastructure",C64&lt;74)),"Avis défavorable",IF(OR(AND(C28="Sans études avec infrastructure",C64&gt;63),AND(C28="Sans études sans infrastructure",C64&gt;61),AND(C28="Avec études sans infrastructure",C64&gt;71),AND(C28="Avec études avec infrastructure",C64&gt;73)),"Avis favorable")))</f>
        <v/>
      </c>
    </row>
    <row r="70" spans="2:8" s="48" customFormat="1" ht="38.5" customHeight="1" x14ac:dyDescent="0.4">
      <c r="B70" s="338"/>
      <c r="C70" s="340"/>
    </row>
    <row r="71" spans="2:8" s="48" customFormat="1" ht="38.5" customHeight="1" x14ac:dyDescent="0.4">
      <c r="B71" s="338"/>
      <c r="C71" s="340"/>
    </row>
    <row r="72" spans="2:8" s="48" customFormat="1" ht="38.5" customHeight="1" x14ac:dyDescent="0.4">
      <c r="B72" s="339"/>
      <c r="C72" s="340"/>
    </row>
    <row r="73" spans="2:8" s="48" customFormat="1" ht="38.5" customHeight="1" x14ac:dyDescent="0.4"/>
    <row r="74" spans="2:8" s="48" customFormat="1" ht="38.5" customHeight="1" x14ac:dyDescent="0.4"/>
    <row r="75" spans="2:8" s="48" customFormat="1" ht="20.5" x14ac:dyDescent="0.45">
      <c r="B75" s="174"/>
      <c r="C75" s="80"/>
      <c r="D75" s="156"/>
      <c r="E75" s="156"/>
      <c r="F75" s="156"/>
    </row>
    <row r="76" spans="2:8" s="48" customFormat="1" ht="18" customHeight="1" x14ac:dyDescent="0.4">
      <c r="B76" s="351" t="s">
        <v>77</v>
      </c>
      <c r="C76" s="312"/>
      <c r="D76" s="312"/>
      <c r="E76" s="312"/>
      <c r="F76" s="312"/>
      <c r="G76" s="312"/>
      <c r="H76" s="312"/>
    </row>
    <row r="77" spans="2:8" s="48" customFormat="1" ht="18" customHeight="1" x14ac:dyDescent="0.4">
      <c r="B77" s="351"/>
      <c r="C77" s="312"/>
      <c r="D77" s="312"/>
      <c r="E77" s="312"/>
      <c r="F77" s="312"/>
      <c r="G77" s="312"/>
      <c r="H77" s="312"/>
    </row>
    <row r="78" spans="2:8" s="48" customFormat="1" ht="18" customHeight="1" x14ac:dyDescent="0.4">
      <c r="B78" s="351"/>
      <c r="C78" s="312"/>
      <c r="D78" s="312"/>
      <c r="E78" s="312"/>
      <c r="F78" s="312"/>
      <c r="G78" s="312"/>
      <c r="H78" s="312"/>
    </row>
    <row r="79" spans="2:8" s="48" customFormat="1" ht="18" customHeight="1" x14ac:dyDescent="0.4">
      <c r="B79" s="351"/>
      <c r="C79" s="312"/>
      <c r="D79" s="312"/>
      <c r="E79" s="312"/>
      <c r="F79" s="312"/>
      <c r="G79" s="312"/>
      <c r="H79" s="312"/>
    </row>
    <row r="80" spans="2:8" s="48" customFormat="1" ht="18" customHeight="1" x14ac:dyDescent="0.4">
      <c r="B80" s="351"/>
      <c r="C80" s="312"/>
      <c r="D80" s="312"/>
      <c r="E80" s="312"/>
      <c r="F80" s="312"/>
      <c r="G80" s="312"/>
      <c r="H80" s="312"/>
    </row>
    <row r="81" spans="1:8" s="48" customFormat="1" ht="32.5" customHeight="1" x14ac:dyDescent="0.45">
      <c r="B81" s="81"/>
      <c r="C81" s="115"/>
      <c r="D81" s="175"/>
      <c r="E81" s="175"/>
      <c r="F81" s="175"/>
      <c r="G81" s="164"/>
      <c r="H81" s="164"/>
    </row>
    <row r="82" spans="1:8" s="48" customFormat="1" ht="32.5" customHeight="1" x14ac:dyDescent="0.4">
      <c r="B82" s="210" t="s">
        <v>78</v>
      </c>
      <c r="C82" s="350"/>
      <c r="D82" s="350"/>
      <c r="E82" s="350"/>
      <c r="F82" s="350"/>
      <c r="G82" s="350"/>
      <c r="H82" s="350"/>
    </row>
    <row r="83" spans="1:8" s="48" customFormat="1" ht="32.5" customHeight="1" x14ac:dyDescent="0.4">
      <c r="B83" s="210" t="s">
        <v>79</v>
      </c>
      <c r="C83" s="350"/>
      <c r="D83" s="350"/>
      <c r="E83" s="350"/>
      <c r="F83" s="350"/>
      <c r="G83" s="350"/>
      <c r="H83" s="350"/>
    </row>
    <row r="84" spans="1:8" s="48" customFormat="1" ht="32.5" customHeight="1" x14ac:dyDescent="0.4">
      <c r="B84" s="210" t="s">
        <v>80</v>
      </c>
      <c r="C84" s="350"/>
      <c r="D84" s="350"/>
      <c r="E84" s="350"/>
      <c r="F84" s="350"/>
      <c r="G84" s="350"/>
      <c r="H84" s="350"/>
    </row>
    <row r="85" spans="1:8" s="48" customFormat="1" ht="32.5" customHeight="1" x14ac:dyDescent="0.4">
      <c r="B85" s="210" t="s">
        <v>81</v>
      </c>
      <c r="C85" s="350"/>
      <c r="D85" s="350"/>
      <c r="E85" s="350"/>
      <c r="F85" s="350"/>
      <c r="G85" s="350"/>
      <c r="H85" s="350"/>
    </row>
    <row r="86" spans="1:8" s="48" customFormat="1" ht="32.5" customHeight="1" x14ac:dyDescent="0.4">
      <c r="B86" s="210" t="s">
        <v>155</v>
      </c>
      <c r="C86" s="350"/>
      <c r="D86" s="350"/>
      <c r="E86" s="350"/>
      <c r="F86" s="350"/>
      <c r="G86" s="350"/>
      <c r="H86" s="350"/>
    </row>
    <row r="87" spans="1:8" s="48" customFormat="1" ht="32.5" customHeight="1" x14ac:dyDescent="0.4">
      <c r="B87" s="210" t="s">
        <v>83</v>
      </c>
      <c r="C87" s="350"/>
      <c r="D87" s="350"/>
      <c r="E87" s="350"/>
      <c r="F87" s="350"/>
      <c r="G87" s="350"/>
      <c r="H87" s="350"/>
    </row>
    <row r="88" spans="1:8" s="48" customFormat="1" ht="32.5" customHeight="1" x14ac:dyDescent="0.4">
      <c r="B88" s="210" t="s">
        <v>84</v>
      </c>
      <c r="C88" s="341" t="s">
        <v>85</v>
      </c>
      <c r="D88" s="341"/>
      <c r="E88" s="341"/>
      <c r="F88" s="341"/>
      <c r="G88" s="341"/>
      <c r="H88" s="341"/>
    </row>
    <row r="89" spans="1:8" s="48" customFormat="1" ht="32.5" customHeight="1" x14ac:dyDescent="0.4">
      <c r="B89" s="210" t="s">
        <v>86</v>
      </c>
      <c r="C89" s="350"/>
      <c r="D89" s="350"/>
      <c r="E89" s="350"/>
      <c r="F89" s="350"/>
      <c r="G89" s="350"/>
      <c r="H89" s="350"/>
    </row>
    <row r="90" spans="1:8" s="48" customFormat="1" ht="20.5" x14ac:dyDescent="0.45">
      <c r="B90" s="81"/>
    </row>
    <row r="91" spans="1:8" s="48" customFormat="1" x14ac:dyDescent="0.4"/>
    <row r="92" spans="1:8" s="48" customFormat="1" x14ac:dyDescent="0.4"/>
    <row r="93" spans="1:8" s="48" customFormat="1" x14ac:dyDescent="0.4"/>
    <row r="94" spans="1:8" s="48" customFormat="1" x14ac:dyDescent="0.4">
      <c r="A94" s="31"/>
      <c r="B94" s="31"/>
      <c r="C94" s="31"/>
      <c r="D94" s="31"/>
      <c r="E94" s="31"/>
      <c r="F94" s="31"/>
      <c r="G94" s="31"/>
      <c r="H94" s="31"/>
    </row>
    <row r="95" spans="1:8" s="48" customFormat="1" x14ac:dyDescent="0.4">
      <c r="A95" s="31"/>
      <c r="B95" s="31"/>
      <c r="C95" s="31"/>
      <c r="D95" s="31"/>
      <c r="E95" s="31"/>
      <c r="F95" s="31"/>
      <c r="G95" s="31"/>
      <c r="H95" s="31"/>
    </row>
    <row r="96" spans="1:8" s="48" customFormat="1" x14ac:dyDescent="0.4">
      <c r="A96" s="31"/>
      <c r="B96" s="31"/>
      <c r="C96" s="31"/>
      <c r="D96" s="31"/>
      <c r="E96" s="31"/>
      <c r="F96" s="31"/>
      <c r="G96" s="31"/>
      <c r="H96" s="31"/>
    </row>
    <row r="97" spans="1:8" s="48" customFormat="1" x14ac:dyDescent="0.4">
      <c r="A97" s="31"/>
      <c r="B97" s="31"/>
      <c r="C97" s="31"/>
      <c r="D97" s="31"/>
      <c r="E97" s="31"/>
      <c r="F97" s="31"/>
      <c r="G97" s="31"/>
      <c r="H97" s="31"/>
    </row>
    <row r="98" spans="1:8" s="48" customFormat="1" x14ac:dyDescent="0.4">
      <c r="A98" s="31"/>
      <c r="B98" s="31"/>
      <c r="C98" s="31"/>
      <c r="D98" s="31"/>
      <c r="E98" s="31"/>
      <c r="F98" s="31"/>
      <c r="G98" s="31"/>
      <c r="H98" s="31"/>
    </row>
    <row r="108" spans="1:8" ht="18" customHeight="1" x14ac:dyDescent="0.4"/>
  </sheetData>
  <mergeCells count="49">
    <mergeCell ref="B69:B72"/>
    <mergeCell ref="C69:C72"/>
    <mergeCell ref="B76:B80"/>
    <mergeCell ref="C76:H80"/>
    <mergeCell ref="C82:H82"/>
    <mergeCell ref="B49:B53"/>
    <mergeCell ref="E53:G53"/>
    <mergeCell ref="E55:G55"/>
    <mergeCell ref="B59:H59"/>
    <mergeCell ref="E51:G51"/>
    <mergeCell ref="E52:G52"/>
    <mergeCell ref="E56:G56"/>
    <mergeCell ref="C57:D57"/>
    <mergeCell ref="C28:D28"/>
    <mergeCell ref="C6:H6"/>
    <mergeCell ref="C4:H4"/>
    <mergeCell ref="C5:H5"/>
    <mergeCell ref="E48:G48"/>
    <mergeCell ref="C40:D40"/>
    <mergeCell ref="C41:D41"/>
    <mergeCell ref="B44:H44"/>
    <mergeCell ref="B33:B38"/>
    <mergeCell ref="B31:H31"/>
    <mergeCell ref="B24:B25"/>
    <mergeCell ref="C8:H8"/>
    <mergeCell ref="C30:D30"/>
    <mergeCell ref="C29:D29"/>
    <mergeCell ref="C42:D42"/>
    <mergeCell ref="B2:H2"/>
    <mergeCell ref="B13:H13"/>
    <mergeCell ref="C27:D27"/>
    <mergeCell ref="C7:H7"/>
    <mergeCell ref="C9:H9"/>
    <mergeCell ref="C10:H10"/>
    <mergeCell ref="C15:C16"/>
    <mergeCell ref="D15:D16"/>
    <mergeCell ref="E15:E16"/>
    <mergeCell ref="F15:F16"/>
    <mergeCell ref="G15:G16"/>
    <mergeCell ref="H15:H16"/>
    <mergeCell ref="B18:B19"/>
    <mergeCell ref="B20:B22"/>
    <mergeCell ref="C88:H88"/>
    <mergeCell ref="C89:H89"/>
    <mergeCell ref="C83:H83"/>
    <mergeCell ref="C84:H84"/>
    <mergeCell ref="C85:H85"/>
    <mergeCell ref="C86:H86"/>
    <mergeCell ref="C87:H87"/>
  </mergeCells>
  <conditionalFormatting sqref="C69">
    <cfRule type="containsText" dxfId="50" priority="4" operator="containsText" text="Avis d'ajournement">
      <formula>NOT(ISERROR(SEARCH("Avis d'ajournement",C69)))</formula>
    </cfRule>
    <cfRule type="containsText" dxfId="49" priority="5" operator="containsText" text="Avis défavorable">
      <formula>NOT(ISERROR(SEARCH("Avis défavorable",C69)))</formula>
    </cfRule>
    <cfRule type="containsText" dxfId="48" priority="6" operator="containsText" text="Avis favorable">
      <formula>NOT(ISERROR(SEARCH("Avis favorable",C69)))</formula>
    </cfRule>
  </conditionalFormatting>
  <conditionalFormatting sqref="C29:D29">
    <cfRule type="colorScale" priority="3">
      <colorScale>
        <cfvo type="min"/>
        <cfvo type="max"/>
        <color rgb="FFFF7128"/>
        <color rgb="FFFFEF9C"/>
      </colorScale>
    </cfRule>
  </conditionalFormatting>
  <conditionalFormatting sqref="C42:D43">
    <cfRule type="colorScale" priority="2">
      <colorScale>
        <cfvo type="min"/>
        <cfvo type="max"/>
        <color rgb="FFFF7128"/>
        <color rgb="FFFFEF9C"/>
      </colorScale>
    </cfRule>
  </conditionalFormatting>
  <conditionalFormatting sqref="C57:D57">
    <cfRule type="colorScale" priority="1">
      <colorScale>
        <cfvo type="min"/>
        <cfvo type="max"/>
        <color rgb="FFFF7128"/>
        <color rgb="FFFFEF9C"/>
      </colorScale>
    </cfRule>
  </conditionalFormatting>
  <dataValidations count="7">
    <dataValidation type="list" allowBlank="1" showInputMessage="1" showErrorMessage="1" sqref="D17:D22 D34:D38" xr:uid="{41C5F302-C6AE-46A7-B6B6-0120AAFE680E}">
      <formula1>"1,2,3,4"</formula1>
    </dataValidation>
    <dataValidation type="list" allowBlank="1" showInputMessage="1" showErrorMessage="1" sqref="D23" xr:uid="{30480046-D646-4738-9CD6-2BF806D67D4C}">
      <formula1>"Projet sans infrastructure,1,2,3,4"</formula1>
    </dataValidation>
    <dataValidation type="list" allowBlank="1" showInputMessage="1" showErrorMessage="1" sqref="D24:D25" xr:uid="{CFD2D52B-01F0-4273-9EA3-D28CEAB4A944}">
      <formula1>"Projet sans études,1,2,3,4"</formula1>
    </dataValidation>
    <dataValidation type="list" allowBlank="1" showInputMessage="1" showErrorMessage="1" sqref="C28" xr:uid="{7F6C8AC5-8254-4290-A1D0-2343DE06EF96}">
      <formula1>"Sans études avec infrastructure, Sans études sans infrastructure,Avec études sans infrastructure,Avec études avec infrastructure"</formula1>
    </dataValidation>
    <dataValidation type="list" allowBlank="1" showInputMessage="1" showErrorMessage="1" sqref="C41 C56" xr:uid="{F2B36484-195E-42F3-8A9C-042D4E9FDE07}">
      <formula1>"Tout domaine d'intervention"</formula1>
    </dataValidation>
    <dataValidation type="list" allowBlank="1" showInputMessage="1" showErrorMessage="1" sqref="D49 D51:D52" xr:uid="{A0660F32-3FBF-48B4-B99D-A2EF3FF9E60E}">
      <formula1>"0,1"</formula1>
    </dataValidation>
    <dataValidation type="list" allowBlank="1" showInputMessage="1" showErrorMessage="1" sqref="D50" xr:uid="{B2D701B7-9A15-489A-BE7E-D3B2091A4038}">
      <formula1>"0,1,2"</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D7EA1-CBFC-4F41-A2BD-8D0E13E83A4F}">
  <sheetPr>
    <tabColor rgb="FFFFFF00"/>
  </sheetPr>
  <dimension ref="A1:P91"/>
  <sheetViews>
    <sheetView showGridLines="0" zoomScale="55" zoomScaleNormal="55" workbookViewId="0">
      <selection activeCell="C8" sqref="C8:H8"/>
    </sheetView>
  </sheetViews>
  <sheetFormatPr baseColWidth="10" defaultColWidth="11.453125" defaultRowHeight="18" x14ac:dyDescent="0.4"/>
  <cols>
    <col min="1" max="1" width="27.7265625" style="31" customWidth="1"/>
    <col min="2" max="2" width="33.81640625" style="31" customWidth="1"/>
    <col min="3" max="3" width="123.7265625" style="31" customWidth="1"/>
    <col min="4" max="4" width="19.54296875" style="31" customWidth="1"/>
    <col min="5" max="5" width="20.453125" style="31" customWidth="1"/>
    <col min="6" max="6" width="20.81640625" style="31" customWidth="1"/>
    <col min="7" max="7" width="83.453125" style="31" customWidth="1"/>
    <col min="8" max="8" width="90.54296875" style="31" customWidth="1"/>
    <col min="9" max="12" width="11.453125" style="31"/>
    <col min="13" max="13" width="65" style="31" customWidth="1"/>
    <col min="14" max="16384" width="11.453125" style="31"/>
  </cols>
  <sheetData>
    <row r="1" spans="1:16" s="48" customFormat="1" ht="99.75" customHeight="1" x14ac:dyDescent="0.4"/>
    <row r="2" spans="1:16" s="48" customFormat="1" ht="85.5" customHeight="1" x14ac:dyDescent="0.4">
      <c r="B2" s="294" t="s">
        <v>194</v>
      </c>
      <c r="C2" s="294"/>
      <c r="D2" s="294"/>
      <c r="E2" s="294"/>
      <c r="F2" s="294"/>
      <c r="G2" s="294"/>
      <c r="H2" s="294"/>
    </row>
    <row r="3" spans="1:16" x14ac:dyDescent="0.4">
      <c r="B3" s="48"/>
      <c r="C3" s="49"/>
      <c r="D3" s="49"/>
      <c r="E3" s="49"/>
    </row>
    <row r="4" spans="1:16" ht="20.5" x14ac:dyDescent="0.4">
      <c r="B4" s="176" t="s">
        <v>111</v>
      </c>
      <c r="C4" s="401"/>
      <c r="D4" s="401"/>
      <c r="E4" s="401"/>
      <c r="F4" s="401"/>
      <c r="G4" s="401"/>
      <c r="H4" s="401"/>
    </row>
    <row r="5" spans="1:16" ht="20.5" x14ac:dyDescent="0.4">
      <c r="B5" s="176" t="s">
        <v>112</v>
      </c>
      <c r="C5" s="401"/>
      <c r="D5" s="401"/>
      <c r="E5" s="401"/>
      <c r="F5" s="401"/>
      <c r="G5" s="401"/>
      <c r="H5" s="401"/>
    </row>
    <row r="6" spans="1:16" ht="20.5" x14ac:dyDescent="0.4">
      <c r="B6" s="176" t="s">
        <v>195</v>
      </c>
      <c r="C6" s="401" t="s">
        <v>196</v>
      </c>
      <c r="D6" s="401"/>
      <c r="E6" s="401"/>
      <c r="F6" s="401"/>
      <c r="G6" s="401"/>
      <c r="H6" s="401"/>
    </row>
    <row r="7" spans="1:16" ht="20.5" customHeight="1" x14ac:dyDescent="0.4">
      <c r="B7" s="176" t="s">
        <v>197</v>
      </c>
      <c r="C7" s="401" t="s">
        <v>198</v>
      </c>
      <c r="D7" s="401"/>
      <c r="E7" s="401"/>
      <c r="F7" s="401"/>
      <c r="G7" s="401"/>
      <c r="H7" s="401"/>
    </row>
    <row r="8" spans="1:16" ht="30.75" customHeight="1" x14ac:dyDescent="0.4">
      <c r="B8" s="176" t="s">
        <v>117</v>
      </c>
      <c r="C8" s="401"/>
      <c r="D8" s="401"/>
      <c r="E8" s="401"/>
      <c r="F8" s="401"/>
      <c r="G8" s="401"/>
      <c r="H8" s="401"/>
    </row>
    <row r="9" spans="1:16" ht="41" x14ac:dyDescent="0.4">
      <c r="B9" s="176" t="s">
        <v>118</v>
      </c>
      <c r="C9" s="401"/>
      <c r="D9" s="401"/>
      <c r="E9" s="401"/>
      <c r="F9" s="401"/>
      <c r="G9" s="401"/>
      <c r="H9" s="401"/>
    </row>
    <row r="10" spans="1:16" ht="20.5" x14ac:dyDescent="0.4">
      <c r="B10" s="176" t="s">
        <v>119</v>
      </c>
      <c r="C10" s="410"/>
      <c r="D10" s="411"/>
      <c r="E10" s="411"/>
      <c r="F10" s="411"/>
      <c r="G10" s="411"/>
      <c r="H10" s="412"/>
    </row>
    <row r="11" spans="1:16" ht="20.5" x14ac:dyDescent="0.4">
      <c r="B11" s="250"/>
      <c r="C11" s="224"/>
      <c r="D11" s="224"/>
      <c r="E11" s="224"/>
      <c r="F11" s="148"/>
      <c r="G11" s="148"/>
      <c r="H11" s="148"/>
    </row>
    <row r="12" spans="1:16" ht="20.5" x14ac:dyDescent="0.4">
      <c r="B12" s="250"/>
      <c r="C12" s="224"/>
      <c r="D12" s="224"/>
      <c r="E12" s="224"/>
      <c r="F12" s="148"/>
      <c r="G12" s="148"/>
      <c r="H12" s="148"/>
    </row>
    <row r="13" spans="1:16" s="48" customFormat="1" ht="44.15" customHeight="1" x14ac:dyDescent="0.4">
      <c r="B13" s="335" t="s">
        <v>120</v>
      </c>
      <c r="C13" s="336"/>
      <c r="D13" s="336"/>
      <c r="E13" s="336"/>
      <c r="F13" s="336"/>
      <c r="G13" s="336"/>
      <c r="H13" s="337"/>
    </row>
    <row r="14" spans="1:16" ht="23" x14ac:dyDescent="0.5">
      <c r="B14" s="106"/>
      <c r="C14" s="32"/>
      <c r="D14" s="91"/>
      <c r="E14" s="33"/>
      <c r="F14" s="33"/>
      <c r="G14" s="34"/>
      <c r="H14" s="34"/>
      <c r="M14" s="92"/>
      <c r="N14" s="93"/>
      <c r="O14" s="93"/>
      <c r="P14" s="93"/>
    </row>
    <row r="15" spans="1:16" ht="40" customHeight="1" x14ac:dyDescent="0.4">
      <c r="A15" s="31" t="s">
        <v>4</v>
      </c>
      <c r="B15" s="155"/>
      <c r="C15" s="345" t="s">
        <v>121</v>
      </c>
      <c r="D15" s="345" t="s">
        <v>122</v>
      </c>
      <c r="E15" s="345" t="s">
        <v>123</v>
      </c>
      <c r="F15" s="345" t="s">
        <v>8</v>
      </c>
      <c r="G15" s="345" t="s">
        <v>9</v>
      </c>
      <c r="H15" s="345" t="s">
        <v>10</v>
      </c>
      <c r="J15" s="48"/>
    </row>
    <row r="16" spans="1:16" ht="40" customHeight="1" x14ac:dyDescent="0.4">
      <c r="B16" s="155"/>
      <c r="C16" s="352"/>
      <c r="D16" s="352"/>
      <c r="E16" s="352"/>
      <c r="F16" s="352"/>
      <c r="G16" s="352"/>
      <c r="H16" s="352"/>
      <c r="J16" s="131"/>
    </row>
    <row r="17" spans="2:16" ht="36" x14ac:dyDescent="0.4">
      <c r="B17" s="195" t="s">
        <v>11</v>
      </c>
      <c r="C17" s="35" t="s">
        <v>124</v>
      </c>
      <c r="D17" s="160"/>
      <c r="E17" s="36">
        <v>4</v>
      </c>
      <c r="F17" s="160">
        <f t="shared" ref="F17:F22" si="0">D17*E17</f>
        <v>0</v>
      </c>
      <c r="G17" s="36" t="s">
        <v>13</v>
      </c>
      <c r="H17" s="37"/>
      <c r="J17" s="132"/>
    </row>
    <row r="18" spans="2:16" ht="36" x14ac:dyDescent="0.4">
      <c r="B18" s="375" t="s">
        <v>14</v>
      </c>
      <c r="C18" s="35" t="s">
        <v>15</v>
      </c>
      <c r="D18" s="160"/>
      <c r="E18" s="36">
        <v>4</v>
      </c>
      <c r="F18" s="160">
        <f t="shared" si="0"/>
        <v>0</v>
      </c>
      <c r="G18" s="36" t="s">
        <v>13</v>
      </c>
      <c r="H18" s="37"/>
      <c r="J18" s="131"/>
    </row>
    <row r="19" spans="2:16" ht="72" x14ac:dyDescent="0.4">
      <c r="B19" s="376"/>
      <c r="C19" s="35" t="s">
        <v>16</v>
      </c>
      <c r="D19" s="160"/>
      <c r="E19" s="36">
        <v>5</v>
      </c>
      <c r="F19" s="160">
        <f t="shared" si="0"/>
        <v>0</v>
      </c>
      <c r="G19" s="36" t="s">
        <v>13</v>
      </c>
      <c r="H19" s="37"/>
      <c r="J19" s="131"/>
    </row>
    <row r="20" spans="2:16" ht="36" customHeight="1" x14ac:dyDescent="0.4">
      <c r="B20" s="382" t="s">
        <v>17</v>
      </c>
      <c r="C20" s="35" t="s">
        <v>18</v>
      </c>
      <c r="D20" s="160"/>
      <c r="E20" s="36">
        <v>3</v>
      </c>
      <c r="F20" s="160">
        <f t="shared" si="0"/>
        <v>0</v>
      </c>
      <c r="G20" s="36"/>
      <c r="H20" s="37"/>
      <c r="J20" s="98"/>
    </row>
    <row r="21" spans="2:16" ht="18" customHeight="1" x14ac:dyDescent="0.4">
      <c r="B21" s="383"/>
      <c r="C21" s="35" t="s">
        <v>19</v>
      </c>
      <c r="D21" s="160"/>
      <c r="E21" s="36">
        <v>2</v>
      </c>
      <c r="F21" s="160">
        <f t="shared" si="0"/>
        <v>0</v>
      </c>
      <c r="G21" s="36"/>
      <c r="H21" s="37"/>
      <c r="J21" s="98"/>
    </row>
    <row r="22" spans="2:16" ht="72" customHeight="1" x14ac:dyDescent="0.4">
      <c r="B22" s="384"/>
      <c r="C22" s="35" t="s">
        <v>20</v>
      </c>
      <c r="D22" s="160"/>
      <c r="E22" s="36">
        <v>2</v>
      </c>
      <c r="F22" s="160">
        <f t="shared" si="0"/>
        <v>0</v>
      </c>
      <c r="G22" s="36"/>
      <c r="H22" s="37"/>
      <c r="J22" s="98"/>
    </row>
    <row r="23" spans="2:16" ht="123" customHeight="1" x14ac:dyDescent="0.4">
      <c r="B23" s="252" t="s">
        <v>159</v>
      </c>
      <c r="C23" s="35" t="s">
        <v>22</v>
      </c>
      <c r="D23" s="160"/>
      <c r="E23" s="36">
        <v>1</v>
      </c>
      <c r="F23" s="160">
        <f>IF(D23="Projet sans infrastructure","N/A",D23*E23)</f>
        <v>0</v>
      </c>
      <c r="G23" s="36" t="s">
        <v>13</v>
      </c>
      <c r="H23" s="37"/>
      <c r="J23" s="98"/>
      <c r="K23" s="94"/>
    </row>
    <row r="24" spans="2:16" ht="36" customHeight="1" x14ac:dyDescent="0.4">
      <c r="B24" s="375" t="s">
        <v>126</v>
      </c>
      <c r="C24" s="35" t="s">
        <v>24</v>
      </c>
      <c r="D24" s="160"/>
      <c r="E24" s="36">
        <v>3</v>
      </c>
      <c r="F24" s="160">
        <f>IF(D24="Projet sans études","N/A",D24*E24)</f>
        <v>0</v>
      </c>
      <c r="G24" s="36" t="s">
        <v>13</v>
      </c>
      <c r="H24" s="37"/>
      <c r="J24" s="98"/>
    </row>
    <row r="25" spans="2:16" ht="58" customHeight="1" x14ac:dyDescent="0.4">
      <c r="B25" s="376"/>
      <c r="C25" s="35" t="s">
        <v>25</v>
      </c>
      <c r="D25" s="160"/>
      <c r="E25" s="36">
        <v>2</v>
      </c>
      <c r="F25" s="160">
        <f>IF(D25="Projet sans études","N/A",D25*E25)</f>
        <v>0</v>
      </c>
      <c r="G25" s="36" t="s">
        <v>13</v>
      </c>
      <c r="H25" s="37"/>
      <c r="J25" s="98"/>
    </row>
    <row r="26" spans="2:16" ht="20.5" x14ac:dyDescent="0.45">
      <c r="B26" s="46"/>
      <c r="C26" s="38"/>
      <c r="D26" s="39"/>
      <c r="E26" s="39"/>
      <c r="F26" s="39"/>
      <c r="G26" s="39"/>
      <c r="H26" s="39"/>
      <c r="J26" s="48"/>
    </row>
    <row r="27" spans="2:16" s="48" customFormat="1" ht="42.65" customHeight="1" x14ac:dyDescent="0.4">
      <c r="B27" s="385" t="str">
        <f>+'critères transversaux'!B16</f>
        <v>Total critères transversaux</v>
      </c>
      <c r="C27" s="357" t="s">
        <v>127</v>
      </c>
      <c r="D27" s="358"/>
      <c r="E27" s="259" t="s">
        <v>128</v>
      </c>
      <c r="F27" s="259" t="s">
        <v>129</v>
      </c>
      <c r="G27" s="259" t="s">
        <v>9</v>
      </c>
      <c r="H27" s="259" t="s">
        <v>10</v>
      </c>
    </row>
    <row r="28" spans="2:16" s="48" customFormat="1" ht="38.5" customHeight="1" x14ac:dyDescent="0.4">
      <c r="B28" s="385"/>
      <c r="C28" s="381"/>
      <c r="D28" s="381"/>
      <c r="E28" s="161" t="str">
        <f>IF(C28="Sans études avec infrastructure",84,IF(C28="Sans études sans infrastructure",80,IF(C28="Avec études sans infrastructure",100,IF(C28="Avec études avec infrastructure",104,""))))</f>
        <v/>
      </c>
      <c r="F28" s="261">
        <f>SUM(F17:F25)</f>
        <v>0</v>
      </c>
      <c r="G28" s="163"/>
      <c r="H28" s="163"/>
    </row>
    <row r="29" spans="2:16" s="48" customFormat="1" ht="20.5" x14ac:dyDescent="0.4">
      <c r="B29" s="262"/>
      <c r="C29" s="342" t="str">
        <f>IF(C28="","Renseigner la cellule ci-dessus en utilisant le menu déroulant","")</f>
        <v>Renseigner la cellule ci-dessus en utilisant le menu déroulant</v>
      </c>
      <c r="D29" s="342"/>
      <c r="E29" s="175"/>
      <c r="F29" s="165"/>
    </row>
    <row r="30" spans="2:16" x14ac:dyDescent="0.4">
      <c r="M30" s="98"/>
      <c r="N30" s="93"/>
      <c r="O30" s="93"/>
      <c r="P30" s="93"/>
    </row>
    <row r="31" spans="2:16" s="48" customFormat="1" ht="39.65" customHeight="1" x14ac:dyDescent="0.4">
      <c r="B31" s="335" t="s">
        <v>130</v>
      </c>
      <c r="C31" s="336"/>
      <c r="D31" s="336"/>
      <c r="E31" s="336"/>
      <c r="F31" s="336"/>
      <c r="G31" s="336"/>
      <c r="H31" s="337"/>
    </row>
    <row r="33" spans="2:8" ht="41" x14ac:dyDescent="0.4">
      <c r="B33" s="409" t="s">
        <v>197</v>
      </c>
      <c r="C33" s="264" t="s">
        <v>132</v>
      </c>
      <c r="D33" s="264" t="s">
        <v>6</v>
      </c>
      <c r="E33" s="264" t="s">
        <v>133</v>
      </c>
      <c r="F33" s="264" t="s">
        <v>134</v>
      </c>
      <c r="G33" s="264" t="s">
        <v>46</v>
      </c>
      <c r="H33" s="264" t="s">
        <v>10</v>
      </c>
    </row>
    <row r="34" spans="2:8" ht="36" x14ac:dyDescent="0.4">
      <c r="B34" s="409"/>
      <c r="C34" s="129" t="s">
        <v>199</v>
      </c>
      <c r="D34" s="160"/>
      <c r="E34" s="108">
        <v>2</v>
      </c>
      <c r="F34" s="108">
        <f t="shared" ref="F34:F39" si="1">D34*E34</f>
        <v>0</v>
      </c>
      <c r="G34" s="109"/>
      <c r="H34" s="109"/>
    </row>
    <row r="35" spans="2:8" ht="36" x14ac:dyDescent="0.4">
      <c r="B35" s="409"/>
      <c r="C35" s="112" t="s">
        <v>160</v>
      </c>
      <c r="D35" s="160"/>
      <c r="E35" s="108">
        <v>2</v>
      </c>
      <c r="F35" s="108">
        <f t="shared" si="1"/>
        <v>0</v>
      </c>
      <c r="G35" s="109"/>
      <c r="H35" s="109"/>
    </row>
    <row r="36" spans="2:8" ht="18" customHeight="1" x14ac:dyDescent="0.4">
      <c r="B36" s="409"/>
      <c r="C36" s="129" t="s">
        <v>161</v>
      </c>
      <c r="D36" s="160"/>
      <c r="E36" s="108">
        <v>2</v>
      </c>
      <c r="F36" s="108">
        <f t="shared" si="1"/>
        <v>0</v>
      </c>
      <c r="G36" s="109"/>
      <c r="H36" s="109"/>
    </row>
    <row r="37" spans="2:8" ht="18" customHeight="1" x14ac:dyDescent="0.4">
      <c r="B37" s="409"/>
      <c r="C37" s="112" t="s">
        <v>162</v>
      </c>
      <c r="D37" s="160"/>
      <c r="E37" s="108">
        <v>2</v>
      </c>
      <c r="F37" s="108">
        <f t="shared" si="1"/>
        <v>0</v>
      </c>
      <c r="G37" s="109"/>
      <c r="H37" s="109"/>
    </row>
    <row r="38" spans="2:8" ht="18" customHeight="1" x14ac:dyDescent="0.4">
      <c r="B38" s="409"/>
      <c r="C38" s="112" t="s">
        <v>163</v>
      </c>
      <c r="D38" s="160"/>
      <c r="E38" s="108">
        <v>2</v>
      </c>
      <c r="F38" s="108">
        <f t="shared" si="1"/>
        <v>0</v>
      </c>
      <c r="G38" s="109"/>
      <c r="H38" s="109"/>
    </row>
    <row r="39" spans="2:8" ht="18" customHeight="1" x14ac:dyDescent="0.4">
      <c r="B39" s="409"/>
      <c r="C39" s="112" t="s">
        <v>164</v>
      </c>
      <c r="D39" s="160"/>
      <c r="E39" s="108">
        <v>3</v>
      </c>
      <c r="F39" s="108">
        <f t="shared" si="1"/>
        <v>0</v>
      </c>
      <c r="G39" s="109"/>
      <c r="H39" s="109"/>
    </row>
    <row r="41" spans="2:8" s="48" customFormat="1" ht="42.65" customHeight="1" x14ac:dyDescent="0.45">
      <c r="B41" s="81"/>
      <c r="C41" s="372" t="s">
        <v>127</v>
      </c>
      <c r="D41" s="373"/>
      <c r="E41" s="267" t="s">
        <v>128</v>
      </c>
      <c r="F41" s="267" t="s">
        <v>129</v>
      </c>
      <c r="G41" s="267" t="s">
        <v>9</v>
      </c>
      <c r="H41" s="267" t="s">
        <v>10</v>
      </c>
    </row>
    <row r="42" spans="2:8" s="48" customFormat="1" ht="50.15" customHeight="1" x14ac:dyDescent="0.4">
      <c r="B42" s="260" t="s">
        <v>141</v>
      </c>
      <c r="C42" s="406"/>
      <c r="D42" s="407"/>
      <c r="E42" s="161">
        <f>4*SUM(E34:E39)</f>
        <v>52</v>
      </c>
      <c r="F42" s="261">
        <f>SUM(F34:F39)</f>
        <v>0</v>
      </c>
      <c r="G42" s="163"/>
      <c r="H42" s="163"/>
    </row>
    <row r="43" spans="2:8" s="48" customFormat="1" x14ac:dyDescent="0.4">
      <c r="C43" s="342" t="str">
        <f>IF(C42="","Renseigner la cellule ci-dessus en utilisant le menu déroulant","")</f>
        <v>Renseigner la cellule ci-dessus en utilisant le menu déroulant</v>
      </c>
      <c r="D43" s="342"/>
    </row>
    <row r="44" spans="2:8" s="48" customFormat="1" ht="38.5" customHeight="1" x14ac:dyDescent="0.4"/>
    <row r="45" spans="2:8" s="48" customFormat="1" ht="38.15" customHeight="1" x14ac:dyDescent="0.4">
      <c r="B45" s="335" t="s">
        <v>142</v>
      </c>
      <c r="C45" s="336"/>
      <c r="D45" s="336"/>
      <c r="E45" s="336"/>
      <c r="F45" s="336"/>
      <c r="G45" s="336"/>
      <c r="H45" s="337"/>
    </row>
    <row r="46" spans="2:8" s="130" customFormat="1" ht="23" x14ac:dyDescent="0.5">
      <c r="B46" s="106"/>
    </row>
    <row r="47" spans="2:8" s="48" customFormat="1" ht="23" x14ac:dyDescent="0.5">
      <c r="B47" s="194" t="s">
        <v>143</v>
      </c>
    </row>
    <row r="48" spans="2:8" s="48" customFormat="1" x14ac:dyDescent="0.4">
      <c r="B48" s="51"/>
      <c r="C48" s="52"/>
      <c r="D48" s="156"/>
    </row>
    <row r="49" spans="2:10" s="48" customFormat="1" ht="20.5" x14ac:dyDescent="0.4">
      <c r="C49" s="264" t="s">
        <v>44</v>
      </c>
      <c r="D49" s="264" t="s">
        <v>45</v>
      </c>
      <c r="E49" s="343" t="s">
        <v>46</v>
      </c>
      <c r="F49" s="343"/>
      <c r="G49" s="343"/>
      <c r="H49" s="264" t="s">
        <v>10</v>
      </c>
    </row>
    <row r="50" spans="2:10" s="48" customFormat="1" ht="54" x14ac:dyDescent="0.4">
      <c r="B50" s="345" t="s">
        <v>47</v>
      </c>
      <c r="C50" s="193" t="s">
        <v>48</v>
      </c>
      <c r="D50" s="168"/>
      <c r="E50" s="169"/>
      <c r="F50" s="170"/>
      <c r="G50" s="182"/>
      <c r="H50" s="135"/>
      <c r="J50" s="99"/>
    </row>
    <row r="51" spans="2:10" s="48" customFormat="1" ht="117.75" customHeight="1" x14ac:dyDescent="0.4">
      <c r="B51" s="362"/>
      <c r="C51" s="184" t="s">
        <v>49</v>
      </c>
      <c r="D51" s="168"/>
      <c r="E51" s="169"/>
      <c r="F51" s="170"/>
      <c r="G51" s="182"/>
      <c r="H51" s="189"/>
      <c r="I51" s="164"/>
      <c r="J51" s="99"/>
    </row>
    <row r="52" spans="2:10" s="48" customFormat="1" ht="36" x14ac:dyDescent="0.4">
      <c r="B52" s="362"/>
      <c r="C52" s="185" t="s">
        <v>51</v>
      </c>
      <c r="D52" s="171"/>
      <c r="E52" s="363"/>
      <c r="F52" s="364"/>
      <c r="G52" s="365"/>
      <c r="H52" s="190"/>
    </row>
    <row r="53" spans="2:10" s="48" customFormat="1" ht="36" x14ac:dyDescent="0.4">
      <c r="B53" s="362"/>
      <c r="C53" s="187" t="s">
        <v>144</v>
      </c>
      <c r="D53" s="188"/>
      <c r="E53" s="366"/>
      <c r="F53" s="367"/>
      <c r="G53" s="368"/>
      <c r="H53" s="191"/>
      <c r="I53" s="38"/>
      <c r="J53" s="38"/>
    </row>
    <row r="54" spans="2:10" s="48" customFormat="1" ht="18" customHeight="1" x14ac:dyDescent="0.4">
      <c r="B54" s="352"/>
      <c r="C54" s="186" t="s">
        <v>145</v>
      </c>
      <c r="D54" s="183">
        <f>SUM(D50:D53)</f>
        <v>0</v>
      </c>
      <c r="E54" s="369"/>
      <c r="F54" s="370"/>
      <c r="G54" s="371"/>
      <c r="H54" s="192"/>
    </row>
    <row r="55" spans="2:10" s="48" customFormat="1" ht="18" customHeight="1" x14ac:dyDescent="0.4">
      <c r="B55" s="31"/>
      <c r="C55" s="31"/>
      <c r="D55" s="31"/>
      <c r="E55" s="31"/>
      <c r="F55" s="31"/>
      <c r="G55" s="31"/>
      <c r="H55" s="31"/>
    </row>
    <row r="56" spans="2:10" s="48" customFormat="1" ht="42.65" customHeight="1" x14ac:dyDescent="0.45">
      <c r="B56" s="81"/>
      <c r="C56" s="268" t="s">
        <v>127</v>
      </c>
      <c r="D56" s="259" t="s">
        <v>129</v>
      </c>
      <c r="E56" s="343" t="s">
        <v>46</v>
      </c>
      <c r="F56" s="343"/>
      <c r="G56" s="343"/>
      <c r="H56" s="259" t="s">
        <v>10</v>
      </c>
    </row>
    <row r="57" spans="2:10" s="48" customFormat="1" ht="38.5" customHeight="1" x14ac:dyDescent="0.4">
      <c r="B57" s="260" t="s">
        <v>150</v>
      </c>
      <c r="C57" s="269"/>
      <c r="D57" s="199">
        <f>D54</f>
        <v>0</v>
      </c>
      <c r="E57" s="346"/>
      <c r="F57" s="347"/>
      <c r="G57" s="348"/>
      <c r="H57" s="163"/>
    </row>
    <row r="58" spans="2:10" s="48" customFormat="1" x14ac:dyDescent="0.4">
      <c r="C58" s="342" t="str">
        <f>IF(C57="","Renseigner la cellule ci-dessus en utilisant le menu déroulant","")</f>
        <v>Renseigner la cellule ci-dessus en utilisant le menu déroulant</v>
      </c>
      <c r="D58" s="342"/>
    </row>
    <row r="59" spans="2:10" ht="63" customHeight="1" x14ac:dyDescent="0.4"/>
    <row r="60" spans="2:10" s="48" customFormat="1" ht="33" customHeight="1" x14ac:dyDescent="0.4">
      <c r="B60" s="335" t="s">
        <v>151</v>
      </c>
      <c r="C60" s="336"/>
      <c r="D60" s="336"/>
      <c r="E60" s="336"/>
      <c r="F60" s="336"/>
      <c r="G60" s="336"/>
      <c r="H60" s="337"/>
    </row>
    <row r="61" spans="2:10" s="48" customFormat="1" ht="17.5" customHeight="1" x14ac:dyDescent="0.4"/>
    <row r="62" spans="2:10" s="48" customFormat="1" ht="39.65" customHeight="1" x14ac:dyDescent="0.4">
      <c r="B62" s="270" t="s">
        <v>26</v>
      </c>
      <c r="C62" s="202">
        <f>F28</f>
        <v>0</v>
      </c>
      <c r="G62" s="204" t="s">
        <v>62</v>
      </c>
      <c r="H62" s="203" t="s">
        <v>200</v>
      </c>
    </row>
    <row r="63" spans="2:10" s="48" customFormat="1" ht="39.65" customHeight="1" x14ac:dyDescent="0.4">
      <c r="B63" s="270" t="s">
        <v>141</v>
      </c>
      <c r="C63" s="200">
        <f>F42</f>
        <v>0</v>
      </c>
      <c r="G63" s="205"/>
      <c r="H63" s="203" t="s">
        <v>201</v>
      </c>
    </row>
    <row r="64" spans="2:10" s="48" customFormat="1" ht="39.65" customHeight="1" x14ac:dyDescent="0.4">
      <c r="B64" s="270" t="s">
        <v>150</v>
      </c>
      <c r="C64" s="201">
        <f>D57</f>
        <v>0</v>
      </c>
      <c r="G64" s="205"/>
      <c r="H64" s="203" t="s">
        <v>202</v>
      </c>
    </row>
    <row r="65" spans="2:8" s="48" customFormat="1" ht="39.65" customHeight="1" x14ac:dyDescent="0.4">
      <c r="B65" s="270" t="s">
        <v>152</v>
      </c>
      <c r="C65" s="271">
        <f>C62+C63</f>
        <v>0</v>
      </c>
      <c r="G65" s="206"/>
      <c r="H65" s="203" t="s">
        <v>203</v>
      </c>
    </row>
    <row r="66" spans="2:8" s="48" customFormat="1" ht="39.65" customHeight="1" x14ac:dyDescent="0.4">
      <c r="B66" s="270" t="s">
        <v>153</v>
      </c>
      <c r="C66" s="271">
        <f>C62+C63+C64</f>
        <v>0</v>
      </c>
      <c r="G66" s="207" t="s">
        <v>72</v>
      </c>
      <c r="H66" s="203" t="s">
        <v>204</v>
      </c>
    </row>
    <row r="67" spans="2:8" s="48" customFormat="1" ht="36" x14ac:dyDescent="0.4">
      <c r="G67" s="208"/>
      <c r="H67" s="203" t="s">
        <v>205</v>
      </c>
    </row>
    <row r="68" spans="2:8" s="48" customFormat="1" ht="47.5" customHeight="1" x14ac:dyDescent="0.4">
      <c r="G68" s="208"/>
      <c r="H68" s="203" t="s">
        <v>206</v>
      </c>
    </row>
    <row r="69" spans="2:8" s="48" customFormat="1" ht="36" x14ac:dyDescent="0.4">
      <c r="G69" s="209"/>
      <c r="H69" s="203" t="s">
        <v>207</v>
      </c>
    </row>
    <row r="70" spans="2:8" s="48" customFormat="1" ht="38.5" customHeight="1" x14ac:dyDescent="0.4">
      <c r="B70" s="338" t="s">
        <v>154</v>
      </c>
      <c r="C70" s="340" t="str">
        <f>IF(OR(C65=0,C28=""),"",IF(OR(AND(C28="Sans études avec infrastructure",C65&lt;68),AND(C28="Sans études sans infrastructure",C65&lt;66),AND(C28="Avec études sans infrastructure",C65&lt;76),AND(C28="Avec études avec infrastructure",C65&lt;78)),"Avis défavorable",IF(OR(AND(C28="Sans études avec infrastructure",C65&gt;67),AND(C28="Sans études sans infrastructure",C65&gt;65),AND(C28="Avec études sans infrastructure",C65&gt;75),AND(C28="Avec études avec infrastructure",C65&gt;77)),"Avis favorable")))</f>
        <v/>
      </c>
    </row>
    <row r="71" spans="2:8" s="48" customFormat="1" ht="38.5" customHeight="1" x14ac:dyDescent="0.4">
      <c r="B71" s="338"/>
      <c r="C71" s="340"/>
    </row>
    <row r="72" spans="2:8" s="48" customFormat="1" ht="38.5" customHeight="1" x14ac:dyDescent="0.4">
      <c r="B72" s="338"/>
      <c r="C72" s="340"/>
    </row>
    <row r="73" spans="2:8" s="48" customFormat="1" ht="38.5" customHeight="1" x14ac:dyDescent="0.4">
      <c r="B73" s="339"/>
      <c r="C73" s="340"/>
    </row>
    <row r="74" spans="2:8" s="48" customFormat="1" ht="38.5" customHeight="1" x14ac:dyDescent="0.4"/>
    <row r="75" spans="2:8" s="48" customFormat="1" ht="38.5" customHeight="1" x14ac:dyDescent="0.4"/>
    <row r="76" spans="2:8" s="48" customFormat="1" ht="20.5" x14ac:dyDescent="0.45">
      <c r="B76" s="174"/>
      <c r="C76" s="80"/>
      <c r="D76" s="156"/>
      <c r="E76" s="156"/>
      <c r="F76" s="156"/>
    </row>
    <row r="77" spans="2:8" s="48" customFormat="1" ht="18" customHeight="1" x14ac:dyDescent="0.4">
      <c r="B77" s="351" t="s">
        <v>77</v>
      </c>
      <c r="C77" s="312"/>
      <c r="D77" s="312"/>
      <c r="E77" s="312"/>
      <c r="F77" s="312"/>
      <c r="G77" s="312"/>
      <c r="H77" s="312"/>
    </row>
    <row r="78" spans="2:8" s="48" customFormat="1" ht="18" customHeight="1" x14ac:dyDescent="0.4">
      <c r="B78" s="351"/>
      <c r="C78" s="312"/>
      <c r="D78" s="312"/>
      <c r="E78" s="312"/>
      <c r="F78" s="312"/>
      <c r="G78" s="312"/>
      <c r="H78" s="312"/>
    </row>
    <row r="79" spans="2:8" s="48" customFormat="1" ht="18" customHeight="1" x14ac:dyDescent="0.4">
      <c r="B79" s="351"/>
      <c r="C79" s="312"/>
      <c r="D79" s="312"/>
      <c r="E79" s="312"/>
      <c r="F79" s="312"/>
      <c r="G79" s="312"/>
      <c r="H79" s="312"/>
    </row>
    <row r="80" spans="2:8" s="48" customFormat="1" ht="18" customHeight="1" x14ac:dyDescent="0.4">
      <c r="B80" s="351"/>
      <c r="C80" s="312"/>
      <c r="D80" s="312"/>
      <c r="E80" s="312"/>
      <c r="F80" s="312"/>
      <c r="G80" s="312"/>
      <c r="H80" s="312"/>
    </row>
    <row r="81" spans="2:8" s="48" customFormat="1" ht="18" customHeight="1" x14ac:dyDescent="0.4">
      <c r="B81" s="351"/>
      <c r="C81" s="312"/>
      <c r="D81" s="312"/>
      <c r="E81" s="312"/>
      <c r="F81" s="312"/>
      <c r="G81" s="312"/>
      <c r="H81" s="312"/>
    </row>
    <row r="82" spans="2:8" s="48" customFormat="1" ht="32.5" customHeight="1" x14ac:dyDescent="0.45">
      <c r="B82" s="81"/>
      <c r="C82" s="115"/>
      <c r="D82" s="175"/>
      <c r="E82" s="175"/>
      <c r="F82" s="175"/>
      <c r="G82" s="164"/>
      <c r="H82" s="164"/>
    </row>
    <row r="83" spans="2:8" s="48" customFormat="1" ht="32.5" customHeight="1" x14ac:dyDescent="0.4">
      <c r="B83" s="210" t="s">
        <v>78</v>
      </c>
      <c r="C83" s="350"/>
      <c r="D83" s="350"/>
      <c r="E83" s="350"/>
      <c r="F83" s="350"/>
      <c r="G83" s="350"/>
      <c r="H83" s="350"/>
    </row>
    <row r="84" spans="2:8" s="48" customFormat="1" ht="32.5" customHeight="1" x14ac:dyDescent="0.4">
      <c r="B84" s="210" t="s">
        <v>79</v>
      </c>
      <c r="C84" s="350"/>
      <c r="D84" s="350"/>
      <c r="E84" s="350"/>
      <c r="F84" s="350"/>
      <c r="G84" s="350"/>
      <c r="H84" s="350"/>
    </row>
    <row r="85" spans="2:8" s="48" customFormat="1" ht="32.5" customHeight="1" x14ac:dyDescent="0.4">
      <c r="B85" s="210" t="s">
        <v>80</v>
      </c>
      <c r="C85" s="350"/>
      <c r="D85" s="350"/>
      <c r="E85" s="350"/>
      <c r="F85" s="350"/>
      <c r="G85" s="350"/>
      <c r="H85" s="350"/>
    </row>
    <row r="86" spans="2:8" s="48" customFormat="1" ht="32.5" customHeight="1" x14ac:dyDescent="0.4">
      <c r="B86" s="210" t="s">
        <v>81</v>
      </c>
      <c r="C86" s="350"/>
      <c r="D86" s="350"/>
      <c r="E86" s="350"/>
      <c r="F86" s="350"/>
      <c r="G86" s="350"/>
      <c r="H86" s="350"/>
    </row>
    <row r="87" spans="2:8" s="48" customFormat="1" ht="32.5" customHeight="1" x14ac:dyDescent="0.4">
      <c r="B87" s="210" t="s">
        <v>155</v>
      </c>
      <c r="C87" s="350"/>
      <c r="D87" s="350"/>
      <c r="E87" s="350"/>
      <c r="F87" s="350"/>
      <c r="G87" s="350"/>
      <c r="H87" s="350"/>
    </row>
    <row r="88" spans="2:8" s="48" customFormat="1" ht="32.5" customHeight="1" x14ac:dyDescent="0.4">
      <c r="B88" s="210" t="s">
        <v>83</v>
      </c>
      <c r="C88" s="350"/>
      <c r="D88" s="350"/>
      <c r="E88" s="350"/>
      <c r="F88" s="350"/>
      <c r="G88" s="350"/>
      <c r="H88" s="350"/>
    </row>
    <row r="89" spans="2:8" s="48" customFormat="1" ht="32.5" customHeight="1" x14ac:dyDescent="0.4">
      <c r="B89" s="210" t="s">
        <v>84</v>
      </c>
      <c r="C89" s="341" t="s">
        <v>85</v>
      </c>
      <c r="D89" s="341"/>
      <c r="E89" s="341"/>
      <c r="F89" s="341"/>
      <c r="G89" s="341"/>
      <c r="H89" s="341"/>
    </row>
    <row r="90" spans="2:8" s="48" customFormat="1" ht="32.5" customHeight="1" x14ac:dyDescent="0.4">
      <c r="B90" s="210" t="s">
        <v>86</v>
      </c>
      <c r="C90" s="350"/>
      <c r="D90" s="350"/>
      <c r="E90" s="350"/>
      <c r="F90" s="350"/>
      <c r="G90" s="350"/>
      <c r="H90" s="350"/>
    </row>
    <row r="91" spans="2:8" s="48" customFormat="1" ht="20.5" x14ac:dyDescent="0.45">
      <c r="B91" s="81"/>
    </row>
  </sheetData>
  <mergeCells count="49">
    <mergeCell ref="C88:H88"/>
    <mergeCell ref="C89:H89"/>
    <mergeCell ref="C90:H90"/>
    <mergeCell ref="C83:H83"/>
    <mergeCell ref="C84:H84"/>
    <mergeCell ref="C85:H85"/>
    <mergeCell ref="C86:H86"/>
    <mergeCell ref="C87:H87"/>
    <mergeCell ref="B33:B39"/>
    <mergeCell ref="B31:H31"/>
    <mergeCell ref="C41:D41"/>
    <mergeCell ref="B45:H45"/>
    <mergeCell ref="E56:G56"/>
    <mergeCell ref="C42:D42"/>
    <mergeCell ref="B60:H60"/>
    <mergeCell ref="B70:B73"/>
    <mergeCell ref="C70:C73"/>
    <mergeCell ref="B77:B81"/>
    <mergeCell ref="C77:H81"/>
    <mergeCell ref="B18:B19"/>
    <mergeCell ref="B20:B22"/>
    <mergeCell ref="B24:B25"/>
    <mergeCell ref="B27:B28"/>
    <mergeCell ref="C27:D27"/>
    <mergeCell ref="C28:D28"/>
    <mergeCell ref="C10:H10"/>
    <mergeCell ref="B13:H13"/>
    <mergeCell ref="C15:C16"/>
    <mergeCell ref="D15:D16"/>
    <mergeCell ref="E15:E16"/>
    <mergeCell ref="F15:F16"/>
    <mergeCell ref="G15:G16"/>
    <mergeCell ref="H15:H16"/>
    <mergeCell ref="C29:D29"/>
    <mergeCell ref="C43:D43"/>
    <mergeCell ref="C58:D58"/>
    <mergeCell ref="B2:H2"/>
    <mergeCell ref="C9:H9"/>
    <mergeCell ref="C6:H6"/>
    <mergeCell ref="C7:H7"/>
    <mergeCell ref="C8:H8"/>
    <mergeCell ref="C4:H4"/>
    <mergeCell ref="C5:H5"/>
    <mergeCell ref="E57:G57"/>
    <mergeCell ref="E49:G49"/>
    <mergeCell ref="B50:B54"/>
    <mergeCell ref="E52:G52"/>
    <mergeCell ref="E53:G53"/>
    <mergeCell ref="E54:G54"/>
  </mergeCells>
  <conditionalFormatting sqref="C70">
    <cfRule type="containsText" dxfId="47" priority="4" operator="containsText" text="Avis d'ajournement">
      <formula>NOT(ISERROR(SEARCH("Avis d'ajournement",C70)))</formula>
    </cfRule>
    <cfRule type="containsText" dxfId="46" priority="5" operator="containsText" text="Avis défavorable">
      <formula>NOT(ISERROR(SEARCH("Avis défavorable",C70)))</formula>
    </cfRule>
    <cfRule type="containsText" dxfId="45" priority="6" operator="containsText" text="Avis favorable">
      <formula>NOT(ISERROR(SEARCH("Avis favorable",C70)))</formula>
    </cfRule>
  </conditionalFormatting>
  <conditionalFormatting sqref="C29:D29">
    <cfRule type="colorScale" priority="3">
      <colorScale>
        <cfvo type="min"/>
        <cfvo type="max"/>
        <color rgb="FFFF7128"/>
        <color rgb="FFFFEF9C"/>
      </colorScale>
    </cfRule>
  </conditionalFormatting>
  <conditionalFormatting sqref="C43:D43">
    <cfRule type="colorScale" priority="2">
      <colorScale>
        <cfvo type="min"/>
        <cfvo type="max"/>
        <color rgb="FFFF7128"/>
        <color rgb="FFFFEF9C"/>
      </colorScale>
    </cfRule>
  </conditionalFormatting>
  <conditionalFormatting sqref="C58:D58">
    <cfRule type="colorScale" priority="1">
      <colorScale>
        <cfvo type="min"/>
        <cfvo type="max"/>
        <color rgb="FFFF7128"/>
        <color rgb="FFFFEF9C"/>
      </colorScale>
    </cfRule>
  </conditionalFormatting>
  <dataValidations count="7">
    <dataValidation type="list" allowBlank="1" showInputMessage="1" showErrorMessage="1" sqref="D17:D22 D34:D39" xr:uid="{B3FB3A73-C062-4A9C-920A-E8681550CFF9}">
      <formula1>"1,2,3,4"</formula1>
    </dataValidation>
    <dataValidation type="list" allowBlank="1" showInputMessage="1" showErrorMessage="1" sqref="D23" xr:uid="{18C928D1-3BBE-401E-9B53-4562558DAD53}">
      <formula1>"Projet sans infrastructure,1,2,3,4"</formula1>
    </dataValidation>
    <dataValidation type="list" allowBlank="1" showInputMessage="1" showErrorMessage="1" sqref="D24:D25" xr:uid="{12B18737-BFB7-4DB9-9627-5757D3657A34}">
      <formula1>"Projet sans études,1,2,3,4"</formula1>
    </dataValidation>
    <dataValidation type="list" allowBlank="1" showInputMessage="1" showErrorMessage="1" sqref="C28" xr:uid="{BDBD7924-CA7F-4C2E-8CB1-E5D7FEA7CF66}">
      <formula1>"Sans études avec infrastructure, Sans études sans infrastructure,Avec études sans infrastructure,Avec études avec infrastructure"</formula1>
    </dataValidation>
    <dataValidation type="list" allowBlank="1" showInputMessage="1" showErrorMessage="1" sqref="C42 C57" xr:uid="{BF9D5D8C-A81D-48EB-B99B-3B8953889D5B}">
      <formula1>"Tout domaine d'intervention"</formula1>
    </dataValidation>
    <dataValidation type="list" allowBlank="1" showInputMessage="1" showErrorMessage="1" sqref="D50 D52:D53" xr:uid="{9D64F8CB-2EA6-472D-9B37-0BB6477AF123}">
      <formula1>"0,1"</formula1>
    </dataValidation>
    <dataValidation type="list" allowBlank="1" showInputMessage="1" showErrorMessage="1" sqref="D51" xr:uid="{3D188D60-30B1-40D2-B433-56C3DFD22D6F}">
      <formula1>"0,1,2"</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622A6-9C06-41FD-9834-D570B2A7CEC6}">
  <sheetPr>
    <tabColor rgb="FFFFFF00"/>
  </sheetPr>
  <dimension ref="A1:P93"/>
  <sheetViews>
    <sheetView showGridLines="0" topLeftCell="A10" zoomScale="55" zoomScaleNormal="55" workbookViewId="0">
      <selection activeCell="B15" sqref="B15:H25"/>
    </sheetView>
  </sheetViews>
  <sheetFormatPr baseColWidth="10" defaultColWidth="11.453125" defaultRowHeight="18" x14ac:dyDescent="0.4"/>
  <cols>
    <col min="1" max="1" width="27.7265625" style="31" customWidth="1"/>
    <col min="2" max="2" width="40.26953125" style="31" customWidth="1"/>
    <col min="3" max="3" width="123.7265625" style="31" customWidth="1"/>
    <col min="4" max="4" width="19.54296875" style="31" customWidth="1"/>
    <col min="5" max="5" width="20.453125" style="31" customWidth="1"/>
    <col min="6" max="6" width="20.81640625" style="31" customWidth="1"/>
    <col min="7" max="7" width="83.453125" style="31" customWidth="1"/>
    <col min="8" max="8" width="90.54296875" style="31" customWidth="1"/>
    <col min="9" max="12" width="11.453125" style="31"/>
    <col min="13" max="13" width="65" style="31" customWidth="1"/>
    <col min="14" max="16384" width="11.453125" style="31"/>
  </cols>
  <sheetData>
    <row r="1" spans="1:16" s="48" customFormat="1" ht="99.75" customHeight="1" x14ac:dyDescent="0.4"/>
    <row r="2" spans="1:16" s="48" customFormat="1" ht="92.25" customHeight="1" x14ac:dyDescent="0.4">
      <c r="B2" s="294" t="s">
        <v>208</v>
      </c>
      <c r="C2" s="294"/>
      <c r="D2" s="294"/>
      <c r="E2" s="294"/>
      <c r="F2" s="294"/>
      <c r="G2" s="294"/>
      <c r="H2" s="294"/>
    </row>
    <row r="3" spans="1:16" x14ac:dyDescent="0.4">
      <c r="B3" s="48"/>
      <c r="C3" s="49"/>
      <c r="D3" s="49"/>
      <c r="E3" s="49"/>
    </row>
    <row r="4" spans="1:16" ht="20.5" x14ac:dyDescent="0.4">
      <c r="B4" s="176" t="s">
        <v>111</v>
      </c>
      <c r="C4" s="401"/>
      <c r="D4" s="401"/>
      <c r="E4" s="401"/>
      <c r="F4" s="401"/>
      <c r="G4" s="401"/>
      <c r="H4" s="401"/>
    </row>
    <row r="5" spans="1:16" ht="20.5" x14ac:dyDescent="0.4">
      <c r="B5" s="176" t="s">
        <v>112</v>
      </c>
      <c r="C5" s="401"/>
      <c r="D5" s="401"/>
      <c r="E5" s="401"/>
      <c r="F5" s="401"/>
      <c r="G5" s="401"/>
      <c r="H5" s="401"/>
    </row>
    <row r="6" spans="1:16" ht="60.65" customHeight="1" x14ac:dyDescent="0.4">
      <c r="B6" s="176" t="s">
        <v>209</v>
      </c>
      <c r="C6" s="353" t="s">
        <v>210</v>
      </c>
      <c r="D6" s="353"/>
      <c r="E6" s="353"/>
      <c r="F6" s="353"/>
      <c r="G6" s="353"/>
      <c r="H6" s="353"/>
    </row>
    <row r="7" spans="1:16" ht="20.5" customHeight="1" x14ac:dyDescent="0.4">
      <c r="B7" s="176" t="s">
        <v>211</v>
      </c>
      <c r="C7" s="401" t="s">
        <v>212</v>
      </c>
      <c r="D7" s="401"/>
      <c r="E7" s="401"/>
      <c r="F7" s="401"/>
      <c r="G7" s="401"/>
      <c r="H7" s="401"/>
    </row>
    <row r="8" spans="1:16" ht="30.75" customHeight="1" x14ac:dyDescent="0.4">
      <c r="B8" s="176" t="s">
        <v>117</v>
      </c>
      <c r="C8" s="401"/>
      <c r="D8" s="401"/>
      <c r="E8" s="401"/>
      <c r="F8" s="401"/>
      <c r="G8" s="401"/>
      <c r="H8" s="401"/>
    </row>
    <row r="9" spans="1:16" ht="41" x14ac:dyDescent="0.4">
      <c r="B9" s="176" t="s">
        <v>118</v>
      </c>
      <c r="C9" s="401"/>
      <c r="D9" s="401"/>
      <c r="E9" s="401"/>
      <c r="F9" s="401"/>
      <c r="G9" s="401"/>
      <c r="H9" s="401"/>
    </row>
    <row r="10" spans="1:16" ht="20.5" x14ac:dyDescent="0.4">
      <c r="B10" s="176" t="s">
        <v>119</v>
      </c>
      <c r="C10" s="410"/>
      <c r="D10" s="411"/>
      <c r="E10" s="411"/>
      <c r="F10" s="411"/>
      <c r="G10" s="411"/>
      <c r="H10" s="412"/>
    </row>
    <row r="11" spans="1:16" x14ac:dyDescent="0.4">
      <c r="B11" s="116"/>
      <c r="C11" s="80"/>
      <c r="E11" s="49"/>
      <c r="F11" s="49"/>
      <c r="M11" s="92"/>
      <c r="N11" s="93"/>
      <c r="O11" s="93"/>
      <c r="P11" s="93"/>
    </row>
    <row r="12" spans="1:16" x14ac:dyDescent="0.4">
      <c r="B12" s="116"/>
      <c r="C12" s="80"/>
      <c r="E12" s="49"/>
      <c r="F12" s="49"/>
      <c r="M12" s="92"/>
      <c r="N12" s="93"/>
      <c r="O12" s="93"/>
      <c r="P12" s="93"/>
    </row>
    <row r="13" spans="1:16" s="48" customFormat="1" ht="44.15" customHeight="1" x14ac:dyDescent="0.4">
      <c r="B13" s="335" t="s">
        <v>120</v>
      </c>
      <c r="C13" s="336"/>
      <c r="D13" s="336"/>
      <c r="E13" s="336"/>
      <c r="F13" s="336"/>
      <c r="G13" s="336"/>
      <c r="H13" s="337"/>
    </row>
    <row r="14" spans="1:16" ht="23" x14ac:dyDescent="0.5">
      <c r="B14" s="106"/>
      <c r="C14" s="32"/>
      <c r="D14" s="91"/>
      <c r="E14" s="33"/>
      <c r="F14" s="33"/>
      <c r="G14" s="34"/>
      <c r="H14" s="34"/>
      <c r="M14" s="92"/>
      <c r="N14" s="93"/>
      <c r="O14" s="93"/>
      <c r="P14" s="93"/>
    </row>
    <row r="15" spans="1:16" ht="40" customHeight="1" x14ac:dyDescent="0.4">
      <c r="A15" s="31" t="s">
        <v>4</v>
      </c>
      <c r="B15" s="155"/>
      <c r="C15" s="345" t="s">
        <v>121</v>
      </c>
      <c r="D15" s="345" t="s">
        <v>122</v>
      </c>
      <c r="E15" s="345" t="s">
        <v>123</v>
      </c>
      <c r="F15" s="345" t="s">
        <v>8</v>
      </c>
      <c r="G15" s="345" t="s">
        <v>9</v>
      </c>
      <c r="H15" s="345" t="s">
        <v>10</v>
      </c>
      <c r="J15" s="48"/>
    </row>
    <row r="16" spans="1:16" ht="40" customHeight="1" x14ac:dyDescent="0.4">
      <c r="B16" s="155"/>
      <c r="C16" s="352"/>
      <c r="D16" s="352"/>
      <c r="E16" s="352"/>
      <c r="F16" s="352"/>
      <c r="G16" s="352"/>
      <c r="H16" s="352"/>
      <c r="J16" s="131"/>
    </row>
    <row r="17" spans="2:16" ht="36" x14ac:dyDescent="0.4">
      <c r="B17" s="195" t="s">
        <v>11</v>
      </c>
      <c r="C17" s="35" t="s">
        <v>124</v>
      </c>
      <c r="D17" s="160"/>
      <c r="E17" s="36">
        <v>4</v>
      </c>
      <c r="F17" s="160">
        <f t="shared" ref="F17:F22" si="0">D17*E17</f>
        <v>0</v>
      </c>
      <c r="G17" s="36" t="s">
        <v>13</v>
      </c>
      <c r="H17" s="37"/>
      <c r="J17" s="132"/>
    </row>
    <row r="18" spans="2:16" ht="36" x14ac:dyDescent="0.4">
      <c r="B18" s="375" t="s">
        <v>14</v>
      </c>
      <c r="C18" s="35" t="s">
        <v>15</v>
      </c>
      <c r="D18" s="160"/>
      <c r="E18" s="36">
        <v>4</v>
      </c>
      <c r="F18" s="160">
        <f t="shared" si="0"/>
        <v>0</v>
      </c>
      <c r="G18" s="36" t="s">
        <v>13</v>
      </c>
      <c r="H18" s="37"/>
      <c r="J18" s="131"/>
    </row>
    <row r="19" spans="2:16" ht="72" x14ac:dyDescent="0.4">
      <c r="B19" s="376"/>
      <c r="C19" s="35" t="s">
        <v>16</v>
      </c>
      <c r="D19" s="160"/>
      <c r="E19" s="36">
        <v>5</v>
      </c>
      <c r="F19" s="160">
        <f t="shared" si="0"/>
        <v>0</v>
      </c>
      <c r="G19" s="36" t="s">
        <v>13</v>
      </c>
      <c r="H19" s="37"/>
      <c r="J19" s="131"/>
    </row>
    <row r="20" spans="2:16" ht="36" customHeight="1" x14ac:dyDescent="0.4">
      <c r="B20" s="382" t="s">
        <v>17</v>
      </c>
      <c r="C20" s="35" t="s">
        <v>18</v>
      </c>
      <c r="D20" s="160"/>
      <c r="E20" s="36">
        <v>3</v>
      </c>
      <c r="F20" s="160">
        <f t="shared" si="0"/>
        <v>0</v>
      </c>
      <c r="G20" s="36"/>
      <c r="H20" s="37"/>
      <c r="J20" s="98"/>
    </row>
    <row r="21" spans="2:16" ht="18" customHeight="1" x14ac:dyDescent="0.4">
      <c r="B21" s="383"/>
      <c r="C21" s="35" t="s">
        <v>19</v>
      </c>
      <c r="D21" s="160"/>
      <c r="E21" s="36">
        <v>2</v>
      </c>
      <c r="F21" s="160">
        <f t="shared" si="0"/>
        <v>0</v>
      </c>
      <c r="G21" s="36"/>
      <c r="H21" s="37"/>
      <c r="J21" s="98"/>
    </row>
    <row r="22" spans="2:16" ht="72" customHeight="1" x14ac:dyDescent="0.4">
      <c r="B22" s="384"/>
      <c r="C22" s="35" t="s">
        <v>20</v>
      </c>
      <c r="D22" s="160"/>
      <c r="E22" s="36">
        <v>2</v>
      </c>
      <c r="F22" s="160">
        <f t="shared" si="0"/>
        <v>0</v>
      </c>
      <c r="G22" s="36"/>
      <c r="H22" s="37"/>
      <c r="J22" s="98"/>
    </row>
    <row r="23" spans="2:16" ht="123" customHeight="1" x14ac:dyDescent="0.4">
      <c r="B23" s="252" t="s">
        <v>159</v>
      </c>
      <c r="C23" s="35" t="s">
        <v>22</v>
      </c>
      <c r="D23" s="160"/>
      <c r="E23" s="36">
        <v>1</v>
      </c>
      <c r="F23" s="160">
        <f>IF(D23="Projet sans infrastructure","N/A",D23*E23)</f>
        <v>0</v>
      </c>
      <c r="G23" s="36" t="s">
        <v>13</v>
      </c>
      <c r="H23" s="37"/>
      <c r="J23" s="98"/>
      <c r="K23" s="94"/>
    </row>
    <row r="24" spans="2:16" ht="36" customHeight="1" x14ac:dyDescent="0.4">
      <c r="B24" s="375" t="s">
        <v>126</v>
      </c>
      <c r="C24" s="35" t="s">
        <v>24</v>
      </c>
      <c r="D24" s="160"/>
      <c r="E24" s="36">
        <v>3</v>
      </c>
      <c r="F24" s="160">
        <f>IF(D24="Projet sans études","N/A",D24*E24)</f>
        <v>0</v>
      </c>
      <c r="G24" s="36" t="s">
        <v>13</v>
      </c>
      <c r="H24" s="37"/>
      <c r="J24" s="98"/>
    </row>
    <row r="25" spans="2:16" ht="58" customHeight="1" x14ac:dyDescent="0.4">
      <c r="B25" s="376"/>
      <c r="C25" s="35" t="s">
        <v>25</v>
      </c>
      <c r="D25" s="160"/>
      <c r="E25" s="36">
        <v>2</v>
      </c>
      <c r="F25" s="160">
        <f>IF(D25="Projet sans études","N/A",D25*E25)</f>
        <v>0</v>
      </c>
      <c r="G25" s="36" t="s">
        <v>13</v>
      </c>
      <c r="H25" s="37"/>
      <c r="J25" s="98"/>
    </row>
    <row r="26" spans="2:16" ht="20.5" x14ac:dyDescent="0.45">
      <c r="B26" s="46"/>
      <c r="C26" s="38"/>
      <c r="D26" s="39"/>
      <c r="E26" s="39"/>
      <c r="F26" s="39"/>
      <c r="G26" s="39"/>
      <c r="H26" s="39"/>
      <c r="J26" s="48"/>
    </row>
    <row r="27" spans="2:16" s="48" customFormat="1" ht="42.65" customHeight="1" x14ac:dyDescent="0.4">
      <c r="B27" s="385" t="str">
        <f>+'critères transversaux'!B16</f>
        <v>Total critères transversaux</v>
      </c>
      <c r="C27" s="357" t="s">
        <v>127</v>
      </c>
      <c r="D27" s="358"/>
      <c r="E27" s="259" t="s">
        <v>128</v>
      </c>
      <c r="F27" s="259" t="s">
        <v>129</v>
      </c>
      <c r="G27" s="259" t="s">
        <v>9</v>
      </c>
      <c r="H27" s="259" t="s">
        <v>10</v>
      </c>
    </row>
    <row r="28" spans="2:16" s="48" customFormat="1" ht="38.5" customHeight="1" x14ac:dyDescent="0.4">
      <c r="B28" s="385"/>
      <c r="C28" s="381" t="s">
        <v>213</v>
      </c>
      <c r="D28" s="381"/>
      <c r="E28" s="161">
        <f>IF(C28="Sans études avec infrastructure",84,IF(C28="Sans études sans infrastructure",80,IF(C28="Avec études sans infrastructure",100,IF(C28="Avec études avec infrastructure",104,""))))</f>
        <v>104</v>
      </c>
      <c r="F28" s="261">
        <f>SUM(F17:F25)</f>
        <v>0</v>
      </c>
      <c r="G28" s="163"/>
      <c r="H28" s="163"/>
    </row>
    <row r="29" spans="2:16" s="48" customFormat="1" ht="20.5" x14ac:dyDescent="0.4">
      <c r="B29" s="262"/>
      <c r="C29" s="342" t="str">
        <f>IF(C28="","Renseigner la cellule ci-dessus en utilisant le menu déroulant","")</f>
        <v/>
      </c>
      <c r="D29" s="342"/>
      <c r="E29" s="175"/>
      <c r="F29" s="165"/>
    </row>
    <row r="30" spans="2:16" x14ac:dyDescent="0.4">
      <c r="M30" s="98"/>
      <c r="N30" s="93"/>
      <c r="O30" s="93"/>
      <c r="P30" s="93"/>
    </row>
    <row r="31" spans="2:16" s="48" customFormat="1" ht="39.65" customHeight="1" x14ac:dyDescent="0.4">
      <c r="B31" s="335" t="s">
        <v>130</v>
      </c>
      <c r="C31" s="336"/>
      <c r="D31" s="336"/>
      <c r="E31" s="336"/>
      <c r="F31" s="336"/>
      <c r="G31" s="336"/>
      <c r="H31" s="337"/>
    </row>
    <row r="32" spans="2:16" x14ac:dyDescent="0.4">
      <c r="B32" s="116"/>
      <c r="C32" s="80"/>
      <c r="E32" s="49"/>
      <c r="F32" s="49"/>
      <c r="M32" s="92"/>
      <c r="N32" s="93"/>
      <c r="O32" s="93"/>
      <c r="P32" s="93"/>
    </row>
    <row r="33" spans="2:10" ht="41" x14ac:dyDescent="0.4">
      <c r="B33" s="409" t="s">
        <v>211</v>
      </c>
      <c r="C33" s="264" t="s">
        <v>132</v>
      </c>
      <c r="D33" s="264" t="s">
        <v>6</v>
      </c>
      <c r="E33" s="264" t="s">
        <v>133</v>
      </c>
      <c r="F33" s="264" t="s">
        <v>134</v>
      </c>
      <c r="G33" s="264" t="s">
        <v>46</v>
      </c>
      <c r="H33" s="264" t="s">
        <v>10</v>
      </c>
    </row>
    <row r="34" spans="2:10" ht="117" customHeight="1" x14ac:dyDescent="0.4">
      <c r="B34" s="409"/>
      <c r="C34" s="135" t="s">
        <v>214</v>
      </c>
      <c r="D34" s="160"/>
      <c r="E34" s="108">
        <v>5</v>
      </c>
      <c r="F34" s="108">
        <f>D34*E34</f>
        <v>0</v>
      </c>
      <c r="G34" s="109"/>
      <c r="H34" s="109"/>
      <c r="I34" s="133"/>
      <c r="J34" s="93"/>
    </row>
    <row r="36" spans="2:10" s="48" customFormat="1" ht="42.65" customHeight="1" x14ac:dyDescent="0.45">
      <c r="B36" s="81"/>
      <c r="C36" s="372" t="s">
        <v>127</v>
      </c>
      <c r="D36" s="373"/>
      <c r="E36" s="267" t="s">
        <v>128</v>
      </c>
      <c r="F36" s="267" t="s">
        <v>129</v>
      </c>
      <c r="G36" s="267" t="s">
        <v>9</v>
      </c>
      <c r="H36" s="267" t="s">
        <v>10</v>
      </c>
    </row>
    <row r="37" spans="2:10" s="48" customFormat="1" ht="50.15" customHeight="1" x14ac:dyDescent="0.4">
      <c r="B37" s="260" t="s">
        <v>141</v>
      </c>
      <c r="C37" s="406"/>
      <c r="D37" s="407"/>
      <c r="E37" s="161">
        <f>4*SUM(E34)</f>
        <v>20</v>
      </c>
      <c r="F37" s="261">
        <f>SUM(F34)</f>
        <v>0</v>
      </c>
      <c r="G37" s="163"/>
      <c r="H37" s="163"/>
    </row>
    <row r="38" spans="2:10" s="48" customFormat="1" x14ac:dyDescent="0.4">
      <c r="C38" s="342" t="str">
        <f>IF(C37="","Renseigner la cellule ci-dessus en utilisant le menu déroulant","")</f>
        <v>Renseigner la cellule ci-dessus en utilisant le menu déroulant</v>
      </c>
      <c r="D38" s="342"/>
    </row>
    <row r="39" spans="2:10" s="130" customFormat="1" ht="23" x14ac:dyDescent="0.5">
      <c r="B39" s="106"/>
    </row>
    <row r="40" spans="2:10" s="48" customFormat="1" ht="38.15" customHeight="1" x14ac:dyDescent="0.4">
      <c r="B40" s="335" t="s">
        <v>142</v>
      </c>
      <c r="C40" s="336"/>
      <c r="D40" s="336"/>
      <c r="E40" s="336"/>
      <c r="F40" s="336"/>
      <c r="G40" s="336"/>
      <c r="H40" s="337"/>
    </row>
    <row r="41" spans="2:10" s="130" customFormat="1" ht="23" x14ac:dyDescent="0.5">
      <c r="B41" s="106"/>
    </row>
    <row r="42" spans="2:10" s="48" customFormat="1" ht="23" x14ac:dyDescent="0.5">
      <c r="B42" s="194" t="s">
        <v>143</v>
      </c>
    </row>
    <row r="43" spans="2:10" s="48" customFormat="1" x14ac:dyDescent="0.4">
      <c r="B43" s="51"/>
      <c r="C43" s="52"/>
      <c r="D43" s="156"/>
    </row>
    <row r="44" spans="2:10" s="48" customFormat="1" ht="20.5" x14ac:dyDescent="0.4">
      <c r="C44" s="264" t="s">
        <v>44</v>
      </c>
      <c r="D44" s="264" t="s">
        <v>45</v>
      </c>
      <c r="E44" s="343" t="s">
        <v>46</v>
      </c>
      <c r="F44" s="343"/>
      <c r="G44" s="343"/>
      <c r="H44" s="264" t="s">
        <v>10</v>
      </c>
    </row>
    <row r="45" spans="2:10" s="48" customFormat="1" ht="54" x14ac:dyDescent="0.4">
      <c r="B45" s="345" t="s">
        <v>47</v>
      </c>
      <c r="C45" s="193" t="s">
        <v>48</v>
      </c>
      <c r="D45" s="168"/>
      <c r="E45" s="169"/>
      <c r="F45" s="170"/>
      <c r="G45" s="182"/>
      <c r="H45" s="135"/>
      <c r="J45" s="99"/>
    </row>
    <row r="46" spans="2:10" s="48" customFormat="1" ht="117.75" customHeight="1" x14ac:dyDescent="0.4">
      <c r="B46" s="362"/>
      <c r="C46" s="184" t="s">
        <v>49</v>
      </c>
      <c r="D46" s="168"/>
      <c r="E46" s="169"/>
      <c r="F46" s="170"/>
      <c r="G46" s="182"/>
      <c r="H46" s="189"/>
      <c r="I46" s="164"/>
      <c r="J46" s="99"/>
    </row>
    <row r="47" spans="2:10" s="48" customFormat="1" ht="36" x14ac:dyDescent="0.4">
      <c r="B47" s="362"/>
      <c r="C47" s="185" t="s">
        <v>51</v>
      </c>
      <c r="D47" s="171"/>
      <c r="E47" s="363"/>
      <c r="F47" s="364"/>
      <c r="G47" s="365"/>
      <c r="H47" s="190"/>
    </row>
    <row r="48" spans="2:10" s="48" customFormat="1" ht="36" x14ac:dyDescent="0.4">
      <c r="B48" s="362"/>
      <c r="C48" s="187" t="s">
        <v>144</v>
      </c>
      <c r="D48" s="188"/>
      <c r="E48" s="366"/>
      <c r="F48" s="367"/>
      <c r="G48" s="368"/>
      <c r="H48" s="191"/>
      <c r="I48" s="38"/>
      <c r="J48" s="38"/>
    </row>
    <row r="49" spans="2:13" s="48" customFormat="1" ht="18" customHeight="1" x14ac:dyDescent="0.4">
      <c r="B49" s="352"/>
      <c r="C49" s="186" t="s">
        <v>145</v>
      </c>
      <c r="D49" s="183">
        <f>SUM(D45:D48)</f>
        <v>0</v>
      </c>
      <c r="E49" s="369"/>
      <c r="F49" s="370"/>
      <c r="G49" s="371"/>
      <c r="H49" s="192"/>
    </row>
    <row r="50" spans="2:13" s="48" customFormat="1" x14ac:dyDescent="0.4"/>
    <row r="51" spans="2:13" s="48" customFormat="1" ht="38.15" customHeight="1" x14ac:dyDescent="0.5">
      <c r="B51" s="194" t="s">
        <v>146</v>
      </c>
    </row>
    <row r="52" spans="2:13" x14ac:dyDescent="0.4">
      <c r="B52" s="117"/>
    </row>
    <row r="53" spans="2:13" ht="20.5" x14ac:dyDescent="0.4">
      <c r="B53" s="48"/>
      <c r="C53" s="259" t="s">
        <v>44</v>
      </c>
      <c r="D53" s="259" t="s">
        <v>147</v>
      </c>
      <c r="E53" s="345" t="s">
        <v>46</v>
      </c>
      <c r="F53" s="345"/>
      <c r="G53" s="345"/>
      <c r="H53" s="259" t="s">
        <v>10</v>
      </c>
    </row>
    <row r="54" spans="2:13" ht="36" x14ac:dyDescent="0.4">
      <c r="B54" s="343" t="s">
        <v>148</v>
      </c>
      <c r="C54" s="129" t="s">
        <v>215</v>
      </c>
      <c r="D54" s="129"/>
      <c r="E54" s="396"/>
      <c r="F54" s="396"/>
      <c r="G54" s="396"/>
      <c r="H54" s="114"/>
      <c r="I54" s="136"/>
      <c r="J54" s="100"/>
      <c r="K54" s="97"/>
      <c r="L54" s="97"/>
      <c r="M54" s="97"/>
    </row>
    <row r="55" spans="2:13" ht="54" x14ac:dyDescent="0.4">
      <c r="B55" s="343"/>
      <c r="C55" s="129" t="s">
        <v>216</v>
      </c>
      <c r="D55" s="129"/>
      <c r="E55" s="414"/>
      <c r="F55" s="415"/>
      <c r="G55" s="416"/>
      <c r="H55" s="114"/>
    </row>
    <row r="56" spans="2:13" x14ac:dyDescent="0.4">
      <c r="B56" s="343"/>
      <c r="C56" s="198" t="s">
        <v>53</v>
      </c>
      <c r="D56" s="37">
        <f>+SUM(D54:D55)</f>
        <v>0</v>
      </c>
      <c r="E56" s="396"/>
      <c r="F56" s="396"/>
      <c r="G56" s="396"/>
      <c r="H56" s="114"/>
    </row>
    <row r="58" spans="2:13" s="48" customFormat="1" ht="42.65" customHeight="1" x14ac:dyDescent="0.45">
      <c r="B58" s="81"/>
      <c r="C58" s="268" t="s">
        <v>127</v>
      </c>
      <c r="D58" s="259" t="s">
        <v>129</v>
      </c>
      <c r="E58" s="343" t="s">
        <v>46</v>
      </c>
      <c r="F58" s="343"/>
      <c r="G58" s="343"/>
      <c r="H58" s="259" t="s">
        <v>10</v>
      </c>
    </row>
    <row r="59" spans="2:13" s="48" customFormat="1" ht="38.5" customHeight="1" x14ac:dyDescent="0.4">
      <c r="B59" s="260" t="s">
        <v>150</v>
      </c>
      <c r="C59" s="269"/>
      <c r="D59" s="199">
        <f>D56+D49</f>
        <v>0</v>
      </c>
      <c r="E59" s="346"/>
      <c r="F59" s="347"/>
      <c r="G59" s="348"/>
      <c r="H59" s="163"/>
    </row>
    <row r="60" spans="2:13" s="48" customFormat="1" x14ac:dyDescent="0.4">
      <c r="C60" s="342" t="str">
        <f>IF(C59="","Renseigner la cellule ci-dessus en utilisant le menu déroulant","")</f>
        <v>Renseigner la cellule ci-dessus en utilisant le menu déroulant</v>
      </c>
      <c r="D60" s="342"/>
    </row>
    <row r="62" spans="2:13" s="48" customFormat="1" ht="33" customHeight="1" x14ac:dyDescent="0.4">
      <c r="B62" s="335" t="s">
        <v>151</v>
      </c>
      <c r="C62" s="336"/>
      <c r="D62" s="336"/>
      <c r="E62" s="336"/>
      <c r="F62" s="336"/>
      <c r="G62" s="336"/>
      <c r="H62" s="337"/>
    </row>
    <row r="63" spans="2:13" s="48" customFormat="1" ht="17.5" customHeight="1" x14ac:dyDescent="0.4"/>
    <row r="64" spans="2:13" s="48" customFormat="1" ht="39.65" customHeight="1" x14ac:dyDescent="0.4">
      <c r="B64" s="270" t="s">
        <v>26</v>
      </c>
      <c r="C64" s="202">
        <f>F28</f>
        <v>0</v>
      </c>
      <c r="G64" s="204" t="s">
        <v>62</v>
      </c>
      <c r="H64" s="203" t="s">
        <v>217</v>
      </c>
    </row>
    <row r="65" spans="2:8" s="48" customFormat="1" ht="39.65" customHeight="1" x14ac:dyDescent="0.4">
      <c r="B65" s="270" t="s">
        <v>141</v>
      </c>
      <c r="C65" s="200">
        <f>F37</f>
        <v>0</v>
      </c>
      <c r="G65" s="205"/>
      <c r="H65" s="203" t="s">
        <v>218</v>
      </c>
    </row>
    <row r="66" spans="2:8" s="48" customFormat="1" ht="39.65" customHeight="1" x14ac:dyDescent="0.4">
      <c r="B66" s="270" t="s">
        <v>150</v>
      </c>
      <c r="C66" s="201">
        <f>D59</f>
        <v>0</v>
      </c>
      <c r="G66" s="205"/>
      <c r="H66" s="203" t="s">
        <v>219</v>
      </c>
    </row>
    <row r="67" spans="2:8" s="48" customFormat="1" ht="39.65" customHeight="1" x14ac:dyDescent="0.4">
      <c r="B67" s="270" t="s">
        <v>152</v>
      </c>
      <c r="C67" s="271">
        <f>C64+C65</f>
        <v>0</v>
      </c>
      <c r="G67" s="206"/>
      <c r="H67" s="203" t="s">
        <v>220</v>
      </c>
    </row>
    <row r="68" spans="2:8" s="48" customFormat="1" ht="39.65" customHeight="1" x14ac:dyDescent="0.4">
      <c r="B68" s="270" t="s">
        <v>153</v>
      </c>
      <c r="C68" s="271">
        <f>C64+C65+C66</f>
        <v>0</v>
      </c>
      <c r="G68" s="207" t="s">
        <v>72</v>
      </c>
      <c r="H68" s="203" t="s">
        <v>221</v>
      </c>
    </row>
    <row r="69" spans="2:8" s="48" customFormat="1" ht="36" x14ac:dyDescent="0.4">
      <c r="G69" s="208"/>
      <c r="H69" s="203" t="s">
        <v>222</v>
      </c>
    </row>
    <row r="70" spans="2:8" s="48" customFormat="1" ht="47.5" customHeight="1" x14ac:dyDescent="0.4">
      <c r="G70" s="208"/>
      <c r="H70" s="203" t="s">
        <v>223</v>
      </c>
    </row>
    <row r="71" spans="2:8" s="48" customFormat="1" ht="36" x14ac:dyDescent="0.4">
      <c r="G71" s="209"/>
      <c r="H71" s="203" t="s">
        <v>224</v>
      </c>
    </row>
    <row r="72" spans="2:8" s="48" customFormat="1" ht="38.5" customHeight="1" x14ac:dyDescent="0.4">
      <c r="B72" s="338" t="s">
        <v>154</v>
      </c>
      <c r="C72" s="340" t="str">
        <f>IF(OR(C67=0,C28=""),"",IF(OR(AND(C28="Sans études avec infrastructure",C67&lt;52),AND(C28="Sans études sans infrastructure",C67&lt;50),AND(C28="Avec études sans infrastructure",C67&lt;60),AND(C28="Avec études avec infrastructure",C67&lt;62)),"Avis défavorable",IF(OR(AND(C28="Sans études avec infrastructure",C67&gt;51),AND(C28="Sans études sans infrastructure",C67&gt;49),AND(C28="Avec études sans infrastructure",C67&gt;59),AND(C28="Avec études avec infrastructure",C67&gt;61)),"Avis favorable")))</f>
        <v/>
      </c>
    </row>
    <row r="73" spans="2:8" s="48" customFormat="1" ht="38.5" customHeight="1" x14ac:dyDescent="0.4">
      <c r="B73" s="338"/>
      <c r="C73" s="340"/>
    </row>
    <row r="74" spans="2:8" s="48" customFormat="1" ht="38.5" customHeight="1" x14ac:dyDescent="0.4">
      <c r="B74" s="338"/>
      <c r="C74" s="340"/>
    </row>
    <row r="75" spans="2:8" s="48" customFormat="1" ht="38.5" customHeight="1" x14ac:dyDescent="0.4">
      <c r="B75" s="339"/>
      <c r="C75" s="340"/>
    </row>
    <row r="76" spans="2:8" s="48" customFormat="1" ht="38.5" customHeight="1" x14ac:dyDescent="0.4"/>
    <row r="77" spans="2:8" s="48" customFormat="1" ht="38.5" customHeight="1" x14ac:dyDescent="0.4"/>
    <row r="78" spans="2:8" s="48" customFormat="1" ht="20.5" x14ac:dyDescent="0.45">
      <c r="B78" s="174"/>
      <c r="C78" s="80"/>
      <c r="D78" s="156"/>
      <c r="E78" s="156"/>
      <c r="F78" s="156"/>
    </row>
    <row r="79" spans="2:8" s="48" customFormat="1" ht="18" customHeight="1" x14ac:dyDescent="0.4">
      <c r="B79" s="351" t="s">
        <v>77</v>
      </c>
      <c r="C79" s="312"/>
      <c r="D79" s="312"/>
      <c r="E79" s="312"/>
      <c r="F79" s="312"/>
      <c r="G79" s="312"/>
      <c r="H79" s="312"/>
    </row>
    <row r="80" spans="2:8" s="48" customFormat="1" ht="18" customHeight="1" x14ac:dyDescent="0.4">
      <c r="B80" s="351"/>
      <c r="C80" s="312"/>
      <c r="D80" s="312"/>
      <c r="E80" s="312"/>
      <c r="F80" s="312"/>
      <c r="G80" s="312"/>
      <c r="H80" s="312"/>
    </row>
    <row r="81" spans="2:8" s="48" customFormat="1" ht="18" customHeight="1" x14ac:dyDescent="0.4">
      <c r="B81" s="351"/>
      <c r="C81" s="312"/>
      <c r="D81" s="312"/>
      <c r="E81" s="312"/>
      <c r="F81" s="312"/>
      <c r="G81" s="312"/>
      <c r="H81" s="312"/>
    </row>
    <row r="82" spans="2:8" s="48" customFormat="1" ht="18" customHeight="1" x14ac:dyDescent="0.4">
      <c r="B82" s="351"/>
      <c r="C82" s="312"/>
      <c r="D82" s="312"/>
      <c r="E82" s="312"/>
      <c r="F82" s="312"/>
      <c r="G82" s="312"/>
      <c r="H82" s="312"/>
    </row>
    <row r="83" spans="2:8" s="48" customFormat="1" ht="18" customHeight="1" x14ac:dyDescent="0.4">
      <c r="B83" s="351"/>
      <c r="C83" s="312"/>
      <c r="D83" s="312"/>
      <c r="E83" s="312"/>
      <c r="F83" s="312"/>
      <c r="G83" s="312"/>
      <c r="H83" s="312"/>
    </row>
    <row r="84" spans="2:8" s="48" customFormat="1" ht="32.5" customHeight="1" x14ac:dyDescent="0.45">
      <c r="B84" s="81"/>
      <c r="C84" s="115"/>
      <c r="D84" s="175"/>
      <c r="E84" s="175"/>
      <c r="F84" s="175"/>
      <c r="G84" s="164"/>
      <c r="H84" s="164"/>
    </row>
    <row r="85" spans="2:8" s="48" customFormat="1" ht="32.5" customHeight="1" x14ac:dyDescent="0.4">
      <c r="B85" s="210" t="s">
        <v>78</v>
      </c>
      <c r="C85" s="350"/>
      <c r="D85" s="350"/>
      <c r="E85" s="350"/>
      <c r="F85" s="350"/>
      <c r="G85" s="350"/>
      <c r="H85" s="350"/>
    </row>
    <row r="86" spans="2:8" s="48" customFormat="1" ht="32.5" customHeight="1" x14ac:dyDescent="0.4">
      <c r="B86" s="210" t="s">
        <v>79</v>
      </c>
      <c r="C86" s="350"/>
      <c r="D86" s="350"/>
      <c r="E86" s="350"/>
      <c r="F86" s="350"/>
      <c r="G86" s="350"/>
      <c r="H86" s="350"/>
    </row>
    <row r="87" spans="2:8" s="48" customFormat="1" ht="32.5" customHeight="1" x14ac:dyDescent="0.4">
      <c r="B87" s="210" t="s">
        <v>80</v>
      </c>
      <c r="C87" s="350"/>
      <c r="D87" s="350"/>
      <c r="E87" s="350"/>
      <c r="F87" s="350"/>
      <c r="G87" s="350"/>
      <c r="H87" s="350"/>
    </row>
    <row r="88" spans="2:8" s="48" customFormat="1" ht="32.5" customHeight="1" x14ac:dyDescent="0.4">
      <c r="B88" s="210" t="s">
        <v>81</v>
      </c>
      <c r="C88" s="350"/>
      <c r="D88" s="350"/>
      <c r="E88" s="350"/>
      <c r="F88" s="350"/>
      <c r="G88" s="350"/>
      <c r="H88" s="350"/>
    </row>
    <row r="89" spans="2:8" s="48" customFormat="1" ht="32.5" customHeight="1" x14ac:dyDescent="0.4">
      <c r="B89" s="210" t="s">
        <v>155</v>
      </c>
      <c r="C89" s="350"/>
      <c r="D89" s="350"/>
      <c r="E89" s="350"/>
      <c r="F89" s="350"/>
      <c r="G89" s="350"/>
      <c r="H89" s="350"/>
    </row>
    <row r="90" spans="2:8" s="48" customFormat="1" ht="32.5" customHeight="1" x14ac:dyDescent="0.4">
      <c r="B90" s="210" t="s">
        <v>83</v>
      </c>
      <c r="C90" s="350"/>
      <c r="D90" s="350"/>
      <c r="E90" s="350"/>
      <c r="F90" s="350"/>
      <c r="G90" s="350"/>
      <c r="H90" s="350"/>
    </row>
    <row r="91" spans="2:8" s="48" customFormat="1" ht="32.5" customHeight="1" x14ac:dyDescent="0.4">
      <c r="B91" s="210" t="s">
        <v>84</v>
      </c>
      <c r="C91" s="341" t="s">
        <v>85</v>
      </c>
      <c r="D91" s="341"/>
      <c r="E91" s="341"/>
      <c r="F91" s="341"/>
      <c r="G91" s="341"/>
      <c r="H91" s="341"/>
    </row>
    <row r="92" spans="2:8" s="48" customFormat="1" ht="32.5" customHeight="1" x14ac:dyDescent="0.4">
      <c r="B92" s="210" t="s">
        <v>86</v>
      </c>
      <c r="C92" s="350"/>
      <c r="D92" s="350"/>
      <c r="E92" s="350"/>
      <c r="F92" s="350"/>
      <c r="G92" s="350"/>
      <c r="H92" s="350"/>
    </row>
    <row r="93" spans="2:8" s="48" customFormat="1" ht="20.5" x14ac:dyDescent="0.45">
      <c r="B93" s="81"/>
    </row>
  </sheetData>
  <mergeCells count="54">
    <mergeCell ref="C92:H92"/>
    <mergeCell ref="C87:H87"/>
    <mergeCell ref="C88:H88"/>
    <mergeCell ref="C89:H89"/>
    <mergeCell ref="C90:H90"/>
    <mergeCell ref="C91:H91"/>
    <mergeCell ref="E58:G58"/>
    <mergeCell ref="B13:H13"/>
    <mergeCell ref="C15:C16"/>
    <mergeCell ref="D15:D16"/>
    <mergeCell ref="E15:E16"/>
    <mergeCell ref="F15:F16"/>
    <mergeCell ref="G15:G16"/>
    <mergeCell ref="H15:H16"/>
    <mergeCell ref="B18:B19"/>
    <mergeCell ref="B20:B22"/>
    <mergeCell ref="B24:B25"/>
    <mergeCell ref="B27:B28"/>
    <mergeCell ref="C27:D27"/>
    <mergeCell ref="C28:D28"/>
    <mergeCell ref="C29:D29"/>
    <mergeCell ref="C38:D38"/>
    <mergeCell ref="B79:B83"/>
    <mergeCell ref="C79:H83"/>
    <mergeCell ref="C85:H85"/>
    <mergeCell ref="C86:H86"/>
    <mergeCell ref="B31:H31"/>
    <mergeCell ref="C36:D36"/>
    <mergeCell ref="E53:G53"/>
    <mergeCell ref="E55:G55"/>
    <mergeCell ref="E59:G59"/>
    <mergeCell ref="B62:H62"/>
    <mergeCell ref="B72:B75"/>
    <mergeCell ref="C72:C75"/>
    <mergeCell ref="E44:G44"/>
    <mergeCell ref="B45:B49"/>
    <mergeCell ref="E47:G47"/>
    <mergeCell ref="E48:G48"/>
    <mergeCell ref="C60:D60"/>
    <mergeCell ref="C9:H9"/>
    <mergeCell ref="B2:H2"/>
    <mergeCell ref="E54:G54"/>
    <mergeCell ref="E56:G56"/>
    <mergeCell ref="B54:B56"/>
    <mergeCell ref="B33:B34"/>
    <mergeCell ref="C4:H4"/>
    <mergeCell ref="C5:H5"/>
    <mergeCell ref="C6:H6"/>
    <mergeCell ref="C7:H7"/>
    <mergeCell ref="C8:H8"/>
    <mergeCell ref="C10:H10"/>
    <mergeCell ref="E49:G49"/>
    <mergeCell ref="C37:D37"/>
    <mergeCell ref="B40:H40"/>
  </mergeCells>
  <conditionalFormatting sqref="C72">
    <cfRule type="containsText" dxfId="44" priority="4" operator="containsText" text="Avis d'ajournement">
      <formula>NOT(ISERROR(SEARCH("Avis d'ajournement",C72)))</formula>
    </cfRule>
    <cfRule type="containsText" dxfId="43" priority="5" operator="containsText" text="Avis défavorable">
      <formula>NOT(ISERROR(SEARCH("Avis défavorable",C72)))</formula>
    </cfRule>
    <cfRule type="containsText" dxfId="42" priority="6" operator="containsText" text="Avis favorable">
      <formula>NOT(ISERROR(SEARCH("Avis favorable",C72)))</formula>
    </cfRule>
  </conditionalFormatting>
  <conditionalFormatting sqref="C29:D29">
    <cfRule type="colorScale" priority="3">
      <colorScale>
        <cfvo type="min"/>
        <cfvo type="max"/>
        <color rgb="FFFF7128"/>
        <color rgb="FFFFEF9C"/>
      </colorScale>
    </cfRule>
  </conditionalFormatting>
  <conditionalFormatting sqref="C38:D38">
    <cfRule type="colorScale" priority="2">
      <colorScale>
        <cfvo type="min"/>
        <cfvo type="max"/>
        <color rgb="FFFF7128"/>
        <color rgb="FFFFEF9C"/>
      </colorScale>
    </cfRule>
  </conditionalFormatting>
  <conditionalFormatting sqref="C60:D60">
    <cfRule type="colorScale" priority="1">
      <colorScale>
        <cfvo type="min"/>
        <cfvo type="max"/>
        <color rgb="FFFF7128"/>
        <color rgb="FFFFEF9C"/>
      </colorScale>
    </cfRule>
  </conditionalFormatting>
  <dataValidations count="7">
    <dataValidation type="list" allowBlank="1" showInputMessage="1" showErrorMessage="1" sqref="C28" xr:uid="{D635F335-AF11-4A5B-87B3-36B21B675CCB}">
      <formula1>"Sans études avec infrastructure, Sans études sans infrastructure,Avec études sans infrastructure,Avec études avec infrastructure"</formula1>
    </dataValidation>
    <dataValidation type="list" allowBlank="1" showInputMessage="1" showErrorMessage="1" sqref="D24:D25" xr:uid="{E2A0581D-DDD1-4A01-9987-2DAEEDFA6686}">
      <formula1>"Projet sans études,1,2,3,4"</formula1>
    </dataValidation>
    <dataValidation type="list" allowBlank="1" showInputMessage="1" showErrorMessage="1" sqref="D23" xr:uid="{7DED24EB-B3E1-455A-848C-E94FD1CEBA6D}">
      <formula1>"Projet sans infrastructure,1,2,3,4"</formula1>
    </dataValidation>
    <dataValidation type="list" allowBlank="1" showInputMessage="1" showErrorMessage="1" sqref="D17:D22 D34" xr:uid="{C13C2465-F1E3-4180-81B5-60AEBED1F8A7}">
      <formula1>"1,2,3,4"</formula1>
    </dataValidation>
    <dataValidation type="list" allowBlank="1" showInputMessage="1" showErrorMessage="1" sqref="C37 C59" xr:uid="{C197054D-2B43-4A7E-87CF-6F5C2F33FE10}">
      <formula1>"Tout domaine d'intervention"</formula1>
    </dataValidation>
    <dataValidation type="list" allowBlank="1" showInputMessage="1" showErrorMessage="1" sqref="D46" xr:uid="{664EDC13-262C-408E-AE2C-6F9E4BD3FB70}">
      <formula1>"0,1,2"</formula1>
    </dataValidation>
    <dataValidation type="list" allowBlank="1" showInputMessage="1" showErrorMessage="1" sqref="D45 D47:D48 D54:D55" xr:uid="{48299483-C283-413B-AC69-5D33086B19C8}">
      <formula1>"0,1"</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36cf03c1-f3c3-4067-a0a8-ef8b65ece29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44199D1A1066498847DB949BDBA472" ma:contentTypeVersion="12" ma:contentTypeDescription="Create a new document." ma:contentTypeScope="" ma:versionID="99723124dfe6d9fa6146952caa15a371">
  <xsd:schema xmlns:xsd="http://www.w3.org/2001/XMLSchema" xmlns:xs="http://www.w3.org/2001/XMLSchema" xmlns:p="http://schemas.microsoft.com/office/2006/metadata/properties" xmlns:ns3="36cf03c1-f3c3-4067-a0a8-ef8b65ece292" targetNamespace="http://schemas.microsoft.com/office/2006/metadata/properties" ma:root="true" ma:fieldsID="c124cabbef12dc509cd91a4eedc4cec6" ns3:_="">
    <xsd:import namespace="36cf03c1-f3c3-4067-a0a8-ef8b65ece292"/>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SystemTags" minOccurs="0"/>
                <xsd:element ref="ns3:MediaServiceOCR" minOccurs="0"/>
                <xsd:element ref="ns3:MediaServiceGenerationTime" minOccurs="0"/>
                <xsd:element ref="ns3:MediaServiceEventHashCode"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cf03c1-f3c3-4067-a0a8-ef8b65ece292"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941118-6C8E-4F7A-B763-8D96EA3CE1D3}">
  <ds:schemaRefs>
    <ds:schemaRef ds:uri="http://schemas.microsoft.com/sharepoint/v3/contenttype/forms"/>
  </ds:schemaRefs>
</ds:datastoreItem>
</file>

<file path=customXml/itemProps2.xml><?xml version="1.0" encoding="utf-8"?>
<ds:datastoreItem xmlns:ds="http://schemas.openxmlformats.org/officeDocument/2006/customXml" ds:itemID="{1565961D-7710-4404-AE68-AA86BF2FCBBC}">
  <ds:schemaRefs>
    <ds:schemaRef ds:uri="http://purl.org/dc/elements/1.1/"/>
    <ds:schemaRef ds:uri="http://schemas.microsoft.com/office/2006/documentManagement/types"/>
    <ds:schemaRef ds:uri="http://schemas.microsoft.com/office/2006/metadata/properties"/>
    <ds:schemaRef ds:uri="http://purl.org/dc/dcmitype/"/>
    <ds:schemaRef ds:uri="http://purl.org/dc/terms/"/>
    <ds:schemaRef ds:uri="36cf03c1-f3c3-4067-a0a8-ef8b65ece292"/>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2E2B6855-A688-48F5-9C55-C96754FB8F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cf03c1-f3c3-4067-a0a8-ef8b65ece2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24</vt:i4>
      </vt:variant>
      <vt:variant>
        <vt:lpstr>Plages nommées</vt:lpstr>
      </vt:variant>
      <vt:variant>
        <vt:i4>1</vt:i4>
      </vt:variant>
    </vt:vector>
  </HeadingPairs>
  <TitlesOfParts>
    <vt:vector size="25" baseType="lpstr">
      <vt:lpstr>Intsructions globales</vt:lpstr>
      <vt:lpstr>critères transversaux</vt:lpstr>
      <vt:lpstr>critères bonus</vt:lpstr>
      <vt:lpstr>DI</vt:lpstr>
      <vt:lpstr>OS 1.1</vt:lpstr>
      <vt:lpstr>OS 1.3</vt:lpstr>
      <vt:lpstr>OS 1.2</vt:lpstr>
      <vt:lpstr>OS 1.5</vt:lpstr>
      <vt:lpstr>OS 2.1</vt:lpstr>
      <vt:lpstr>OS 2.2</vt:lpstr>
      <vt:lpstr>OS 2.4</vt:lpstr>
      <vt:lpstr>OS 2.5</vt:lpstr>
      <vt:lpstr>OS 2.6</vt:lpstr>
      <vt:lpstr>OS 2.7</vt:lpstr>
      <vt:lpstr>OS 2.8</vt:lpstr>
      <vt:lpstr>OS 3.1</vt:lpstr>
      <vt:lpstr>OS 3.2</vt:lpstr>
      <vt:lpstr>OS 4.1</vt:lpstr>
      <vt:lpstr>OS 4.2</vt:lpstr>
      <vt:lpstr>OS 4.5</vt:lpstr>
      <vt:lpstr>OS 4.6</vt:lpstr>
      <vt:lpstr>OS 4.7</vt:lpstr>
      <vt:lpstr>OS 5.1</vt:lpstr>
      <vt:lpstr>Feuil2</vt:lpstr>
      <vt:lpstr>'OS 4.6'!Zone_d_impression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Aurélie MAUGRAN-GARNIER</dc:creator>
  <cp:keywords/>
  <dc:description/>
  <cp:lastModifiedBy>Malika CHINGAN</cp:lastModifiedBy>
  <cp:revision/>
  <dcterms:created xsi:type="dcterms:W3CDTF">2015-07-03T19:26:48Z</dcterms:created>
  <dcterms:modified xsi:type="dcterms:W3CDTF">2026-04-22T14:46:02Z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0x0101006444199D1A1066498847DB949BDBA472</vt:lpwstr>
  </property>
  <property fmtid="{D5CDD505-2E9C-101B-9397-08002B2CF9AE}" pid="3" name="MediaServiceImageTags">
    <vt:lpwstr/>
  </property>
  <property fmtid="{D5CDD505-2E9C-101B-9397-08002B2CF9AE}" pid="4" name="Order">
    <vt:r8>46700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